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" yWindow="105" windowWidth="15180" windowHeight="8670" tabRatio="786"/>
  </bookViews>
  <sheets>
    <sheet name="Employee" sheetId="25" r:id="rId1"/>
    <sheet name="Apr08" sheetId="12" r:id="rId2"/>
    <sheet name="May08" sheetId="11" r:id="rId3"/>
    <sheet name="Jun08" sheetId="10" r:id="rId4"/>
    <sheet name="Jul08" sheetId="9" r:id="rId5"/>
    <sheet name="Aug08" sheetId="8" r:id="rId6"/>
    <sheet name="Sep08" sheetId="17" r:id="rId7"/>
    <sheet name="Oct08" sheetId="16" r:id="rId8"/>
    <sheet name="Nov08" sheetId="15" r:id="rId9"/>
    <sheet name="Dec08" sheetId="14" r:id="rId10"/>
    <sheet name="Jan09" sheetId="13" r:id="rId11"/>
    <sheet name="Feb09" sheetId="19" r:id="rId12"/>
    <sheet name="Mar09" sheetId="18" r:id="rId13"/>
    <sheet name="Admin" sheetId="24" r:id="rId14"/>
    <sheet name="Free" sheetId="31" r:id="rId15"/>
    <sheet name="HR" sheetId="30" r:id="rId16"/>
    <sheet name="WNI" sheetId="29" r:id="rId17"/>
    <sheet name="MNI" sheetId="28" r:id="rId18"/>
    <sheet name="TaxCode" sheetId="27" r:id="rId19"/>
    <sheet name="NiTable" sheetId="26" r:id="rId20"/>
  </sheets>
  <definedNames>
    <definedName name="_xlnm.Print_Titles" localSheetId="1">'Apr08'!$E:$F,'Apr08'!$1:$6</definedName>
    <definedName name="_xlnm.Print_Titles" localSheetId="5">'Aug08'!$A:$D,'Aug08'!$1:$6</definedName>
    <definedName name="_xlnm.Print_Titles" localSheetId="9">'Dec08'!$A:$D,'Dec08'!$1:$6</definedName>
    <definedName name="_xlnm.Print_Titles" localSheetId="11">'Feb09'!$A:$D,'Feb09'!$1:$6</definedName>
    <definedName name="_xlnm.Print_Titles" localSheetId="10">'Jan09'!$A:$D,'Jan09'!$1:$6</definedName>
    <definedName name="_xlnm.Print_Titles" localSheetId="4">'Jul08'!$A:$D,'Jul08'!$1:$6</definedName>
    <definedName name="_xlnm.Print_Titles" localSheetId="3">'Jun08'!$A:$D,'Jun08'!$1:$6</definedName>
    <definedName name="_xlnm.Print_Titles" localSheetId="12">'Mar09'!$A:$D,'Mar09'!$1:$6</definedName>
    <definedName name="_xlnm.Print_Titles" localSheetId="2">'May08'!$A:$D,'May08'!$1:$6</definedName>
    <definedName name="_xlnm.Print_Titles" localSheetId="8">'Nov08'!$A:$D,'Nov08'!$1:$6</definedName>
    <definedName name="_xlnm.Print_Titles" localSheetId="7">'Oct08'!$A:$D,'Oct08'!$1:$6</definedName>
    <definedName name="_xlnm.Print_Titles" localSheetId="6">'Sep08'!$A:$D,'Sep08'!$1:$6</definedName>
  </definedNames>
  <calcPr calcId="144525" fullCalcOnLoad="1"/>
</workbook>
</file>

<file path=xl/calcChain.xml><?xml version="1.0" encoding="utf-8"?>
<calcChain xmlns="http://schemas.openxmlformats.org/spreadsheetml/2006/main">
  <c r="S147" i="25" l="1"/>
  <c r="Q528" i="25"/>
  <c r="Q524" i="25"/>
  <c r="Q523" i="25"/>
  <c r="Q522" i="25"/>
  <c r="Q521" i="25"/>
  <c r="Q502" i="25"/>
  <c r="Q498" i="25"/>
  <c r="Q497" i="25"/>
  <c r="Q496" i="25"/>
  <c r="Q495" i="25"/>
  <c r="Q476" i="25"/>
  <c r="Q472" i="25"/>
  <c r="Q471" i="25"/>
  <c r="Q470" i="25"/>
  <c r="Q469" i="25"/>
  <c r="Q450" i="25"/>
  <c r="Q446" i="25"/>
  <c r="Q445" i="25"/>
  <c r="Q444" i="25"/>
  <c r="Q443" i="25"/>
  <c r="Q424" i="25"/>
  <c r="Q420" i="25"/>
  <c r="Q419" i="25"/>
  <c r="Q418" i="25"/>
  <c r="Q417" i="25"/>
  <c r="Q398" i="25"/>
  <c r="Q394" i="25"/>
  <c r="Q393" i="25"/>
  <c r="Q392" i="25"/>
  <c r="Q391" i="25"/>
  <c r="Q372" i="25"/>
  <c r="Q368" i="25"/>
  <c r="Q367" i="25"/>
  <c r="Q366" i="25"/>
  <c r="Q365" i="25"/>
  <c r="Q346" i="25"/>
  <c r="Q342" i="25"/>
  <c r="Q341" i="25"/>
  <c r="Q340" i="25"/>
  <c r="Q339" i="25"/>
  <c r="Q320" i="25"/>
  <c r="Q316" i="25"/>
  <c r="Q315" i="25"/>
  <c r="Q314" i="25"/>
  <c r="Q313" i="25"/>
  <c r="Q294" i="25"/>
  <c r="Q290" i="25"/>
  <c r="Q289" i="25"/>
  <c r="Q288" i="25"/>
  <c r="Q287" i="25"/>
  <c r="Q268" i="25"/>
  <c r="Q264" i="25"/>
  <c r="Q263" i="25"/>
  <c r="Q262" i="25"/>
  <c r="Q261" i="25"/>
  <c r="Q242" i="25"/>
  <c r="Q238" i="25"/>
  <c r="Q237" i="25"/>
  <c r="Q236" i="25"/>
  <c r="Q235" i="25"/>
  <c r="Q216" i="25"/>
  <c r="Q212" i="25"/>
  <c r="Q211" i="25"/>
  <c r="Q210" i="25"/>
  <c r="Q209" i="25"/>
  <c r="Q190" i="25"/>
  <c r="Q186" i="25"/>
  <c r="Q185" i="25"/>
  <c r="Q184" i="25"/>
  <c r="Q183" i="25"/>
  <c r="Q164" i="25"/>
  <c r="Q160" i="25"/>
  <c r="Q159" i="25"/>
  <c r="Q158" i="25"/>
  <c r="Q157" i="25"/>
  <c r="Q138" i="25"/>
  <c r="Q134" i="25"/>
  <c r="Q133" i="25"/>
  <c r="Q132" i="25"/>
  <c r="Q131" i="25"/>
  <c r="Q112" i="25"/>
  <c r="Q108" i="25"/>
  <c r="Q107" i="25"/>
  <c r="Q106" i="25"/>
  <c r="Q105" i="25"/>
  <c r="Q86" i="25"/>
  <c r="Q82" i="25"/>
  <c r="Q81" i="25"/>
  <c r="Q80" i="25"/>
  <c r="Q79" i="25"/>
  <c r="Q60" i="25"/>
  <c r="Q56" i="25"/>
  <c r="Q55" i="25"/>
  <c r="Q54" i="25"/>
  <c r="Q53" i="25"/>
  <c r="Q518" i="25"/>
  <c r="Q513" i="25"/>
  <c r="Q512" i="25"/>
  <c r="Q492" i="25"/>
  <c r="Q487" i="25"/>
  <c r="Q486" i="25"/>
  <c r="Q466" i="25"/>
  <c r="Q461" i="25"/>
  <c r="Q460" i="25"/>
  <c r="Q440" i="25"/>
  <c r="Q435" i="25"/>
  <c r="Q434" i="25"/>
  <c r="Q414" i="25"/>
  <c r="Q409" i="25"/>
  <c r="Q408" i="25"/>
  <c r="Q388" i="25"/>
  <c r="Q383" i="25"/>
  <c r="Q382" i="25"/>
  <c r="Q362" i="25"/>
  <c r="Q357" i="25"/>
  <c r="Q356" i="25"/>
  <c r="Q336" i="25"/>
  <c r="Q331" i="25"/>
  <c r="Q330" i="25"/>
  <c r="Q310" i="25"/>
  <c r="Q305" i="25"/>
  <c r="Q304" i="25"/>
  <c r="Q284" i="25"/>
  <c r="Q279" i="25"/>
  <c r="Q278" i="25"/>
  <c r="Q258" i="25"/>
  <c r="Q253" i="25"/>
  <c r="Q252" i="25"/>
  <c r="Q232" i="25"/>
  <c r="Q227" i="25"/>
  <c r="Q226" i="25"/>
  <c r="Q206" i="25"/>
  <c r="Q201" i="25"/>
  <c r="Q200" i="25"/>
  <c r="Q180" i="25"/>
  <c r="Q175" i="25"/>
  <c r="Q174" i="25"/>
  <c r="Q154" i="25"/>
  <c r="Q149" i="25"/>
  <c r="Q148" i="25"/>
  <c r="Q128" i="25"/>
  <c r="Q123" i="25"/>
  <c r="Q122" i="25"/>
  <c r="Q102" i="25"/>
  <c r="Q97" i="25"/>
  <c r="Q96" i="25"/>
  <c r="Q76" i="25"/>
  <c r="Q71" i="25"/>
  <c r="Q70" i="25"/>
  <c r="Q50" i="25"/>
  <c r="Q45" i="25"/>
  <c r="Q44" i="25"/>
  <c r="M31" i="25"/>
  <c r="Q34" i="25"/>
  <c r="Q30" i="25"/>
  <c r="Q29" i="25"/>
  <c r="Q28" i="25"/>
  <c r="Q27" i="25"/>
  <c r="Q24" i="25"/>
  <c r="Q19" i="25"/>
  <c r="Q18" i="25"/>
  <c r="W366" i="25"/>
  <c r="W365" i="25"/>
  <c r="W364" i="25"/>
  <c r="W363" i="25"/>
  <c r="W362" i="25"/>
  <c r="W361" i="25"/>
  <c r="W360" i="25"/>
  <c r="W359" i="25"/>
  <c r="W358" i="25"/>
  <c r="W357" i="25"/>
  <c r="W356" i="25"/>
  <c r="W355" i="25"/>
  <c r="W354" i="25"/>
  <c r="W353" i="25"/>
  <c r="W352" i="25"/>
  <c r="W351" i="25"/>
  <c r="W350" i="25"/>
  <c r="W349" i="25"/>
  <c r="W348" i="25"/>
  <c r="W347" i="25"/>
  <c r="W346" i="25"/>
  <c r="W345" i="25"/>
  <c r="W344" i="25"/>
  <c r="W343" i="25"/>
  <c r="W342" i="25"/>
  <c r="W341" i="25"/>
  <c r="W340" i="25"/>
  <c r="W339" i="25"/>
  <c r="W338" i="25"/>
  <c r="W337" i="25"/>
  <c r="W336" i="25"/>
  <c r="W335" i="25"/>
  <c r="W334" i="25"/>
  <c r="W333" i="25"/>
  <c r="W332" i="25"/>
  <c r="W331" i="25"/>
  <c r="W330" i="25"/>
  <c r="W329" i="25"/>
  <c r="W328" i="25"/>
  <c r="W327" i="25"/>
  <c r="W326" i="25"/>
  <c r="W325" i="25"/>
  <c r="W324" i="25"/>
  <c r="W323" i="25"/>
  <c r="W322" i="25"/>
  <c r="W321" i="25"/>
  <c r="W320" i="25"/>
  <c r="W319" i="25"/>
  <c r="W318" i="25"/>
  <c r="W317" i="25"/>
  <c r="W316" i="25"/>
  <c r="W315" i="25"/>
  <c r="W314" i="25"/>
  <c r="W313" i="25"/>
  <c r="W312" i="25"/>
  <c r="W311" i="25"/>
  <c r="W310" i="25"/>
  <c r="W309" i="25"/>
  <c r="W308" i="25"/>
  <c r="W307" i="25"/>
  <c r="W306" i="25"/>
  <c r="W305" i="25"/>
  <c r="W304" i="25"/>
  <c r="W303" i="25"/>
  <c r="W302" i="25"/>
  <c r="W301" i="25"/>
  <c r="W300" i="25"/>
  <c r="W299" i="25"/>
  <c r="W298" i="25"/>
  <c r="W297" i="25"/>
  <c r="W296" i="25"/>
  <c r="W295" i="25"/>
  <c r="W294" i="25"/>
  <c r="W293" i="25"/>
  <c r="W292" i="25"/>
  <c r="W291" i="25"/>
  <c r="W290" i="25"/>
  <c r="W289" i="25"/>
  <c r="W288" i="25"/>
  <c r="W287" i="25"/>
  <c r="W286" i="25"/>
  <c r="W285" i="25"/>
  <c r="W284" i="25"/>
  <c r="W283" i="25"/>
  <c r="W282" i="25"/>
  <c r="W281" i="25"/>
  <c r="W280" i="25"/>
  <c r="W279" i="25"/>
  <c r="W278" i="25"/>
  <c r="W277" i="25"/>
  <c r="W276" i="25"/>
  <c r="W275" i="25"/>
  <c r="W274" i="25"/>
  <c r="W273" i="25"/>
  <c r="W272" i="25"/>
  <c r="W271" i="25"/>
  <c r="W270" i="25"/>
  <c r="W269" i="25"/>
  <c r="W268" i="25"/>
  <c r="W267" i="25"/>
  <c r="W266" i="25"/>
  <c r="W265" i="25"/>
  <c r="W264" i="25"/>
  <c r="W263" i="25"/>
  <c r="W262" i="25"/>
  <c r="W261" i="25"/>
  <c r="W260" i="25"/>
  <c r="W259" i="25"/>
  <c r="W258" i="25"/>
  <c r="W257" i="25"/>
  <c r="W256" i="25"/>
  <c r="W255" i="25"/>
  <c r="W254" i="25"/>
  <c r="W253" i="25"/>
  <c r="W252" i="25"/>
  <c r="W251" i="25"/>
  <c r="W250" i="25"/>
  <c r="W249" i="25"/>
  <c r="W248" i="25"/>
  <c r="W247" i="25"/>
  <c r="W246" i="25"/>
  <c r="W245" i="25"/>
  <c r="W244" i="25"/>
  <c r="W243" i="25"/>
  <c r="W242" i="25"/>
  <c r="W241" i="25"/>
  <c r="W240" i="25"/>
  <c r="W239" i="25"/>
  <c r="W238" i="25"/>
  <c r="W237" i="25"/>
  <c r="W236" i="25"/>
  <c r="W235" i="25"/>
  <c r="W234" i="25"/>
  <c r="W233" i="25"/>
  <c r="W232" i="25"/>
  <c r="W231" i="25"/>
  <c r="W230" i="25"/>
  <c r="W229" i="25"/>
  <c r="W228" i="25"/>
  <c r="W227" i="25"/>
  <c r="W226" i="25"/>
  <c r="W225" i="25"/>
  <c r="W224" i="25"/>
  <c r="W223" i="25"/>
  <c r="W222" i="25"/>
  <c r="W221" i="25"/>
  <c r="W220" i="25"/>
  <c r="W219" i="25"/>
  <c r="W218" i="25"/>
  <c r="W217" i="25"/>
  <c r="W216" i="25"/>
  <c r="W215" i="25"/>
  <c r="W214" i="25"/>
  <c r="W213" i="25"/>
  <c r="W212" i="25"/>
  <c r="W211" i="25"/>
  <c r="W210" i="25"/>
  <c r="W209" i="25"/>
  <c r="W208" i="25"/>
  <c r="W207" i="25"/>
  <c r="W206" i="25"/>
  <c r="W20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W84" i="25"/>
  <c r="W83" i="25"/>
  <c r="W82" i="25"/>
  <c r="W81" i="25"/>
  <c r="W80" i="25"/>
  <c r="W79" i="25"/>
  <c r="W78" i="25"/>
  <c r="W77" i="25"/>
  <c r="W76" i="25"/>
  <c r="W75" i="25"/>
  <c r="W74" i="25"/>
  <c r="W73" i="25"/>
  <c r="W72" i="25"/>
  <c r="W71" i="25"/>
  <c r="W70" i="25"/>
  <c r="W69" i="25"/>
  <c r="W68" i="25"/>
  <c r="W67" i="25"/>
  <c r="W66" i="25"/>
  <c r="W65" i="25"/>
  <c r="W64" i="25"/>
  <c r="W63" i="25"/>
  <c r="W62" i="25"/>
  <c r="W61" i="25"/>
  <c r="W60" i="25"/>
  <c r="W59" i="25"/>
  <c r="W58" i="25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W7" i="25"/>
  <c r="W6" i="25"/>
  <c r="W5" i="25"/>
  <c r="W4" i="25"/>
  <c r="W3" i="25"/>
  <c r="W2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C1" i="30"/>
  <c r="B1" i="30"/>
  <c r="A4" i="30"/>
  <c r="A5" i="30"/>
  <c r="A6" i="30" s="1"/>
  <c r="A7" i="30" s="1"/>
  <c r="A8" i="30" s="1"/>
  <c r="A9" i="30"/>
  <c r="A10" i="30" s="1"/>
  <c r="C10" i="30" s="1"/>
  <c r="C8" i="30"/>
  <c r="Q511" i="25"/>
  <c r="S511" i="25" s="1"/>
  <c r="Q485" i="25"/>
  <c r="S485" i="25" s="1"/>
  <c r="Q459" i="25"/>
  <c r="S459" i="25" s="1"/>
  <c r="Q433" i="25"/>
  <c r="S433" i="25" s="1"/>
  <c r="Q407" i="25"/>
  <c r="S407" i="25" s="1"/>
  <c r="Q381" i="25"/>
  <c r="S381" i="25" s="1"/>
  <c r="Q355" i="25"/>
  <c r="S355" i="25" s="1"/>
  <c r="Q329" i="25"/>
  <c r="S329" i="25" s="1"/>
  <c r="Q303" i="25"/>
  <c r="S303" i="25" s="1"/>
  <c r="Q277" i="25"/>
  <c r="S277" i="25" s="1"/>
  <c r="Q251" i="25"/>
  <c r="S251" i="25" s="1"/>
  <c r="Q225" i="25"/>
  <c r="S225" i="25" s="1"/>
  <c r="Q199" i="25"/>
  <c r="S199" i="25" s="1"/>
  <c r="Q173" i="25"/>
  <c r="S173" i="25" s="1"/>
  <c r="Q147" i="25"/>
  <c r="Q121" i="25"/>
  <c r="S121" i="25" s="1"/>
  <c r="Q95" i="25"/>
  <c r="S95" i="25" s="1"/>
  <c r="Q69" i="25"/>
  <c r="S69" i="25" s="1"/>
  <c r="Q43" i="25"/>
  <c r="S43" i="25" s="1"/>
  <c r="Q17" i="25"/>
  <c r="S17" i="25" s="1"/>
  <c r="E366" i="24"/>
  <c r="E2" i="24"/>
  <c r="M525" i="25"/>
  <c r="M499" i="25"/>
  <c r="M473" i="25"/>
  <c r="M447" i="25"/>
  <c r="M421" i="25"/>
  <c r="M395" i="25"/>
  <c r="M369" i="25"/>
  <c r="M343" i="25"/>
  <c r="M317" i="25"/>
  <c r="M291" i="25"/>
  <c r="M265" i="25"/>
  <c r="M239" i="25"/>
  <c r="M213" i="25"/>
  <c r="M187" i="25"/>
  <c r="M161" i="25"/>
  <c r="M135" i="25"/>
  <c r="M109" i="25"/>
  <c r="M83" i="25"/>
  <c r="M57" i="25"/>
  <c r="I42" i="12"/>
  <c r="J42" i="12"/>
  <c r="AM7" i="18"/>
  <c r="AL7" i="18"/>
  <c r="AH7" i="18"/>
  <c r="AG7" i="18"/>
  <c r="AM7" i="19"/>
  <c r="AL7" i="19"/>
  <c r="AH7" i="19"/>
  <c r="AG7" i="19"/>
  <c r="AM7" i="13"/>
  <c r="AL7" i="13"/>
  <c r="AH7" i="13"/>
  <c r="AG7" i="13"/>
  <c r="AM7" i="14"/>
  <c r="AL7" i="14"/>
  <c r="AH7" i="14"/>
  <c r="AG7" i="14"/>
  <c r="AM7" i="15"/>
  <c r="AL7" i="15"/>
  <c r="AH7" i="15"/>
  <c r="AG7" i="15"/>
  <c r="AM7" i="16"/>
  <c r="AL7" i="16"/>
  <c r="AH7" i="16"/>
  <c r="AG7" i="16"/>
  <c r="AM7" i="17"/>
  <c r="AL7" i="17"/>
  <c r="AH7" i="17"/>
  <c r="AG7" i="17"/>
  <c r="AM7" i="8"/>
  <c r="AL7" i="8"/>
  <c r="AH7" i="8"/>
  <c r="AG7" i="8"/>
  <c r="AM7" i="9"/>
  <c r="AL7" i="9"/>
  <c r="AH7" i="9"/>
  <c r="AG7" i="9"/>
  <c r="AM7" i="10"/>
  <c r="AL7" i="10"/>
  <c r="AH7" i="10"/>
  <c r="AG7" i="10"/>
  <c r="AM7" i="11"/>
  <c r="AL7" i="11"/>
  <c r="AH7" i="11"/>
  <c r="AG7" i="11"/>
  <c r="AM7" i="12"/>
  <c r="AL7" i="12"/>
  <c r="AH7" i="12"/>
  <c r="AG7" i="12"/>
  <c r="F518" i="25"/>
  <c r="E180" i="18"/>
  <c r="AF180" i="18" s="1"/>
  <c r="D180" i="18"/>
  <c r="AE180" i="18"/>
  <c r="F492" i="25"/>
  <c r="E179" i="18"/>
  <c r="AF179" i="18" s="1"/>
  <c r="D179" i="18"/>
  <c r="AE179" i="18"/>
  <c r="F466" i="25"/>
  <c r="E178" i="18"/>
  <c r="AE178" i="18" s="1"/>
  <c r="F440" i="25"/>
  <c r="E177" i="18"/>
  <c r="AE177" i="18" s="1"/>
  <c r="AF177" i="18"/>
  <c r="D177" i="18"/>
  <c r="F414" i="25"/>
  <c r="E176" i="18"/>
  <c r="AF176" i="18" s="1"/>
  <c r="D176" i="18"/>
  <c r="AE176" i="18"/>
  <c r="F388" i="25"/>
  <c r="E175" i="18"/>
  <c r="AF175" i="18" s="1"/>
  <c r="D175" i="18"/>
  <c r="AE175" i="18"/>
  <c r="F362" i="25"/>
  <c r="E174" i="18"/>
  <c r="AE174" i="18" s="1"/>
  <c r="F336" i="25"/>
  <c r="E173" i="18"/>
  <c r="AE173" i="18" s="1"/>
  <c r="AF173" i="18"/>
  <c r="D173" i="18"/>
  <c r="F310" i="25"/>
  <c r="E172" i="18"/>
  <c r="AF172" i="18" s="1"/>
  <c r="D172" i="18"/>
  <c r="AE172" i="18"/>
  <c r="F284" i="25"/>
  <c r="E171" i="18"/>
  <c r="AF171" i="18" s="1"/>
  <c r="D171" i="18"/>
  <c r="AE171" i="18"/>
  <c r="F258" i="25"/>
  <c r="E170" i="18"/>
  <c r="AE170" i="18" s="1"/>
  <c r="F232" i="25"/>
  <c r="E169" i="18"/>
  <c r="AE169" i="18" s="1"/>
  <c r="AF169" i="18"/>
  <c r="D169" i="18"/>
  <c r="F206" i="25"/>
  <c r="E168" i="18"/>
  <c r="AF168" i="18" s="1"/>
  <c r="D168" i="18"/>
  <c r="AE168" i="18"/>
  <c r="F180" i="25"/>
  <c r="E167" i="18"/>
  <c r="AF167" i="18" s="1"/>
  <c r="D167" i="18"/>
  <c r="AE167" i="18"/>
  <c r="F154" i="25"/>
  <c r="E166" i="18"/>
  <c r="AE166" i="18" s="1"/>
  <c r="F128" i="25"/>
  <c r="E165" i="18"/>
  <c r="AE165" i="18" s="1"/>
  <c r="AF165" i="18"/>
  <c r="D165" i="18"/>
  <c r="F102" i="25"/>
  <c r="E164" i="18"/>
  <c r="AF164" i="18" s="1"/>
  <c r="D164" i="18"/>
  <c r="AE164" i="18"/>
  <c r="F76" i="25"/>
  <c r="E163" i="18"/>
  <c r="AF163" i="18" s="1"/>
  <c r="D163" i="18"/>
  <c r="AE163" i="18"/>
  <c r="F50" i="25"/>
  <c r="E162" i="18"/>
  <c r="AE162" i="18" s="1"/>
  <c r="F24" i="25"/>
  <c r="E161" i="18"/>
  <c r="AE161" i="18" s="1"/>
  <c r="AF161" i="18"/>
  <c r="D161" i="18"/>
  <c r="E155" i="14"/>
  <c r="AF155" i="14"/>
  <c r="D155" i="14"/>
  <c r="AE155" i="14"/>
  <c r="E154" i="14"/>
  <c r="AE154" i="14"/>
  <c r="E152" i="14"/>
  <c r="AF152" i="14" s="1"/>
  <c r="D152" i="14"/>
  <c r="AE152" i="14"/>
  <c r="E151" i="14"/>
  <c r="AF151" i="14"/>
  <c r="E150" i="14"/>
  <c r="E148" i="14"/>
  <c r="E147" i="14"/>
  <c r="AF147" i="14"/>
  <c r="D147" i="14"/>
  <c r="AE147" i="14"/>
  <c r="E146" i="14"/>
  <c r="E144" i="14"/>
  <c r="AF144" i="14" s="1"/>
  <c r="D144" i="14"/>
  <c r="AE144" i="14"/>
  <c r="E143" i="14"/>
  <c r="E142" i="14"/>
  <c r="D142" i="14"/>
  <c r="E140" i="14"/>
  <c r="AE140" i="14" s="1"/>
  <c r="AF140" i="14"/>
  <c r="D140" i="14"/>
  <c r="E139" i="14"/>
  <c r="AF139" i="14"/>
  <c r="D139" i="14"/>
  <c r="AE139" i="14"/>
  <c r="E138" i="14"/>
  <c r="AE138" i="14"/>
  <c r="E136" i="14"/>
  <c r="AF136" i="14" s="1"/>
  <c r="D136" i="14"/>
  <c r="AE136" i="14"/>
  <c r="E155" i="17"/>
  <c r="AF155" i="17"/>
  <c r="E154" i="17"/>
  <c r="AF154" i="17" s="1"/>
  <c r="D154" i="17"/>
  <c r="E152" i="17"/>
  <c r="AE152" i="17" s="1"/>
  <c r="D152" i="17"/>
  <c r="E151" i="17"/>
  <c r="AF151" i="17"/>
  <c r="D151" i="17"/>
  <c r="AE151" i="17"/>
  <c r="E150" i="17"/>
  <c r="AE150" i="17" s="1"/>
  <c r="E148" i="17"/>
  <c r="AF148" i="17" s="1"/>
  <c r="D148" i="17"/>
  <c r="AE148" i="17"/>
  <c r="E147" i="17"/>
  <c r="AF147" i="17" s="1"/>
  <c r="E146" i="17"/>
  <c r="AE146" i="17"/>
  <c r="E144" i="17"/>
  <c r="AF144" i="17" s="1"/>
  <c r="D144" i="17"/>
  <c r="E143" i="17"/>
  <c r="AF143" i="17"/>
  <c r="D143" i="17"/>
  <c r="AE143" i="17"/>
  <c r="E142" i="17"/>
  <c r="AF142" i="17" s="1"/>
  <c r="D142" i="17"/>
  <c r="AE142" i="17"/>
  <c r="E141" i="17"/>
  <c r="AE141" i="17" s="1"/>
  <c r="AF141" i="17"/>
  <c r="D141" i="17"/>
  <c r="E140" i="17"/>
  <c r="AF140" i="17" s="1"/>
  <c r="E139" i="17"/>
  <c r="AF139" i="17"/>
  <c r="E138" i="17"/>
  <c r="D138" i="17" s="1"/>
  <c r="AF138" i="17"/>
  <c r="E136" i="17"/>
  <c r="D136" i="17" s="1"/>
  <c r="AF136" i="17"/>
  <c r="AE136" i="17"/>
  <c r="E155" i="10"/>
  <c r="AF155" i="10"/>
  <c r="D155" i="10"/>
  <c r="AE155" i="10"/>
  <c r="E154" i="10"/>
  <c r="AF154" i="10" s="1"/>
  <c r="AE154" i="10"/>
  <c r="E153" i="10"/>
  <c r="AE153" i="10" s="1"/>
  <c r="AF153" i="10"/>
  <c r="D153" i="10"/>
  <c r="E152" i="10"/>
  <c r="AF152" i="10" s="1"/>
  <c r="D152" i="10"/>
  <c r="AE152" i="10"/>
  <c r="E151" i="10"/>
  <c r="AF151" i="10"/>
  <c r="E150" i="10"/>
  <c r="AE150" i="10" s="1"/>
  <c r="E148" i="10"/>
  <c r="E147" i="10"/>
  <c r="AF147" i="10"/>
  <c r="D147" i="10"/>
  <c r="AE147" i="10"/>
  <c r="E146" i="10"/>
  <c r="AF146" i="10" s="1"/>
  <c r="D146" i="10"/>
  <c r="E145" i="10"/>
  <c r="E144" i="10"/>
  <c r="E143" i="10"/>
  <c r="E142" i="10"/>
  <c r="E140" i="10"/>
  <c r="E139" i="10"/>
  <c r="AF139" i="10" s="1"/>
  <c r="E138" i="10"/>
  <c r="AF138" i="10" s="1"/>
  <c r="D138" i="10"/>
  <c r="AE138" i="10"/>
  <c r="E137" i="10"/>
  <c r="AE137" i="10" s="1"/>
  <c r="AF137" i="10"/>
  <c r="D137" i="10"/>
  <c r="E136" i="10"/>
  <c r="D136" i="10" s="1"/>
  <c r="AF136" i="10"/>
  <c r="E130" i="12"/>
  <c r="AF130" i="12"/>
  <c r="E129" i="12"/>
  <c r="AF129" i="12" s="1"/>
  <c r="D129" i="12"/>
  <c r="AE129" i="12"/>
  <c r="E127" i="12"/>
  <c r="AF127" i="12"/>
  <c r="D127" i="12"/>
  <c r="AE127" i="12"/>
  <c r="E126" i="12"/>
  <c r="AF126" i="12"/>
  <c r="E125" i="12"/>
  <c r="AE125" i="12"/>
  <c r="E124" i="12"/>
  <c r="D124" i="12"/>
  <c r="E123" i="12"/>
  <c r="AF123" i="12" s="1"/>
  <c r="D123" i="12"/>
  <c r="E122" i="12"/>
  <c r="D122" i="12" s="1"/>
  <c r="AF122" i="12"/>
  <c r="AE122" i="12"/>
  <c r="E121" i="12"/>
  <c r="AF121" i="12"/>
  <c r="D121" i="12"/>
  <c r="AE121" i="12"/>
  <c r="E119" i="12"/>
  <c r="AE119" i="12" s="1"/>
  <c r="AF119" i="12"/>
  <c r="D119" i="12"/>
  <c r="E118" i="12"/>
  <c r="E117" i="12"/>
  <c r="AF117" i="12" s="1"/>
  <c r="D117" i="12"/>
  <c r="E116" i="12"/>
  <c r="AE116" i="12" s="1"/>
  <c r="AF116" i="12"/>
  <c r="D116" i="12"/>
  <c r="E115" i="12"/>
  <c r="AF115" i="12"/>
  <c r="E114" i="12"/>
  <c r="AE114" i="12"/>
  <c r="E113" i="12"/>
  <c r="E111" i="12"/>
  <c r="D111" i="12" s="1"/>
  <c r="AF111" i="12"/>
  <c r="AE111" i="12"/>
  <c r="E130" i="11"/>
  <c r="AF130" i="11"/>
  <c r="D130" i="11"/>
  <c r="AE130" i="11"/>
  <c r="E129" i="11"/>
  <c r="E128" i="11"/>
  <c r="E127" i="11"/>
  <c r="AF127" i="11" s="1"/>
  <c r="D127" i="11"/>
  <c r="E126" i="11"/>
  <c r="AE126" i="11"/>
  <c r="E125" i="11"/>
  <c r="AF125" i="11"/>
  <c r="D125" i="11"/>
  <c r="AE125" i="11"/>
  <c r="E123" i="11"/>
  <c r="E122" i="11"/>
  <c r="AF122" i="11" s="1"/>
  <c r="D122" i="11"/>
  <c r="E121" i="11"/>
  <c r="AF121" i="11"/>
  <c r="D121" i="11"/>
  <c r="AE121" i="11"/>
  <c r="E120" i="11"/>
  <c r="AF120" i="11" s="1"/>
  <c r="D120" i="11"/>
  <c r="E119" i="11"/>
  <c r="D119" i="11"/>
  <c r="E118" i="11"/>
  <c r="AF118" i="11" s="1"/>
  <c r="E117" i="11"/>
  <c r="E116" i="11"/>
  <c r="AF116" i="11" s="1"/>
  <c r="E115" i="11"/>
  <c r="AF115" i="11"/>
  <c r="D115" i="11"/>
  <c r="AE115" i="11"/>
  <c r="E114" i="11"/>
  <c r="D114" i="11" s="1"/>
  <c r="AF114" i="11"/>
  <c r="AE114" i="11"/>
  <c r="E113" i="11"/>
  <c r="AF113" i="11"/>
  <c r="D113" i="11"/>
  <c r="AE113" i="11"/>
  <c r="E112" i="11"/>
  <c r="AF112" i="11" s="1"/>
  <c r="AE112" i="11"/>
  <c r="E111" i="11"/>
  <c r="AE111" i="11" s="1"/>
  <c r="AF111" i="11"/>
  <c r="D111" i="11"/>
  <c r="E130" i="10"/>
  <c r="AF130" i="10" s="1"/>
  <c r="D130" i="10"/>
  <c r="AE130" i="10"/>
  <c r="E129" i="10"/>
  <c r="AF129" i="10"/>
  <c r="E128" i="10"/>
  <c r="AF128" i="10" s="1"/>
  <c r="D128" i="10"/>
  <c r="AE128" i="10"/>
  <c r="E127" i="10"/>
  <c r="AF127" i="10"/>
  <c r="D127" i="10"/>
  <c r="AE127" i="10"/>
  <c r="E126" i="10"/>
  <c r="E125" i="10"/>
  <c r="AF125" i="10"/>
  <c r="D125" i="10"/>
  <c r="AE125" i="10"/>
  <c r="E124" i="10"/>
  <c r="AF124" i="10" s="1"/>
  <c r="D124" i="10"/>
  <c r="AE124" i="10"/>
  <c r="E123" i="10"/>
  <c r="D123" i="10"/>
  <c r="E122" i="10"/>
  <c r="E121" i="10"/>
  <c r="E120" i="10"/>
  <c r="D120" i="10" s="1"/>
  <c r="AF120" i="10"/>
  <c r="AE120" i="10"/>
  <c r="E119" i="10"/>
  <c r="AF119" i="10"/>
  <c r="D119" i="10"/>
  <c r="AE119" i="10"/>
  <c r="E118" i="10"/>
  <c r="AF118" i="10"/>
  <c r="D118" i="10"/>
  <c r="AE118" i="10"/>
  <c r="E117" i="10"/>
  <c r="AF117" i="10"/>
  <c r="D117" i="10"/>
  <c r="AE117" i="10"/>
  <c r="E116" i="10"/>
  <c r="E115" i="10"/>
  <c r="AE115" i="10" s="1"/>
  <c r="AF115" i="10"/>
  <c r="E114" i="10"/>
  <c r="AF114" i="10" s="1"/>
  <c r="D114" i="10"/>
  <c r="AE114" i="10"/>
  <c r="E113" i="10"/>
  <c r="AF113" i="10"/>
  <c r="E112" i="10"/>
  <c r="D112" i="10"/>
  <c r="E111" i="10"/>
  <c r="AF111" i="10"/>
  <c r="D111" i="10"/>
  <c r="AE111" i="10"/>
  <c r="E130" i="9"/>
  <c r="D130" i="9"/>
  <c r="E129" i="9"/>
  <c r="AF129" i="9" s="1"/>
  <c r="D129" i="9"/>
  <c r="AE129" i="9"/>
  <c r="E128" i="9"/>
  <c r="AF128" i="9" s="1"/>
  <c r="D128" i="9"/>
  <c r="AE128" i="9"/>
  <c r="E127" i="9"/>
  <c r="AE127" i="9" s="1"/>
  <c r="AF127" i="9"/>
  <c r="E126" i="9"/>
  <c r="AE126" i="9" s="1"/>
  <c r="AF126" i="9"/>
  <c r="D126" i="9"/>
  <c r="E125" i="9"/>
  <c r="E124" i="9"/>
  <c r="E123" i="9"/>
  <c r="AF123" i="9"/>
  <c r="D123" i="9"/>
  <c r="AE123" i="9"/>
  <c r="E122" i="9"/>
  <c r="E121" i="9"/>
  <c r="AF121" i="9" s="1"/>
  <c r="D121" i="9"/>
  <c r="AE121" i="9"/>
  <c r="E120" i="9"/>
  <c r="AF120" i="9" s="1"/>
  <c r="D120" i="9"/>
  <c r="AE120" i="9"/>
  <c r="E119" i="9"/>
  <c r="AE119" i="9" s="1"/>
  <c r="AF119" i="9"/>
  <c r="D119" i="9"/>
  <c r="E118" i="9"/>
  <c r="D118" i="9" s="1"/>
  <c r="AF118" i="9"/>
  <c r="AE118" i="9"/>
  <c r="E117" i="9"/>
  <c r="E116" i="9"/>
  <c r="AF116" i="9" s="1"/>
  <c r="D116" i="9"/>
  <c r="AE116" i="9"/>
  <c r="E115" i="9"/>
  <c r="AF115" i="9"/>
  <c r="D115" i="9"/>
  <c r="AE115" i="9"/>
  <c r="E114" i="9"/>
  <c r="D114" i="9"/>
  <c r="E113" i="9"/>
  <c r="AF113" i="9" s="1"/>
  <c r="D113" i="9"/>
  <c r="AE113" i="9"/>
  <c r="E112" i="9"/>
  <c r="AF112" i="9" s="1"/>
  <c r="D112" i="9"/>
  <c r="AE112" i="9"/>
  <c r="E111" i="9"/>
  <c r="AE111" i="9" s="1"/>
  <c r="AF111" i="9"/>
  <c r="E130" i="8"/>
  <c r="AE130" i="8" s="1"/>
  <c r="AF130" i="8"/>
  <c r="D130" i="8"/>
  <c r="E129" i="8"/>
  <c r="E128" i="8"/>
  <c r="AF128" i="8" s="1"/>
  <c r="AE128" i="8"/>
  <c r="E127" i="8"/>
  <c r="AF127" i="8"/>
  <c r="D127" i="8"/>
  <c r="AE127" i="8"/>
  <c r="E126" i="8"/>
  <c r="D126" i="8" s="1"/>
  <c r="E125" i="8"/>
  <c r="AE125" i="8"/>
  <c r="E124" i="8"/>
  <c r="AF124" i="8" s="1"/>
  <c r="D124" i="8"/>
  <c r="AE124" i="8"/>
  <c r="E123" i="8"/>
  <c r="AE123" i="8" s="1"/>
  <c r="AF123" i="8"/>
  <c r="D123" i="8"/>
  <c r="E122" i="8"/>
  <c r="D122" i="8" s="1"/>
  <c r="AF122" i="8"/>
  <c r="AE122" i="8"/>
  <c r="E121" i="8"/>
  <c r="E120" i="8"/>
  <c r="AE120" i="8"/>
  <c r="E119" i="8"/>
  <c r="D119" i="8" s="1"/>
  <c r="AF119" i="8"/>
  <c r="E118" i="8"/>
  <c r="AF118" i="8" s="1"/>
  <c r="AE118" i="8"/>
  <c r="E117" i="8"/>
  <c r="D117" i="8" s="1"/>
  <c r="AF117" i="8"/>
  <c r="AE117" i="8"/>
  <c r="E116" i="8"/>
  <c r="AF116" i="8" s="1"/>
  <c r="D116" i="8"/>
  <c r="AE116" i="8"/>
  <c r="E115" i="8"/>
  <c r="AF115" i="8"/>
  <c r="D115" i="8"/>
  <c r="AE115" i="8"/>
  <c r="E114" i="8"/>
  <c r="AF114" i="8" s="1"/>
  <c r="D114" i="8"/>
  <c r="AE114" i="8"/>
  <c r="E113" i="8"/>
  <c r="AE113" i="8" s="1"/>
  <c r="AF113" i="8"/>
  <c r="D113" i="8"/>
  <c r="E112" i="8"/>
  <c r="E111" i="8"/>
  <c r="D111" i="8" s="1"/>
  <c r="AF111" i="8"/>
  <c r="E130" i="17"/>
  <c r="AF130" i="17" s="1"/>
  <c r="AE130" i="17"/>
  <c r="E129" i="17"/>
  <c r="D129" i="17" s="1"/>
  <c r="AF129" i="17"/>
  <c r="AE129" i="17"/>
  <c r="E128" i="17"/>
  <c r="AF128" i="17" s="1"/>
  <c r="D128" i="17"/>
  <c r="AE128" i="17"/>
  <c r="E127" i="17"/>
  <c r="AF127" i="17"/>
  <c r="D127" i="17"/>
  <c r="AE127" i="17"/>
  <c r="E126" i="17"/>
  <c r="AF126" i="17" s="1"/>
  <c r="D126" i="17"/>
  <c r="AE126" i="17"/>
  <c r="E125" i="17"/>
  <c r="AE125" i="17" s="1"/>
  <c r="AF125" i="17"/>
  <c r="D125" i="17"/>
  <c r="E124" i="17"/>
  <c r="AE124" i="17"/>
  <c r="E123" i="17"/>
  <c r="D123" i="17" s="1"/>
  <c r="AF123" i="17"/>
  <c r="E122" i="17"/>
  <c r="AF122" i="17" s="1"/>
  <c r="AE122" i="17"/>
  <c r="E121" i="17"/>
  <c r="D121" i="17" s="1"/>
  <c r="AF121" i="17"/>
  <c r="AE121" i="17"/>
  <c r="E120" i="17"/>
  <c r="AF120" i="17" s="1"/>
  <c r="D120" i="17"/>
  <c r="AE120" i="17"/>
  <c r="E119" i="17"/>
  <c r="AF119" i="17"/>
  <c r="D119" i="17"/>
  <c r="AE119" i="17"/>
  <c r="E118" i="17"/>
  <c r="AF118" i="17" s="1"/>
  <c r="D118" i="17"/>
  <c r="AE118" i="17"/>
  <c r="E117" i="17"/>
  <c r="AE117" i="17" s="1"/>
  <c r="AF117" i="17"/>
  <c r="D117" i="17"/>
  <c r="E116" i="17"/>
  <c r="E115" i="17"/>
  <c r="D115" i="17" s="1"/>
  <c r="AF115" i="17"/>
  <c r="E114" i="17"/>
  <c r="AF114" i="17" s="1"/>
  <c r="D114" i="17"/>
  <c r="E113" i="17"/>
  <c r="D113" i="17" s="1"/>
  <c r="AF113" i="17"/>
  <c r="AE113" i="17"/>
  <c r="E112" i="17"/>
  <c r="AF112" i="17" s="1"/>
  <c r="D112" i="17"/>
  <c r="AE112" i="17"/>
  <c r="E111" i="17"/>
  <c r="AF111" i="17"/>
  <c r="D111" i="17"/>
  <c r="AE111" i="17"/>
  <c r="E130" i="16"/>
  <c r="AF130" i="16" s="1"/>
  <c r="D130" i="16"/>
  <c r="AE130" i="16"/>
  <c r="E129" i="16"/>
  <c r="AE129" i="16" s="1"/>
  <c r="AF129" i="16"/>
  <c r="D129" i="16"/>
  <c r="E128" i="16"/>
  <c r="E127" i="16"/>
  <c r="D127" i="16" s="1"/>
  <c r="AF127" i="16"/>
  <c r="E126" i="16"/>
  <c r="AF126" i="16" s="1"/>
  <c r="AE126" i="16"/>
  <c r="E125" i="16"/>
  <c r="D125" i="16" s="1"/>
  <c r="AF125" i="16"/>
  <c r="AE125" i="16"/>
  <c r="E124" i="16"/>
  <c r="AF124" i="16" s="1"/>
  <c r="D124" i="16"/>
  <c r="AE124" i="16"/>
  <c r="E123" i="16"/>
  <c r="AF123" i="16"/>
  <c r="D123" i="16"/>
  <c r="AE123" i="16"/>
  <c r="E122" i="16"/>
  <c r="AF122" i="16" s="1"/>
  <c r="D122" i="16"/>
  <c r="AE122" i="16"/>
  <c r="E121" i="16"/>
  <c r="AE121" i="16" s="1"/>
  <c r="AF121" i="16"/>
  <c r="D121" i="16"/>
  <c r="E120" i="16"/>
  <c r="E119" i="16"/>
  <c r="D119" i="16" s="1"/>
  <c r="AF119" i="16"/>
  <c r="E118" i="16"/>
  <c r="E117" i="16"/>
  <c r="D117" i="16" s="1"/>
  <c r="AF117" i="16"/>
  <c r="AE117" i="16"/>
  <c r="E116" i="16"/>
  <c r="AF116" i="16" s="1"/>
  <c r="D116" i="16"/>
  <c r="AE116" i="16"/>
  <c r="E115" i="16"/>
  <c r="AF115" i="16"/>
  <c r="D115" i="16"/>
  <c r="AE115" i="16"/>
  <c r="E114" i="16"/>
  <c r="AF114" i="16" s="1"/>
  <c r="D114" i="16"/>
  <c r="AE114" i="16"/>
  <c r="E113" i="16"/>
  <c r="AE113" i="16" s="1"/>
  <c r="AF113" i="16"/>
  <c r="D113" i="16"/>
  <c r="E112" i="16"/>
  <c r="AE112" i="16"/>
  <c r="E111" i="16"/>
  <c r="D111" i="16" s="1"/>
  <c r="AF111" i="16"/>
  <c r="E130" i="15"/>
  <c r="AF130" i="15" s="1"/>
  <c r="AE130" i="15"/>
  <c r="E129" i="15"/>
  <c r="D129" i="15" s="1"/>
  <c r="AF129" i="15"/>
  <c r="AE129" i="15"/>
  <c r="E128" i="15"/>
  <c r="AF128" i="15" s="1"/>
  <c r="D128" i="15"/>
  <c r="AE128" i="15"/>
  <c r="E127" i="15"/>
  <c r="AF127" i="15"/>
  <c r="D127" i="15"/>
  <c r="AE127" i="15"/>
  <c r="E126" i="15"/>
  <c r="AF126" i="15" s="1"/>
  <c r="D126" i="15"/>
  <c r="AE126" i="15"/>
  <c r="E125" i="15"/>
  <c r="AE125" i="15" s="1"/>
  <c r="AF125" i="15"/>
  <c r="D125" i="15"/>
  <c r="E124" i="15"/>
  <c r="E123" i="15"/>
  <c r="D123" i="15" s="1"/>
  <c r="AF123" i="15"/>
  <c r="E122" i="15"/>
  <c r="D122" i="15"/>
  <c r="E121" i="15"/>
  <c r="D121" i="15" s="1"/>
  <c r="AF121" i="15"/>
  <c r="AE121" i="15"/>
  <c r="E120" i="15"/>
  <c r="AF120" i="15" s="1"/>
  <c r="D120" i="15"/>
  <c r="AE120" i="15"/>
  <c r="E119" i="15"/>
  <c r="AF119" i="15"/>
  <c r="D119" i="15"/>
  <c r="AE119" i="15"/>
  <c r="E118" i="15"/>
  <c r="AF118" i="15" s="1"/>
  <c r="D118" i="15"/>
  <c r="AE118" i="15"/>
  <c r="E117" i="15"/>
  <c r="AE117" i="15" s="1"/>
  <c r="AF117" i="15"/>
  <c r="D117" i="15"/>
  <c r="E116" i="15"/>
  <c r="AE116" i="15" s="1"/>
  <c r="E115" i="15"/>
  <c r="D115" i="15" s="1"/>
  <c r="AF115" i="15"/>
  <c r="E114" i="15"/>
  <c r="AF114" i="15" s="1"/>
  <c r="AE114" i="15"/>
  <c r="E113" i="15"/>
  <c r="D113" i="15" s="1"/>
  <c r="AF113" i="15"/>
  <c r="AE113" i="15"/>
  <c r="E112" i="15"/>
  <c r="AF112" i="15" s="1"/>
  <c r="D112" i="15"/>
  <c r="AE112" i="15"/>
  <c r="E111" i="15"/>
  <c r="AF111" i="15"/>
  <c r="D111" i="15"/>
  <c r="AE111" i="15"/>
  <c r="E130" i="14"/>
  <c r="AF130" i="14" s="1"/>
  <c r="D130" i="14"/>
  <c r="AE130" i="14"/>
  <c r="E129" i="14"/>
  <c r="AE129" i="14" s="1"/>
  <c r="AF129" i="14"/>
  <c r="D129" i="14"/>
  <c r="E128" i="14"/>
  <c r="E127" i="14"/>
  <c r="D127" i="14" s="1"/>
  <c r="AF127" i="14"/>
  <c r="E126" i="14"/>
  <c r="AF126" i="14" s="1"/>
  <c r="D126" i="14"/>
  <c r="AE126" i="14"/>
  <c r="E125" i="14"/>
  <c r="D125" i="14" s="1"/>
  <c r="AF125" i="14"/>
  <c r="AE125" i="14"/>
  <c r="E124" i="14"/>
  <c r="AF124" i="14" s="1"/>
  <c r="D124" i="14"/>
  <c r="AE124" i="14"/>
  <c r="E123" i="14"/>
  <c r="AF123" i="14"/>
  <c r="D123" i="14"/>
  <c r="AE123" i="14"/>
  <c r="E122" i="14"/>
  <c r="AF122" i="14" s="1"/>
  <c r="D122" i="14"/>
  <c r="AE122" i="14"/>
  <c r="E121" i="14"/>
  <c r="AE121" i="14" s="1"/>
  <c r="AF121" i="14"/>
  <c r="D121" i="14"/>
  <c r="E120" i="14"/>
  <c r="AE120" i="14"/>
  <c r="E119" i="14"/>
  <c r="D119" i="14" s="1"/>
  <c r="AF119" i="14"/>
  <c r="E118" i="14"/>
  <c r="AF118" i="14" s="1"/>
  <c r="AE118" i="14"/>
  <c r="E117" i="14"/>
  <c r="D117" i="14" s="1"/>
  <c r="AF117" i="14"/>
  <c r="AE117" i="14"/>
  <c r="E116" i="14"/>
  <c r="AF116" i="14" s="1"/>
  <c r="D116" i="14"/>
  <c r="AE116" i="14"/>
  <c r="E115" i="14"/>
  <c r="AF115" i="14"/>
  <c r="D115" i="14"/>
  <c r="AE115" i="14"/>
  <c r="E114" i="14"/>
  <c r="AF114" i="14" s="1"/>
  <c r="D114" i="14"/>
  <c r="AE114" i="14"/>
  <c r="E113" i="14"/>
  <c r="AE113" i="14" s="1"/>
  <c r="AF113" i="14"/>
  <c r="D113" i="14"/>
  <c r="E112" i="14"/>
  <c r="E111" i="14"/>
  <c r="D111" i="14" s="1"/>
  <c r="AF111" i="14"/>
  <c r="E130" i="13"/>
  <c r="AF130" i="13" s="1"/>
  <c r="D130" i="13"/>
  <c r="AE130" i="13"/>
  <c r="E129" i="13"/>
  <c r="D129" i="13" s="1"/>
  <c r="AF129" i="13"/>
  <c r="AE129" i="13"/>
  <c r="E128" i="13"/>
  <c r="AF128" i="13" s="1"/>
  <c r="D128" i="13"/>
  <c r="AE128" i="13"/>
  <c r="E127" i="13"/>
  <c r="AF127" i="13"/>
  <c r="D127" i="13"/>
  <c r="AE127" i="13"/>
  <c r="E126" i="13"/>
  <c r="AF126" i="13" s="1"/>
  <c r="D126" i="13"/>
  <c r="AE126" i="13"/>
  <c r="E125" i="13"/>
  <c r="AE125" i="13" s="1"/>
  <c r="AF125" i="13"/>
  <c r="D125" i="13"/>
  <c r="E124" i="13"/>
  <c r="E123" i="13"/>
  <c r="AF123" i="13" s="1"/>
  <c r="E122" i="13"/>
  <c r="AF122" i="13" s="1"/>
  <c r="E121" i="13"/>
  <c r="D121" i="13" s="1"/>
  <c r="AF121" i="13"/>
  <c r="AE121" i="13"/>
  <c r="E120" i="13"/>
  <c r="AF120" i="13" s="1"/>
  <c r="D120" i="13"/>
  <c r="E119" i="13"/>
  <c r="AF119" i="13"/>
  <c r="D119" i="13"/>
  <c r="AE119" i="13"/>
  <c r="E118" i="13"/>
  <c r="AF118" i="13" s="1"/>
  <c r="D118" i="13"/>
  <c r="AE118" i="13"/>
  <c r="E117" i="13"/>
  <c r="AE117" i="13" s="1"/>
  <c r="AF117" i="13"/>
  <c r="D117" i="13"/>
  <c r="E116" i="13"/>
  <c r="AF116" i="13" s="1"/>
  <c r="AE116" i="13"/>
  <c r="E115" i="13"/>
  <c r="AF115" i="13"/>
  <c r="E114" i="13"/>
  <c r="E113" i="13"/>
  <c r="D113" i="13" s="1"/>
  <c r="AF113" i="13"/>
  <c r="AE113" i="13"/>
  <c r="E112" i="13"/>
  <c r="E111" i="13"/>
  <c r="AF111" i="13"/>
  <c r="D111" i="13"/>
  <c r="AE111" i="13"/>
  <c r="E130" i="19"/>
  <c r="AF130" i="19" s="1"/>
  <c r="D130" i="19"/>
  <c r="AE130" i="19"/>
  <c r="E129" i="19"/>
  <c r="AE129" i="19" s="1"/>
  <c r="AF129" i="19"/>
  <c r="D129" i="19"/>
  <c r="E128" i="19"/>
  <c r="E127" i="19"/>
  <c r="AF127" i="19"/>
  <c r="E126" i="19"/>
  <c r="E125" i="19"/>
  <c r="D125" i="19" s="1"/>
  <c r="AF125" i="19"/>
  <c r="AE125" i="19"/>
  <c r="E124" i="19"/>
  <c r="E123" i="19"/>
  <c r="AF123" i="19"/>
  <c r="D123" i="19"/>
  <c r="AE123" i="19"/>
  <c r="E122" i="19"/>
  <c r="D122" i="19"/>
  <c r="E121" i="19"/>
  <c r="AE121" i="19" s="1"/>
  <c r="AF121" i="19"/>
  <c r="D121" i="19"/>
  <c r="E120" i="19"/>
  <c r="AF120" i="19" s="1"/>
  <c r="D120" i="19"/>
  <c r="AE120" i="19"/>
  <c r="E119" i="19"/>
  <c r="AF119" i="19"/>
  <c r="E118" i="19"/>
  <c r="E117" i="19"/>
  <c r="D117" i="19" s="1"/>
  <c r="AF117" i="19"/>
  <c r="AE117" i="19"/>
  <c r="E116" i="19"/>
  <c r="AF116" i="19" s="1"/>
  <c r="D116" i="19"/>
  <c r="AE116" i="19"/>
  <c r="E115" i="19"/>
  <c r="AF115" i="19"/>
  <c r="D115" i="19"/>
  <c r="AE115" i="19"/>
  <c r="E114" i="19"/>
  <c r="AF114" i="19" s="1"/>
  <c r="D114" i="19"/>
  <c r="AE114" i="19"/>
  <c r="E113" i="19"/>
  <c r="AE113" i="19" s="1"/>
  <c r="AF113" i="19"/>
  <c r="D113" i="19"/>
  <c r="E112" i="19"/>
  <c r="AE112" i="19"/>
  <c r="E111" i="19"/>
  <c r="AF111" i="19"/>
  <c r="E130" i="18"/>
  <c r="AF130" i="18" s="1"/>
  <c r="E129" i="18"/>
  <c r="D129" i="18" s="1"/>
  <c r="AF129" i="18"/>
  <c r="AE129" i="18"/>
  <c r="E128" i="18"/>
  <c r="AF128" i="18" s="1"/>
  <c r="D128" i="18"/>
  <c r="E127" i="18"/>
  <c r="AF127" i="18"/>
  <c r="D127" i="18"/>
  <c r="AE127" i="18"/>
  <c r="E126" i="18"/>
  <c r="AF126" i="18" s="1"/>
  <c r="D126" i="18"/>
  <c r="AE126" i="18"/>
  <c r="E125" i="18"/>
  <c r="AE125" i="18" s="1"/>
  <c r="AF125" i="18"/>
  <c r="D125" i="18"/>
  <c r="E124" i="18"/>
  <c r="AF124" i="18" s="1"/>
  <c r="AE124" i="18"/>
  <c r="E123" i="18"/>
  <c r="AF123" i="18"/>
  <c r="E122" i="18"/>
  <c r="E121" i="18"/>
  <c r="D121" i="18" s="1"/>
  <c r="AF121" i="18"/>
  <c r="AE121" i="18"/>
  <c r="E120" i="18"/>
  <c r="E119" i="18"/>
  <c r="AF119" i="18"/>
  <c r="D119" i="18"/>
  <c r="AE119" i="18"/>
  <c r="E118" i="18"/>
  <c r="AF118" i="18" s="1"/>
  <c r="D118" i="18"/>
  <c r="AE118" i="18"/>
  <c r="E117" i="18"/>
  <c r="AE117" i="18" s="1"/>
  <c r="AF117" i="18"/>
  <c r="D117" i="18"/>
  <c r="E116" i="18"/>
  <c r="E115" i="18"/>
  <c r="AF115" i="18"/>
  <c r="E114" i="18"/>
  <c r="D114" i="18"/>
  <c r="E113" i="18"/>
  <c r="D113" i="18" s="1"/>
  <c r="AF113" i="18"/>
  <c r="AE113" i="18"/>
  <c r="E112" i="18"/>
  <c r="AE112" i="18" s="1"/>
  <c r="D112" i="18"/>
  <c r="E111" i="18"/>
  <c r="AF111" i="18"/>
  <c r="D111" i="18"/>
  <c r="AE111" i="18"/>
  <c r="E105" i="18"/>
  <c r="D105" i="18"/>
  <c r="E104" i="18"/>
  <c r="AE104" i="18" s="1"/>
  <c r="AF104" i="18"/>
  <c r="D104" i="18"/>
  <c r="E103" i="18"/>
  <c r="E102" i="18"/>
  <c r="AF102" i="18"/>
  <c r="E101" i="18"/>
  <c r="AE101" i="18"/>
  <c r="E100" i="18"/>
  <c r="D100" i="18" s="1"/>
  <c r="AF100" i="18"/>
  <c r="AE100" i="18"/>
  <c r="E99" i="18"/>
  <c r="AF99" i="18" s="1"/>
  <c r="D99" i="18"/>
  <c r="E98" i="18"/>
  <c r="AF98" i="18"/>
  <c r="D98" i="18"/>
  <c r="AE98" i="18"/>
  <c r="E97" i="18"/>
  <c r="AF97" i="18" s="1"/>
  <c r="D97" i="18"/>
  <c r="AE97" i="18"/>
  <c r="E96" i="18"/>
  <c r="AE96" i="18" s="1"/>
  <c r="AF96" i="18"/>
  <c r="D96" i="18"/>
  <c r="E95" i="18"/>
  <c r="AE95" i="18"/>
  <c r="E94" i="18"/>
  <c r="E93" i="18"/>
  <c r="AF93" i="18" s="1"/>
  <c r="E92" i="18"/>
  <c r="D92" i="18" s="1"/>
  <c r="AF92" i="18"/>
  <c r="AE92" i="18"/>
  <c r="E91" i="18"/>
  <c r="AF91" i="18" s="1"/>
  <c r="D91" i="18"/>
  <c r="E90" i="18"/>
  <c r="AF90" i="18"/>
  <c r="D90" i="18"/>
  <c r="AE90" i="18"/>
  <c r="E89" i="18"/>
  <c r="AF89" i="18" s="1"/>
  <c r="D89" i="18"/>
  <c r="AE89" i="18"/>
  <c r="E88" i="18"/>
  <c r="AE88" i="18" s="1"/>
  <c r="AF88" i="18"/>
  <c r="D88" i="18"/>
  <c r="E87" i="18"/>
  <c r="AF87" i="18" s="1"/>
  <c r="AE87" i="18"/>
  <c r="E86" i="18"/>
  <c r="AF86" i="18"/>
  <c r="E105" i="19"/>
  <c r="E104" i="19"/>
  <c r="D104" i="19" s="1"/>
  <c r="AF104" i="19"/>
  <c r="AE104" i="19"/>
  <c r="E103" i="19"/>
  <c r="E102" i="19"/>
  <c r="AF102" i="19"/>
  <c r="D102" i="19"/>
  <c r="AE102" i="19"/>
  <c r="E101" i="19"/>
  <c r="AF101" i="19" s="1"/>
  <c r="D101" i="19"/>
  <c r="AE101" i="19"/>
  <c r="E100" i="19"/>
  <c r="AE100" i="19" s="1"/>
  <c r="AF100" i="19"/>
  <c r="D100" i="19"/>
  <c r="E99" i="19"/>
  <c r="AE99" i="19"/>
  <c r="E98" i="19"/>
  <c r="AF98" i="19"/>
  <c r="E97" i="19"/>
  <c r="D97" i="19"/>
  <c r="E96" i="19"/>
  <c r="D96" i="19" s="1"/>
  <c r="AF96" i="19"/>
  <c r="AE96" i="19"/>
  <c r="E95" i="19"/>
  <c r="AE95" i="19" s="1"/>
  <c r="AF95" i="19"/>
  <c r="D95" i="19"/>
  <c r="E94" i="19"/>
  <c r="AF94" i="19"/>
  <c r="D94" i="19"/>
  <c r="AE94" i="19"/>
  <c r="E93" i="19"/>
  <c r="D93" i="19"/>
  <c r="E92" i="19"/>
  <c r="AE92" i="19" s="1"/>
  <c r="AF92" i="19"/>
  <c r="D92" i="19"/>
  <c r="E91" i="19"/>
  <c r="AF91" i="19" s="1"/>
  <c r="AE91" i="19"/>
  <c r="E90" i="19"/>
  <c r="AF90" i="19"/>
  <c r="E89" i="19"/>
  <c r="E88" i="19"/>
  <c r="D88" i="19" s="1"/>
  <c r="AF88" i="19"/>
  <c r="AE88" i="19"/>
  <c r="E87" i="19"/>
  <c r="E86" i="19"/>
  <c r="AF86" i="19"/>
  <c r="D86" i="19"/>
  <c r="AE86" i="19"/>
  <c r="E105" i="13"/>
  <c r="AF105" i="13" s="1"/>
  <c r="D105" i="13"/>
  <c r="AE105" i="13"/>
  <c r="E104" i="13"/>
  <c r="AE104" i="13" s="1"/>
  <c r="AF104" i="13"/>
  <c r="D104" i="13"/>
  <c r="E103" i="13"/>
  <c r="AE103" i="13"/>
  <c r="E102" i="13"/>
  <c r="AF102" i="13"/>
  <c r="E101" i="13"/>
  <c r="E100" i="13"/>
  <c r="D100" i="13" s="1"/>
  <c r="AF100" i="13"/>
  <c r="AE100" i="13"/>
  <c r="E99" i="13"/>
  <c r="D99" i="13"/>
  <c r="E98" i="13"/>
  <c r="AF98" i="13"/>
  <c r="D98" i="13"/>
  <c r="AE98" i="13"/>
  <c r="E97" i="13"/>
  <c r="AF97" i="13" s="1"/>
  <c r="D97" i="13"/>
  <c r="AE97" i="13"/>
  <c r="E96" i="13"/>
  <c r="AE96" i="13" s="1"/>
  <c r="AF96" i="13"/>
  <c r="D96" i="13"/>
  <c r="E95" i="13"/>
  <c r="E94" i="13"/>
  <c r="AF94" i="13"/>
  <c r="E93" i="13"/>
  <c r="AF93" i="13"/>
  <c r="D93" i="13"/>
  <c r="AE93" i="13"/>
  <c r="E92" i="13"/>
  <c r="D92" i="13" s="1"/>
  <c r="AF92" i="13"/>
  <c r="AE92" i="13"/>
  <c r="E91" i="13"/>
  <c r="D91" i="13"/>
  <c r="E90" i="13"/>
  <c r="AF90" i="13"/>
  <c r="D90" i="13"/>
  <c r="AE90" i="13"/>
  <c r="E89" i="13"/>
  <c r="AF89" i="13" s="1"/>
  <c r="D89" i="13"/>
  <c r="AE89" i="13"/>
  <c r="E88" i="13"/>
  <c r="E87" i="13"/>
  <c r="E86" i="13"/>
  <c r="AF86" i="13"/>
  <c r="E105" i="14"/>
  <c r="AF105" i="14"/>
  <c r="D105" i="14"/>
  <c r="AE105" i="14"/>
  <c r="E104" i="14"/>
  <c r="D104" i="14" s="1"/>
  <c r="AF104" i="14"/>
  <c r="AE104" i="14"/>
  <c r="E103" i="14"/>
  <c r="D103" i="14"/>
  <c r="E102" i="14"/>
  <c r="AF102" i="14"/>
  <c r="D102" i="14"/>
  <c r="AE102" i="14"/>
  <c r="E101" i="14"/>
  <c r="AF101" i="14" s="1"/>
  <c r="D101" i="14"/>
  <c r="AE101" i="14"/>
  <c r="E100" i="14"/>
  <c r="AE100" i="14" s="1"/>
  <c r="D100" i="14"/>
  <c r="E99" i="14"/>
  <c r="E98" i="14"/>
  <c r="AF98" i="14"/>
  <c r="E97" i="14"/>
  <c r="AF97" i="14"/>
  <c r="D97" i="14"/>
  <c r="AE97" i="14"/>
  <c r="E96" i="14"/>
  <c r="D96" i="14" s="1"/>
  <c r="AF96" i="14"/>
  <c r="AE96" i="14"/>
  <c r="E95" i="14"/>
  <c r="D95" i="14"/>
  <c r="E94" i="14"/>
  <c r="AF94" i="14"/>
  <c r="D94" i="14"/>
  <c r="AE94" i="14"/>
  <c r="E93" i="14"/>
  <c r="AF93" i="14" s="1"/>
  <c r="D93" i="14"/>
  <c r="AE93" i="14"/>
  <c r="E92" i="14"/>
  <c r="D92" i="14"/>
  <c r="E91" i="14"/>
  <c r="E90" i="14"/>
  <c r="AF90" i="14"/>
  <c r="E89" i="14"/>
  <c r="AF89" i="14"/>
  <c r="D89" i="14"/>
  <c r="AE89" i="14"/>
  <c r="E88" i="14"/>
  <c r="D88" i="14" s="1"/>
  <c r="AF88" i="14"/>
  <c r="AE88" i="14"/>
  <c r="E87" i="14"/>
  <c r="D87" i="14"/>
  <c r="E86" i="14"/>
  <c r="AF86" i="14"/>
  <c r="D86" i="14"/>
  <c r="AE86" i="14"/>
  <c r="E105" i="15"/>
  <c r="AF105" i="15" s="1"/>
  <c r="D105" i="15"/>
  <c r="AE105" i="15"/>
  <c r="E104" i="15"/>
  <c r="D104" i="15"/>
  <c r="E103" i="15"/>
  <c r="E102" i="15"/>
  <c r="AF102" i="15"/>
  <c r="E101" i="15"/>
  <c r="AF101" i="15"/>
  <c r="D101" i="15"/>
  <c r="AE101" i="15"/>
  <c r="E100" i="15"/>
  <c r="D100" i="15" s="1"/>
  <c r="AF100" i="15"/>
  <c r="AE100" i="15"/>
  <c r="E99" i="15"/>
  <c r="D99" i="15"/>
  <c r="E98" i="15"/>
  <c r="AF98" i="15"/>
  <c r="D98" i="15"/>
  <c r="AE98" i="15"/>
  <c r="E97" i="15"/>
  <c r="AF97" i="15" s="1"/>
  <c r="D97" i="15"/>
  <c r="E96" i="15"/>
  <c r="AF96" i="15"/>
  <c r="E95" i="15"/>
  <c r="E94" i="15"/>
  <c r="E93" i="15"/>
  <c r="AF93" i="15"/>
  <c r="D93" i="15"/>
  <c r="AE93" i="15"/>
  <c r="E92" i="15"/>
  <c r="D92" i="15" s="1"/>
  <c r="AF92" i="15"/>
  <c r="AE92" i="15"/>
  <c r="E91" i="15"/>
  <c r="E90" i="15"/>
  <c r="AF90" i="15"/>
  <c r="D90" i="15"/>
  <c r="AE90" i="15"/>
  <c r="E89" i="15"/>
  <c r="AF89" i="15" s="1"/>
  <c r="D89" i="15"/>
  <c r="E88" i="15"/>
  <c r="E87" i="15"/>
  <c r="E86" i="15"/>
  <c r="AF86" i="15"/>
  <c r="E105" i="16"/>
  <c r="AF105" i="16"/>
  <c r="D105" i="16"/>
  <c r="AE105" i="16"/>
  <c r="E104" i="16"/>
  <c r="D104" i="16" s="1"/>
  <c r="AF104" i="16"/>
  <c r="AE104" i="16"/>
  <c r="E103" i="16"/>
  <c r="D103" i="16"/>
  <c r="E102" i="16"/>
  <c r="AF102" i="16"/>
  <c r="D102" i="16"/>
  <c r="AE102" i="16"/>
  <c r="E101" i="16"/>
  <c r="AF101" i="16" s="1"/>
  <c r="D101" i="16"/>
  <c r="E100" i="16"/>
  <c r="AE100" i="16" s="1"/>
  <c r="AF100" i="16"/>
  <c r="E99" i="16"/>
  <c r="AE99" i="16"/>
  <c r="E98" i="16"/>
  <c r="AF98" i="16"/>
  <c r="E97" i="16"/>
  <c r="AF97" i="16" s="1"/>
  <c r="AE97" i="16"/>
  <c r="E96" i="16"/>
  <c r="AF96" i="16"/>
  <c r="D96" i="16"/>
  <c r="AE96" i="16"/>
  <c r="E95" i="16"/>
  <c r="AF95" i="16"/>
  <c r="D95" i="16"/>
  <c r="AE95" i="16"/>
  <c r="E94" i="16"/>
  <c r="D94" i="16" s="1"/>
  <c r="AF94" i="16"/>
  <c r="AE94" i="16"/>
  <c r="E93" i="16"/>
  <c r="AF93" i="16" s="1"/>
  <c r="D93" i="16"/>
  <c r="AE93" i="16"/>
  <c r="E92" i="16"/>
  <c r="AE92" i="16" s="1"/>
  <c r="AF92" i="16"/>
  <c r="D92" i="16"/>
  <c r="E91" i="16"/>
  <c r="AF91" i="16" s="1"/>
  <c r="AE91" i="16"/>
  <c r="E90" i="16"/>
  <c r="AF90" i="16"/>
  <c r="E89" i="16"/>
  <c r="E88" i="16"/>
  <c r="AF88" i="16"/>
  <c r="D88" i="16"/>
  <c r="AE88" i="16"/>
  <c r="E87" i="16"/>
  <c r="D87" i="16" s="1"/>
  <c r="AF87" i="16"/>
  <c r="AE87" i="16"/>
  <c r="E86" i="16"/>
  <c r="D86" i="16" s="1"/>
  <c r="AF86" i="16"/>
  <c r="AE86" i="16"/>
  <c r="E105" i="17"/>
  <c r="AF105" i="17" s="1"/>
  <c r="D105" i="17"/>
  <c r="E104" i="17"/>
  <c r="AE104" i="17" s="1"/>
  <c r="AF104" i="17"/>
  <c r="D104" i="17"/>
  <c r="E103" i="17"/>
  <c r="E102" i="17"/>
  <c r="AF102" i="17"/>
  <c r="E101" i="17"/>
  <c r="D101" i="17"/>
  <c r="E100" i="17"/>
  <c r="AF100" i="17"/>
  <c r="D100" i="17"/>
  <c r="AE100" i="17"/>
  <c r="E99" i="17"/>
  <c r="AF99" i="17"/>
  <c r="E98" i="17"/>
  <c r="D98" i="17" s="1"/>
  <c r="AF98" i="17"/>
  <c r="AE98" i="17"/>
  <c r="E97" i="17"/>
  <c r="E96" i="17"/>
  <c r="AE96" i="17" s="1"/>
  <c r="AF96" i="17"/>
  <c r="D96" i="17"/>
  <c r="E95" i="17"/>
  <c r="E94" i="17"/>
  <c r="D94" i="17" s="1"/>
  <c r="AF94" i="17"/>
  <c r="AE94" i="17"/>
  <c r="E93" i="17"/>
  <c r="D93" i="17"/>
  <c r="E92" i="17"/>
  <c r="AF92" i="17"/>
  <c r="D92" i="17"/>
  <c r="AE92" i="17"/>
  <c r="E91" i="17"/>
  <c r="E90" i="17"/>
  <c r="AE90" i="17"/>
  <c r="E89" i="17"/>
  <c r="E88" i="17"/>
  <c r="E87" i="17"/>
  <c r="E86" i="17"/>
  <c r="D86" i="17" s="1"/>
  <c r="AF86" i="17"/>
  <c r="AE86" i="17"/>
  <c r="E105" i="8"/>
  <c r="D105" i="8" s="1"/>
  <c r="AF105" i="8"/>
  <c r="AE105" i="8"/>
  <c r="E104" i="8"/>
  <c r="AF104" i="8"/>
  <c r="D104" i="8"/>
  <c r="AE104" i="8"/>
  <c r="E103" i="8"/>
  <c r="AF103" i="8"/>
  <c r="D103" i="8"/>
  <c r="AE103" i="8"/>
  <c r="E102" i="8"/>
  <c r="AF102" i="8"/>
  <c r="E101" i="8"/>
  <c r="AE101" i="8"/>
  <c r="E100" i="8"/>
  <c r="E99" i="8"/>
  <c r="E98" i="8"/>
  <c r="D98" i="8" s="1"/>
  <c r="AF98" i="8"/>
  <c r="AE98" i="8"/>
  <c r="E97" i="8"/>
  <c r="AE97" i="8" s="1"/>
  <c r="AF97" i="8"/>
  <c r="D97" i="8"/>
  <c r="E96" i="8"/>
  <c r="AF96" i="8"/>
  <c r="D96" i="8"/>
  <c r="AE96" i="8"/>
  <c r="E95" i="8"/>
  <c r="AF95" i="8"/>
  <c r="E94" i="8"/>
  <c r="AF94" i="8"/>
  <c r="D94" i="8"/>
  <c r="AE94" i="8"/>
  <c r="E93" i="8"/>
  <c r="E92" i="8"/>
  <c r="D92" i="8"/>
  <c r="E91" i="8"/>
  <c r="E90" i="8"/>
  <c r="AF90" i="8"/>
  <c r="E89" i="8"/>
  <c r="AF89" i="8"/>
  <c r="D89" i="8"/>
  <c r="AE89" i="8"/>
  <c r="E88" i="8"/>
  <c r="AF88" i="8"/>
  <c r="D88" i="8"/>
  <c r="AE88" i="8"/>
  <c r="E87" i="8"/>
  <c r="AF87" i="8"/>
  <c r="D87" i="8"/>
  <c r="AE87" i="8"/>
  <c r="E86" i="8"/>
  <c r="AF86" i="8"/>
  <c r="E105" i="9"/>
  <c r="AF105" i="9" s="1"/>
  <c r="D105" i="9"/>
  <c r="AE105" i="9"/>
  <c r="E104" i="9"/>
  <c r="E103" i="9"/>
  <c r="AE103" i="9"/>
  <c r="E102" i="9"/>
  <c r="D102" i="9" s="1"/>
  <c r="AF102" i="9"/>
  <c r="AE102" i="9"/>
  <c r="E101" i="9"/>
  <c r="E100" i="9"/>
  <c r="AF100" i="9"/>
  <c r="D100" i="9"/>
  <c r="AE100" i="9"/>
  <c r="E99" i="9"/>
  <c r="AF99" i="9"/>
  <c r="E98" i="9"/>
  <c r="AF98" i="9"/>
  <c r="D98" i="9"/>
  <c r="AE98" i="9"/>
  <c r="E97" i="9"/>
  <c r="E96" i="9"/>
  <c r="AF96" i="9" s="1"/>
  <c r="E95" i="9"/>
  <c r="AE95" i="9"/>
  <c r="E94" i="9"/>
  <c r="D94" i="9" s="1"/>
  <c r="AF94" i="9"/>
  <c r="AE94" i="9"/>
  <c r="E93" i="9"/>
  <c r="AF93" i="9"/>
  <c r="D93" i="9"/>
  <c r="AE93" i="9"/>
  <c r="E92" i="9"/>
  <c r="AF92" i="9"/>
  <c r="D92" i="9"/>
  <c r="AE92" i="9"/>
  <c r="E91" i="9"/>
  <c r="AF91" i="9"/>
  <c r="D91" i="9"/>
  <c r="AE91" i="9"/>
  <c r="E90" i="9"/>
  <c r="AF90" i="9"/>
  <c r="E89" i="9"/>
  <c r="E88" i="9"/>
  <c r="E87" i="9"/>
  <c r="AE87" i="9" s="1"/>
  <c r="AF87" i="9"/>
  <c r="E86" i="9"/>
  <c r="D86" i="9" s="1"/>
  <c r="AF86" i="9"/>
  <c r="AE86" i="9"/>
  <c r="E105" i="10"/>
  <c r="AE105" i="10" s="1"/>
  <c r="AF105" i="10"/>
  <c r="D105" i="10"/>
  <c r="E104" i="10"/>
  <c r="AF104" i="10"/>
  <c r="D104" i="10"/>
  <c r="AE104" i="10"/>
  <c r="E103" i="10"/>
  <c r="AF103" i="10"/>
  <c r="E102" i="10"/>
  <c r="AF102" i="10"/>
  <c r="D102" i="10"/>
  <c r="AE102" i="10"/>
  <c r="E101" i="10"/>
  <c r="E100" i="10"/>
  <c r="AE100" i="10" s="1"/>
  <c r="AF100" i="10"/>
  <c r="D100" i="10"/>
  <c r="E99" i="10"/>
  <c r="E98" i="10"/>
  <c r="D98" i="10" s="1"/>
  <c r="AF98" i="10"/>
  <c r="AE98" i="10"/>
  <c r="E97" i="10"/>
  <c r="AF97" i="10"/>
  <c r="D97" i="10"/>
  <c r="AE97" i="10"/>
  <c r="E96" i="10"/>
  <c r="AF96" i="10"/>
  <c r="D96" i="10"/>
  <c r="AE96" i="10"/>
  <c r="E95" i="10"/>
  <c r="AF95" i="10"/>
  <c r="D95" i="10"/>
  <c r="AE95" i="10"/>
  <c r="E94" i="10"/>
  <c r="AF94" i="10"/>
  <c r="E93" i="10"/>
  <c r="D93" i="10" s="1"/>
  <c r="E92" i="10"/>
  <c r="E91" i="10"/>
  <c r="AF91" i="10" s="1"/>
  <c r="E90" i="10"/>
  <c r="D90" i="10" s="1"/>
  <c r="AF90" i="10"/>
  <c r="AE90" i="10"/>
  <c r="E89" i="10"/>
  <c r="E88" i="10"/>
  <c r="AF88" i="10"/>
  <c r="D88" i="10"/>
  <c r="AE88" i="10"/>
  <c r="E87" i="10"/>
  <c r="E86" i="10"/>
  <c r="E105" i="11"/>
  <c r="AF105" i="11"/>
  <c r="D105" i="11"/>
  <c r="AE105" i="11"/>
  <c r="E104" i="11"/>
  <c r="AE104" i="11" s="1"/>
  <c r="AF104" i="11"/>
  <c r="D104" i="11"/>
  <c r="E103" i="11"/>
  <c r="AF103" i="11"/>
  <c r="D103" i="11"/>
  <c r="AE103" i="11"/>
  <c r="E102" i="11"/>
  <c r="AE102" i="11"/>
  <c r="E101" i="11"/>
  <c r="AF101" i="11"/>
  <c r="D101" i="11"/>
  <c r="AE101" i="11"/>
  <c r="E100" i="11"/>
  <c r="AF100" i="11" s="1"/>
  <c r="D100" i="11"/>
  <c r="AE100" i="11"/>
  <c r="E99" i="11"/>
  <c r="E98" i="11"/>
  <c r="E97" i="11"/>
  <c r="AE97" i="11" s="1"/>
  <c r="E96" i="11"/>
  <c r="AF96" i="11"/>
  <c r="E95" i="11"/>
  <c r="AF95" i="11"/>
  <c r="D95" i="11"/>
  <c r="AE95" i="11"/>
  <c r="E94" i="11"/>
  <c r="AE94" i="11"/>
  <c r="E93" i="11"/>
  <c r="AF93" i="11"/>
  <c r="D93" i="11"/>
  <c r="AE93" i="11"/>
  <c r="E92" i="11"/>
  <c r="AF92" i="11" s="1"/>
  <c r="D92" i="11"/>
  <c r="AE92" i="11"/>
  <c r="E91" i="11"/>
  <c r="AE91" i="11" s="1"/>
  <c r="AF91" i="11"/>
  <c r="D91" i="11"/>
  <c r="E90" i="11"/>
  <c r="E89" i="11"/>
  <c r="AE89" i="11" s="1"/>
  <c r="E88" i="11"/>
  <c r="AF88" i="11" s="1"/>
  <c r="AI88" i="11" s="1"/>
  <c r="E87" i="11"/>
  <c r="AF87" i="11"/>
  <c r="D87" i="11"/>
  <c r="AE87" i="11"/>
  <c r="E86" i="11"/>
  <c r="AE86" i="11" s="1"/>
  <c r="E105" i="12"/>
  <c r="AF105" i="12"/>
  <c r="D105" i="12"/>
  <c r="AE105" i="12"/>
  <c r="E104" i="12"/>
  <c r="AF104" i="12" s="1"/>
  <c r="D104" i="12"/>
  <c r="AE104" i="12"/>
  <c r="E103" i="12"/>
  <c r="E102" i="12"/>
  <c r="E101" i="12"/>
  <c r="AE101" i="12"/>
  <c r="E100" i="12"/>
  <c r="AF100" i="12"/>
  <c r="E99" i="12"/>
  <c r="AF99" i="12"/>
  <c r="D99" i="12"/>
  <c r="AE99" i="12"/>
  <c r="E98" i="12"/>
  <c r="AE98" i="12"/>
  <c r="E97" i="12"/>
  <c r="AF97" i="12"/>
  <c r="D97" i="12"/>
  <c r="AE97" i="12"/>
  <c r="E96" i="12"/>
  <c r="AF96" i="12" s="1"/>
  <c r="D96" i="12"/>
  <c r="AE96" i="12"/>
  <c r="E95" i="12"/>
  <c r="AE95" i="12" s="1"/>
  <c r="AF95" i="12"/>
  <c r="D95" i="12"/>
  <c r="E94" i="12"/>
  <c r="AF94" i="12" s="1"/>
  <c r="E93" i="12"/>
  <c r="AE93" i="12" s="1"/>
  <c r="E92" i="12"/>
  <c r="AF92" i="12"/>
  <c r="E91" i="12"/>
  <c r="AF91" i="12"/>
  <c r="D91" i="12"/>
  <c r="AE91" i="12"/>
  <c r="E90" i="12"/>
  <c r="AE90" i="12"/>
  <c r="E89" i="12"/>
  <c r="AF89" i="12"/>
  <c r="D89" i="12"/>
  <c r="AE89" i="12"/>
  <c r="E88" i="12"/>
  <c r="AF88" i="12" s="1"/>
  <c r="D88" i="12"/>
  <c r="AE88" i="12"/>
  <c r="E87" i="12"/>
  <c r="E86" i="12"/>
  <c r="E80" i="18"/>
  <c r="E79" i="18"/>
  <c r="AF79" i="18"/>
  <c r="E78" i="18"/>
  <c r="AF78" i="18"/>
  <c r="D78" i="18"/>
  <c r="AE78" i="18"/>
  <c r="E77" i="18"/>
  <c r="AE77" i="18"/>
  <c r="E76" i="18"/>
  <c r="AF76" i="18"/>
  <c r="D76" i="18"/>
  <c r="AE76" i="18"/>
  <c r="E75" i="18"/>
  <c r="AF75" i="18" s="1"/>
  <c r="D75" i="18"/>
  <c r="AE75" i="18"/>
  <c r="E74" i="18"/>
  <c r="AE74" i="18" s="1"/>
  <c r="AF74" i="18"/>
  <c r="D74" i="18"/>
  <c r="E73" i="18"/>
  <c r="AF73" i="18"/>
  <c r="E72" i="18"/>
  <c r="AE72" i="18" s="1"/>
  <c r="E71" i="18"/>
  <c r="E70" i="18"/>
  <c r="AF70" i="18"/>
  <c r="D70" i="18"/>
  <c r="AE70" i="18"/>
  <c r="E69" i="18"/>
  <c r="E68" i="18"/>
  <c r="AF68" i="18"/>
  <c r="D68" i="18"/>
  <c r="AE68" i="18"/>
  <c r="E67" i="18"/>
  <c r="AF67" i="18" s="1"/>
  <c r="D67" i="18"/>
  <c r="AE67" i="18"/>
  <c r="E66" i="18"/>
  <c r="E65" i="18"/>
  <c r="E64" i="18"/>
  <c r="E63" i="18"/>
  <c r="AF63" i="18" s="1"/>
  <c r="D63" i="18"/>
  <c r="E62" i="18"/>
  <c r="AF62" i="18"/>
  <c r="D62" i="18"/>
  <c r="AE62" i="18"/>
  <c r="E61" i="18"/>
  <c r="AF61" i="18" s="1"/>
  <c r="D61" i="18"/>
  <c r="E80" i="19"/>
  <c r="AF80" i="19"/>
  <c r="D80" i="19"/>
  <c r="AE80" i="19"/>
  <c r="E79" i="19"/>
  <c r="AF79" i="19"/>
  <c r="D79" i="19"/>
  <c r="AE79" i="19"/>
  <c r="E78" i="19"/>
  <c r="AF78" i="19" s="1"/>
  <c r="D78" i="19"/>
  <c r="AE78" i="19"/>
  <c r="E77" i="19"/>
  <c r="AE77" i="19" s="1"/>
  <c r="AF77" i="19"/>
  <c r="D77" i="19"/>
  <c r="E76" i="19"/>
  <c r="AF76" i="19" s="1"/>
  <c r="D76" i="19"/>
  <c r="AE76" i="19"/>
  <c r="E75" i="19"/>
  <c r="AF75" i="19"/>
  <c r="E74" i="19"/>
  <c r="AF74" i="19"/>
  <c r="D74" i="19"/>
  <c r="AE74" i="19"/>
  <c r="E73" i="19"/>
  <c r="AF73" i="19"/>
  <c r="D73" i="19"/>
  <c r="AE73" i="19"/>
  <c r="E72" i="19"/>
  <c r="AE72" i="19" s="1"/>
  <c r="AF72" i="19"/>
  <c r="D72" i="19"/>
  <c r="E71" i="19"/>
  <c r="AF71" i="19"/>
  <c r="D71" i="19"/>
  <c r="AE71" i="19"/>
  <c r="E70" i="19"/>
  <c r="D70" i="19"/>
  <c r="E69" i="19"/>
  <c r="AE69" i="19" s="1"/>
  <c r="AF69" i="19"/>
  <c r="E68" i="19"/>
  <c r="D68" i="19" s="1"/>
  <c r="E67" i="19"/>
  <c r="AF67" i="19"/>
  <c r="E66" i="19"/>
  <c r="AE66" i="19" s="1"/>
  <c r="AF66" i="19"/>
  <c r="D66" i="19"/>
  <c r="E65" i="19"/>
  <c r="AF65" i="19"/>
  <c r="D65" i="19"/>
  <c r="AE65" i="19"/>
  <c r="E64" i="19"/>
  <c r="E63" i="19"/>
  <c r="AF63" i="19"/>
  <c r="D63" i="19"/>
  <c r="AE63" i="19"/>
  <c r="E62" i="19"/>
  <c r="E61" i="19"/>
  <c r="D61" i="19" s="1"/>
  <c r="E80" i="13"/>
  <c r="E79" i="13"/>
  <c r="E78" i="13"/>
  <c r="AE78" i="13" s="1"/>
  <c r="AF78" i="13"/>
  <c r="D78" i="13"/>
  <c r="E77" i="13"/>
  <c r="AF77" i="13"/>
  <c r="D77" i="13"/>
  <c r="AE77" i="13"/>
  <c r="E76" i="13"/>
  <c r="AE76" i="13"/>
  <c r="E75" i="13"/>
  <c r="AF75" i="13"/>
  <c r="D75" i="13"/>
  <c r="AE75" i="13"/>
  <c r="E74" i="13"/>
  <c r="AF74" i="13" s="1"/>
  <c r="D74" i="13"/>
  <c r="AE74" i="13"/>
  <c r="E73" i="13"/>
  <c r="AE73" i="13" s="1"/>
  <c r="AF73" i="13"/>
  <c r="D73" i="13"/>
  <c r="E72" i="13"/>
  <c r="AE72" i="13"/>
  <c r="E71" i="13"/>
  <c r="AF71" i="13"/>
  <c r="E70" i="13"/>
  <c r="E69" i="13"/>
  <c r="AF69" i="13"/>
  <c r="D69" i="13"/>
  <c r="AE69" i="13"/>
  <c r="E68" i="13"/>
  <c r="AF68" i="13"/>
  <c r="D68" i="13"/>
  <c r="AE68" i="13"/>
  <c r="E67" i="13"/>
  <c r="AF67" i="13"/>
  <c r="D67" i="13"/>
  <c r="AE67" i="13"/>
  <c r="E66" i="13"/>
  <c r="AF66" i="13" s="1"/>
  <c r="D66" i="13"/>
  <c r="E65" i="13"/>
  <c r="AE65" i="13" s="1"/>
  <c r="AF65" i="13"/>
  <c r="D65" i="13"/>
  <c r="E64" i="13"/>
  <c r="AF64" i="13" s="1"/>
  <c r="D64" i="13"/>
  <c r="AE64" i="13"/>
  <c r="E63" i="13"/>
  <c r="AF63" i="13"/>
  <c r="E62" i="13"/>
  <c r="E61" i="13"/>
  <c r="AF61" i="13"/>
  <c r="D61" i="13"/>
  <c r="AE61" i="13"/>
  <c r="E80" i="14"/>
  <c r="D80" i="14" s="1"/>
  <c r="AF80" i="14"/>
  <c r="AE80" i="14"/>
  <c r="E79" i="14"/>
  <c r="AF79" i="14"/>
  <c r="D79" i="14"/>
  <c r="AE79" i="14"/>
  <c r="E78" i="14"/>
  <c r="E77" i="14"/>
  <c r="E76" i="14"/>
  <c r="AF76" i="14" s="1"/>
  <c r="D76" i="14"/>
  <c r="AE76" i="14"/>
  <c r="E75" i="14"/>
  <c r="E74" i="14"/>
  <c r="AF74" i="14"/>
  <c r="D74" i="14"/>
  <c r="AE74" i="14"/>
  <c r="E73" i="14"/>
  <c r="AF73" i="14"/>
  <c r="D73" i="14"/>
  <c r="AE73" i="14"/>
  <c r="E72" i="14"/>
  <c r="D72" i="14"/>
  <c r="E71" i="14"/>
  <c r="AF71" i="14"/>
  <c r="D71" i="14"/>
  <c r="AE71" i="14"/>
  <c r="E70" i="14"/>
  <c r="AF70" i="14" s="1"/>
  <c r="D70" i="14"/>
  <c r="AE70" i="14"/>
  <c r="E69" i="14"/>
  <c r="E68" i="14"/>
  <c r="AE68" i="14"/>
  <c r="E67" i="14"/>
  <c r="E66" i="14"/>
  <c r="D66" i="14" s="1"/>
  <c r="AF66" i="14"/>
  <c r="AE66" i="14"/>
  <c r="E65" i="14"/>
  <c r="AF65" i="14"/>
  <c r="D65" i="14"/>
  <c r="AE65" i="14"/>
  <c r="E64" i="14"/>
  <c r="AF64" i="14"/>
  <c r="D64" i="14"/>
  <c r="AE64" i="14"/>
  <c r="E63" i="14"/>
  <c r="AF63" i="14"/>
  <c r="D63" i="14"/>
  <c r="AE63" i="14"/>
  <c r="E62" i="14"/>
  <c r="E61" i="14"/>
  <c r="E80" i="15"/>
  <c r="AF80" i="15" s="1"/>
  <c r="D80" i="15"/>
  <c r="AE80" i="15"/>
  <c r="E79" i="15"/>
  <c r="E78" i="15"/>
  <c r="AF78" i="15" s="1"/>
  <c r="D78" i="15"/>
  <c r="AE78" i="15"/>
  <c r="E77" i="15"/>
  <c r="AF77" i="15"/>
  <c r="D77" i="15"/>
  <c r="AE77" i="15"/>
  <c r="E76" i="15"/>
  <c r="AE76" i="15"/>
  <c r="E75" i="15"/>
  <c r="AF75" i="15"/>
  <c r="D75" i="15"/>
  <c r="AE75" i="15"/>
  <c r="E74" i="15"/>
  <c r="AE74" i="15"/>
  <c r="E73" i="15"/>
  <c r="AE73" i="15" s="1"/>
  <c r="AF73" i="15"/>
  <c r="D73" i="15"/>
  <c r="E72" i="15"/>
  <c r="AF72" i="15" s="1"/>
  <c r="E71" i="15"/>
  <c r="AF71" i="15"/>
  <c r="E70" i="15"/>
  <c r="AF70" i="15"/>
  <c r="D70" i="15"/>
  <c r="AE70" i="15"/>
  <c r="E69" i="15"/>
  <c r="AF69" i="15"/>
  <c r="D69" i="15"/>
  <c r="AE69" i="15"/>
  <c r="E68" i="15"/>
  <c r="AE68" i="15" s="1"/>
  <c r="D68" i="15"/>
  <c r="E67" i="15"/>
  <c r="AF67" i="15"/>
  <c r="D67" i="15"/>
  <c r="AE67" i="15"/>
  <c r="E66" i="15"/>
  <c r="D66" i="15" s="1"/>
  <c r="E65" i="15"/>
  <c r="AE65" i="15" s="1"/>
  <c r="AF65" i="15"/>
  <c r="E64" i="15"/>
  <c r="D64" i="15" s="1"/>
  <c r="E63" i="15"/>
  <c r="AF63" i="15"/>
  <c r="E62" i="15"/>
  <c r="E61" i="15"/>
  <c r="AF61" i="15"/>
  <c r="D61" i="15"/>
  <c r="AE61" i="15"/>
  <c r="E80" i="16"/>
  <c r="AF80" i="16"/>
  <c r="E79" i="16"/>
  <c r="AF79" i="16"/>
  <c r="D79" i="16"/>
  <c r="AE79" i="16"/>
  <c r="E78" i="16"/>
  <c r="E77" i="16"/>
  <c r="D77" i="16"/>
  <c r="E76" i="16"/>
  <c r="E75" i="16"/>
  <c r="E74" i="16"/>
  <c r="D74" i="16"/>
  <c r="E73" i="16"/>
  <c r="AF73" i="16"/>
  <c r="D73" i="16"/>
  <c r="AE73" i="16"/>
  <c r="E72" i="16"/>
  <c r="E71" i="16"/>
  <c r="AF71" i="16"/>
  <c r="D71" i="16"/>
  <c r="AE71" i="16"/>
  <c r="E70" i="16"/>
  <c r="AF70" i="16" s="1"/>
  <c r="D70" i="16"/>
  <c r="AE70" i="16"/>
  <c r="E69" i="16"/>
  <c r="AE69" i="16" s="1"/>
  <c r="AF69" i="16"/>
  <c r="D69" i="16"/>
  <c r="E68" i="16"/>
  <c r="AE68" i="16" s="1"/>
  <c r="E67" i="16"/>
  <c r="AF67" i="16"/>
  <c r="E66" i="16"/>
  <c r="D66" i="16" s="1"/>
  <c r="AE66" i="16"/>
  <c r="E65" i="16"/>
  <c r="AF65" i="16"/>
  <c r="D65" i="16"/>
  <c r="AE65" i="16"/>
  <c r="E64" i="16"/>
  <c r="AF64" i="16"/>
  <c r="D64" i="16"/>
  <c r="AE64" i="16"/>
  <c r="E63" i="16"/>
  <c r="AF63" i="16"/>
  <c r="D63" i="16"/>
  <c r="AE63" i="16"/>
  <c r="E62" i="16"/>
  <c r="AF62" i="16" s="1"/>
  <c r="D62" i="16"/>
  <c r="E61" i="16"/>
  <c r="AE61" i="16" s="1"/>
  <c r="D61" i="16"/>
  <c r="E80" i="17"/>
  <c r="AF80" i="17" s="1"/>
  <c r="D80" i="17"/>
  <c r="AE80" i="17"/>
  <c r="E79" i="17"/>
  <c r="AF79" i="17" s="1"/>
  <c r="E78" i="17"/>
  <c r="E77" i="17"/>
  <c r="AF77" i="17"/>
  <c r="D77" i="17"/>
  <c r="AE77" i="17"/>
  <c r="E76" i="17"/>
  <c r="D76" i="17" s="1"/>
  <c r="AF76" i="17"/>
  <c r="AE76" i="17"/>
  <c r="E75" i="17"/>
  <c r="AF75" i="17"/>
  <c r="D75" i="17"/>
  <c r="AE75" i="17"/>
  <c r="E74" i="17"/>
  <c r="AE74" i="17"/>
  <c r="E73" i="17"/>
  <c r="AE73" i="17" s="1"/>
  <c r="AF73" i="17"/>
  <c r="D73" i="17"/>
  <c r="E72" i="17"/>
  <c r="AF72" i="17" s="1"/>
  <c r="D72" i="17"/>
  <c r="AE72" i="17"/>
  <c r="E71" i="17"/>
  <c r="AF71" i="17"/>
  <c r="E70" i="17"/>
  <c r="AF70" i="17"/>
  <c r="D70" i="17"/>
  <c r="AE70" i="17"/>
  <c r="E69" i="17"/>
  <c r="AF69" i="17"/>
  <c r="D69" i="17"/>
  <c r="AE69" i="17"/>
  <c r="E68" i="17"/>
  <c r="AF68" i="17" s="1"/>
  <c r="D68" i="17"/>
  <c r="AE68" i="17"/>
  <c r="E67" i="17"/>
  <c r="AF67" i="17"/>
  <c r="D67" i="17"/>
  <c r="AE67" i="17"/>
  <c r="E66" i="17"/>
  <c r="AF66" i="17" s="1"/>
  <c r="D66" i="17"/>
  <c r="AE66" i="17"/>
  <c r="E65" i="17"/>
  <c r="E64" i="17"/>
  <c r="AE64" i="17"/>
  <c r="E63" i="17"/>
  <c r="AF63" i="17"/>
  <c r="E62" i="17"/>
  <c r="D62" i="17" s="1"/>
  <c r="AF62" i="17"/>
  <c r="AE62" i="17"/>
  <c r="E61" i="17"/>
  <c r="AF61" i="17"/>
  <c r="D61" i="17"/>
  <c r="AE61" i="17"/>
  <c r="E80" i="8"/>
  <c r="AF80" i="8"/>
  <c r="D80" i="8"/>
  <c r="AE80" i="8"/>
  <c r="E79" i="8"/>
  <c r="AF79" i="8"/>
  <c r="D79" i="8"/>
  <c r="AE79" i="8"/>
  <c r="E78" i="8"/>
  <c r="D78" i="8"/>
  <c r="E77" i="8"/>
  <c r="E76" i="8"/>
  <c r="AF76" i="8" s="1"/>
  <c r="D76" i="8"/>
  <c r="AE76" i="8"/>
  <c r="E75" i="8"/>
  <c r="E74" i="8"/>
  <c r="AF74" i="8" s="1"/>
  <c r="E73" i="8"/>
  <c r="AF73" i="8"/>
  <c r="D73" i="8"/>
  <c r="AE73" i="8"/>
  <c r="E72" i="8"/>
  <c r="AF72" i="8"/>
  <c r="D72" i="8"/>
  <c r="AE72" i="8"/>
  <c r="E71" i="8"/>
  <c r="AF71" i="8"/>
  <c r="D71" i="8"/>
  <c r="AE71" i="8"/>
  <c r="E70" i="8"/>
  <c r="AF70" i="8" s="1"/>
  <c r="D70" i="8"/>
  <c r="AE70" i="8"/>
  <c r="E69" i="8"/>
  <c r="AE69" i="8" s="1"/>
  <c r="AF69" i="8"/>
  <c r="D69" i="8"/>
  <c r="E68" i="8"/>
  <c r="AE68" i="8" s="1"/>
  <c r="E67" i="8"/>
  <c r="AF67" i="8"/>
  <c r="E66" i="8"/>
  <c r="AF66" i="8"/>
  <c r="D66" i="8"/>
  <c r="AE66" i="8"/>
  <c r="E65" i="8"/>
  <c r="AF65" i="8"/>
  <c r="D65" i="8"/>
  <c r="AE65" i="8"/>
  <c r="E64" i="8"/>
  <c r="E63" i="8"/>
  <c r="AF63" i="8"/>
  <c r="D63" i="8"/>
  <c r="AE63" i="8"/>
  <c r="E62" i="8"/>
  <c r="E61" i="8"/>
  <c r="AE61" i="8" s="1"/>
  <c r="AF61" i="8"/>
  <c r="E80" i="9"/>
  <c r="D80" i="9"/>
  <c r="E79" i="9"/>
  <c r="AF79" i="9"/>
  <c r="E78" i="9"/>
  <c r="AE78" i="9" s="1"/>
  <c r="AF78" i="9"/>
  <c r="D78" i="9"/>
  <c r="E77" i="9"/>
  <c r="AF77" i="9"/>
  <c r="D77" i="9"/>
  <c r="AE77" i="9"/>
  <c r="E76" i="9"/>
  <c r="E75" i="9"/>
  <c r="AF75" i="9"/>
  <c r="D75" i="9"/>
  <c r="AE75" i="9"/>
  <c r="E74" i="9"/>
  <c r="E73" i="9"/>
  <c r="E72" i="9"/>
  <c r="D72" i="9"/>
  <c r="E71" i="9"/>
  <c r="E70" i="9"/>
  <c r="AE70" i="9" s="1"/>
  <c r="AF70" i="9"/>
  <c r="D70" i="9"/>
  <c r="E69" i="9"/>
  <c r="AF69" i="9"/>
  <c r="D69" i="9"/>
  <c r="AE69" i="9"/>
  <c r="E68" i="9"/>
  <c r="AE68" i="9"/>
  <c r="E67" i="9"/>
  <c r="AF67" i="9"/>
  <c r="D67" i="9"/>
  <c r="AE67" i="9"/>
  <c r="E66" i="9"/>
  <c r="AF66" i="9" s="1"/>
  <c r="D66" i="9"/>
  <c r="AE66" i="9"/>
  <c r="E65" i="9"/>
  <c r="AE65" i="9" s="1"/>
  <c r="AF65" i="9"/>
  <c r="D65" i="9"/>
  <c r="E64" i="9"/>
  <c r="E63" i="9"/>
  <c r="AF63" i="9"/>
  <c r="E62" i="9"/>
  <c r="D62" i="9" s="1"/>
  <c r="E61" i="9"/>
  <c r="AF61" i="9"/>
  <c r="D61" i="9"/>
  <c r="AE61" i="9"/>
  <c r="E80" i="10"/>
  <c r="AF80" i="10"/>
  <c r="D80" i="10"/>
  <c r="AE80" i="10"/>
  <c r="E79" i="10"/>
  <c r="AF79" i="10"/>
  <c r="D79" i="10"/>
  <c r="AE79" i="10"/>
  <c r="E78" i="10"/>
  <c r="AF78" i="10" s="1"/>
  <c r="D78" i="10"/>
  <c r="E77" i="10"/>
  <c r="E76" i="10"/>
  <c r="AF76" i="10" s="1"/>
  <c r="D76" i="10"/>
  <c r="AE76" i="10"/>
  <c r="E75" i="10"/>
  <c r="E74" i="10"/>
  <c r="E73" i="10"/>
  <c r="AF73" i="10"/>
  <c r="D73" i="10"/>
  <c r="AE73" i="10"/>
  <c r="E72" i="10"/>
  <c r="D72" i="10" s="1"/>
  <c r="AF72" i="10"/>
  <c r="AE72" i="10"/>
  <c r="E71" i="10"/>
  <c r="AF71" i="10"/>
  <c r="D71" i="10"/>
  <c r="AE71" i="10"/>
  <c r="E70" i="10"/>
  <c r="AE70" i="10" s="1"/>
  <c r="E69" i="10"/>
  <c r="E68" i="10"/>
  <c r="AF68" i="10" s="1"/>
  <c r="D68" i="10"/>
  <c r="AE68" i="10"/>
  <c r="E67" i="10"/>
  <c r="AF67" i="10" s="1"/>
  <c r="E66" i="10"/>
  <c r="AF66" i="10"/>
  <c r="D66" i="10"/>
  <c r="AE66" i="10"/>
  <c r="E65" i="10"/>
  <c r="AF65" i="10"/>
  <c r="D65" i="10"/>
  <c r="AE65" i="10"/>
  <c r="E64" i="10"/>
  <c r="AF64" i="10" s="1"/>
  <c r="D64" i="10"/>
  <c r="AE64" i="10"/>
  <c r="E63" i="10"/>
  <c r="AF63" i="10"/>
  <c r="D63" i="10"/>
  <c r="AE63" i="10"/>
  <c r="E62" i="10"/>
  <c r="AF62" i="10" s="1"/>
  <c r="D62" i="10"/>
  <c r="AE62" i="10"/>
  <c r="E61" i="10"/>
  <c r="AF61" i="10" s="1"/>
  <c r="E80" i="11"/>
  <c r="E79" i="11"/>
  <c r="E78" i="11"/>
  <c r="D78" i="11" s="1"/>
  <c r="AF78" i="11"/>
  <c r="AE78" i="11"/>
  <c r="E77" i="11"/>
  <c r="AF77" i="11"/>
  <c r="D77" i="11"/>
  <c r="AE77" i="11"/>
  <c r="E76" i="11"/>
  <c r="AF76" i="11"/>
  <c r="AI76" i="11" s="1"/>
  <c r="D76" i="11"/>
  <c r="AE76" i="11"/>
  <c r="E75" i="11"/>
  <c r="AF75" i="11"/>
  <c r="D75" i="11"/>
  <c r="AE75" i="11"/>
  <c r="E74" i="11"/>
  <c r="AF74" i="11" s="1"/>
  <c r="D74" i="11"/>
  <c r="AE74" i="11"/>
  <c r="E73" i="11"/>
  <c r="E72" i="11"/>
  <c r="AF72" i="11" s="1"/>
  <c r="D72" i="11"/>
  <c r="AE72" i="11"/>
  <c r="E71" i="11"/>
  <c r="E70" i="11"/>
  <c r="AE70" i="11"/>
  <c r="E69" i="11"/>
  <c r="AF69" i="11"/>
  <c r="D69" i="11"/>
  <c r="AE69" i="11"/>
  <c r="E68" i="11"/>
  <c r="AF68" i="11" s="1"/>
  <c r="D68" i="11"/>
  <c r="E67" i="11"/>
  <c r="AF67" i="11"/>
  <c r="D67" i="11"/>
  <c r="AE67" i="11"/>
  <c r="E66" i="11"/>
  <c r="AF66" i="11" s="1"/>
  <c r="AE66" i="11"/>
  <c r="E65" i="11"/>
  <c r="AE65" i="11" s="1"/>
  <c r="AF65" i="11"/>
  <c r="D65" i="11"/>
  <c r="E64" i="11"/>
  <c r="E63" i="11"/>
  <c r="AF63" i="11"/>
  <c r="E62" i="11"/>
  <c r="AF62" i="11"/>
  <c r="D62" i="11"/>
  <c r="AE62" i="11"/>
  <c r="E61" i="11"/>
  <c r="AF61" i="11"/>
  <c r="D61" i="11"/>
  <c r="AE61" i="11"/>
  <c r="E80" i="12"/>
  <c r="AF80" i="12"/>
  <c r="E79" i="12"/>
  <c r="AF79" i="12"/>
  <c r="D79" i="12"/>
  <c r="AE79" i="12"/>
  <c r="E78" i="12"/>
  <c r="E77" i="12"/>
  <c r="AE77" i="12" s="1"/>
  <c r="AF77" i="12"/>
  <c r="E76" i="12"/>
  <c r="D76" i="12"/>
  <c r="E75" i="12"/>
  <c r="AF75" i="12"/>
  <c r="E74" i="12"/>
  <c r="AE74" i="12" s="1"/>
  <c r="D74" i="12"/>
  <c r="E73" i="12"/>
  <c r="AF73" i="12"/>
  <c r="D73" i="12"/>
  <c r="AE73" i="12"/>
  <c r="E72" i="12"/>
  <c r="AF72" i="12"/>
  <c r="E71" i="12"/>
  <c r="AF71" i="12"/>
  <c r="D71" i="12"/>
  <c r="AE71" i="12"/>
  <c r="E70" i="12"/>
  <c r="E69" i="12"/>
  <c r="D69" i="12"/>
  <c r="E68" i="12"/>
  <c r="D68" i="12"/>
  <c r="E67" i="12"/>
  <c r="E66" i="12"/>
  <c r="AE66" i="12" s="1"/>
  <c r="D66" i="12"/>
  <c r="E65" i="12"/>
  <c r="AF65" i="12"/>
  <c r="D65" i="12"/>
  <c r="AE65" i="12"/>
  <c r="E64" i="12"/>
  <c r="AE64" i="12" s="1"/>
  <c r="E63" i="12"/>
  <c r="AF63" i="12"/>
  <c r="D63" i="12"/>
  <c r="AE63" i="12"/>
  <c r="E62" i="12"/>
  <c r="AF62" i="12" s="1"/>
  <c r="D62" i="12"/>
  <c r="AE62" i="12"/>
  <c r="E61" i="12"/>
  <c r="AE61" i="12" s="1"/>
  <c r="AF61" i="12"/>
  <c r="D61" i="12"/>
  <c r="E55" i="10"/>
  <c r="AJ55" i="10"/>
  <c r="E54" i="10"/>
  <c r="D54" i="10"/>
  <c r="E53" i="10"/>
  <c r="D53" i="10"/>
  <c r="AJ53" i="10"/>
  <c r="AF53" i="10"/>
  <c r="AI53" i="10" s="1"/>
  <c r="E52" i="10"/>
  <c r="D52" i="10"/>
  <c r="AJ52" i="10"/>
  <c r="AF52" i="10"/>
  <c r="E51" i="10"/>
  <c r="E50" i="10"/>
  <c r="E49" i="10"/>
  <c r="D49" i="10"/>
  <c r="AJ49" i="10"/>
  <c r="AF49" i="10"/>
  <c r="E48" i="10"/>
  <c r="D48" i="10"/>
  <c r="AJ48" i="10"/>
  <c r="AF48" i="10"/>
  <c r="E47" i="10"/>
  <c r="AJ47" i="10" s="1"/>
  <c r="E46" i="10"/>
  <c r="D46" i="10"/>
  <c r="E45" i="10"/>
  <c r="D45" i="10"/>
  <c r="AJ45" i="10"/>
  <c r="AF45" i="10"/>
  <c r="AI45" i="10" s="1"/>
  <c r="E44" i="10"/>
  <c r="D44" i="10"/>
  <c r="AJ44" i="10"/>
  <c r="AF44" i="10"/>
  <c r="AI44" i="10" s="1"/>
  <c r="E43" i="10"/>
  <c r="AJ43" i="10"/>
  <c r="E42" i="10"/>
  <c r="D42" i="10"/>
  <c r="E41" i="10"/>
  <c r="D41" i="10"/>
  <c r="AJ41" i="10"/>
  <c r="AF41" i="10"/>
  <c r="E40" i="10"/>
  <c r="D40" i="10"/>
  <c r="AJ40" i="10"/>
  <c r="AF40" i="10"/>
  <c r="E39" i="10"/>
  <c r="E38" i="10"/>
  <c r="D38" i="10"/>
  <c r="E37" i="10"/>
  <c r="D37" i="10"/>
  <c r="AJ37" i="10"/>
  <c r="AF37" i="10"/>
  <c r="E36" i="10"/>
  <c r="D36" i="10"/>
  <c r="AJ36" i="10"/>
  <c r="AF36" i="10"/>
  <c r="AG36" i="10" s="1"/>
  <c r="AG45" i="10"/>
  <c r="AG52" i="10"/>
  <c r="AI52" i="10"/>
  <c r="AG53" i="10"/>
  <c r="AI36" i="10"/>
  <c r="E55" i="18"/>
  <c r="AF55" i="18" s="1"/>
  <c r="D55" i="18"/>
  <c r="AE55" i="18"/>
  <c r="E54" i="18"/>
  <c r="E53" i="18"/>
  <c r="E52" i="18"/>
  <c r="AF52" i="18"/>
  <c r="D52" i="18"/>
  <c r="AE52" i="18"/>
  <c r="E51" i="18"/>
  <c r="E50" i="18"/>
  <c r="AF50" i="18"/>
  <c r="D50" i="18"/>
  <c r="AE50" i="18"/>
  <c r="E49" i="18"/>
  <c r="D49" i="18"/>
  <c r="E48" i="18"/>
  <c r="AE48" i="18" s="1"/>
  <c r="AF48" i="18"/>
  <c r="D48" i="18"/>
  <c r="E47" i="18"/>
  <c r="E46" i="18"/>
  <c r="AF46" i="18"/>
  <c r="E45" i="18"/>
  <c r="AF45" i="18"/>
  <c r="D45" i="18"/>
  <c r="AE45" i="18"/>
  <c r="E44" i="18"/>
  <c r="AF44" i="18"/>
  <c r="D44" i="18"/>
  <c r="AE44" i="18"/>
  <c r="E43" i="18"/>
  <c r="AF43" i="18"/>
  <c r="E42" i="18"/>
  <c r="AF42" i="18"/>
  <c r="D42" i="18"/>
  <c r="AE42" i="18"/>
  <c r="E41" i="18"/>
  <c r="D41" i="18"/>
  <c r="E40" i="18"/>
  <c r="AE40" i="18" s="1"/>
  <c r="AF40" i="18"/>
  <c r="E39" i="18"/>
  <c r="D39" i="18"/>
  <c r="E38" i="18"/>
  <c r="AF38" i="18"/>
  <c r="E37" i="18"/>
  <c r="AF37" i="18"/>
  <c r="E36" i="18"/>
  <c r="AF36" i="18"/>
  <c r="D36" i="18"/>
  <c r="AE36" i="18"/>
  <c r="E55" i="19"/>
  <c r="E54" i="19"/>
  <c r="AF54" i="19"/>
  <c r="D54" i="19"/>
  <c r="AE54" i="19"/>
  <c r="E53" i="19"/>
  <c r="E52" i="19"/>
  <c r="E51" i="19"/>
  <c r="E50" i="19"/>
  <c r="E49" i="19"/>
  <c r="AF49" i="19" s="1"/>
  <c r="E48" i="19"/>
  <c r="AF48" i="19"/>
  <c r="D48" i="19"/>
  <c r="AE48" i="19"/>
  <c r="E47" i="19"/>
  <c r="E46" i="19"/>
  <c r="AF46" i="19"/>
  <c r="D46" i="19"/>
  <c r="AE46" i="19"/>
  <c r="E45" i="19"/>
  <c r="AF45" i="19" s="1"/>
  <c r="D45" i="19"/>
  <c r="AE45" i="19"/>
  <c r="E44" i="19"/>
  <c r="AE44" i="19" s="1"/>
  <c r="AF44" i="19"/>
  <c r="D44" i="19"/>
  <c r="E43" i="19"/>
  <c r="AE43" i="19"/>
  <c r="E42" i="19"/>
  <c r="AF42" i="19"/>
  <c r="E41" i="19"/>
  <c r="AE41" i="19"/>
  <c r="E40" i="19"/>
  <c r="AF40" i="19"/>
  <c r="D40" i="19"/>
  <c r="AE40" i="19"/>
  <c r="E39" i="19"/>
  <c r="AF39" i="19"/>
  <c r="D39" i="19"/>
  <c r="AE39" i="19"/>
  <c r="E38" i="19"/>
  <c r="AF38" i="19"/>
  <c r="D38" i="19"/>
  <c r="AE38" i="19"/>
  <c r="E37" i="19"/>
  <c r="D37" i="19" s="1"/>
  <c r="E36" i="19"/>
  <c r="AF36" i="19"/>
  <c r="E55" i="13"/>
  <c r="AF55" i="13" s="1"/>
  <c r="D55" i="13"/>
  <c r="AE55" i="13"/>
  <c r="E54" i="13"/>
  <c r="AF54" i="13" s="1"/>
  <c r="E53" i="13"/>
  <c r="D53" i="13"/>
  <c r="E52" i="13"/>
  <c r="AF52" i="13"/>
  <c r="D52" i="13"/>
  <c r="AE52" i="13"/>
  <c r="E51" i="13"/>
  <c r="D51" i="13" s="1"/>
  <c r="AF51" i="13"/>
  <c r="AE51" i="13"/>
  <c r="E50" i="13"/>
  <c r="AF50" i="13"/>
  <c r="D50" i="13"/>
  <c r="AE50" i="13"/>
  <c r="E49" i="13"/>
  <c r="AE49" i="13" s="1"/>
  <c r="E48" i="13"/>
  <c r="D48" i="13"/>
  <c r="E47" i="13"/>
  <c r="AE47" i="13"/>
  <c r="E46" i="13"/>
  <c r="AF46" i="13" s="1"/>
  <c r="E45" i="13"/>
  <c r="AF45" i="13"/>
  <c r="D45" i="13"/>
  <c r="AE45" i="13"/>
  <c r="E44" i="13"/>
  <c r="AF44" i="13"/>
  <c r="D44" i="13"/>
  <c r="AE44" i="13"/>
  <c r="E43" i="13"/>
  <c r="AF43" i="13" s="1"/>
  <c r="D43" i="13"/>
  <c r="AE43" i="13"/>
  <c r="E42" i="13"/>
  <c r="AF42" i="13"/>
  <c r="D42" i="13"/>
  <c r="AE42" i="13"/>
  <c r="E41" i="13"/>
  <c r="AF41" i="13" s="1"/>
  <c r="D41" i="13"/>
  <c r="AE41" i="13"/>
  <c r="E40" i="13"/>
  <c r="AF40" i="13"/>
  <c r="E39" i="13"/>
  <c r="AE39" i="13"/>
  <c r="E38" i="13"/>
  <c r="E37" i="13"/>
  <c r="AE37" i="13"/>
  <c r="E36" i="13"/>
  <c r="AF36" i="13"/>
  <c r="D36" i="13"/>
  <c r="AE36" i="13"/>
  <c r="E55" i="14"/>
  <c r="AF55" i="14" s="1"/>
  <c r="D55" i="14"/>
  <c r="E54" i="14"/>
  <c r="AF54" i="14"/>
  <c r="D54" i="14"/>
  <c r="AE54" i="14"/>
  <c r="E53" i="14"/>
  <c r="D53" i="14" s="1"/>
  <c r="E52" i="14"/>
  <c r="AF52" i="14"/>
  <c r="E51" i="14"/>
  <c r="AF51" i="14"/>
  <c r="E50" i="14"/>
  <c r="AE50" i="14"/>
  <c r="E49" i="14"/>
  <c r="AF49" i="14" s="1"/>
  <c r="E48" i="14"/>
  <c r="AF48" i="14"/>
  <c r="D48" i="14"/>
  <c r="AE48" i="14"/>
  <c r="E47" i="14"/>
  <c r="AF47" i="14"/>
  <c r="D47" i="14"/>
  <c r="AE47" i="14"/>
  <c r="E46" i="14"/>
  <c r="D46" i="14"/>
  <c r="E45" i="14"/>
  <c r="E44" i="14"/>
  <c r="AE44" i="14" s="1"/>
  <c r="AF44" i="14"/>
  <c r="D44" i="14"/>
  <c r="E43" i="14"/>
  <c r="D43" i="14" s="1"/>
  <c r="AF43" i="14"/>
  <c r="AE43" i="14"/>
  <c r="E42" i="14"/>
  <c r="D42" i="14" s="1"/>
  <c r="AE42" i="14"/>
  <c r="E41" i="14"/>
  <c r="AF41" i="14" s="1"/>
  <c r="D41" i="14"/>
  <c r="AE41" i="14"/>
  <c r="E40" i="14"/>
  <c r="AF40" i="14"/>
  <c r="D40" i="14"/>
  <c r="AE40" i="14"/>
  <c r="E39" i="14"/>
  <c r="E38" i="14"/>
  <c r="AF38" i="14"/>
  <c r="D38" i="14"/>
  <c r="AE38" i="14"/>
  <c r="E37" i="14"/>
  <c r="E36" i="14"/>
  <c r="E55" i="15"/>
  <c r="E54" i="15"/>
  <c r="E53" i="15"/>
  <c r="D53" i="15" s="1"/>
  <c r="AF53" i="15"/>
  <c r="AE53" i="15"/>
  <c r="E52" i="15"/>
  <c r="AF52" i="15"/>
  <c r="D52" i="15"/>
  <c r="AE52" i="15"/>
  <c r="E51" i="15"/>
  <c r="AF51" i="15"/>
  <c r="D51" i="15"/>
  <c r="AE51" i="15"/>
  <c r="E50" i="15"/>
  <c r="E49" i="15"/>
  <c r="AE49" i="15"/>
  <c r="E48" i="15"/>
  <c r="D48" i="15"/>
  <c r="E47" i="15"/>
  <c r="D47" i="15" s="1"/>
  <c r="E46" i="15"/>
  <c r="D46" i="15" s="1"/>
  <c r="AE46" i="15"/>
  <c r="E45" i="15"/>
  <c r="E44" i="15"/>
  <c r="AF44" i="15"/>
  <c r="D44" i="15"/>
  <c r="AE44" i="15"/>
  <c r="E43" i="15"/>
  <c r="AF43" i="15" s="1"/>
  <c r="D43" i="15"/>
  <c r="E42" i="15"/>
  <c r="AF42" i="15"/>
  <c r="D42" i="15"/>
  <c r="AE42" i="15"/>
  <c r="E41" i="15"/>
  <c r="D41" i="15" s="1"/>
  <c r="E40" i="15"/>
  <c r="AF40" i="15"/>
  <c r="E39" i="15"/>
  <c r="AF39" i="15"/>
  <c r="E38" i="15"/>
  <c r="E37" i="15"/>
  <c r="D37" i="15"/>
  <c r="E36" i="15"/>
  <c r="AE36" i="15" s="1"/>
  <c r="AF36" i="15"/>
  <c r="D36" i="15"/>
  <c r="E55" i="16"/>
  <c r="AF55" i="16" s="1"/>
  <c r="E54" i="16"/>
  <c r="D54" i="16" s="1"/>
  <c r="AF54" i="16"/>
  <c r="AE54" i="16"/>
  <c r="E53" i="16"/>
  <c r="AF53" i="16"/>
  <c r="D53" i="16"/>
  <c r="AE53" i="16"/>
  <c r="E52" i="16"/>
  <c r="AF52" i="16"/>
  <c r="D52" i="16"/>
  <c r="AE52" i="16"/>
  <c r="E51" i="16"/>
  <c r="AF51" i="16" s="1"/>
  <c r="AI51" i="16" s="1"/>
  <c r="E50" i="16"/>
  <c r="AE50" i="16"/>
  <c r="E49" i="16"/>
  <c r="E48" i="16"/>
  <c r="AE48" i="16" s="1"/>
  <c r="AF48" i="16"/>
  <c r="D48" i="16"/>
  <c r="E47" i="16"/>
  <c r="AF47" i="16"/>
  <c r="E46" i="16"/>
  <c r="D46" i="16" s="1"/>
  <c r="AF46" i="16"/>
  <c r="AE46" i="16"/>
  <c r="E45" i="16"/>
  <c r="AF45" i="16"/>
  <c r="D45" i="16"/>
  <c r="AE45" i="16"/>
  <c r="E44" i="16"/>
  <c r="AF44" i="16"/>
  <c r="D44" i="16"/>
  <c r="AE44" i="16"/>
  <c r="E43" i="16"/>
  <c r="E42" i="16"/>
  <c r="AF42" i="16" s="1"/>
  <c r="D42" i="16"/>
  <c r="E41" i="16"/>
  <c r="E40" i="16"/>
  <c r="AE40" i="16" s="1"/>
  <c r="AF40" i="16"/>
  <c r="D40" i="16"/>
  <c r="E39" i="16"/>
  <c r="E38" i="16"/>
  <c r="AF38" i="16" s="1"/>
  <c r="E37" i="16"/>
  <c r="AF37" i="16" s="1"/>
  <c r="D37" i="16"/>
  <c r="AE37" i="16"/>
  <c r="E36" i="16"/>
  <c r="AF36" i="16"/>
  <c r="D36" i="16"/>
  <c r="AE36" i="16"/>
  <c r="E55" i="17"/>
  <c r="AF55" i="17" s="1"/>
  <c r="AE55" i="17"/>
  <c r="E54" i="17"/>
  <c r="E53" i="17"/>
  <c r="AF53" i="17" s="1"/>
  <c r="D53" i="17"/>
  <c r="AE53" i="17"/>
  <c r="E52" i="17"/>
  <c r="E51" i="17"/>
  <c r="AF51" i="17"/>
  <c r="D51" i="17"/>
  <c r="AE51" i="17"/>
  <c r="E50" i="17"/>
  <c r="D50" i="17" s="1"/>
  <c r="E49" i="17"/>
  <c r="D49" i="17"/>
  <c r="E48" i="17"/>
  <c r="AF48" i="17"/>
  <c r="D48" i="17"/>
  <c r="AE48" i="17"/>
  <c r="E47" i="17"/>
  <c r="AF47" i="17"/>
  <c r="E46" i="17"/>
  <c r="E45" i="17"/>
  <c r="AE45" i="17"/>
  <c r="E44" i="17"/>
  <c r="AF44" i="17"/>
  <c r="D44" i="17"/>
  <c r="AE44" i="17"/>
  <c r="E43" i="17"/>
  <c r="AF43" i="17" s="1"/>
  <c r="D43" i="17"/>
  <c r="AE43" i="17"/>
  <c r="E42" i="17"/>
  <c r="AF42" i="17"/>
  <c r="D42" i="17"/>
  <c r="E41" i="17"/>
  <c r="E40" i="17"/>
  <c r="E39" i="17"/>
  <c r="AE39" i="17" s="1"/>
  <c r="AF39" i="17"/>
  <c r="D39" i="17"/>
  <c r="E38" i="17"/>
  <c r="AF38" i="17"/>
  <c r="D38" i="17"/>
  <c r="AE38" i="17"/>
  <c r="E37" i="17"/>
  <c r="E36" i="17"/>
  <c r="AF36" i="17"/>
  <c r="D36" i="17"/>
  <c r="AE36" i="17"/>
  <c r="E55" i="8"/>
  <c r="AF55" i="8" s="1"/>
  <c r="D55" i="8"/>
  <c r="AE55" i="8"/>
  <c r="E54" i="8"/>
  <c r="AF54" i="8"/>
  <c r="D54" i="8"/>
  <c r="E53" i="8"/>
  <c r="AF53" i="8" s="1"/>
  <c r="D53" i="8"/>
  <c r="AE53" i="8"/>
  <c r="E52" i="8"/>
  <c r="E51" i="8"/>
  <c r="AE51" i="8" s="1"/>
  <c r="AF51" i="8"/>
  <c r="E50" i="8"/>
  <c r="AF50" i="8"/>
  <c r="D50" i="8"/>
  <c r="AE50" i="8"/>
  <c r="E49" i="8"/>
  <c r="E48" i="8"/>
  <c r="AF48" i="8"/>
  <c r="D48" i="8"/>
  <c r="AE48" i="8"/>
  <c r="E47" i="8"/>
  <c r="AF47" i="8" s="1"/>
  <c r="D47" i="8"/>
  <c r="AE47" i="8"/>
  <c r="E46" i="8"/>
  <c r="AF46" i="8"/>
  <c r="E45" i="8"/>
  <c r="AF45" i="8" s="1"/>
  <c r="D45" i="8"/>
  <c r="E44" i="8"/>
  <c r="E43" i="8"/>
  <c r="E42" i="8"/>
  <c r="AF42" i="8"/>
  <c r="D42" i="8"/>
  <c r="AE42" i="8"/>
  <c r="E41" i="8"/>
  <c r="D41" i="8" s="1"/>
  <c r="AE41" i="8"/>
  <c r="E40" i="8"/>
  <c r="AF40" i="8"/>
  <c r="D40" i="8"/>
  <c r="AE40" i="8"/>
  <c r="E39" i="8"/>
  <c r="AF39" i="8" s="1"/>
  <c r="D39" i="8"/>
  <c r="AE39" i="8"/>
  <c r="E38" i="8"/>
  <c r="E37" i="8"/>
  <c r="D37" i="8"/>
  <c r="E36" i="8"/>
  <c r="E55" i="9"/>
  <c r="AE55" i="9" s="1"/>
  <c r="AF55" i="9"/>
  <c r="D55" i="9"/>
  <c r="E54" i="9"/>
  <c r="AF54" i="9"/>
  <c r="D54" i="9"/>
  <c r="AE54" i="9"/>
  <c r="E53" i="9"/>
  <c r="D53" i="9" s="1"/>
  <c r="AF53" i="9"/>
  <c r="AE53" i="9"/>
  <c r="E52" i="9"/>
  <c r="AF52" i="9"/>
  <c r="D52" i="9"/>
  <c r="AE52" i="9"/>
  <c r="E51" i="9"/>
  <c r="AF51" i="9" s="1"/>
  <c r="D51" i="9"/>
  <c r="AE51" i="9"/>
  <c r="E50" i="9"/>
  <c r="AF50" i="9" s="1"/>
  <c r="D50" i="9"/>
  <c r="E49" i="9"/>
  <c r="E48" i="9"/>
  <c r="E47" i="9"/>
  <c r="AE47" i="9" s="1"/>
  <c r="AF47" i="9"/>
  <c r="D47" i="9"/>
  <c r="E46" i="9"/>
  <c r="AF46" i="9"/>
  <c r="D46" i="9"/>
  <c r="AE46" i="9"/>
  <c r="E45" i="9"/>
  <c r="D45" i="9" s="1"/>
  <c r="AF45" i="9"/>
  <c r="E44" i="9"/>
  <c r="AF44" i="9"/>
  <c r="D44" i="9"/>
  <c r="AE44" i="9"/>
  <c r="E43" i="9"/>
  <c r="AF43" i="9" s="1"/>
  <c r="D43" i="9"/>
  <c r="AE43" i="9"/>
  <c r="E42" i="9"/>
  <c r="D42" i="9"/>
  <c r="E41" i="9"/>
  <c r="AF41" i="9" s="1"/>
  <c r="AE41" i="9"/>
  <c r="E40" i="9"/>
  <c r="E39" i="9"/>
  <c r="AF39" i="9"/>
  <c r="E38" i="9"/>
  <c r="AF38" i="9"/>
  <c r="D38" i="9"/>
  <c r="AE38" i="9"/>
  <c r="E37" i="9"/>
  <c r="E36" i="9"/>
  <c r="AF36" i="9"/>
  <c r="D36" i="9"/>
  <c r="AE36" i="9"/>
  <c r="E55" i="11"/>
  <c r="AF55" i="11" s="1"/>
  <c r="D55" i="11"/>
  <c r="AE55" i="11"/>
  <c r="E54" i="11"/>
  <c r="D54" i="11" s="1"/>
  <c r="AF54" i="11"/>
  <c r="E53" i="11"/>
  <c r="D53" i="11"/>
  <c r="E52" i="11"/>
  <c r="E51" i="11"/>
  <c r="D51" i="11"/>
  <c r="E50" i="11"/>
  <c r="AF50" i="11"/>
  <c r="D50" i="11"/>
  <c r="AE50" i="11"/>
  <c r="E49" i="11"/>
  <c r="AF49" i="11"/>
  <c r="AE49" i="11"/>
  <c r="E48" i="11"/>
  <c r="AF48" i="11"/>
  <c r="D48" i="11"/>
  <c r="AE48" i="11"/>
  <c r="E47" i="11"/>
  <c r="AF47" i="11" s="1"/>
  <c r="D47" i="11"/>
  <c r="AE47" i="11"/>
  <c r="E46" i="11"/>
  <c r="E45" i="11"/>
  <c r="AF45" i="11" s="1"/>
  <c r="D45" i="11"/>
  <c r="AE45" i="11"/>
  <c r="E44" i="11"/>
  <c r="E43" i="11"/>
  <c r="AF43" i="11" s="1"/>
  <c r="D43" i="11"/>
  <c r="E42" i="11"/>
  <c r="AF42" i="11"/>
  <c r="D42" i="11"/>
  <c r="AE42" i="11"/>
  <c r="E41" i="11"/>
  <c r="AF41" i="11"/>
  <c r="AE41" i="11"/>
  <c r="E40" i="11"/>
  <c r="AF40" i="11"/>
  <c r="D40" i="11"/>
  <c r="AE40" i="11"/>
  <c r="E39" i="11"/>
  <c r="AF39" i="11" s="1"/>
  <c r="D39" i="11"/>
  <c r="AE39" i="11"/>
  <c r="E38" i="11"/>
  <c r="AF38" i="11"/>
  <c r="D38" i="11"/>
  <c r="E37" i="11"/>
  <c r="E36" i="11"/>
  <c r="E55" i="12"/>
  <c r="E54" i="12"/>
  <c r="AF54" i="12"/>
  <c r="D54" i="12"/>
  <c r="AE54" i="12"/>
  <c r="E53" i="12"/>
  <c r="AF53" i="12"/>
  <c r="E52" i="12"/>
  <c r="AF52" i="12"/>
  <c r="D52" i="12"/>
  <c r="AE52" i="12"/>
  <c r="E51" i="12"/>
  <c r="AF51" i="12" s="1"/>
  <c r="D51" i="12"/>
  <c r="AE51" i="12"/>
  <c r="E50" i="12"/>
  <c r="AJ50" i="12" s="1"/>
  <c r="AF50" i="12"/>
  <c r="D50" i="12"/>
  <c r="E49" i="12"/>
  <c r="D49" i="12"/>
  <c r="AE49" i="12"/>
  <c r="E48" i="12"/>
  <c r="E47" i="12"/>
  <c r="AE47" i="12" s="1"/>
  <c r="AF47" i="12"/>
  <c r="E46" i="12"/>
  <c r="AF46" i="12"/>
  <c r="D46" i="12"/>
  <c r="AE46" i="12"/>
  <c r="E45" i="12"/>
  <c r="AE45" i="12"/>
  <c r="E44" i="12"/>
  <c r="AF44" i="12"/>
  <c r="D44" i="12"/>
  <c r="AE44" i="12"/>
  <c r="E43" i="12"/>
  <c r="AF43" i="12" s="1"/>
  <c r="D43" i="12"/>
  <c r="AE43" i="12"/>
  <c r="E42" i="12"/>
  <c r="E41" i="12"/>
  <c r="AE41" i="12" s="1"/>
  <c r="D41" i="12"/>
  <c r="E40" i="12"/>
  <c r="E39" i="12"/>
  <c r="E38" i="12"/>
  <c r="AF38" i="12"/>
  <c r="D38" i="12"/>
  <c r="AE38" i="12"/>
  <c r="E37" i="12"/>
  <c r="D37" i="12" s="1"/>
  <c r="AE37" i="12"/>
  <c r="E36" i="12"/>
  <c r="AF36" i="12"/>
  <c r="D36" i="12"/>
  <c r="AE36" i="12"/>
  <c r="AK130" i="12"/>
  <c r="AJ130" i="12"/>
  <c r="AK129" i="12"/>
  <c r="AJ129" i="12"/>
  <c r="AK127" i="12"/>
  <c r="AJ127" i="12"/>
  <c r="AK126" i="12"/>
  <c r="AJ126" i="12"/>
  <c r="AK125" i="12"/>
  <c r="AL125" i="12" s="1"/>
  <c r="AJ125" i="12"/>
  <c r="AK124" i="12"/>
  <c r="AJ124" i="12"/>
  <c r="AK123" i="12"/>
  <c r="AJ123" i="12"/>
  <c r="AK122" i="12"/>
  <c r="AJ122" i="12"/>
  <c r="AK121" i="12"/>
  <c r="AJ121" i="12"/>
  <c r="AK119" i="12"/>
  <c r="AJ119" i="12"/>
  <c r="AK118" i="12"/>
  <c r="AJ118" i="12"/>
  <c r="AK117" i="12"/>
  <c r="AJ117" i="12"/>
  <c r="AK116" i="12"/>
  <c r="AJ116" i="12"/>
  <c r="AK115" i="12"/>
  <c r="AJ115" i="12"/>
  <c r="AK114" i="12"/>
  <c r="AJ114" i="12"/>
  <c r="AK113" i="12"/>
  <c r="AJ113" i="12"/>
  <c r="AK111" i="12"/>
  <c r="AJ111" i="12"/>
  <c r="AK105" i="12"/>
  <c r="AJ105" i="12"/>
  <c r="AK104" i="12"/>
  <c r="AJ104" i="12"/>
  <c r="AK103" i="12"/>
  <c r="AJ103" i="12"/>
  <c r="AK102" i="12"/>
  <c r="AJ102" i="12"/>
  <c r="AK100" i="12"/>
  <c r="AJ100" i="12"/>
  <c r="AK99" i="12"/>
  <c r="AJ99" i="12"/>
  <c r="AK98" i="12"/>
  <c r="AJ98" i="12"/>
  <c r="AK97" i="12"/>
  <c r="AJ97" i="12"/>
  <c r="AK96" i="12"/>
  <c r="AJ96" i="12"/>
  <c r="AK95" i="12"/>
  <c r="AJ95" i="12"/>
  <c r="AK94" i="12"/>
  <c r="AJ94" i="12"/>
  <c r="AK93" i="12"/>
  <c r="AJ93" i="12"/>
  <c r="AK92" i="12"/>
  <c r="AJ92" i="12"/>
  <c r="AK91" i="12"/>
  <c r="AJ91" i="12"/>
  <c r="AK90" i="12"/>
  <c r="AJ90" i="12"/>
  <c r="AK89" i="12"/>
  <c r="AJ89" i="12"/>
  <c r="AK88" i="12"/>
  <c r="AJ88" i="12"/>
  <c r="AK87" i="12"/>
  <c r="AJ87" i="12"/>
  <c r="AK86" i="12"/>
  <c r="AJ86" i="12"/>
  <c r="AJ80" i="12"/>
  <c r="AK79" i="12"/>
  <c r="AJ79" i="12"/>
  <c r="AK77" i="12"/>
  <c r="AJ77" i="12"/>
  <c r="AK76" i="12"/>
  <c r="AJ76" i="12"/>
  <c r="AK75" i="12"/>
  <c r="AJ75" i="12"/>
  <c r="AK74" i="12"/>
  <c r="AJ74" i="12"/>
  <c r="AK73" i="12"/>
  <c r="AJ73" i="12"/>
  <c r="AK72" i="12"/>
  <c r="AJ72" i="12"/>
  <c r="AK71" i="12"/>
  <c r="AJ71" i="12"/>
  <c r="AK70" i="12"/>
  <c r="AJ70" i="12"/>
  <c r="AK69" i="12"/>
  <c r="AJ69" i="12"/>
  <c r="AK67" i="12"/>
  <c r="AK66" i="12"/>
  <c r="AJ66" i="12"/>
  <c r="AK65" i="12"/>
  <c r="AJ65" i="12"/>
  <c r="AK64" i="12"/>
  <c r="AJ64" i="12"/>
  <c r="AK63" i="12"/>
  <c r="AJ63" i="12"/>
  <c r="AK62" i="12"/>
  <c r="AJ62" i="12"/>
  <c r="AK61" i="12"/>
  <c r="AJ61" i="12"/>
  <c r="AK54" i="12"/>
  <c r="AJ54" i="12"/>
  <c r="AK52" i="12"/>
  <c r="AJ52" i="12"/>
  <c r="AK51" i="12"/>
  <c r="AJ51" i="12"/>
  <c r="AK49" i="12"/>
  <c r="AJ47" i="12"/>
  <c r="AK46" i="12"/>
  <c r="AJ46" i="12"/>
  <c r="AK45" i="12"/>
  <c r="AK44" i="12"/>
  <c r="AJ44" i="12"/>
  <c r="AK43" i="12"/>
  <c r="AJ43" i="12"/>
  <c r="AJ42" i="12"/>
  <c r="AK41" i="12"/>
  <c r="AK38" i="12"/>
  <c r="AJ38" i="12"/>
  <c r="AK37" i="12"/>
  <c r="AJ37" i="12"/>
  <c r="AK36" i="12"/>
  <c r="AJ36" i="12"/>
  <c r="E30" i="12"/>
  <c r="AK30" i="12" s="1"/>
  <c r="D30" i="12"/>
  <c r="AJ30" i="12"/>
  <c r="AF30" i="12"/>
  <c r="AE30" i="12"/>
  <c r="E29" i="12"/>
  <c r="AK29" i="12" s="1"/>
  <c r="D29" i="12"/>
  <c r="AJ29" i="12"/>
  <c r="AF29" i="12"/>
  <c r="AE29" i="12"/>
  <c r="E28" i="12"/>
  <c r="AK28" i="12" s="1"/>
  <c r="D28" i="12"/>
  <c r="AJ28" i="12"/>
  <c r="AF28" i="12"/>
  <c r="AE28" i="12"/>
  <c r="E27" i="12"/>
  <c r="AK27" i="12" s="1"/>
  <c r="D27" i="12"/>
  <c r="AJ27" i="12"/>
  <c r="AF27" i="12"/>
  <c r="AE27" i="12"/>
  <c r="E26" i="12"/>
  <c r="AK26" i="12" s="1"/>
  <c r="D26" i="12"/>
  <c r="AJ26" i="12"/>
  <c r="AF26" i="12"/>
  <c r="AE26" i="12"/>
  <c r="E25" i="12"/>
  <c r="AK25" i="12" s="1"/>
  <c r="D25" i="12"/>
  <c r="AJ25" i="12"/>
  <c r="AF25" i="12"/>
  <c r="AE25" i="12"/>
  <c r="E24" i="12"/>
  <c r="AK24" i="12" s="1"/>
  <c r="D24" i="12"/>
  <c r="AJ24" i="12"/>
  <c r="AF24" i="12"/>
  <c r="AE24" i="12"/>
  <c r="E23" i="12"/>
  <c r="AK23" i="12" s="1"/>
  <c r="D23" i="12"/>
  <c r="AJ23" i="12"/>
  <c r="AF23" i="12"/>
  <c r="AE23" i="12"/>
  <c r="E22" i="12"/>
  <c r="AK22" i="12" s="1"/>
  <c r="D22" i="12"/>
  <c r="AJ22" i="12"/>
  <c r="AF22" i="12"/>
  <c r="AE22" i="12"/>
  <c r="E21" i="12"/>
  <c r="AK21" i="12" s="1"/>
  <c r="D21" i="12"/>
  <c r="AJ21" i="12"/>
  <c r="AF21" i="12"/>
  <c r="AE21" i="12"/>
  <c r="E20" i="12"/>
  <c r="AK20" i="12" s="1"/>
  <c r="D20" i="12"/>
  <c r="AJ20" i="12"/>
  <c r="AF20" i="12"/>
  <c r="AE20" i="12"/>
  <c r="E19" i="12"/>
  <c r="AK19" i="12" s="1"/>
  <c r="D19" i="12"/>
  <c r="AJ19" i="12"/>
  <c r="AF19" i="12"/>
  <c r="AE19" i="12"/>
  <c r="E18" i="12"/>
  <c r="AK18" i="12" s="1"/>
  <c r="D18" i="12"/>
  <c r="AJ18" i="12"/>
  <c r="AF18" i="12"/>
  <c r="AE18" i="12"/>
  <c r="E17" i="12"/>
  <c r="AK17" i="12" s="1"/>
  <c r="D17" i="12"/>
  <c r="AJ17" i="12"/>
  <c r="AF17" i="12"/>
  <c r="AE17" i="12"/>
  <c r="E16" i="12"/>
  <c r="AK16" i="12" s="1"/>
  <c r="D16" i="12"/>
  <c r="AJ16" i="12"/>
  <c r="AF16" i="12"/>
  <c r="AE16" i="12"/>
  <c r="E15" i="12"/>
  <c r="AK15" i="12" s="1"/>
  <c r="D15" i="12"/>
  <c r="AJ15" i="12"/>
  <c r="AF15" i="12"/>
  <c r="AE15" i="12"/>
  <c r="E14" i="12"/>
  <c r="AK14" i="12" s="1"/>
  <c r="D14" i="12"/>
  <c r="AJ14" i="12"/>
  <c r="AF14" i="12"/>
  <c r="AE14" i="12"/>
  <c r="E13" i="12"/>
  <c r="AK13" i="12" s="1"/>
  <c r="D13" i="12"/>
  <c r="AJ13" i="12"/>
  <c r="AF13" i="12"/>
  <c r="AE13" i="12"/>
  <c r="E12" i="12"/>
  <c r="AK12" i="12" s="1"/>
  <c r="D12" i="12"/>
  <c r="AJ12" i="12"/>
  <c r="AF12" i="12"/>
  <c r="AE12" i="12"/>
  <c r="E11" i="12"/>
  <c r="AK11" i="12" s="1"/>
  <c r="D11" i="12"/>
  <c r="AJ11" i="12"/>
  <c r="AF11" i="12"/>
  <c r="AE11" i="12"/>
  <c r="AK130" i="11"/>
  <c r="AJ130" i="11"/>
  <c r="AK129" i="11"/>
  <c r="AJ129" i="11"/>
  <c r="AK128" i="11"/>
  <c r="AJ128" i="11"/>
  <c r="AK127" i="11"/>
  <c r="AJ127" i="11"/>
  <c r="AK126" i="11"/>
  <c r="AJ126" i="11"/>
  <c r="AK125" i="11"/>
  <c r="AJ125" i="11"/>
  <c r="AK123" i="11"/>
  <c r="AJ123" i="11"/>
  <c r="AK122" i="11"/>
  <c r="AJ122" i="11"/>
  <c r="AK121" i="11"/>
  <c r="AJ121" i="11"/>
  <c r="AK120" i="11"/>
  <c r="AJ120" i="11"/>
  <c r="AK119" i="11"/>
  <c r="AJ119" i="11"/>
  <c r="AK118" i="11"/>
  <c r="AJ118" i="11"/>
  <c r="AK117" i="11"/>
  <c r="AJ117" i="11"/>
  <c r="AK116" i="11"/>
  <c r="AJ116" i="11"/>
  <c r="AK115" i="11"/>
  <c r="AJ115" i="11"/>
  <c r="AK114" i="11"/>
  <c r="AJ114" i="11"/>
  <c r="AK113" i="11"/>
  <c r="AJ113" i="11"/>
  <c r="AK112" i="11"/>
  <c r="AJ112" i="11"/>
  <c r="AK111" i="11"/>
  <c r="AJ111" i="11"/>
  <c r="AK105" i="11"/>
  <c r="AJ105" i="11"/>
  <c r="AK104" i="11"/>
  <c r="AJ104" i="11"/>
  <c r="AK103" i="11"/>
  <c r="AJ103" i="11"/>
  <c r="AK102" i="11"/>
  <c r="AJ102" i="11"/>
  <c r="AK101" i="11"/>
  <c r="AJ101" i="11"/>
  <c r="AK100" i="11"/>
  <c r="AJ100" i="11"/>
  <c r="AK99" i="11"/>
  <c r="AJ99" i="11"/>
  <c r="AK97" i="11"/>
  <c r="AJ97" i="11"/>
  <c r="AK96" i="11"/>
  <c r="AJ96" i="11"/>
  <c r="AK95" i="11"/>
  <c r="AJ95" i="11"/>
  <c r="AK94" i="11"/>
  <c r="AJ94" i="11"/>
  <c r="AK93" i="11"/>
  <c r="AJ93" i="11"/>
  <c r="AK92" i="11"/>
  <c r="AJ92" i="11"/>
  <c r="AK91" i="11"/>
  <c r="AJ91" i="11"/>
  <c r="AK89" i="11"/>
  <c r="AJ89" i="11"/>
  <c r="AK88" i="11"/>
  <c r="AJ88" i="11"/>
  <c r="AK87" i="11"/>
  <c r="AJ87" i="11"/>
  <c r="AK86" i="11"/>
  <c r="AJ86" i="11"/>
  <c r="AJ80" i="11"/>
  <c r="AK78" i="11"/>
  <c r="AJ78" i="11"/>
  <c r="AK77" i="11"/>
  <c r="AJ77" i="11"/>
  <c r="AK76" i="11"/>
  <c r="AJ76" i="11"/>
  <c r="AK75" i="11"/>
  <c r="AJ75" i="11"/>
  <c r="AK74" i="11"/>
  <c r="AJ74" i="11"/>
  <c r="AK73" i="11"/>
  <c r="AJ73" i="11"/>
  <c r="AK72" i="11"/>
  <c r="AJ72" i="11"/>
  <c r="AJ71" i="11"/>
  <c r="AK70" i="11"/>
  <c r="AK69" i="11"/>
  <c r="AJ69" i="11"/>
  <c r="AK68" i="11"/>
  <c r="AJ68" i="11"/>
  <c r="AK67" i="11"/>
  <c r="AJ67" i="11"/>
  <c r="AK66" i="11"/>
  <c r="AJ66" i="11"/>
  <c r="AK65" i="11"/>
  <c r="AJ65" i="11"/>
  <c r="AK63" i="11"/>
  <c r="AJ63" i="11"/>
  <c r="AK62" i="11"/>
  <c r="AJ62" i="11"/>
  <c r="AK61" i="11"/>
  <c r="AJ61" i="11"/>
  <c r="AK55" i="11"/>
  <c r="AJ55" i="11"/>
  <c r="AK54" i="11"/>
  <c r="AJ53" i="11"/>
  <c r="AK52" i="11"/>
  <c r="AJ52" i="11"/>
  <c r="AK50" i="11"/>
  <c r="AJ50" i="11"/>
  <c r="AK49" i="11"/>
  <c r="AK48" i="11"/>
  <c r="AJ48" i="11"/>
  <c r="AK47" i="11"/>
  <c r="AJ47" i="11"/>
  <c r="AK46" i="11"/>
  <c r="AK45" i="11"/>
  <c r="AJ45" i="11"/>
  <c r="AJ43" i="11"/>
  <c r="AK42" i="11"/>
  <c r="AJ42" i="11"/>
  <c r="AK41" i="11"/>
  <c r="AK40" i="11"/>
  <c r="AJ40" i="11"/>
  <c r="AK39" i="11"/>
  <c r="AJ39" i="11"/>
  <c r="AK38" i="11"/>
  <c r="E30" i="11"/>
  <c r="AK30" i="11" s="1"/>
  <c r="D30" i="11"/>
  <c r="AJ30" i="11"/>
  <c r="AF30" i="11"/>
  <c r="AE30" i="11"/>
  <c r="E29" i="11"/>
  <c r="AK29" i="11" s="1"/>
  <c r="D29" i="11"/>
  <c r="AJ29" i="11"/>
  <c r="AF29" i="11"/>
  <c r="AE29" i="11"/>
  <c r="E28" i="11"/>
  <c r="AK28" i="11" s="1"/>
  <c r="D28" i="11"/>
  <c r="AJ28" i="11"/>
  <c r="AF28" i="11"/>
  <c r="AE28" i="11"/>
  <c r="E27" i="11"/>
  <c r="AK27" i="11" s="1"/>
  <c r="D27" i="11"/>
  <c r="AJ27" i="11"/>
  <c r="AF27" i="11"/>
  <c r="AE27" i="11"/>
  <c r="E26" i="11"/>
  <c r="D26" i="11" s="1"/>
  <c r="AJ26" i="11"/>
  <c r="E25" i="11"/>
  <c r="AJ25" i="11"/>
  <c r="AF25" i="11"/>
  <c r="E24" i="11"/>
  <c r="AK24" i="11" s="1"/>
  <c r="D24" i="11"/>
  <c r="AJ24" i="11"/>
  <c r="AE24" i="11"/>
  <c r="E23" i="11"/>
  <c r="E22" i="11"/>
  <c r="E21" i="11"/>
  <c r="AJ21" i="11"/>
  <c r="AF21" i="11"/>
  <c r="E20" i="11"/>
  <c r="AK20" i="11" s="1"/>
  <c r="D20" i="11"/>
  <c r="AJ20" i="11"/>
  <c r="AE20" i="11"/>
  <c r="E19" i="11"/>
  <c r="E18" i="11"/>
  <c r="E17" i="11"/>
  <c r="AJ17" i="11"/>
  <c r="AF17" i="11"/>
  <c r="E16" i="11"/>
  <c r="AK16" i="11" s="1"/>
  <c r="D16" i="11"/>
  <c r="AJ16" i="11"/>
  <c r="AE16" i="11"/>
  <c r="E15" i="11"/>
  <c r="E14" i="11"/>
  <c r="AJ14" i="11" s="1"/>
  <c r="E13" i="11"/>
  <c r="E12" i="11"/>
  <c r="AK12" i="11" s="1"/>
  <c r="D12" i="11"/>
  <c r="AJ12" i="11"/>
  <c r="AE12" i="11"/>
  <c r="E11" i="11"/>
  <c r="AK155" i="10"/>
  <c r="AJ155" i="10"/>
  <c r="AK154" i="10"/>
  <c r="AJ154" i="10"/>
  <c r="AK153" i="10"/>
  <c r="AJ153" i="10"/>
  <c r="AK152" i="10"/>
  <c r="AJ152" i="10"/>
  <c r="AK151" i="10"/>
  <c r="AJ151" i="10"/>
  <c r="AK150" i="10"/>
  <c r="AJ150" i="10"/>
  <c r="AK147" i="10"/>
  <c r="AJ147" i="10"/>
  <c r="AK146" i="10"/>
  <c r="AJ146" i="10"/>
  <c r="AK145" i="10"/>
  <c r="AJ145" i="10"/>
  <c r="AK144" i="10"/>
  <c r="AJ144" i="10"/>
  <c r="AK143" i="10"/>
  <c r="AJ143" i="10"/>
  <c r="AK142" i="10"/>
  <c r="AJ142" i="10"/>
  <c r="AK140" i="10"/>
  <c r="AJ140" i="10"/>
  <c r="AK139" i="10"/>
  <c r="AJ139" i="10"/>
  <c r="AK138" i="10"/>
  <c r="AJ138" i="10"/>
  <c r="AK137" i="10"/>
  <c r="AJ137" i="10"/>
  <c r="AK136" i="10"/>
  <c r="AJ136" i="10"/>
  <c r="AK130" i="10"/>
  <c r="AJ130" i="10"/>
  <c r="AK129" i="10"/>
  <c r="AN129" i="10" s="1"/>
  <c r="AJ129" i="10"/>
  <c r="AK128" i="10"/>
  <c r="AJ128" i="10"/>
  <c r="AK127" i="10"/>
  <c r="AJ127" i="10"/>
  <c r="AK126" i="10"/>
  <c r="AK125" i="10"/>
  <c r="AJ125" i="10"/>
  <c r="AK124" i="10"/>
  <c r="AJ124" i="10"/>
  <c r="AK123" i="10"/>
  <c r="AJ123" i="10"/>
  <c r="AK122" i="10"/>
  <c r="AJ122" i="10"/>
  <c r="AK121" i="10"/>
  <c r="AJ121" i="10"/>
  <c r="AK120" i="10"/>
  <c r="AJ120" i="10"/>
  <c r="AK119" i="10"/>
  <c r="AJ119" i="10"/>
  <c r="AK118" i="10"/>
  <c r="AJ118" i="10"/>
  <c r="AK117" i="10"/>
  <c r="AJ117" i="10"/>
  <c r="AK116" i="10"/>
  <c r="AJ116" i="10"/>
  <c r="AK115" i="10"/>
  <c r="AJ115" i="10"/>
  <c r="AK114" i="10"/>
  <c r="AJ114" i="10"/>
  <c r="AK113" i="10"/>
  <c r="AN113" i="10" s="1"/>
  <c r="AJ113" i="10"/>
  <c r="AK112" i="10"/>
  <c r="AJ112" i="10"/>
  <c r="AK111" i="10"/>
  <c r="AJ111" i="10"/>
  <c r="AK105" i="10"/>
  <c r="AJ105" i="10"/>
  <c r="AK104" i="10"/>
  <c r="AJ104" i="10"/>
  <c r="AK103" i="10"/>
  <c r="AJ103" i="10"/>
  <c r="AK102" i="10"/>
  <c r="AJ102" i="10"/>
  <c r="AK101" i="10"/>
  <c r="AJ101" i="10"/>
  <c r="AK100" i="10"/>
  <c r="AJ100" i="10"/>
  <c r="AK99" i="10"/>
  <c r="AJ99" i="10"/>
  <c r="AK98" i="10"/>
  <c r="AJ98" i="10"/>
  <c r="AK97" i="10"/>
  <c r="AJ97" i="10"/>
  <c r="AK96" i="10"/>
  <c r="AJ96" i="10"/>
  <c r="AK95" i="10"/>
  <c r="AJ95" i="10"/>
  <c r="AK94" i="10"/>
  <c r="AJ94" i="10"/>
  <c r="AK93" i="10"/>
  <c r="AJ93" i="10"/>
  <c r="AK92" i="10"/>
  <c r="AJ92" i="10"/>
  <c r="AK91" i="10"/>
  <c r="AJ91" i="10"/>
  <c r="AK90" i="10"/>
  <c r="AJ90" i="10"/>
  <c r="AK89" i="10"/>
  <c r="AJ89" i="10"/>
  <c r="AK88" i="10"/>
  <c r="AJ88" i="10"/>
  <c r="AJ87" i="10"/>
  <c r="AK80" i="10"/>
  <c r="AJ80" i="10"/>
  <c r="AK79" i="10"/>
  <c r="AJ79" i="10"/>
  <c r="AK78" i="10"/>
  <c r="AJ78" i="10"/>
  <c r="AK77" i="10"/>
  <c r="AJ77" i="10"/>
  <c r="AK76" i="10"/>
  <c r="AJ76" i="10"/>
  <c r="AJ75" i="10"/>
  <c r="AK74" i="10"/>
  <c r="AJ74" i="10"/>
  <c r="AK73" i="10"/>
  <c r="AJ73" i="10"/>
  <c r="AK72" i="10"/>
  <c r="AJ72" i="10"/>
  <c r="AK71" i="10"/>
  <c r="AJ71" i="10"/>
  <c r="AK70" i="10"/>
  <c r="AJ70" i="10"/>
  <c r="AK69" i="10"/>
  <c r="AJ69" i="10"/>
  <c r="AK68" i="10"/>
  <c r="AJ68" i="10"/>
  <c r="AK67" i="10"/>
  <c r="AJ67" i="10"/>
  <c r="AK66" i="10"/>
  <c r="AJ66" i="10"/>
  <c r="AK65" i="10"/>
  <c r="AJ65" i="10"/>
  <c r="AK64" i="10"/>
  <c r="AJ64" i="10"/>
  <c r="AK63" i="10"/>
  <c r="AJ63" i="10"/>
  <c r="AK62" i="10"/>
  <c r="AJ62" i="10"/>
  <c r="AK61" i="10"/>
  <c r="AJ61" i="10"/>
  <c r="E30" i="10"/>
  <c r="D30" i="10"/>
  <c r="E29" i="10"/>
  <c r="AK29" i="10" s="1"/>
  <c r="D29" i="10"/>
  <c r="AJ29" i="10"/>
  <c r="AF29" i="10"/>
  <c r="AE29" i="10"/>
  <c r="E28" i="10"/>
  <c r="AK28" i="10" s="1"/>
  <c r="D28" i="10"/>
  <c r="AF28" i="10"/>
  <c r="AE28" i="10"/>
  <c r="E27" i="10"/>
  <c r="AK27" i="10" s="1"/>
  <c r="AJ27" i="10"/>
  <c r="AF27" i="10"/>
  <c r="AE27" i="10"/>
  <c r="E26" i="10"/>
  <c r="E25" i="10"/>
  <c r="AK25" i="10" s="1"/>
  <c r="D25" i="10"/>
  <c r="AJ25" i="10"/>
  <c r="AF25" i="10"/>
  <c r="AE25" i="10"/>
  <c r="E24" i="10"/>
  <c r="AK24" i="10" s="1"/>
  <c r="D24" i="10"/>
  <c r="AF24" i="10"/>
  <c r="AE24" i="10"/>
  <c r="E23" i="10"/>
  <c r="AK23" i="10" s="1"/>
  <c r="AJ23" i="10"/>
  <c r="AF23" i="10"/>
  <c r="AE23" i="10"/>
  <c r="E22" i="10"/>
  <c r="D22" i="10"/>
  <c r="AE22" i="10"/>
  <c r="E21" i="10"/>
  <c r="AK21" i="10" s="1"/>
  <c r="D21" i="10"/>
  <c r="AJ21" i="10"/>
  <c r="AF21" i="10"/>
  <c r="AE21" i="10"/>
  <c r="E20" i="10"/>
  <c r="AK20" i="10" s="1"/>
  <c r="D20" i="10"/>
  <c r="AF20" i="10"/>
  <c r="AE20" i="10"/>
  <c r="E19" i="10"/>
  <c r="AK19" i="10" s="1"/>
  <c r="AJ19" i="10"/>
  <c r="AF19" i="10"/>
  <c r="AE19" i="10"/>
  <c r="E18" i="10"/>
  <c r="D18" i="10" s="1"/>
  <c r="AE18" i="10"/>
  <c r="E17" i="10"/>
  <c r="AK17" i="10" s="1"/>
  <c r="D17" i="10"/>
  <c r="AJ17" i="10"/>
  <c r="AF17" i="10"/>
  <c r="AE17" i="10"/>
  <c r="E16" i="10"/>
  <c r="AK16" i="10" s="1"/>
  <c r="D16" i="10"/>
  <c r="AF16" i="10"/>
  <c r="AE16" i="10"/>
  <c r="E15" i="10"/>
  <c r="AK15" i="10" s="1"/>
  <c r="AJ15" i="10"/>
  <c r="AF15" i="10"/>
  <c r="AE15" i="10"/>
  <c r="E14" i="10"/>
  <c r="D14" i="10"/>
  <c r="AE14" i="10"/>
  <c r="E13" i="10"/>
  <c r="AK13" i="10" s="1"/>
  <c r="D13" i="10"/>
  <c r="AJ13" i="10"/>
  <c r="AF13" i="10"/>
  <c r="AE13" i="10"/>
  <c r="E12" i="10"/>
  <c r="AK12" i="10" s="1"/>
  <c r="D12" i="10"/>
  <c r="AF12" i="10"/>
  <c r="AE12" i="10"/>
  <c r="E11" i="10"/>
  <c r="AK11" i="10" s="1"/>
  <c r="AJ11" i="10"/>
  <c r="AF11" i="10"/>
  <c r="AE11" i="10"/>
  <c r="AK130" i="9"/>
  <c r="AJ130" i="9"/>
  <c r="AK129" i="9"/>
  <c r="AJ129" i="9"/>
  <c r="AK128" i="9"/>
  <c r="AJ128" i="9"/>
  <c r="AK127" i="9"/>
  <c r="AJ127" i="9"/>
  <c r="AK126" i="9"/>
  <c r="AJ126" i="9"/>
  <c r="AK125" i="9"/>
  <c r="AJ125" i="9"/>
  <c r="AK124" i="9"/>
  <c r="AJ124" i="9"/>
  <c r="AK123" i="9"/>
  <c r="AJ123" i="9"/>
  <c r="AK122" i="9"/>
  <c r="AJ122" i="9"/>
  <c r="AK121" i="9"/>
  <c r="AJ121" i="9"/>
  <c r="AK120" i="9"/>
  <c r="AJ120" i="9"/>
  <c r="AK119" i="9"/>
  <c r="AJ119" i="9"/>
  <c r="AK118" i="9"/>
  <c r="AJ118" i="9"/>
  <c r="AK117" i="9"/>
  <c r="AJ117" i="9"/>
  <c r="AK116" i="9"/>
  <c r="AJ116" i="9"/>
  <c r="AK115" i="9"/>
  <c r="AJ115" i="9"/>
  <c r="AK114" i="9"/>
  <c r="AJ114" i="9"/>
  <c r="AK113" i="9"/>
  <c r="AJ113" i="9"/>
  <c r="AK112" i="9"/>
  <c r="AJ112" i="9"/>
  <c r="AK111" i="9"/>
  <c r="AJ111" i="9"/>
  <c r="AK105" i="9"/>
  <c r="AJ105" i="9"/>
  <c r="AK103" i="9"/>
  <c r="AN103" i="9" s="1"/>
  <c r="AJ103" i="9"/>
  <c r="AK102" i="9"/>
  <c r="AJ102" i="9"/>
  <c r="AK101" i="9"/>
  <c r="AJ101" i="9"/>
  <c r="AK100" i="9"/>
  <c r="AJ100" i="9"/>
  <c r="AK99" i="9"/>
  <c r="AJ99" i="9"/>
  <c r="AK98" i="9"/>
  <c r="AJ98" i="9"/>
  <c r="AK97" i="9"/>
  <c r="AK96" i="9"/>
  <c r="AJ96" i="9"/>
  <c r="AK95" i="9"/>
  <c r="AJ95" i="9"/>
  <c r="AK94" i="9"/>
  <c r="AJ94" i="9"/>
  <c r="AK93" i="9"/>
  <c r="AJ93" i="9"/>
  <c r="AK92" i="9"/>
  <c r="AJ92" i="9"/>
  <c r="AK91" i="9"/>
  <c r="AJ91" i="9"/>
  <c r="AK89" i="9"/>
  <c r="AK88" i="9"/>
  <c r="AJ88" i="9"/>
  <c r="AK87" i="9"/>
  <c r="AJ87" i="9"/>
  <c r="AK86" i="9"/>
  <c r="AJ86" i="9"/>
  <c r="AK79" i="9"/>
  <c r="AJ79" i="9"/>
  <c r="AK78" i="9"/>
  <c r="AJ78" i="9"/>
  <c r="AK77" i="9"/>
  <c r="AJ77" i="9"/>
  <c r="AJ76" i="9"/>
  <c r="AK75" i="9"/>
  <c r="AN75" i="9" s="1"/>
  <c r="AJ75" i="9"/>
  <c r="AK74" i="9"/>
  <c r="AJ74" i="9"/>
  <c r="AK73" i="9"/>
  <c r="AJ73" i="9"/>
  <c r="AK72" i="9"/>
  <c r="AJ72" i="9"/>
  <c r="AJ71" i="9"/>
  <c r="AK70" i="9"/>
  <c r="AJ70" i="9"/>
  <c r="AK69" i="9"/>
  <c r="AJ69" i="9"/>
  <c r="AK68" i="9"/>
  <c r="AJ68" i="9"/>
  <c r="AK67" i="9"/>
  <c r="AJ67" i="9"/>
  <c r="AK66" i="9"/>
  <c r="AJ66" i="9"/>
  <c r="AK65" i="9"/>
  <c r="AJ65" i="9"/>
  <c r="AJ64" i="9"/>
  <c r="AK63" i="9"/>
  <c r="AJ63" i="9"/>
  <c r="AK62" i="9"/>
  <c r="AJ62" i="9"/>
  <c r="AK61" i="9"/>
  <c r="AJ61" i="9"/>
  <c r="AK55" i="9"/>
  <c r="AN55" i="9" s="1"/>
  <c r="AJ55" i="9"/>
  <c r="AK54" i="9"/>
  <c r="AJ54" i="9"/>
  <c r="AK53" i="9"/>
  <c r="AJ53" i="9"/>
  <c r="AK52" i="9"/>
  <c r="AJ52" i="9"/>
  <c r="AK51" i="9"/>
  <c r="AJ51" i="9"/>
  <c r="AJ50" i="9"/>
  <c r="AK47" i="9"/>
  <c r="AJ47" i="9"/>
  <c r="AK46" i="9"/>
  <c r="AJ46" i="9"/>
  <c r="AK45" i="9"/>
  <c r="AJ45" i="9"/>
  <c r="AK44" i="9"/>
  <c r="AJ44" i="9"/>
  <c r="AK43" i="9"/>
  <c r="AJ43" i="9"/>
  <c r="AK41" i="9"/>
  <c r="AJ41" i="9"/>
  <c r="AK39" i="9"/>
  <c r="AN39" i="9" s="1"/>
  <c r="AJ39" i="9"/>
  <c r="AK38" i="9"/>
  <c r="AJ38" i="9"/>
  <c r="AK37" i="9"/>
  <c r="AN37" i="9" s="1"/>
  <c r="AK36" i="9"/>
  <c r="AJ36" i="9"/>
  <c r="E30" i="9"/>
  <c r="AK30" i="9" s="1"/>
  <c r="AJ30" i="9"/>
  <c r="AF30" i="9"/>
  <c r="AE30" i="9"/>
  <c r="E29" i="9"/>
  <c r="E28" i="9"/>
  <c r="AK28" i="9" s="1"/>
  <c r="D28" i="9"/>
  <c r="AJ28" i="9"/>
  <c r="AF28" i="9"/>
  <c r="AE28" i="9"/>
  <c r="E27" i="9"/>
  <c r="D27" i="9"/>
  <c r="AF27" i="9"/>
  <c r="E26" i="9"/>
  <c r="AK26" i="9" s="1"/>
  <c r="AJ26" i="9"/>
  <c r="AF26" i="9"/>
  <c r="AE26" i="9"/>
  <c r="E25" i="9"/>
  <c r="D25" i="9" s="1"/>
  <c r="E24" i="9"/>
  <c r="AK24" i="9" s="1"/>
  <c r="D24" i="9"/>
  <c r="AJ24" i="9"/>
  <c r="AF24" i="9"/>
  <c r="AE24" i="9"/>
  <c r="E23" i="9"/>
  <c r="D23" i="9"/>
  <c r="E22" i="9"/>
  <c r="AK22" i="9" s="1"/>
  <c r="AJ22" i="9"/>
  <c r="AF22" i="9"/>
  <c r="AE22" i="9"/>
  <c r="E21" i="9"/>
  <c r="E20" i="9"/>
  <c r="AK20" i="9" s="1"/>
  <c r="D20" i="9"/>
  <c r="AJ20" i="9"/>
  <c r="AF20" i="9"/>
  <c r="AE20" i="9"/>
  <c r="E19" i="9"/>
  <c r="D19" i="9"/>
  <c r="AF19" i="9"/>
  <c r="AE19" i="9"/>
  <c r="E18" i="9"/>
  <c r="AK18" i="9" s="1"/>
  <c r="AJ18" i="9"/>
  <c r="AF18" i="9"/>
  <c r="AE18" i="9"/>
  <c r="E17" i="9"/>
  <c r="D17" i="9" s="1"/>
  <c r="AE17" i="9"/>
  <c r="E16" i="9"/>
  <c r="AK16" i="9" s="1"/>
  <c r="D16" i="9"/>
  <c r="AJ16" i="9"/>
  <c r="AF16" i="9"/>
  <c r="AE16" i="9"/>
  <c r="E15" i="9"/>
  <c r="D15" i="9"/>
  <c r="AF15" i="9"/>
  <c r="AE15" i="9"/>
  <c r="E14" i="9"/>
  <c r="AK14" i="9" s="1"/>
  <c r="AJ14" i="9"/>
  <c r="AF14" i="9"/>
  <c r="AE14" i="9"/>
  <c r="E13" i="9"/>
  <c r="AE13" i="9"/>
  <c r="E12" i="9"/>
  <c r="AK12" i="9" s="1"/>
  <c r="D12" i="9"/>
  <c r="AJ12" i="9"/>
  <c r="AF12" i="9"/>
  <c r="AE12" i="9"/>
  <c r="E11" i="9"/>
  <c r="D11" i="9"/>
  <c r="AF11" i="9"/>
  <c r="AK130" i="8"/>
  <c r="AJ130" i="8"/>
  <c r="AK129" i="8"/>
  <c r="AJ129" i="8"/>
  <c r="AK128" i="8"/>
  <c r="AJ128" i="8"/>
  <c r="AK127" i="8"/>
  <c r="AJ127" i="8"/>
  <c r="AK126" i="8"/>
  <c r="AJ126" i="8"/>
  <c r="AK125" i="8"/>
  <c r="AJ125" i="8"/>
  <c r="AK124" i="8"/>
  <c r="AJ124" i="8"/>
  <c r="AK123" i="8"/>
  <c r="AJ123" i="8"/>
  <c r="AK122" i="8"/>
  <c r="AJ122" i="8"/>
  <c r="AK121" i="8"/>
  <c r="AJ121" i="8"/>
  <c r="AK120" i="8"/>
  <c r="AJ120" i="8"/>
  <c r="AK119" i="8"/>
  <c r="AJ119" i="8"/>
  <c r="AK118" i="8"/>
  <c r="AJ118" i="8"/>
  <c r="AK117" i="8"/>
  <c r="AJ117" i="8"/>
  <c r="AK116" i="8"/>
  <c r="AJ116" i="8"/>
  <c r="AK115" i="8"/>
  <c r="AJ115" i="8"/>
  <c r="AK114" i="8"/>
  <c r="AJ114" i="8"/>
  <c r="AK113" i="8"/>
  <c r="AJ113" i="8"/>
  <c r="AK111" i="8"/>
  <c r="AJ111" i="8"/>
  <c r="AK105" i="8"/>
  <c r="AJ105" i="8"/>
  <c r="AK104" i="8"/>
  <c r="AJ104" i="8"/>
  <c r="AK103" i="8"/>
  <c r="AJ103" i="8"/>
  <c r="AK102" i="8"/>
  <c r="AJ102" i="8"/>
  <c r="AK101" i="8"/>
  <c r="AJ101" i="8"/>
  <c r="AK100" i="8"/>
  <c r="AJ100" i="8"/>
  <c r="AK99" i="8"/>
  <c r="AJ99" i="8"/>
  <c r="AK98" i="8"/>
  <c r="AJ98" i="8"/>
  <c r="AK97" i="8"/>
  <c r="AJ97" i="8"/>
  <c r="AK96" i="8"/>
  <c r="AJ96" i="8"/>
  <c r="AK95" i="8"/>
  <c r="AJ95" i="8"/>
  <c r="AK94" i="8"/>
  <c r="AJ94" i="8"/>
  <c r="AK92" i="8"/>
  <c r="AJ92" i="8"/>
  <c r="AK90" i="8"/>
  <c r="AJ90" i="8"/>
  <c r="AK89" i="8"/>
  <c r="AJ89" i="8"/>
  <c r="AK88" i="8"/>
  <c r="AJ88" i="8"/>
  <c r="AK87" i="8"/>
  <c r="AJ87" i="8"/>
  <c r="AK86" i="8"/>
  <c r="AJ86" i="8"/>
  <c r="AK80" i="8"/>
  <c r="AJ80" i="8"/>
  <c r="AK79" i="8"/>
  <c r="AJ79" i="8"/>
  <c r="AK78" i="8"/>
  <c r="AJ78" i="8"/>
  <c r="AK77" i="8"/>
  <c r="AJ77" i="8"/>
  <c r="AK76" i="8"/>
  <c r="AJ76" i="8"/>
  <c r="AK75" i="8"/>
  <c r="AK74" i="8"/>
  <c r="AJ74" i="8"/>
  <c r="AK73" i="8"/>
  <c r="AJ73" i="8"/>
  <c r="AK72" i="8"/>
  <c r="AJ72" i="8"/>
  <c r="AK71" i="8"/>
  <c r="AJ71" i="8"/>
  <c r="AK70" i="8"/>
  <c r="AJ70" i="8"/>
  <c r="AK69" i="8"/>
  <c r="AJ69" i="8"/>
  <c r="AK68" i="8"/>
  <c r="AJ68" i="8"/>
  <c r="AK67" i="8"/>
  <c r="AJ67" i="8"/>
  <c r="AK66" i="8"/>
  <c r="AJ66" i="8"/>
  <c r="AK65" i="8"/>
  <c r="AJ65" i="8"/>
  <c r="AJ64" i="8"/>
  <c r="AK63" i="8"/>
  <c r="AJ63" i="8"/>
  <c r="AK62" i="8"/>
  <c r="AK61" i="8"/>
  <c r="AJ61" i="8"/>
  <c r="AK55" i="8"/>
  <c r="AJ55" i="8"/>
  <c r="AK54" i="8"/>
  <c r="AK53" i="8"/>
  <c r="AJ53" i="8"/>
  <c r="AK52" i="8"/>
  <c r="AJ52" i="8"/>
  <c r="AK51" i="8"/>
  <c r="AJ51" i="8"/>
  <c r="AK50" i="8"/>
  <c r="AJ50" i="8"/>
  <c r="AK48" i="8"/>
  <c r="AJ48" i="8"/>
  <c r="AK47" i="8"/>
  <c r="AJ47" i="8"/>
  <c r="AK45" i="8"/>
  <c r="AJ45" i="8"/>
  <c r="AJ44" i="8"/>
  <c r="AK43" i="8"/>
  <c r="AK42" i="8"/>
  <c r="AJ42" i="8"/>
  <c r="AK41" i="8"/>
  <c r="AJ41" i="8"/>
  <c r="AK40" i="8"/>
  <c r="AJ40" i="8"/>
  <c r="AK39" i="8"/>
  <c r="AJ39" i="8"/>
  <c r="AK36" i="8"/>
  <c r="AJ36" i="8"/>
  <c r="E30" i="8"/>
  <c r="E29" i="8"/>
  <c r="D29" i="8"/>
  <c r="AJ29" i="8"/>
  <c r="AE29" i="8"/>
  <c r="E28" i="8"/>
  <c r="AK28" i="8" s="1"/>
  <c r="D28" i="8"/>
  <c r="AJ28" i="8"/>
  <c r="AF28" i="8"/>
  <c r="AE28" i="8"/>
  <c r="E27" i="8"/>
  <c r="D27" i="8"/>
  <c r="AF27" i="8"/>
  <c r="E26" i="8"/>
  <c r="AJ26" i="8"/>
  <c r="AF26" i="8"/>
  <c r="AE26" i="8"/>
  <c r="E25" i="8"/>
  <c r="E24" i="8"/>
  <c r="AK24" i="8" s="1"/>
  <c r="D24" i="8"/>
  <c r="AJ24" i="8"/>
  <c r="AF24" i="8"/>
  <c r="AE24" i="8"/>
  <c r="E23" i="8"/>
  <c r="D23" i="8" s="1"/>
  <c r="AF23" i="8"/>
  <c r="AE23" i="8"/>
  <c r="E22" i="8"/>
  <c r="AJ22" i="8" s="1"/>
  <c r="E21" i="8"/>
  <c r="D21" i="8"/>
  <c r="AJ21" i="8"/>
  <c r="AE21" i="8"/>
  <c r="E20" i="8"/>
  <c r="AK20" i="8" s="1"/>
  <c r="D20" i="8"/>
  <c r="AJ20" i="8"/>
  <c r="AF20" i="8"/>
  <c r="AE20" i="8"/>
  <c r="E19" i="8"/>
  <c r="D19" i="8"/>
  <c r="AF19" i="8"/>
  <c r="E18" i="8"/>
  <c r="AJ18" i="8"/>
  <c r="AF18" i="8"/>
  <c r="AE18" i="8"/>
  <c r="E17" i="8"/>
  <c r="D17" i="8"/>
  <c r="E16" i="8"/>
  <c r="AK16" i="8" s="1"/>
  <c r="D16" i="8"/>
  <c r="AJ16" i="8"/>
  <c r="AF16" i="8"/>
  <c r="AE16" i="8"/>
  <c r="E15" i="8"/>
  <c r="D15" i="8" s="1"/>
  <c r="AF15" i="8"/>
  <c r="AE15" i="8"/>
  <c r="E14" i="8"/>
  <c r="AJ14" i="8" s="1"/>
  <c r="E13" i="8"/>
  <c r="D13" i="8"/>
  <c r="AJ13" i="8"/>
  <c r="AE13" i="8"/>
  <c r="E12" i="8"/>
  <c r="AK12" i="8" s="1"/>
  <c r="D12" i="8"/>
  <c r="AJ12" i="8"/>
  <c r="AF12" i="8"/>
  <c r="AE12" i="8"/>
  <c r="E11" i="8"/>
  <c r="D11" i="8"/>
  <c r="AF11" i="8"/>
  <c r="AK155" i="17"/>
  <c r="AJ155" i="17"/>
  <c r="AK154" i="17"/>
  <c r="AJ154" i="17"/>
  <c r="AK152" i="17"/>
  <c r="AJ152" i="17"/>
  <c r="AK151" i="17"/>
  <c r="AJ151" i="17"/>
  <c r="AK150" i="17"/>
  <c r="AJ150" i="17"/>
  <c r="AK148" i="17"/>
  <c r="AJ148" i="17"/>
  <c r="AK147" i="17"/>
  <c r="AN147" i="17" s="1"/>
  <c r="AJ147" i="17"/>
  <c r="AK146" i="17"/>
  <c r="AJ146" i="17"/>
  <c r="AK144" i="17"/>
  <c r="AJ144" i="17"/>
  <c r="AK143" i="17"/>
  <c r="AJ143" i="17"/>
  <c r="AK142" i="17"/>
  <c r="AJ142" i="17"/>
  <c r="AK141" i="17"/>
  <c r="AJ141" i="17"/>
  <c r="AK140" i="17"/>
  <c r="AL140" i="17" s="1"/>
  <c r="AJ140" i="17"/>
  <c r="AK139" i="17"/>
  <c r="AJ139" i="17"/>
  <c r="AK138" i="17"/>
  <c r="AJ138" i="17"/>
  <c r="AK136" i="17"/>
  <c r="AJ136" i="17"/>
  <c r="AK130" i="17"/>
  <c r="AJ130" i="17"/>
  <c r="AK129" i="17"/>
  <c r="AJ129" i="17"/>
  <c r="AK128" i="17"/>
  <c r="AJ128" i="17"/>
  <c r="AK127" i="17"/>
  <c r="AJ127" i="17"/>
  <c r="AK126" i="17"/>
  <c r="AJ126" i="17"/>
  <c r="AK125" i="17"/>
  <c r="AJ125" i="17"/>
  <c r="AK124" i="17"/>
  <c r="AN124" i="17" s="1"/>
  <c r="AJ124" i="17"/>
  <c r="AK123" i="17"/>
  <c r="AJ123" i="17"/>
  <c r="AK122" i="17"/>
  <c r="AJ122" i="17"/>
  <c r="AK121" i="17"/>
  <c r="AJ121" i="17"/>
  <c r="AK120" i="17"/>
  <c r="AJ120" i="17"/>
  <c r="AK119" i="17"/>
  <c r="AJ119" i="17"/>
  <c r="AK118" i="17"/>
  <c r="AJ118" i="17"/>
  <c r="AK117" i="17"/>
  <c r="AJ117" i="17"/>
  <c r="AK116" i="17"/>
  <c r="AJ116" i="17"/>
  <c r="AK115" i="17"/>
  <c r="AJ115" i="17"/>
  <c r="AK114" i="17"/>
  <c r="AJ114" i="17"/>
  <c r="AK113" i="17"/>
  <c r="AJ113" i="17"/>
  <c r="AK112" i="17"/>
  <c r="AJ112" i="17"/>
  <c r="AK111" i="17"/>
  <c r="AJ111" i="17"/>
  <c r="AK105" i="17"/>
  <c r="AJ105" i="17"/>
  <c r="AK104" i="17"/>
  <c r="AJ104" i="17"/>
  <c r="AK103" i="17"/>
  <c r="AJ103" i="17"/>
  <c r="AK102" i="17"/>
  <c r="AJ102" i="17"/>
  <c r="AK101" i="17"/>
  <c r="AJ101" i="17"/>
  <c r="AK100" i="17"/>
  <c r="AJ100" i="17"/>
  <c r="AK99" i="17"/>
  <c r="AJ99" i="17"/>
  <c r="AK98" i="17"/>
  <c r="AJ98" i="17"/>
  <c r="AK97" i="17"/>
  <c r="AJ97" i="17"/>
  <c r="AK96" i="17"/>
  <c r="AJ96" i="17"/>
  <c r="AJ95" i="17"/>
  <c r="AK94" i="17"/>
  <c r="AJ94" i="17"/>
  <c r="AK93" i="17"/>
  <c r="AJ93" i="17"/>
  <c r="AK92" i="17"/>
  <c r="AJ92" i="17"/>
  <c r="AK91" i="17"/>
  <c r="AJ91" i="17"/>
  <c r="AK90" i="17"/>
  <c r="AJ90" i="17"/>
  <c r="AK89" i="17"/>
  <c r="AJ89" i="17"/>
  <c r="AJ88" i="17"/>
  <c r="AK87" i="17"/>
  <c r="AJ87" i="17"/>
  <c r="AK86" i="17"/>
  <c r="AJ86" i="17"/>
  <c r="AK80" i="17"/>
  <c r="AJ80" i="17"/>
  <c r="AK79" i="17"/>
  <c r="AJ79" i="17"/>
  <c r="AK78" i="17"/>
  <c r="AJ78" i="17"/>
  <c r="AK77" i="17"/>
  <c r="AJ77" i="17"/>
  <c r="AK76" i="17"/>
  <c r="AJ76" i="17"/>
  <c r="AK75" i="17"/>
  <c r="AJ75" i="17"/>
  <c r="AK74" i="17"/>
  <c r="AJ74" i="17"/>
  <c r="AK73" i="17"/>
  <c r="AJ73" i="17"/>
  <c r="AK72" i="17"/>
  <c r="AJ72" i="17"/>
  <c r="AK71" i="17"/>
  <c r="AN71" i="17" s="1"/>
  <c r="AJ71" i="17"/>
  <c r="AK70" i="17"/>
  <c r="AJ70" i="17"/>
  <c r="AK69" i="17"/>
  <c r="AJ69" i="17"/>
  <c r="AK68" i="17"/>
  <c r="AL68" i="17" s="1"/>
  <c r="AJ68" i="17"/>
  <c r="AK67" i="17"/>
  <c r="AJ67" i="17"/>
  <c r="AK66" i="17"/>
  <c r="AJ66" i="17"/>
  <c r="AJ65" i="17"/>
  <c r="AK64" i="17"/>
  <c r="AJ64" i="17"/>
  <c r="AK63" i="17"/>
  <c r="AJ63" i="17"/>
  <c r="AK62" i="17"/>
  <c r="AJ62" i="17"/>
  <c r="AK61" i="17"/>
  <c r="AJ61" i="17"/>
  <c r="AK55" i="17"/>
  <c r="AJ55" i="17"/>
  <c r="AK53" i="17"/>
  <c r="AJ53" i="17"/>
  <c r="AJ52" i="17"/>
  <c r="AK51" i="17"/>
  <c r="AJ51" i="17"/>
  <c r="AK50" i="17"/>
  <c r="AJ50" i="17"/>
  <c r="AJ49" i="17"/>
  <c r="AK48" i="17"/>
  <c r="AJ48" i="17"/>
  <c r="AK47" i="17"/>
  <c r="AJ47" i="17"/>
  <c r="AK45" i="17"/>
  <c r="AJ45" i="17"/>
  <c r="AK44" i="17"/>
  <c r="AJ44" i="17"/>
  <c r="AK43" i="17"/>
  <c r="AJ43" i="17"/>
  <c r="AK42" i="17"/>
  <c r="AK41" i="17"/>
  <c r="AN41" i="17" s="1"/>
  <c r="AK39" i="17"/>
  <c r="AN39" i="17" s="1"/>
  <c r="AJ39" i="17"/>
  <c r="AK38" i="17"/>
  <c r="AJ38" i="17"/>
  <c r="AK36" i="17"/>
  <c r="AJ36" i="17"/>
  <c r="E30" i="17"/>
  <c r="D30" i="17"/>
  <c r="AE30" i="17"/>
  <c r="E29" i="17"/>
  <c r="AK29" i="17"/>
  <c r="AJ29" i="17"/>
  <c r="E28" i="17"/>
  <c r="AF28" i="17" s="1"/>
  <c r="AK28" i="17"/>
  <c r="D28" i="17"/>
  <c r="AJ28" i="17"/>
  <c r="AE28" i="17"/>
  <c r="E27" i="17"/>
  <c r="AK27" i="17"/>
  <c r="D27" i="17"/>
  <c r="AE27" i="17"/>
  <c r="E26" i="17"/>
  <c r="AK26" i="17" s="1"/>
  <c r="E25" i="17"/>
  <c r="AK25" i="17"/>
  <c r="D25" i="17"/>
  <c r="E24" i="17"/>
  <c r="AF24" i="17" s="1"/>
  <c r="AK24" i="17"/>
  <c r="D24" i="17"/>
  <c r="AJ24" i="17"/>
  <c r="E23" i="17"/>
  <c r="AF23" i="17" s="1"/>
  <c r="AK23" i="17"/>
  <c r="D23" i="17"/>
  <c r="AJ23" i="17"/>
  <c r="AE23" i="17"/>
  <c r="E22" i="17"/>
  <c r="D22" i="17"/>
  <c r="AJ22" i="17"/>
  <c r="AE22" i="17"/>
  <c r="E21" i="17"/>
  <c r="E20" i="17"/>
  <c r="AF20" i="17" s="1"/>
  <c r="AK20" i="17"/>
  <c r="D20" i="17"/>
  <c r="AJ20" i="17"/>
  <c r="E19" i="17"/>
  <c r="AJ19" i="17" s="1"/>
  <c r="AK19" i="17"/>
  <c r="D19" i="17"/>
  <c r="AF19" i="17"/>
  <c r="E18" i="17"/>
  <c r="AJ18" i="17" s="1"/>
  <c r="D18" i="17"/>
  <c r="AF18" i="17"/>
  <c r="AE18" i="17"/>
  <c r="E17" i="17"/>
  <c r="AJ17" i="17" s="1"/>
  <c r="AK17" i="17"/>
  <c r="D17" i="17"/>
  <c r="AF17" i="17"/>
  <c r="AE17" i="17"/>
  <c r="E16" i="17"/>
  <c r="AF16" i="17" s="1"/>
  <c r="E15" i="17"/>
  <c r="AK15" i="17" s="1"/>
  <c r="AN15" i="17" s="1"/>
  <c r="E14" i="17"/>
  <c r="AK14" i="17"/>
  <c r="D14" i="17"/>
  <c r="AE14" i="17"/>
  <c r="E13" i="17"/>
  <c r="AJ13" i="17" s="1"/>
  <c r="AK13" i="17"/>
  <c r="D13" i="17"/>
  <c r="E12" i="17"/>
  <c r="D12" i="17"/>
  <c r="AF12" i="17"/>
  <c r="E11" i="17"/>
  <c r="AJ11" i="17" s="1"/>
  <c r="AK11" i="17"/>
  <c r="D11" i="17"/>
  <c r="AF11" i="17"/>
  <c r="AK130" i="16"/>
  <c r="AJ130" i="16"/>
  <c r="AK129" i="16"/>
  <c r="AJ129" i="16"/>
  <c r="AK127" i="16"/>
  <c r="AJ127" i="16"/>
  <c r="AK126" i="16"/>
  <c r="AJ126" i="16"/>
  <c r="AK125" i="16"/>
  <c r="AJ125" i="16"/>
  <c r="AK124" i="16"/>
  <c r="AJ124" i="16"/>
  <c r="AK123" i="16"/>
  <c r="AN123" i="16" s="1"/>
  <c r="AJ123" i="16"/>
  <c r="AK122" i="16"/>
  <c r="AJ122" i="16"/>
  <c r="AK121" i="16"/>
  <c r="AJ121" i="16"/>
  <c r="AK120" i="16"/>
  <c r="AJ120" i="16"/>
  <c r="AK119" i="16"/>
  <c r="AJ119" i="16"/>
  <c r="AK117" i="16"/>
  <c r="AN117" i="16" s="1"/>
  <c r="AJ117" i="16"/>
  <c r="AK116" i="16"/>
  <c r="AJ116" i="16"/>
  <c r="AK115" i="16"/>
  <c r="AJ115" i="16"/>
  <c r="AK114" i="16"/>
  <c r="AJ114" i="16"/>
  <c r="AK113" i="16"/>
  <c r="AJ113" i="16"/>
  <c r="AK112" i="16"/>
  <c r="AJ112" i="16"/>
  <c r="AK111" i="16"/>
  <c r="AJ111" i="16"/>
  <c r="AK105" i="16"/>
  <c r="AJ105" i="16"/>
  <c r="AK104" i="16"/>
  <c r="AJ104" i="16"/>
  <c r="AK103" i="16"/>
  <c r="AJ103" i="16"/>
  <c r="AK102" i="16"/>
  <c r="AJ102" i="16"/>
  <c r="AK101" i="16"/>
  <c r="AJ101" i="16"/>
  <c r="AK100" i="16"/>
  <c r="AJ100" i="16"/>
  <c r="AK99" i="16"/>
  <c r="AJ99" i="16"/>
  <c r="AK98" i="16"/>
  <c r="AJ98" i="16"/>
  <c r="AK97" i="16"/>
  <c r="AJ97" i="16"/>
  <c r="AK96" i="16"/>
  <c r="AJ96" i="16"/>
  <c r="AK95" i="16"/>
  <c r="AJ95" i="16"/>
  <c r="AK94" i="16"/>
  <c r="AJ94" i="16"/>
  <c r="AK93" i="16"/>
  <c r="AJ93" i="16"/>
  <c r="AK92" i="16"/>
  <c r="AJ92" i="16"/>
  <c r="AK91" i="16"/>
  <c r="AJ91" i="16"/>
  <c r="AK90" i="16"/>
  <c r="AJ90" i="16"/>
  <c r="AK89" i="16"/>
  <c r="AJ89" i="16"/>
  <c r="AK88" i="16"/>
  <c r="AJ88" i="16"/>
  <c r="AK87" i="16"/>
  <c r="AJ87" i="16"/>
  <c r="AK86" i="16"/>
  <c r="AJ86" i="16"/>
  <c r="AK80" i="16"/>
  <c r="AL80" i="16" s="1"/>
  <c r="AJ80" i="16"/>
  <c r="AK79" i="16"/>
  <c r="AJ79" i="16"/>
  <c r="AK78" i="16"/>
  <c r="AJ78" i="16"/>
  <c r="AK77" i="16"/>
  <c r="AJ77" i="16"/>
  <c r="AK75" i="16"/>
  <c r="AJ75" i="16"/>
  <c r="AK74" i="16"/>
  <c r="AJ74" i="16"/>
  <c r="AK73" i="16"/>
  <c r="AN73" i="16" s="1"/>
  <c r="AJ73" i="16"/>
  <c r="AK72" i="16"/>
  <c r="AJ72" i="16"/>
  <c r="AK71" i="16"/>
  <c r="AJ71" i="16"/>
  <c r="AK70" i="16"/>
  <c r="AJ70" i="16"/>
  <c r="AK69" i="16"/>
  <c r="AJ69" i="16"/>
  <c r="AK68" i="16"/>
  <c r="AJ68" i="16"/>
  <c r="AK67" i="16"/>
  <c r="AN67" i="16" s="1"/>
  <c r="AJ67" i="16"/>
  <c r="AK66" i="16"/>
  <c r="AJ66" i="16"/>
  <c r="AK65" i="16"/>
  <c r="AJ65" i="16"/>
  <c r="AK64" i="16"/>
  <c r="AJ64" i="16"/>
  <c r="AK63" i="16"/>
  <c r="AJ63" i="16"/>
  <c r="AK62" i="16"/>
  <c r="AJ62" i="16"/>
  <c r="AK61" i="16"/>
  <c r="AJ61" i="16"/>
  <c r="AK55" i="16"/>
  <c r="AJ55" i="16"/>
  <c r="AK54" i="16"/>
  <c r="AJ54" i="16"/>
  <c r="AK53" i="16"/>
  <c r="AJ53" i="16"/>
  <c r="AK52" i="16"/>
  <c r="AJ52" i="16"/>
  <c r="AK51" i="16"/>
  <c r="AJ51" i="16"/>
  <c r="AK50" i="16"/>
  <c r="AJ50" i="16"/>
  <c r="AK49" i="16"/>
  <c r="AN49" i="16" s="1"/>
  <c r="AK48" i="16"/>
  <c r="AJ48" i="16"/>
  <c r="AK47" i="16"/>
  <c r="AJ47" i="16"/>
  <c r="AK46" i="16"/>
  <c r="AJ46" i="16"/>
  <c r="AK45" i="16"/>
  <c r="AJ45" i="16"/>
  <c r="AK44" i="16"/>
  <c r="AJ44" i="16"/>
  <c r="AK42" i="16"/>
  <c r="AJ42" i="16"/>
  <c r="AK41" i="16"/>
  <c r="AK40" i="16"/>
  <c r="AJ40" i="16"/>
  <c r="AK39" i="16"/>
  <c r="AJ39" i="16"/>
  <c r="AK38" i="16"/>
  <c r="AJ38" i="16"/>
  <c r="AK37" i="16"/>
  <c r="AJ37" i="16"/>
  <c r="AK36" i="16"/>
  <c r="AJ36" i="16"/>
  <c r="E30" i="16"/>
  <c r="AK30" i="16"/>
  <c r="D30" i="16"/>
  <c r="AJ30" i="16"/>
  <c r="AF30" i="16"/>
  <c r="AE30" i="16"/>
  <c r="E29" i="16"/>
  <c r="AK29" i="16"/>
  <c r="D29" i="16"/>
  <c r="AJ29" i="16"/>
  <c r="AF29" i="16"/>
  <c r="AE29" i="16"/>
  <c r="E28" i="16"/>
  <c r="AK28" i="16"/>
  <c r="D28" i="16"/>
  <c r="AJ28" i="16"/>
  <c r="AF28" i="16"/>
  <c r="AE28" i="16"/>
  <c r="E27" i="16"/>
  <c r="AK27" i="16"/>
  <c r="D27" i="16"/>
  <c r="AJ27" i="16"/>
  <c r="AF27" i="16"/>
  <c r="AE27" i="16"/>
  <c r="E26" i="16"/>
  <c r="AK26" i="16"/>
  <c r="D26" i="16"/>
  <c r="AJ26" i="16"/>
  <c r="AF26" i="16"/>
  <c r="AE26" i="16"/>
  <c r="E25" i="16"/>
  <c r="AK25" i="16"/>
  <c r="D25" i="16"/>
  <c r="AJ25" i="16"/>
  <c r="AF25" i="16"/>
  <c r="AE25" i="16"/>
  <c r="E24" i="16"/>
  <c r="AK24" i="16"/>
  <c r="D24" i="16"/>
  <c r="AJ24" i="16"/>
  <c r="AF24" i="16"/>
  <c r="AE24" i="16"/>
  <c r="E23" i="16"/>
  <c r="AK23" i="16"/>
  <c r="D23" i="16"/>
  <c r="AJ23" i="16"/>
  <c r="AF23" i="16"/>
  <c r="AE23" i="16"/>
  <c r="E22" i="16"/>
  <c r="AK22" i="16"/>
  <c r="D22" i="16"/>
  <c r="AJ22" i="16"/>
  <c r="AF22" i="16"/>
  <c r="AE22" i="16"/>
  <c r="E21" i="16"/>
  <c r="AK21" i="16"/>
  <c r="D21" i="16"/>
  <c r="AJ21" i="16"/>
  <c r="AF21" i="16"/>
  <c r="AE21" i="16"/>
  <c r="E20" i="16"/>
  <c r="AK20" i="16"/>
  <c r="D20" i="16"/>
  <c r="AJ20" i="16"/>
  <c r="AF20" i="16"/>
  <c r="AE20" i="16"/>
  <c r="E19" i="16"/>
  <c r="AK19" i="16"/>
  <c r="D19" i="16"/>
  <c r="AJ19" i="16"/>
  <c r="AF19" i="16"/>
  <c r="AE19" i="16"/>
  <c r="E18" i="16"/>
  <c r="AK18" i="16"/>
  <c r="D18" i="16"/>
  <c r="AJ18" i="16"/>
  <c r="AF18" i="16"/>
  <c r="AE18" i="16"/>
  <c r="E17" i="16"/>
  <c r="AK17" i="16"/>
  <c r="D17" i="16"/>
  <c r="AJ17" i="16"/>
  <c r="AF17" i="16"/>
  <c r="AE17" i="16"/>
  <c r="E16" i="16"/>
  <c r="AK16" i="16"/>
  <c r="D16" i="16"/>
  <c r="AJ16" i="16"/>
  <c r="AF16" i="16"/>
  <c r="AE16" i="16"/>
  <c r="E15" i="16"/>
  <c r="AK15" i="16"/>
  <c r="D15" i="16"/>
  <c r="AJ15" i="16"/>
  <c r="AF15" i="16"/>
  <c r="AE15" i="16"/>
  <c r="E14" i="16"/>
  <c r="AK14" i="16"/>
  <c r="D14" i="16"/>
  <c r="AJ14" i="16"/>
  <c r="AF14" i="16"/>
  <c r="AE14" i="16"/>
  <c r="E13" i="16"/>
  <c r="AK13" i="16"/>
  <c r="D13" i="16"/>
  <c r="AJ13" i="16"/>
  <c r="AF13" i="16"/>
  <c r="AE13" i="16"/>
  <c r="E12" i="16"/>
  <c r="AK12" i="16"/>
  <c r="D12" i="16"/>
  <c r="AJ12" i="16"/>
  <c r="AF12" i="16"/>
  <c r="AE12" i="16"/>
  <c r="E11" i="16"/>
  <c r="AK11" i="16"/>
  <c r="D11" i="16"/>
  <c r="AJ11" i="16"/>
  <c r="AF11" i="16"/>
  <c r="AE11" i="16"/>
  <c r="AK130" i="15"/>
  <c r="AJ130" i="15"/>
  <c r="AK129" i="15"/>
  <c r="AJ129" i="15"/>
  <c r="AK128" i="15"/>
  <c r="AJ128" i="15"/>
  <c r="AK127" i="15"/>
  <c r="AJ127" i="15"/>
  <c r="AK126" i="15"/>
  <c r="AJ126" i="15"/>
  <c r="AK125" i="15"/>
  <c r="AJ125" i="15"/>
  <c r="AK123" i="15"/>
  <c r="AJ123" i="15"/>
  <c r="AK122" i="15"/>
  <c r="AJ122" i="15"/>
  <c r="AK121" i="15"/>
  <c r="AJ121" i="15"/>
  <c r="AK120" i="15"/>
  <c r="AJ120" i="15"/>
  <c r="AK119" i="15"/>
  <c r="AJ119" i="15"/>
  <c r="AK118" i="15"/>
  <c r="AJ118" i="15"/>
  <c r="AK117" i="15"/>
  <c r="AJ117" i="15"/>
  <c r="AK116" i="15"/>
  <c r="AJ116" i="15"/>
  <c r="AK115" i="15"/>
  <c r="AJ115" i="15"/>
  <c r="AK114" i="15"/>
  <c r="AJ114" i="15"/>
  <c r="AK113" i="15"/>
  <c r="AJ113" i="15"/>
  <c r="AK112" i="15"/>
  <c r="AN112" i="15" s="1"/>
  <c r="AJ112" i="15"/>
  <c r="AK111" i="15"/>
  <c r="AJ111" i="15"/>
  <c r="AK105" i="15"/>
  <c r="AJ105" i="15"/>
  <c r="AK104" i="15"/>
  <c r="AJ104" i="15"/>
  <c r="AK103" i="15"/>
  <c r="AJ103" i="15"/>
  <c r="AK102" i="15"/>
  <c r="AJ102" i="15"/>
  <c r="AK101" i="15"/>
  <c r="AJ101" i="15"/>
  <c r="AK100" i="15"/>
  <c r="AJ100" i="15"/>
  <c r="AK99" i="15"/>
  <c r="AJ99" i="15"/>
  <c r="AK98" i="15"/>
  <c r="AJ98" i="15"/>
  <c r="AK97" i="15"/>
  <c r="AJ97" i="15"/>
  <c r="AK96" i="15"/>
  <c r="AJ96" i="15"/>
  <c r="AK95" i="15"/>
  <c r="AJ95" i="15"/>
  <c r="AK94" i="15"/>
  <c r="AJ94" i="15"/>
  <c r="AK93" i="15"/>
  <c r="AJ93" i="15"/>
  <c r="AK92" i="15"/>
  <c r="AJ92" i="15"/>
  <c r="AK91" i="15"/>
  <c r="AJ91" i="15"/>
  <c r="AK90" i="15"/>
  <c r="AJ90" i="15"/>
  <c r="AK89" i="15"/>
  <c r="AJ89" i="15"/>
  <c r="AK88" i="15"/>
  <c r="AN88" i="15" s="1"/>
  <c r="AJ88" i="15"/>
  <c r="AK87" i="15"/>
  <c r="AJ87" i="15"/>
  <c r="AK86" i="15"/>
  <c r="AJ86" i="15"/>
  <c r="AK80" i="15"/>
  <c r="AJ80" i="15"/>
  <c r="AK79" i="15"/>
  <c r="AJ79" i="15"/>
  <c r="AK78" i="15"/>
  <c r="AJ78" i="15"/>
  <c r="AK77" i="15"/>
  <c r="AJ77" i="15"/>
  <c r="AK76" i="15"/>
  <c r="AJ76" i="15"/>
  <c r="AK75" i="15"/>
  <c r="AJ75" i="15"/>
  <c r="AK74" i="15"/>
  <c r="AJ74" i="15"/>
  <c r="AK73" i="15"/>
  <c r="AJ73" i="15"/>
  <c r="AK72" i="15"/>
  <c r="AJ72" i="15"/>
  <c r="AK71" i="15"/>
  <c r="AL71" i="15" s="1"/>
  <c r="AJ71" i="15"/>
  <c r="AK70" i="15"/>
  <c r="AN70" i="15" s="1"/>
  <c r="AJ70" i="15"/>
  <c r="AK69" i="15"/>
  <c r="AJ69" i="15"/>
  <c r="AK68" i="15"/>
  <c r="AJ68" i="15"/>
  <c r="AK67" i="15"/>
  <c r="AJ67" i="15"/>
  <c r="AK66" i="15"/>
  <c r="AJ66" i="15"/>
  <c r="AK65" i="15"/>
  <c r="AJ65" i="15"/>
  <c r="AK64" i="15"/>
  <c r="AJ64" i="15"/>
  <c r="AK63" i="15"/>
  <c r="AJ63" i="15"/>
  <c r="AK61" i="15"/>
  <c r="AJ61" i="15"/>
  <c r="AK54" i="15"/>
  <c r="AN54" i="15" s="1"/>
  <c r="AJ54" i="15"/>
  <c r="AK53" i="15"/>
  <c r="AJ53" i="15"/>
  <c r="AK52" i="15"/>
  <c r="AJ52" i="15"/>
  <c r="AK51" i="15"/>
  <c r="AJ51" i="15"/>
  <c r="AK49" i="15"/>
  <c r="AJ49" i="15"/>
  <c r="AK48" i="15"/>
  <c r="AJ48" i="15"/>
  <c r="AK47" i="15"/>
  <c r="AJ47" i="15"/>
  <c r="AK46" i="15"/>
  <c r="AJ46" i="15"/>
  <c r="AK44" i="15"/>
  <c r="AN44" i="15" s="1"/>
  <c r="AJ44" i="15"/>
  <c r="AK43" i="15"/>
  <c r="AJ43" i="15"/>
  <c r="AK42" i="15"/>
  <c r="AN42" i="15" s="1"/>
  <c r="AJ42" i="15"/>
  <c r="AK41" i="15"/>
  <c r="AJ41" i="15"/>
  <c r="AK40" i="15"/>
  <c r="AJ40" i="15"/>
  <c r="AK39" i="15"/>
  <c r="AJ39" i="15"/>
  <c r="AK38" i="15"/>
  <c r="AN38" i="15" s="1"/>
  <c r="AK37" i="15"/>
  <c r="AJ37" i="15"/>
  <c r="AK36" i="15"/>
  <c r="AJ36" i="15"/>
  <c r="E30" i="15"/>
  <c r="AK30" i="15"/>
  <c r="D30" i="15"/>
  <c r="AJ30" i="15"/>
  <c r="AF30" i="15"/>
  <c r="AE30" i="15"/>
  <c r="E29" i="15"/>
  <c r="AK29" i="15"/>
  <c r="D29" i="15"/>
  <c r="AJ29" i="15"/>
  <c r="AF29" i="15"/>
  <c r="AE29" i="15"/>
  <c r="E28" i="15"/>
  <c r="AK28" i="15"/>
  <c r="D28" i="15"/>
  <c r="AJ28" i="15"/>
  <c r="AF28" i="15"/>
  <c r="AE28" i="15"/>
  <c r="E27" i="15"/>
  <c r="AK27" i="15"/>
  <c r="D27" i="15"/>
  <c r="AJ27" i="15"/>
  <c r="AF27" i="15"/>
  <c r="AE27" i="15"/>
  <c r="E26" i="15"/>
  <c r="AK26" i="15"/>
  <c r="D26" i="15"/>
  <c r="AJ26" i="15"/>
  <c r="AF26" i="15"/>
  <c r="AE26" i="15"/>
  <c r="E25" i="15"/>
  <c r="AK25" i="15"/>
  <c r="D25" i="15"/>
  <c r="AJ25" i="15"/>
  <c r="AF25" i="15"/>
  <c r="AE25" i="15"/>
  <c r="E24" i="15"/>
  <c r="AK24" i="15"/>
  <c r="D24" i="15"/>
  <c r="AJ24" i="15"/>
  <c r="AF24" i="15"/>
  <c r="AE24" i="15"/>
  <c r="E23" i="15"/>
  <c r="AK23" i="15"/>
  <c r="D23" i="15"/>
  <c r="AJ23" i="15"/>
  <c r="AF23" i="15"/>
  <c r="AE23" i="15"/>
  <c r="E22" i="15"/>
  <c r="AK22" i="15"/>
  <c r="D22" i="15"/>
  <c r="AJ22" i="15"/>
  <c r="AF22" i="15"/>
  <c r="AE22" i="15"/>
  <c r="E21" i="15"/>
  <c r="AK21" i="15"/>
  <c r="D21" i="15"/>
  <c r="AJ21" i="15"/>
  <c r="AF21" i="15"/>
  <c r="AE21" i="15"/>
  <c r="E20" i="15"/>
  <c r="AK20" i="15"/>
  <c r="D20" i="15"/>
  <c r="AJ20" i="15"/>
  <c r="AF20" i="15"/>
  <c r="AE20" i="15"/>
  <c r="E19" i="15"/>
  <c r="AK19" i="15"/>
  <c r="D19" i="15"/>
  <c r="AJ19" i="15"/>
  <c r="AF19" i="15"/>
  <c r="AE19" i="15"/>
  <c r="E18" i="15"/>
  <c r="AK18" i="15"/>
  <c r="D18" i="15"/>
  <c r="AJ18" i="15"/>
  <c r="AF18" i="15"/>
  <c r="AE18" i="15"/>
  <c r="E17" i="15"/>
  <c r="AK17" i="15"/>
  <c r="D17" i="15"/>
  <c r="AJ17" i="15"/>
  <c r="AF17" i="15"/>
  <c r="AE17" i="15"/>
  <c r="E16" i="15"/>
  <c r="AK16" i="15"/>
  <c r="D16" i="15"/>
  <c r="AJ16" i="15"/>
  <c r="AF16" i="15"/>
  <c r="AE16" i="15"/>
  <c r="E15" i="15"/>
  <c r="AK15" i="15"/>
  <c r="D15" i="15"/>
  <c r="AJ15" i="15"/>
  <c r="AF15" i="15"/>
  <c r="AE15" i="15"/>
  <c r="E14" i="15"/>
  <c r="AK14" i="15"/>
  <c r="D14" i="15"/>
  <c r="AJ14" i="15"/>
  <c r="AF14" i="15"/>
  <c r="AE14" i="15"/>
  <c r="E13" i="15"/>
  <c r="AK13" i="15"/>
  <c r="D13" i="15"/>
  <c r="AJ13" i="15"/>
  <c r="AF13" i="15"/>
  <c r="AE13" i="15"/>
  <c r="E12" i="15"/>
  <c r="AK12" i="15"/>
  <c r="D12" i="15"/>
  <c r="AJ12" i="15"/>
  <c r="AF12" i="15"/>
  <c r="AE12" i="15"/>
  <c r="E11" i="15"/>
  <c r="AK11" i="15"/>
  <c r="D11" i="15"/>
  <c r="AJ11" i="15"/>
  <c r="AF11" i="15"/>
  <c r="AE11" i="15"/>
  <c r="AK155" i="14"/>
  <c r="AJ155" i="14"/>
  <c r="AK154" i="14"/>
  <c r="AJ154" i="14"/>
  <c r="AK152" i="14"/>
  <c r="AJ152" i="14"/>
  <c r="AK151" i="14"/>
  <c r="AJ151" i="14"/>
  <c r="AK150" i="14"/>
  <c r="AN150" i="14" s="1"/>
  <c r="AJ150" i="14"/>
  <c r="AK148" i="14"/>
  <c r="AJ148" i="14"/>
  <c r="AK147" i="14"/>
  <c r="AJ147" i="14"/>
  <c r="AK146" i="14"/>
  <c r="AJ146" i="14"/>
  <c r="AK144" i="14"/>
  <c r="AJ144" i="14"/>
  <c r="AK143" i="14"/>
  <c r="AJ143" i="14"/>
  <c r="AK142" i="14"/>
  <c r="AJ142" i="14"/>
  <c r="AK140" i="14"/>
  <c r="AJ140" i="14"/>
  <c r="AK139" i="14"/>
  <c r="AJ139" i="14"/>
  <c r="AK138" i="14"/>
  <c r="AJ138" i="14"/>
  <c r="AK136" i="14"/>
  <c r="AJ136" i="14"/>
  <c r="AK130" i="14"/>
  <c r="AJ130" i="14"/>
  <c r="AK129" i="14"/>
  <c r="AJ129" i="14"/>
  <c r="AK128" i="14"/>
  <c r="AJ128" i="14"/>
  <c r="AK127" i="14"/>
  <c r="AJ127" i="14"/>
  <c r="AK126" i="14"/>
  <c r="AJ126" i="14"/>
  <c r="AK125" i="14"/>
  <c r="AJ125" i="14"/>
  <c r="AK124" i="14"/>
  <c r="AJ124" i="14"/>
  <c r="AK123" i="14"/>
  <c r="AJ123" i="14"/>
  <c r="AK122" i="14"/>
  <c r="AJ122" i="14"/>
  <c r="AK121" i="14"/>
  <c r="AJ121" i="14"/>
  <c r="AK120" i="14"/>
  <c r="AJ120" i="14"/>
  <c r="AK119" i="14"/>
  <c r="AJ119" i="14"/>
  <c r="AK118" i="14"/>
  <c r="AJ118" i="14"/>
  <c r="AK117" i="14"/>
  <c r="AJ117" i="14"/>
  <c r="AK116" i="14"/>
  <c r="AJ116" i="14"/>
  <c r="AK115" i="14"/>
  <c r="AJ115" i="14"/>
  <c r="AK114" i="14"/>
  <c r="AJ114" i="14"/>
  <c r="AK113" i="14"/>
  <c r="AJ113" i="14"/>
  <c r="AK112" i="14"/>
  <c r="AJ112" i="14"/>
  <c r="AK111" i="14"/>
  <c r="AJ111" i="14"/>
  <c r="AK105" i="14"/>
  <c r="AJ105" i="14"/>
  <c r="AK104" i="14"/>
  <c r="AJ104" i="14"/>
  <c r="AK103" i="14"/>
  <c r="AN103" i="14" s="1"/>
  <c r="AJ103" i="14"/>
  <c r="AK102" i="14"/>
  <c r="AJ102" i="14"/>
  <c r="AK101" i="14"/>
  <c r="AJ101" i="14"/>
  <c r="AK100" i="14"/>
  <c r="AJ100" i="14"/>
  <c r="AK99" i="14"/>
  <c r="AJ99" i="14"/>
  <c r="AK98" i="14"/>
  <c r="AJ98" i="14"/>
  <c r="AK97" i="14"/>
  <c r="AJ97" i="14"/>
  <c r="AK96" i="14"/>
  <c r="AJ96" i="14"/>
  <c r="AK95" i="14"/>
  <c r="AJ95" i="14"/>
  <c r="AK94" i="14"/>
  <c r="AJ94" i="14"/>
  <c r="AK93" i="14"/>
  <c r="AJ93" i="14"/>
  <c r="AK92" i="14"/>
  <c r="AJ92" i="14"/>
  <c r="AK91" i="14"/>
  <c r="AJ91" i="14"/>
  <c r="AK90" i="14"/>
  <c r="AJ90" i="14"/>
  <c r="AK89" i="14"/>
  <c r="AJ89" i="14"/>
  <c r="AK88" i="14"/>
  <c r="AJ88" i="14"/>
  <c r="AK87" i="14"/>
  <c r="AN87" i="14" s="1"/>
  <c r="AJ87" i="14"/>
  <c r="AK86" i="14"/>
  <c r="AJ86" i="14"/>
  <c r="AK80" i="14"/>
  <c r="AJ80" i="14"/>
  <c r="AK79" i="14"/>
  <c r="AJ79" i="14"/>
  <c r="AK78" i="14"/>
  <c r="AJ78" i="14"/>
  <c r="AK77" i="14"/>
  <c r="AJ77" i="14"/>
  <c r="AK76" i="14"/>
  <c r="AJ76" i="14"/>
  <c r="AK75" i="14"/>
  <c r="AN75" i="14" s="1"/>
  <c r="AK74" i="14"/>
  <c r="AJ74" i="14"/>
  <c r="AK73" i="14"/>
  <c r="AJ73" i="14"/>
  <c r="AJ72" i="14"/>
  <c r="AK71" i="14"/>
  <c r="AJ71" i="14"/>
  <c r="AK70" i="14"/>
  <c r="AJ70" i="14"/>
  <c r="AK69" i="14"/>
  <c r="AN69" i="14" s="1"/>
  <c r="AJ69" i="14"/>
  <c r="AK68" i="14"/>
  <c r="AJ68" i="14"/>
  <c r="AK67" i="14"/>
  <c r="AJ67" i="14"/>
  <c r="AK66" i="14"/>
  <c r="AJ66" i="14"/>
  <c r="AK65" i="14"/>
  <c r="AJ65" i="14"/>
  <c r="AK64" i="14"/>
  <c r="AJ64" i="14"/>
  <c r="AK63" i="14"/>
  <c r="AJ63" i="14"/>
  <c r="AK62" i="14"/>
  <c r="AJ62" i="14"/>
  <c r="AJ61" i="14"/>
  <c r="AK55" i="14"/>
  <c r="AJ55" i="14"/>
  <c r="AK54" i="14"/>
  <c r="AJ54" i="14"/>
  <c r="AK53" i="14"/>
  <c r="AJ53" i="14"/>
  <c r="AK52" i="14"/>
  <c r="AJ52" i="14"/>
  <c r="AK51" i="14"/>
  <c r="AJ51" i="14"/>
  <c r="AK49" i="14"/>
  <c r="AJ49" i="14"/>
  <c r="AK48" i="14"/>
  <c r="AJ48" i="14"/>
  <c r="AK47" i="14"/>
  <c r="AJ47" i="14"/>
  <c r="AK46" i="14"/>
  <c r="AJ46" i="14"/>
  <c r="AK45" i="14"/>
  <c r="AN45" i="14" s="1"/>
  <c r="AJ45" i="14"/>
  <c r="AK44" i="14"/>
  <c r="AJ44" i="14"/>
  <c r="AK43" i="14"/>
  <c r="AJ43" i="14"/>
  <c r="AK42" i="14"/>
  <c r="AJ42" i="14"/>
  <c r="AK41" i="14"/>
  <c r="AJ41" i="14"/>
  <c r="AK40" i="14"/>
  <c r="AJ40" i="14"/>
  <c r="AK38" i="14"/>
  <c r="AJ38" i="14"/>
  <c r="AK37" i="14"/>
  <c r="AN37" i="14" s="1"/>
  <c r="AJ37" i="14"/>
  <c r="E30" i="14"/>
  <c r="AJ30" i="14" s="1"/>
  <c r="AK30" i="14"/>
  <c r="D30" i="14"/>
  <c r="AE30" i="14"/>
  <c r="E29" i="14"/>
  <c r="AJ29" i="14" s="1"/>
  <c r="AK29" i="14"/>
  <c r="D29" i="14"/>
  <c r="AE29" i="14"/>
  <c r="E28" i="14"/>
  <c r="AJ28" i="14" s="1"/>
  <c r="AK28" i="14"/>
  <c r="D28" i="14"/>
  <c r="AE28" i="14"/>
  <c r="E27" i="14"/>
  <c r="AJ27" i="14" s="1"/>
  <c r="AK27" i="14"/>
  <c r="D27" i="14"/>
  <c r="AE27" i="14"/>
  <c r="E26" i="14"/>
  <c r="AJ26" i="14" s="1"/>
  <c r="AK26" i="14"/>
  <c r="D26" i="14"/>
  <c r="AE26" i="14"/>
  <c r="E25" i="14"/>
  <c r="AJ25" i="14" s="1"/>
  <c r="AK25" i="14"/>
  <c r="AN25" i="14" s="1"/>
  <c r="D25" i="14"/>
  <c r="AE25" i="14"/>
  <c r="E24" i="14"/>
  <c r="AJ24" i="14" s="1"/>
  <c r="AK24" i="14"/>
  <c r="D24" i="14"/>
  <c r="AE24" i="14"/>
  <c r="E23" i="14"/>
  <c r="AJ23" i="14" s="1"/>
  <c r="AK23" i="14"/>
  <c r="AN23" i="14" s="1"/>
  <c r="D23" i="14"/>
  <c r="AE23" i="14"/>
  <c r="E22" i="14"/>
  <c r="AJ22" i="14" s="1"/>
  <c r="AK22" i="14"/>
  <c r="D22" i="14"/>
  <c r="AE22" i="14"/>
  <c r="E21" i="14"/>
  <c r="AJ21" i="14" s="1"/>
  <c r="AK21" i="14"/>
  <c r="D21" i="14"/>
  <c r="AE21" i="14"/>
  <c r="E20" i="14"/>
  <c r="AJ20" i="14" s="1"/>
  <c r="AK20" i="14"/>
  <c r="D20" i="14"/>
  <c r="AE20" i="14"/>
  <c r="E19" i="14"/>
  <c r="AJ19" i="14" s="1"/>
  <c r="AK19" i="14"/>
  <c r="D19" i="14"/>
  <c r="AE19" i="14"/>
  <c r="E18" i="14"/>
  <c r="AJ18" i="14" s="1"/>
  <c r="AK18" i="14"/>
  <c r="D18" i="14"/>
  <c r="AE18" i="14"/>
  <c r="E17" i="14"/>
  <c r="AJ17" i="14" s="1"/>
  <c r="AK17" i="14"/>
  <c r="D17" i="14"/>
  <c r="AE17" i="14"/>
  <c r="E16" i="14"/>
  <c r="AJ16" i="14" s="1"/>
  <c r="AK16" i="14"/>
  <c r="D16" i="14"/>
  <c r="AE16" i="14"/>
  <c r="E15" i="14"/>
  <c r="AJ15" i="14" s="1"/>
  <c r="AK15" i="14"/>
  <c r="AN15" i="14" s="1"/>
  <c r="D15" i="14"/>
  <c r="AE15" i="14"/>
  <c r="E14" i="14"/>
  <c r="AJ14" i="14" s="1"/>
  <c r="AK14" i="14"/>
  <c r="D14" i="14"/>
  <c r="AE14" i="14"/>
  <c r="E13" i="14"/>
  <c r="AJ13" i="14" s="1"/>
  <c r="AK13" i="14"/>
  <c r="D13" i="14"/>
  <c r="AE13" i="14"/>
  <c r="E12" i="14"/>
  <c r="AJ12" i="14" s="1"/>
  <c r="AK12" i="14"/>
  <c r="D12" i="14"/>
  <c r="AE12" i="14"/>
  <c r="E11" i="14"/>
  <c r="AJ11" i="14" s="1"/>
  <c r="AK11" i="14"/>
  <c r="D11" i="14"/>
  <c r="AE11" i="14"/>
  <c r="AK130" i="13"/>
  <c r="AJ130" i="13"/>
  <c r="AK129" i="13"/>
  <c r="AJ129" i="13"/>
  <c r="AK128" i="13"/>
  <c r="AJ128" i="13"/>
  <c r="AK127" i="13"/>
  <c r="AJ127" i="13"/>
  <c r="AK126" i="13"/>
  <c r="AJ126" i="13"/>
  <c r="AK125" i="13"/>
  <c r="AJ125" i="13"/>
  <c r="AK124" i="13"/>
  <c r="AJ124" i="13"/>
  <c r="AK123" i="13"/>
  <c r="AJ123" i="13"/>
  <c r="AK122" i="13"/>
  <c r="AJ122" i="13"/>
  <c r="AK121" i="13"/>
  <c r="AJ121" i="13"/>
  <c r="AK120" i="13"/>
  <c r="AJ120" i="13"/>
  <c r="AK119" i="13"/>
  <c r="AJ119" i="13"/>
  <c r="AK118" i="13"/>
  <c r="AJ118" i="13"/>
  <c r="AK117" i="13"/>
  <c r="AJ117" i="13"/>
  <c r="AK116" i="13"/>
  <c r="AJ116" i="13"/>
  <c r="AK115" i="13"/>
  <c r="AJ115" i="13"/>
  <c r="AK114" i="13"/>
  <c r="AJ114" i="13"/>
  <c r="AK113" i="13"/>
  <c r="AJ113" i="13"/>
  <c r="AK112" i="13"/>
  <c r="AJ112" i="13"/>
  <c r="AK111" i="13"/>
  <c r="AJ111" i="13"/>
  <c r="AK105" i="13"/>
  <c r="AJ105" i="13"/>
  <c r="AK104" i="13"/>
  <c r="AJ104" i="13"/>
  <c r="AK103" i="13"/>
  <c r="AN103" i="13" s="1"/>
  <c r="AJ103" i="13"/>
  <c r="AK102" i="13"/>
  <c r="AJ102" i="13"/>
  <c r="AK101" i="13"/>
  <c r="AJ101" i="13"/>
  <c r="AK100" i="13"/>
  <c r="AJ100" i="13"/>
  <c r="AK99" i="13"/>
  <c r="AJ99" i="13"/>
  <c r="AK98" i="13"/>
  <c r="AJ98" i="13"/>
  <c r="AK97" i="13"/>
  <c r="AJ97" i="13"/>
  <c r="AK96" i="13"/>
  <c r="AJ96" i="13"/>
  <c r="AK95" i="13"/>
  <c r="AJ95" i="13"/>
  <c r="AK94" i="13"/>
  <c r="AJ94" i="13"/>
  <c r="AK93" i="13"/>
  <c r="AJ93" i="13"/>
  <c r="AK92" i="13"/>
  <c r="AJ92" i="13"/>
  <c r="AK91" i="13"/>
  <c r="AJ91" i="13"/>
  <c r="AK90" i="13"/>
  <c r="AJ90" i="13"/>
  <c r="AK89" i="13"/>
  <c r="AJ89" i="13"/>
  <c r="AK88" i="13"/>
  <c r="AJ88" i="13"/>
  <c r="AK87" i="13"/>
  <c r="AN87" i="13" s="1"/>
  <c r="AJ87" i="13"/>
  <c r="AK86" i="13"/>
  <c r="AJ86" i="13"/>
  <c r="AK80" i="13"/>
  <c r="AJ80" i="13"/>
  <c r="AK79" i="13"/>
  <c r="AN79" i="13" s="1"/>
  <c r="AJ79" i="13"/>
  <c r="AK78" i="13"/>
  <c r="AJ78" i="13"/>
  <c r="AK77" i="13"/>
  <c r="AJ77" i="13"/>
  <c r="AK76" i="13"/>
  <c r="AJ76" i="13"/>
  <c r="AK75" i="13"/>
  <c r="AN75" i="13" s="1"/>
  <c r="AJ75" i="13"/>
  <c r="AK74" i="13"/>
  <c r="AJ74" i="13"/>
  <c r="AK73" i="13"/>
  <c r="AJ73" i="13"/>
  <c r="AK72" i="13"/>
  <c r="AJ72" i="13"/>
  <c r="AK71" i="13"/>
  <c r="AJ71" i="13"/>
  <c r="AK70" i="13"/>
  <c r="AJ70" i="13"/>
  <c r="AK69" i="13"/>
  <c r="AJ69" i="13"/>
  <c r="AK68" i="13"/>
  <c r="AJ68" i="13"/>
  <c r="AK67" i="13"/>
  <c r="AJ67" i="13"/>
  <c r="AK66" i="13"/>
  <c r="AJ66" i="13"/>
  <c r="AK65" i="13"/>
  <c r="AJ65" i="13"/>
  <c r="AK64" i="13"/>
  <c r="AJ64" i="13"/>
  <c r="AK63" i="13"/>
  <c r="AN63" i="13" s="1"/>
  <c r="AJ63" i="13"/>
  <c r="AK62" i="13"/>
  <c r="AJ62" i="13"/>
  <c r="AK61" i="13"/>
  <c r="AJ61" i="13"/>
  <c r="AK55" i="13"/>
  <c r="AJ55" i="13"/>
  <c r="AK54" i="13"/>
  <c r="AN54" i="13" s="1"/>
  <c r="AJ54" i="13"/>
  <c r="AK53" i="13"/>
  <c r="AJ53" i="13"/>
  <c r="AK52" i="13"/>
  <c r="AJ52" i="13"/>
  <c r="AK51" i="13"/>
  <c r="AJ51" i="13"/>
  <c r="AK50" i="13"/>
  <c r="AJ50" i="13"/>
  <c r="AK49" i="13"/>
  <c r="AJ49" i="13"/>
  <c r="AK48" i="13"/>
  <c r="AJ48" i="13"/>
  <c r="AK46" i="13"/>
  <c r="AJ46" i="13"/>
  <c r="AK45" i="13"/>
  <c r="AJ45" i="13"/>
  <c r="AK44" i="13"/>
  <c r="AJ44" i="13"/>
  <c r="AK43" i="13"/>
  <c r="AJ43" i="13"/>
  <c r="AK42" i="13"/>
  <c r="AJ42" i="13"/>
  <c r="AK41" i="13"/>
  <c r="AJ41" i="13"/>
  <c r="AK40" i="13"/>
  <c r="AJ40" i="13"/>
  <c r="AK39" i="13"/>
  <c r="AJ39" i="13"/>
  <c r="AK38" i="13"/>
  <c r="AJ38" i="13"/>
  <c r="AK37" i="13"/>
  <c r="AN37" i="13" s="1"/>
  <c r="AJ37" i="13"/>
  <c r="AK36" i="13"/>
  <c r="AJ36" i="13"/>
  <c r="E30" i="13"/>
  <c r="AJ30" i="13" s="1"/>
  <c r="AK30" i="13"/>
  <c r="D30" i="13"/>
  <c r="AE30" i="13"/>
  <c r="E29" i="13"/>
  <c r="AJ29" i="13" s="1"/>
  <c r="AK29" i="13"/>
  <c r="D29" i="13"/>
  <c r="AE29" i="13"/>
  <c r="E28" i="13"/>
  <c r="AJ28" i="13" s="1"/>
  <c r="AK28" i="13"/>
  <c r="D28" i="13"/>
  <c r="AE28" i="13"/>
  <c r="E27" i="13"/>
  <c r="AJ27" i="13" s="1"/>
  <c r="AK27" i="13"/>
  <c r="AN27" i="13" s="1"/>
  <c r="D27" i="13"/>
  <c r="AE27" i="13"/>
  <c r="E26" i="13"/>
  <c r="AJ26" i="13" s="1"/>
  <c r="AK26" i="13"/>
  <c r="D26" i="13"/>
  <c r="AE26" i="13"/>
  <c r="E25" i="13"/>
  <c r="AJ25" i="13" s="1"/>
  <c r="AK25" i="13"/>
  <c r="D25" i="13"/>
  <c r="AE25" i="13"/>
  <c r="E24" i="13"/>
  <c r="AJ24" i="13" s="1"/>
  <c r="AK24" i="13"/>
  <c r="D24" i="13"/>
  <c r="AE24" i="13"/>
  <c r="E23" i="13"/>
  <c r="AJ23" i="13" s="1"/>
  <c r="AK23" i="13"/>
  <c r="D23" i="13"/>
  <c r="AE23" i="13"/>
  <c r="E22" i="13"/>
  <c r="AJ22" i="13" s="1"/>
  <c r="AK22" i="13"/>
  <c r="D22" i="13"/>
  <c r="AE22" i="13"/>
  <c r="E21" i="13"/>
  <c r="AJ21" i="13" s="1"/>
  <c r="AK21" i="13"/>
  <c r="D21" i="13"/>
  <c r="AE21" i="13"/>
  <c r="E20" i="13"/>
  <c r="AJ20" i="13" s="1"/>
  <c r="AK20" i="13"/>
  <c r="D20" i="13"/>
  <c r="AE20" i="13"/>
  <c r="E19" i="13"/>
  <c r="AJ19" i="13" s="1"/>
  <c r="AK19" i="13"/>
  <c r="AN19" i="13" s="1"/>
  <c r="D19" i="13"/>
  <c r="AE19" i="13"/>
  <c r="E18" i="13"/>
  <c r="AJ18" i="13" s="1"/>
  <c r="AK18" i="13"/>
  <c r="D18" i="13"/>
  <c r="AE18" i="13"/>
  <c r="E17" i="13"/>
  <c r="AJ17" i="13" s="1"/>
  <c r="AK17" i="13"/>
  <c r="D17" i="13"/>
  <c r="AE17" i="13"/>
  <c r="E16" i="13"/>
  <c r="AJ16" i="13" s="1"/>
  <c r="AK16" i="13"/>
  <c r="D16" i="13"/>
  <c r="AE16" i="13"/>
  <c r="E15" i="13"/>
  <c r="AJ15" i="13" s="1"/>
  <c r="AK15" i="13"/>
  <c r="D15" i="13"/>
  <c r="AE15" i="13"/>
  <c r="E14" i="13"/>
  <c r="AJ14" i="13" s="1"/>
  <c r="AK14" i="13"/>
  <c r="D14" i="13"/>
  <c r="AE14" i="13"/>
  <c r="E13" i="13"/>
  <c r="AJ13" i="13" s="1"/>
  <c r="AK13" i="13"/>
  <c r="D13" i="13"/>
  <c r="AE13" i="13"/>
  <c r="E12" i="13"/>
  <c r="AJ12" i="13" s="1"/>
  <c r="AK12" i="13"/>
  <c r="D12" i="13"/>
  <c r="AE12" i="13"/>
  <c r="E11" i="13"/>
  <c r="AJ11" i="13" s="1"/>
  <c r="AK11" i="13"/>
  <c r="D11" i="13"/>
  <c r="AE11" i="13"/>
  <c r="AK130" i="19"/>
  <c r="AJ130" i="19"/>
  <c r="AK129" i="19"/>
  <c r="AJ129" i="19"/>
  <c r="AK128" i="19"/>
  <c r="AJ128" i="19"/>
  <c r="AK127" i="19"/>
  <c r="AL127" i="19" s="1"/>
  <c r="AJ127" i="19"/>
  <c r="AK126" i="19"/>
  <c r="AJ126" i="19"/>
  <c r="AK125" i="19"/>
  <c r="AJ125" i="19"/>
  <c r="AK124" i="19"/>
  <c r="AJ124" i="19"/>
  <c r="AK123" i="19"/>
  <c r="AJ123" i="19"/>
  <c r="AK122" i="19"/>
  <c r="AJ122" i="19"/>
  <c r="AK121" i="19"/>
  <c r="AJ121" i="19"/>
  <c r="AK120" i="19"/>
  <c r="AJ120" i="19"/>
  <c r="AK119" i="19"/>
  <c r="AL119" i="19" s="1"/>
  <c r="AJ119" i="19"/>
  <c r="AK118" i="19"/>
  <c r="AJ118" i="19"/>
  <c r="AK117" i="19"/>
  <c r="AJ117" i="19"/>
  <c r="AK116" i="19"/>
  <c r="AJ116" i="19"/>
  <c r="AK115" i="19"/>
  <c r="AJ115" i="19"/>
  <c r="AK114" i="19"/>
  <c r="AJ114" i="19"/>
  <c r="AK113" i="19"/>
  <c r="AJ113" i="19"/>
  <c r="AK112" i="19"/>
  <c r="AJ112" i="19"/>
  <c r="AK111" i="19"/>
  <c r="AJ111" i="19"/>
  <c r="AK105" i="19"/>
  <c r="AJ105" i="19"/>
  <c r="AK104" i="19"/>
  <c r="AJ104" i="19"/>
  <c r="AK103" i="19"/>
  <c r="AJ103" i="19"/>
  <c r="AK102" i="19"/>
  <c r="AJ102" i="19"/>
  <c r="AK101" i="19"/>
  <c r="AJ101" i="19"/>
  <c r="AK100" i="19"/>
  <c r="AJ100" i="19"/>
  <c r="AK99" i="19"/>
  <c r="AJ99" i="19"/>
  <c r="AK98" i="19"/>
  <c r="AJ98" i="19"/>
  <c r="AK97" i="19"/>
  <c r="AJ97" i="19"/>
  <c r="AK96" i="19"/>
  <c r="AJ96" i="19"/>
  <c r="AK95" i="19"/>
  <c r="AJ95" i="19"/>
  <c r="AK94" i="19"/>
  <c r="AJ94" i="19"/>
  <c r="AK93" i="19"/>
  <c r="AJ93" i="19"/>
  <c r="AK92" i="19"/>
  <c r="AJ92" i="19"/>
  <c r="AK91" i="19"/>
  <c r="AJ91" i="19"/>
  <c r="AK90" i="19"/>
  <c r="AJ90" i="19"/>
  <c r="AK89" i="19"/>
  <c r="AJ89" i="19"/>
  <c r="AK88" i="19"/>
  <c r="AJ88" i="19"/>
  <c r="AK87" i="19"/>
  <c r="AJ87" i="19"/>
  <c r="AK86" i="19"/>
  <c r="AJ86" i="19"/>
  <c r="AK80" i="19"/>
  <c r="AJ80" i="19"/>
  <c r="AK79" i="19"/>
  <c r="AJ79" i="19"/>
  <c r="AK78" i="19"/>
  <c r="AJ78" i="19"/>
  <c r="AK77" i="19"/>
  <c r="AJ77" i="19"/>
  <c r="AK76" i="19"/>
  <c r="AJ76" i="19"/>
  <c r="AK75" i="19"/>
  <c r="AJ75" i="19"/>
  <c r="AK74" i="19"/>
  <c r="AJ74" i="19"/>
  <c r="AK73" i="19"/>
  <c r="AJ73" i="19"/>
  <c r="AK72" i="19"/>
  <c r="AJ72" i="19"/>
  <c r="AK71" i="19"/>
  <c r="AJ71" i="19"/>
  <c r="AK70" i="19"/>
  <c r="AJ70" i="19"/>
  <c r="AK69" i="19"/>
  <c r="AJ69" i="19"/>
  <c r="AK68" i="19"/>
  <c r="AJ68" i="19"/>
  <c r="AK67" i="19"/>
  <c r="AJ67" i="19"/>
  <c r="AK66" i="19"/>
  <c r="AL66" i="19" s="1"/>
  <c r="AJ66" i="19"/>
  <c r="AK65" i="19"/>
  <c r="AJ65" i="19"/>
  <c r="AJ64" i="19"/>
  <c r="AK63" i="19"/>
  <c r="AJ63" i="19"/>
  <c r="AK62" i="19"/>
  <c r="AJ62" i="19"/>
  <c r="AK61" i="19"/>
  <c r="AJ61" i="19"/>
  <c r="AK54" i="19"/>
  <c r="AJ54" i="19"/>
  <c r="AK53" i="19"/>
  <c r="AJ53" i="19"/>
  <c r="AK52" i="19"/>
  <c r="AJ52" i="19"/>
  <c r="AJ51" i="19"/>
  <c r="AK49" i="19"/>
  <c r="AJ49" i="19"/>
  <c r="AK48" i="19"/>
  <c r="AJ48" i="19"/>
  <c r="AK46" i="19"/>
  <c r="AJ46" i="19"/>
  <c r="AK45" i="19"/>
  <c r="AJ45" i="19"/>
  <c r="AK44" i="19"/>
  <c r="AJ44" i="19"/>
  <c r="AK43" i="19"/>
  <c r="AJ43" i="19"/>
  <c r="AK42" i="19"/>
  <c r="AJ42" i="19"/>
  <c r="AK41" i="19"/>
  <c r="AJ41" i="19"/>
  <c r="AK40" i="19"/>
  <c r="AJ40" i="19"/>
  <c r="AK39" i="19"/>
  <c r="AJ39" i="19"/>
  <c r="AK38" i="19"/>
  <c r="AJ38" i="19"/>
  <c r="AK37" i="19"/>
  <c r="AJ37" i="19"/>
  <c r="AK36" i="19"/>
  <c r="AJ36" i="19"/>
  <c r="E30" i="19"/>
  <c r="AJ30" i="19" s="1"/>
  <c r="AK30" i="19"/>
  <c r="D30" i="19"/>
  <c r="AE30" i="19"/>
  <c r="E29" i="19"/>
  <c r="AJ29" i="19" s="1"/>
  <c r="AK29" i="19"/>
  <c r="D29" i="19"/>
  <c r="AE29" i="19"/>
  <c r="E28" i="19"/>
  <c r="AJ28" i="19" s="1"/>
  <c r="AK28" i="19"/>
  <c r="D28" i="19"/>
  <c r="AE28" i="19"/>
  <c r="E27" i="19"/>
  <c r="AJ27" i="19" s="1"/>
  <c r="AK27" i="19"/>
  <c r="D27" i="19"/>
  <c r="AE27" i="19"/>
  <c r="E26" i="19"/>
  <c r="AJ26" i="19" s="1"/>
  <c r="AK26" i="19"/>
  <c r="AN26" i="19" s="1"/>
  <c r="D26" i="19"/>
  <c r="AE26" i="19"/>
  <c r="E25" i="19"/>
  <c r="AJ25" i="19" s="1"/>
  <c r="AK25" i="19"/>
  <c r="D25" i="19"/>
  <c r="AE25" i="19"/>
  <c r="E24" i="19"/>
  <c r="AJ24" i="19" s="1"/>
  <c r="AK24" i="19"/>
  <c r="D24" i="19"/>
  <c r="AE24" i="19"/>
  <c r="E23" i="19"/>
  <c r="AJ23" i="19" s="1"/>
  <c r="AK23" i="19"/>
  <c r="AN23" i="19" s="1"/>
  <c r="D23" i="19"/>
  <c r="AE23" i="19"/>
  <c r="E22" i="19"/>
  <c r="AJ22" i="19" s="1"/>
  <c r="AK22" i="19"/>
  <c r="D22" i="19"/>
  <c r="AE22" i="19"/>
  <c r="E21" i="19"/>
  <c r="AJ21" i="19" s="1"/>
  <c r="AK21" i="19"/>
  <c r="D21" i="19"/>
  <c r="AE21" i="19"/>
  <c r="E20" i="19"/>
  <c r="AJ20" i="19" s="1"/>
  <c r="AK20" i="19"/>
  <c r="AN20" i="19" s="1"/>
  <c r="D20" i="19"/>
  <c r="AE20" i="19"/>
  <c r="E19" i="19"/>
  <c r="AJ19" i="19" s="1"/>
  <c r="AK19" i="19"/>
  <c r="D19" i="19"/>
  <c r="AE19" i="19"/>
  <c r="E18" i="19"/>
  <c r="AJ18" i="19" s="1"/>
  <c r="AK18" i="19"/>
  <c r="AN18" i="19" s="1"/>
  <c r="D18" i="19"/>
  <c r="AE18" i="19"/>
  <c r="E17" i="19"/>
  <c r="AJ17" i="19" s="1"/>
  <c r="AK17" i="19"/>
  <c r="D17" i="19"/>
  <c r="AE17" i="19"/>
  <c r="E16" i="19"/>
  <c r="AJ16" i="19" s="1"/>
  <c r="AK16" i="19"/>
  <c r="D16" i="19"/>
  <c r="AE16" i="19"/>
  <c r="E15" i="19"/>
  <c r="AJ15" i="19" s="1"/>
  <c r="AK15" i="19"/>
  <c r="D15" i="19"/>
  <c r="AE15" i="19"/>
  <c r="E14" i="19"/>
  <c r="AJ14" i="19" s="1"/>
  <c r="AK14" i="19"/>
  <c r="D14" i="19"/>
  <c r="AE14" i="19"/>
  <c r="E13" i="19"/>
  <c r="AJ13" i="19" s="1"/>
  <c r="AK13" i="19"/>
  <c r="D13" i="19"/>
  <c r="AE13" i="19"/>
  <c r="E12" i="19"/>
  <c r="AJ12" i="19" s="1"/>
  <c r="AK12" i="19"/>
  <c r="AN12" i="19" s="1"/>
  <c r="D12" i="19"/>
  <c r="AE12" i="19"/>
  <c r="E11" i="19"/>
  <c r="AJ11" i="19" s="1"/>
  <c r="AK11" i="19"/>
  <c r="D11" i="19"/>
  <c r="AE11" i="19"/>
  <c r="E11" i="18"/>
  <c r="AE11" i="18"/>
  <c r="AK180" i="18"/>
  <c r="AL180" i="18" s="1"/>
  <c r="AJ180" i="18"/>
  <c r="AK179" i="18"/>
  <c r="AJ179" i="18"/>
  <c r="AK178" i="18"/>
  <c r="AJ178" i="18"/>
  <c r="AK177" i="18"/>
  <c r="AJ177" i="18"/>
  <c r="AK176" i="18"/>
  <c r="AJ176" i="18"/>
  <c r="AK175" i="18"/>
  <c r="AJ175" i="18"/>
  <c r="AK174" i="18"/>
  <c r="AJ174" i="18"/>
  <c r="AK173" i="18"/>
  <c r="AJ173" i="18"/>
  <c r="AK172" i="18"/>
  <c r="AL172" i="18" s="1"/>
  <c r="AJ172" i="18"/>
  <c r="AK171" i="18"/>
  <c r="AJ171" i="18"/>
  <c r="AK170" i="18"/>
  <c r="AJ170" i="18"/>
  <c r="AK169" i="18"/>
  <c r="AJ169" i="18"/>
  <c r="AK168" i="18"/>
  <c r="AJ168" i="18"/>
  <c r="AK167" i="18"/>
  <c r="AJ167" i="18"/>
  <c r="AK166" i="18"/>
  <c r="AJ166" i="18"/>
  <c r="AK165" i="18"/>
  <c r="AJ165" i="18"/>
  <c r="AK164" i="18"/>
  <c r="AL164" i="18" s="1"/>
  <c r="AJ164" i="18"/>
  <c r="AK163" i="18"/>
  <c r="AJ163" i="18"/>
  <c r="AK162" i="18"/>
  <c r="AJ162" i="18"/>
  <c r="AK161" i="18"/>
  <c r="AJ161" i="18"/>
  <c r="E155" i="18"/>
  <c r="AK155" i="18"/>
  <c r="D155" i="18"/>
  <c r="AJ155" i="18"/>
  <c r="AF155" i="18"/>
  <c r="AE155" i="18"/>
  <c r="E154" i="18"/>
  <c r="AK154" i="18"/>
  <c r="AL154" i="18" s="1"/>
  <c r="D154" i="18"/>
  <c r="AJ154" i="18"/>
  <c r="AF154" i="18"/>
  <c r="AE154" i="18"/>
  <c r="E153" i="18"/>
  <c r="AK153" i="18"/>
  <c r="D153" i="18"/>
  <c r="AJ153" i="18"/>
  <c r="AF153" i="18"/>
  <c r="AE153" i="18"/>
  <c r="E152" i="18"/>
  <c r="AK152" i="18"/>
  <c r="D152" i="18"/>
  <c r="AJ152" i="18"/>
  <c r="AF152" i="18"/>
  <c r="AE152" i="18"/>
  <c r="E151" i="18"/>
  <c r="AK151" i="18"/>
  <c r="D151" i="18"/>
  <c r="AJ151" i="18"/>
  <c r="AF151" i="18"/>
  <c r="AE151" i="18"/>
  <c r="E150" i="18"/>
  <c r="AK150" i="18"/>
  <c r="D150" i="18"/>
  <c r="AJ150" i="18"/>
  <c r="AF150" i="18"/>
  <c r="AE150" i="18"/>
  <c r="E149" i="18"/>
  <c r="AK149" i="18"/>
  <c r="D149" i="18"/>
  <c r="AJ149" i="18"/>
  <c r="AF149" i="18"/>
  <c r="AG149" i="18" s="1"/>
  <c r="AE149" i="18"/>
  <c r="E148" i="18"/>
  <c r="AK148" i="18"/>
  <c r="AL148" i="18" s="1"/>
  <c r="D148" i="18"/>
  <c r="AJ148" i="18"/>
  <c r="AF148" i="18"/>
  <c r="AE148" i="18"/>
  <c r="E147" i="18"/>
  <c r="AE147" i="18" s="1"/>
  <c r="AK147" i="18"/>
  <c r="D147" i="18"/>
  <c r="AJ147" i="18"/>
  <c r="AF147" i="18"/>
  <c r="E146" i="18"/>
  <c r="AE146" i="18" s="1"/>
  <c r="AK146" i="18"/>
  <c r="D146" i="18"/>
  <c r="AJ146" i="18"/>
  <c r="AF146" i="18"/>
  <c r="E145" i="18"/>
  <c r="AE145" i="18" s="1"/>
  <c r="AK145" i="18"/>
  <c r="D145" i="18"/>
  <c r="AJ145" i="18"/>
  <c r="AF145" i="18"/>
  <c r="E144" i="18"/>
  <c r="AE144" i="18" s="1"/>
  <c r="AK144" i="18"/>
  <c r="D144" i="18"/>
  <c r="AJ144" i="18"/>
  <c r="AF144" i="18"/>
  <c r="E143" i="18"/>
  <c r="AE143" i="18" s="1"/>
  <c r="AK143" i="18"/>
  <c r="D143" i="18"/>
  <c r="AJ143" i="18"/>
  <c r="AF143" i="18"/>
  <c r="E142" i="18"/>
  <c r="AE142" i="18" s="1"/>
  <c r="AK142" i="18"/>
  <c r="D142" i="18"/>
  <c r="AJ142" i="18"/>
  <c r="AF142" i="18"/>
  <c r="E141" i="18"/>
  <c r="AE141" i="18" s="1"/>
  <c r="AK141" i="18"/>
  <c r="AL141" i="18" s="1"/>
  <c r="D141" i="18"/>
  <c r="AJ141" i="18"/>
  <c r="AF141" i="18"/>
  <c r="E140" i="18"/>
  <c r="AE140" i="18" s="1"/>
  <c r="AK140" i="18"/>
  <c r="AL140" i="18" s="1"/>
  <c r="D140" i="18"/>
  <c r="AJ140" i="18"/>
  <c r="AF140" i="18"/>
  <c r="E139" i="18"/>
  <c r="AE139" i="18" s="1"/>
  <c r="AK139" i="18"/>
  <c r="D139" i="18"/>
  <c r="AJ139" i="18"/>
  <c r="AF139" i="18"/>
  <c r="E138" i="18"/>
  <c r="AE138" i="18" s="1"/>
  <c r="AK138" i="18"/>
  <c r="D138" i="18"/>
  <c r="AJ138" i="18"/>
  <c r="AF138" i="18"/>
  <c r="E137" i="18"/>
  <c r="AE137" i="18" s="1"/>
  <c r="AK137" i="18"/>
  <c r="D137" i="18"/>
  <c r="AJ137" i="18"/>
  <c r="AF137" i="18"/>
  <c r="E136" i="18"/>
  <c r="AE136" i="18" s="1"/>
  <c r="AK136" i="18"/>
  <c r="D136" i="18"/>
  <c r="AJ136" i="18"/>
  <c r="AF136" i="18"/>
  <c r="AK130" i="18"/>
  <c r="AJ130" i="18"/>
  <c r="AK129" i="18"/>
  <c r="AJ129" i="18"/>
  <c r="AK128" i="18"/>
  <c r="AJ128" i="18"/>
  <c r="AK127" i="18"/>
  <c r="AJ127" i="18"/>
  <c r="AK126" i="18"/>
  <c r="AL126" i="18" s="1"/>
  <c r="AJ126" i="18"/>
  <c r="AK125" i="18"/>
  <c r="AJ125" i="18"/>
  <c r="AK124" i="18"/>
  <c r="AJ124" i="18"/>
  <c r="AK123" i="18"/>
  <c r="AJ123" i="18"/>
  <c r="AK121" i="18"/>
  <c r="AJ121" i="18"/>
  <c r="AK120" i="18"/>
  <c r="AJ120" i="18"/>
  <c r="AK119" i="18"/>
  <c r="AJ119" i="18"/>
  <c r="AK118" i="18"/>
  <c r="AJ118" i="18"/>
  <c r="AK117" i="18"/>
  <c r="AJ117" i="18"/>
  <c r="AK116" i="18"/>
  <c r="AJ116" i="18"/>
  <c r="AK115" i="18"/>
  <c r="AJ115" i="18"/>
  <c r="AK114" i="18"/>
  <c r="AJ114" i="18"/>
  <c r="AK113" i="18"/>
  <c r="AJ113" i="18"/>
  <c r="AK112" i="18"/>
  <c r="AJ112" i="18"/>
  <c r="AK111" i="18"/>
  <c r="AJ111" i="18"/>
  <c r="AK105" i="18"/>
  <c r="AJ105" i="18"/>
  <c r="AK104" i="18"/>
  <c r="AJ104" i="18"/>
  <c r="AK103" i="18"/>
  <c r="AJ103" i="18"/>
  <c r="AK102" i="18"/>
  <c r="AL102" i="18" s="1"/>
  <c r="AJ102" i="18"/>
  <c r="AK101" i="18"/>
  <c r="AJ101" i="18"/>
  <c r="AK100" i="18"/>
  <c r="AL100" i="18" s="1"/>
  <c r="AJ100" i="18"/>
  <c r="AK99" i="18"/>
  <c r="AJ99" i="18"/>
  <c r="AK98" i="18"/>
  <c r="AJ98" i="18"/>
  <c r="AK97" i="18"/>
  <c r="AJ97" i="18"/>
  <c r="AK96" i="18"/>
  <c r="AJ96" i="18"/>
  <c r="AK95" i="18"/>
  <c r="AJ95" i="18"/>
  <c r="AK94" i="18"/>
  <c r="AJ94" i="18"/>
  <c r="AK93" i="18"/>
  <c r="AJ93" i="18"/>
  <c r="AK92" i="18"/>
  <c r="AL92" i="18" s="1"/>
  <c r="AJ92" i="18"/>
  <c r="AK91" i="18"/>
  <c r="AJ91" i="18"/>
  <c r="AK90" i="18"/>
  <c r="AJ90" i="18"/>
  <c r="AK89" i="18"/>
  <c r="AJ89" i="18"/>
  <c r="AK88" i="18"/>
  <c r="AJ88" i="18"/>
  <c r="AK87" i="18"/>
  <c r="AJ87" i="18"/>
  <c r="AK86" i="18"/>
  <c r="AJ86" i="18"/>
  <c r="AK79" i="18"/>
  <c r="AJ79" i="18"/>
  <c r="AK78" i="18"/>
  <c r="AJ78" i="18"/>
  <c r="AK77" i="18"/>
  <c r="AJ77" i="18"/>
  <c r="AK76" i="18"/>
  <c r="AL76" i="18" s="1"/>
  <c r="AJ76" i="18"/>
  <c r="AK75" i="18"/>
  <c r="AJ75" i="18"/>
  <c r="AK74" i="18"/>
  <c r="AJ74" i="18"/>
  <c r="AK73" i="18"/>
  <c r="AJ73" i="18"/>
  <c r="AK72" i="18"/>
  <c r="AJ72" i="18"/>
  <c r="AK71" i="18"/>
  <c r="AL71" i="18" s="1"/>
  <c r="AJ71" i="18"/>
  <c r="AK70" i="18"/>
  <c r="AJ70" i="18"/>
  <c r="AK69" i="18"/>
  <c r="AL69" i="18" s="1"/>
  <c r="AJ69" i="18"/>
  <c r="AK68" i="18"/>
  <c r="AJ68" i="18"/>
  <c r="AK67" i="18"/>
  <c r="AJ67" i="18"/>
  <c r="AK66" i="18"/>
  <c r="AJ66" i="18"/>
  <c r="AK65" i="18"/>
  <c r="AL65" i="18" s="1"/>
  <c r="AJ65" i="18"/>
  <c r="AK63" i="18"/>
  <c r="AJ63" i="18"/>
  <c r="AK62" i="18"/>
  <c r="AJ62" i="18"/>
  <c r="AK61" i="18"/>
  <c r="AJ61" i="18"/>
  <c r="AK55" i="18"/>
  <c r="AJ55" i="18"/>
  <c r="AK54" i="18"/>
  <c r="AJ54" i="18"/>
  <c r="AK52" i="18"/>
  <c r="AJ52" i="18"/>
  <c r="AK51" i="18"/>
  <c r="AJ51" i="18"/>
  <c r="AK50" i="18"/>
  <c r="AJ50" i="18"/>
  <c r="AK49" i="18"/>
  <c r="AJ49" i="18"/>
  <c r="AK48" i="18"/>
  <c r="AJ48" i="18"/>
  <c r="AK46" i="18"/>
  <c r="AJ46" i="18"/>
  <c r="AK45" i="18"/>
  <c r="AJ45" i="18"/>
  <c r="AK44" i="18"/>
  <c r="AJ44" i="18"/>
  <c r="AK43" i="18"/>
  <c r="AJ43" i="18"/>
  <c r="AK42" i="18"/>
  <c r="AJ42" i="18"/>
  <c r="AK41" i="18"/>
  <c r="AJ41" i="18"/>
  <c r="AK40" i="18"/>
  <c r="AJ40" i="18"/>
  <c r="AK39" i="18"/>
  <c r="AJ39" i="18"/>
  <c r="AK38" i="18"/>
  <c r="AJ38" i="18"/>
  <c r="AK37" i="18"/>
  <c r="AJ37" i="18"/>
  <c r="AK36" i="18"/>
  <c r="AJ36" i="18"/>
  <c r="E30" i="18"/>
  <c r="AE30" i="18" s="1"/>
  <c r="AK30" i="18"/>
  <c r="AL30" i="18" s="1"/>
  <c r="D30" i="18"/>
  <c r="AJ30" i="18"/>
  <c r="AF30" i="18"/>
  <c r="E29" i="18"/>
  <c r="AE29" i="18" s="1"/>
  <c r="AK29" i="18"/>
  <c r="D29" i="18"/>
  <c r="AJ29" i="18"/>
  <c r="AF29" i="18"/>
  <c r="E28" i="18"/>
  <c r="AE28" i="18" s="1"/>
  <c r="AK28" i="18"/>
  <c r="D28" i="18"/>
  <c r="AJ28" i="18"/>
  <c r="AF28" i="18"/>
  <c r="E27" i="18"/>
  <c r="AE27" i="18" s="1"/>
  <c r="AK27" i="18"/>
  <c r="D27" i="18"/>
  <c r="AJ27" i="18"/>
  <c r="AF27" i="18"/>
  <c r="E26" i="18"/>
  <c r="AE26" i="18" s="1"/>
  <c r="AK26" i="18"/>
  <c r="D26" i="18"/>
  <c r="AJ26" i="18"/>
  <c r="AF26" i="18"/>
  <c r="E25" i="18"/>
  <c r="AE25" i="18" s="1"/>
  <c r="AK25" i="18"/>
  <c r="D25" i="18"/>
  <c r="AJ25" i="18"/>
  <c r="AF25" i="18"/>
  <c r="E24" i="18"/>
  <c r="AE24" i="18" s="1"/>
  <c r="AK24" i="18"/>
  <c r="D24" i="18"/>
  <c r="AJ24" i="18"/>
  <c r="AF24" i="18"/>
  <c r="E23" i="18"/>
  <c r="AE23" i="18" s="1"/>
  <c r="AK23" i="18"/>
  <c r="D23" i="18"/>
  <c r="AJ23" i="18"/>
  <c r="AF23" i="18"/>
  <c r="E22" i="18"/>
  <c r="AE22" i="18" s="1"/>
  <c r="AK22" i="18"/>
  <c r="AL22" i="18" s="1"/>
  <c r="D22" i="18"/>
  <c r="AJ22" i="18"/>
  <c r="AF22" i="18"/>
  <c r="E21" i="18"/>
  <c r="AE21" i="18" s="1"/>
  <c r="AK21" i="18"/>
  <c r="D21" i="18"/>
  <c r="AJ21" i="18"/>
  <c r="AF21" i="18"/>
  <c r="E20" i="18"/>
  <c r="AE20" i="18" s="1"/>
  <c r="AK20" i="18"/>
  <c r="D20" i="18"/>
  <c r="AJ20" i="18"/>
  <c r="AF20" i="18"/>
  <c r="E19" i="18"/>
  <c r="AE19" i="18" s="1"/>
  <c r="AK19" i="18"/>
  <c r="AL19" i="18" s="1"/>
  <c r="D19" i="18"/>
  <c r="AJ19" i="18"/>
  <c r="AF19" i="18"/>
  <c r="E18" i="18"/>
  <c r="AE18" i="18" s="1"/>
  <c r="AK18" i="18"/>
  <c r="D18" i="18"/>
  <c r="AJ18" i="18"/>
  <c r="AF18" i="18"/>
  <c r="E17" i="18"/>
  <c r="AE17" i="18" s="1"/>
  <c r="AK17" i="18"/>
  <c r="D17" i="18"/>
  <c r="AJ17" i="18"/>
  <c r="AF17" i="18"/>
  <c r="AG17" i="18" s="1"/>
  <c r="E16" i="18"/>
  <c r="AE16" i="18" s="1"/>
  <c r="AK16" i="18"/>
  <c r="D16" i="18"/>
  <c r="AJ16" i="18"/>
  <c r="AF16" i="18"/>
  <c r="E15" i="18"/>
  <c r="AE15" i="18" s="1"/>
  <c r="AK15" i="18"/>
  <c r="D15" i="18"/>
  <c r="AJ15" i="18"/>
  <c r="AF15" i="18"/>
  <c r="AG15" i="18" s="1"/>
  <c r="E14" i="18"/>
  <c r="AE14" i="18" s="1"/>
  <c r="AK14" i="18"/>
  <c r="AL14" i="18" s="1"/>
  <c r="D14" i="18"/>
  <c r="AJ14" i="18"/>
  <c r="AF14" i="18"/>
  <c r="E13" i="18"/>
  <c r="AE13" i="18" s="1"/>
  <c r="AK13" i="18"/>
  <c r="D13" i="18"/>
  <c r="AJ13" i="18"/>
  <c r="AF13" i="18"/>
  <c r="E12" i="18"/>
  <c r="AE12" i="18" s="1"/>
  <c r="AK12" i="18"/>
  <c r="D12" i="18"/>
  <c r="AJ12" i="18"/>
  <c r="AF12" i="18"/>
  <c r="AK11" i="18"/>
  <c r="D11" i="18"/>
  <c r="AJ11" i="18"/>
  <c r="AF11" i="18"/>
  <c r="AL162" i="18"/>
  <c r="AN162" i="18"/>
  <c r="AL163" i="18"/>
  <c r="AN163" i="18"/>
  <c r="AG164" i="18"/>
  <c r="AI164" i="18"/>
  <c r="AN164" i="18"/>
  <c r="AG165" i="18"/>
  <c r="AI165" i="18"/>
  <c r="AN165" i="18"/>
  <c r="AL166" i="18"/>
  <c r="AN166" i="18"/>
  <c r="AG167" i="18"/>
  <c r="AI167" i="18"/>
  <c r="AG168" i="18"/>
  <c r="AI168" i="18"/>
  <c r="AL168" i="18"/>
  <c r="AN168" i="18"/>
  <c r="AG169" i="18"/>
  <c r="AI169" i="18"/>
  <c r="AL169" i="18"/>
  <c r="AN169" i="18"/>
  <c r="AL170" i="18"/>
  <c r="AN170" i="18"/>
  <c r="AG171" i="18"/>
  <c r="AI171" i="18"/>
  <c r="AL171" i="18"/>
  <c r="AN171" i="18"/>
  <c r="AG172" i="18"/>
  <c r="AI172" i="18"/>
  <c r="AN172" i="18"/>
  <c r="AG173" i="18"/>
  <c r="AI173" i="18"/>
  <c r="AL173" i="18"/>
  <c r="AN173" i="18"/>
  <c r="AL174" i="18"/>
  <c r="AN174" i="18"/>
  <c r="AG175" i="18"/>
  <c r="AI175" i="18"/>
  <c r="AL175" i="18"/>
  <c r="AN175" i="18"/>
  <c r="AG176" i="18"/>
  <c r="AI176" i="18"/>
  <c r="AL176" i="18"/>
  <c r="AN176" i="18"/>
  <c r="AG177" i="18"/>
  <c r="AI177" i="18"/>
  <c r="AL177" i="18"/>
  <c r="AN177" i="18"/>
  <c r="AL178" i="18"/>
  <c r="AN178" i="18"/>
  <c r="AL179" i="18"/>
  <c r="AN179" i="18"/>
  <c r="AG180" i="18"/>
  <c r="AI180" i="18"/>
  <c r="AN180" i="18"/>
  <c r="AG137" i="18"/>
  <c r="AI137" i="18"/>
  <c r="AG139" i="18"/>
  <c r="AI139" i="18"/>
  <c r="AL139" i="18"/>
  <c r="AN139" i="18"/>
  <c r="AN140" i="18"/>
  <c r="AG141" i="18"/>
  <c r="AI141" i="18"/>
  <c r="AN141" i="18"/>
  <c r="AG143" i="18"/>
  <c r="AI143" i="18"/>
  <c r="AL143" i="18"/>
  <c r="AN143" i="18"/>
  <c r="AG145" i="18"/>
  <c r="AI145" i="18"/>
  <c r="AL145" i="18"/>
  <c r="AN145" i="18"/>
  <c r="AL147" i="18"/>
  <c r="AN147" i="18"/>
  <c r="AN148" i="18"/>
  <c r="AI149" i="18"/>
  <c r="AL149" i="18"/>
  <c r="AN149" i="18"/>
  <c r="AG151" i="18"/>
  <c r="AI151" i="18"/>
  <c r="AL151" i="18"/>
  <c r="AN151" i="18"/>
  <c r="AG153" i="18"/>
  <c r="AI153" i="18"/>
  <c r="AN154" i="18"/>
  <c r="AL155" i="18"/>
  <c r="AN155" i="18"/>
  <c r="AL112" i="18"/>
  <c r="AN112" i="18"/>
  <c r="AG113" i="18"/>
  <c r="AI113" i="18"/>
  <c r="AL113" i="18"/>
  <c r="AN113" i="18"/>
  <c r="AL114" i="18"/>
  <c r="AN114" i="18"/>
  <c r="AG115" i="18"/>
  <c r="AI115" i="18"/>
  <c r="AL116" i="18"/>
  <c r="AN116" i="18"/>
  <c r="AG117" i="18"/>
  <c r="AI117" i="18"/>
  <c r="AL117" i="18"/>
  <c r="AN117" i="18"/>
  <c r="AG118" i="18"/>
  <c r="AI118" i="18"/>
  <c r="AG119" i="18"/>
  <c r="AI119" i="18"/>
  <c r="AL119" i="18"/>
  <c r="AN119" i="18"/>
  <c r="AL120" i="18"/>
  <c r="AN120" i="18"/>
  <c r="AG121" i="18"/>
  <c r="AI121" i="18"/>
  <c r="AG123" i="18"/>
  <c r="AI123" i="18"/>
  <c r="AL123" i="18"/>
  <c r="AN123" i="18"/>
  <c r="AG124" i="18"/>
  <c r="AI124" i="18"/>
  <c r="AL124" i="18"/>
  <c r="AN124" i="18"/>
  <c r="AG125" i="18"/>
  <c r="AI125" i="18"/>
  <c r="AL125" i="18"/>
  <c r="AN125" i="18"/>
  <c r="AG126" i="18"/>
  <c r="AI126" i="18"/>
  <c r="AN126" i="18"/>
  <c r="AG127" i="18"/>
  <c r="AI127" i="18"/>
  <c r="AL127" i="18"/>
  <c r="AN127" i="18"/>
  <c r="AG128" i="18"/>
  <c r="AI128" i="18"/>
  <c r="AL128" i="18"/>
  <c r="AN128" i="18"/>
  <c r="AG129" i="18"/>
  <c r="AI129" i="18"/>
  <c r="AG130" i="18"/>
  <c r="AI130" i="18"/>
  <c r="AL130" i="18"/>
  <c r="AN130" i="18"/>
  <c r="AG87" i="18"/>
  <c r="AI87" i="18"/>
  <c r="AL87" i="18"/>
  <c r="AN87" i="18"/>
  <c r="AG88" i="18"/>
  <c r="AI88" i="18"/>
  <c r="AL88" i="18"/>
  <c r="AN88" i="18"/>
  <c r="AG89" i="18"/>
  <c r="AI89" i="18"/>
  <c r="AL89" i="18"/>
  <c r="AN89" i="18"/>
  <c r="AG90" i="18"/>
  <c r="AI90" i="18"/>
  <c r="AN90" i="18"/>
  <c r="AG91" i="18"/>
  <c r="AI91" i="18"/>
  <c r="AL91" i="18"/>
  <c r="AN91" i="18"/>
  <c r="AG92" i="18"/>
  <c r="AI92" i="18"/>
  <c r="AN92" i="18"/>
  <c r="AG93" i="18"/>
  <c r="AI93" i="18"/>
  <c r="AL93" i="18"/>
  <c r="AN93" i="18"/>
  <c r="AL95" i="18"/>
  <c r="AN95" i="18"/>
  <c r="AG96" i="18"/>
  <c r="AI96" i="18"/>
  <c r="AL96" i="18"/>
  <c r="AN96" i="18"/>
  <c r="AG97" i="18"/>
  <c r="AI97" i="18"/>
  <c r="AL97" i="18"/>
  <c r="AN97" i="18"/>
  <c r="AG98" i="18"/>
  <c r="AI98" i="18"/>
  <c r="AN98" i="18"/>
  <c r="AG99" i="18"/>
  <c r="AI99" i="18"/>
  <c r="AL99" i="18"/>
  <c r="AN99" i="18"/>
  <c r="AG100" i="18"/>
  <c r="AI100" i="18"/>
  <c r="AN100" i="18"/>
  <c r="AL101" i="18"/>
  <c r="AN101" i="18"/>
  <c r="AG102" i="18"/>
  <c r="AI102" i="18"/>
  <c r="AN102" i="18"/>
  <c r="AL103" i="18"/>
  <c r="AN103" i="18"/>
  <c r="AG104" i="18"/>
  <c r="AI104" i="18"/>
  <c r="AL104" i="18"/>
  <c r="AN104" i="18"/>
  <c r="AL105" i="18"/>
  <c r="AN105" i="18"/>
  <c r="AG62" i="18"/>
  <c r="AI62" i="18"/>
  <c r="AL62" i="18"/>
  <c r="AN62" i="18"/>
  <c r="AG63" i="18"/>
  <c r="AI63" i="18"/>
  <c r="AL63" i="18"/>
  <c r="AN63" i="18"/>
  <c r="AN65" i="18"/>
  <c r="AL66" i="18"/>
  <c r="AN66" i="18"/>
  <c r="AG67" i="18"/>
  <c r="AI67" i="18"/>
  <c r="AL67" i="18"/>
  <c r="AN67" i="18"/>
  <c r="AG68" i="18"/>
  <c r="AI68" i="18"/>
  <c r="AN69" i="18"/>
  <c r="AG70" i="18"/>
  <c r="AI70" i="18"/>
  <c r="AL70" i="18"/>
  <c r="AN70" i="18"/>
  <c r="AN71" i="18"/>
  <c r="AL72" i="18"/>
  <c r="AN72" i="18"/>
  <c r="AG73" i="18"/>
  <c r="AI73" i="18"/>
  <c r="AL73" i="18"/>
  <c r="AN73" i="18"/>
  <c r="AL74" i="18"/>
  <c r="AN74" i="18"/>
  <c r="AG75" i="18"/>
  <c r="AI75" i="18"/>
  <c r="AL75" i="18"/>
  <c r="AN75" i="18"/>
  <c r="AG76" i="18"/>
  <c r="AI76" i="18"/>
  <c r="AN76" i="18"/>
  <c r="AL77" i="18"/>
  <c r="AN77" i="18"/>
  <c r="AG78" i="18"/>
  <c r="AI78" i="18"/>
  <c r="AL78" i="18"/>
  <c r="AN78" i="18"/>
  <c r="AG79" i="18"/>
  <c r="AI79" i="18"/>
  <c r="AL79" i="18"/>
  <c r="AN79" i="18"/>
  <c r="AG37" i="18"/>
  <c r="AI37" i="18"/>
  <c r="AL37" i="18"/>
  <c r="AN37" i="18"/>
  <c r="AL38" i="18"/>
  <c r="AN38" i="18"/>
  <c r="AG40" i="18"/>
  <c r="AI40" i="18"/>
  <c r="AL41" i="18"/>
  <c r="AN41" i="18"/>
  <c r="AG42" i="18"/>
  <c r="AI42" i="18"/>
  <c r="AN42" i="18"/>
  <c r="AG43" i="18"/>
  <c r="AI43" i="18"/>
  <c r="AL43" i="18"/>
  <c r="AN43" i="18"/>
  <c r="AG44" i="18"/>
  <c r="AI44" i="18"/>
  <c r="AN44" i="18"/>
  <c r="AG45" i="18"/>
  <c r="AI45" i="18"/>
  <c r="AL45" i="18"/>
  <c r="AN45" i="18"/>
  <c r="AG46" i="18"/>
  <c r="AI46" i="18"/>
  <c r="AL46" i="18"/>
  <c r="AN46" i="18"/>
  <c r="AG48" i="18"/>
  <c r="AI48" i="18"/>
  <c r="AN48" i="18"/>
  <c r="AL49" i="18"/>
  <c r="AN49" i="18"/>
  <c r="AG50" i="18"/>
  <c r="AI50" i="18"/>
  <c r="AL51" i="18"/>
  <c r="AN51" i="18"/>
  <c r="AG52" i="18"/>
  <c r="AI52" i="18"/>
  <c r="AL54" i="18"/>
  <c r="AN54" i="18"/>
  <c r="AG55" i="18"/>
  <c r="AI55" i="18"/>
  <c r="AL55" i="18"/>
  <c r="AN55" i="18"/>
  <c r="AL12" i="18"/>
  <c r="AN12" i="18"/>
  <c r="AG13" i="18"/>
  <c r="AI13" i="18"/>
  <c r="AN14" i="18"/>
  <c r="AI15" i="18"/>
  <c r="AL15" i="18"/>
  <c r="AN15" i="18"/>
  <c r="AI17" i="18"/>
  <c r="AL17" i="18"/>
  <c r="AN17" i="18"/>
  <c r="AL18" i="18"/>
  <c r="AN18" i="18"/>
  <c r="AN19" i="18"/>
  <c r="AG21" i="18"/>
  <c r="AI21" i="18"/>
  <c r="AN22" i="18"/>
  <c r="AG23" i="18"/>
  <c r="AI23" i="18"/>
  <c r="AL23" i="18"/>
  <c r="AL25" i="18"/>
  <c r="AN25" i="18"/>
  <c r="AL26" i="18"/>
  <c r="AN26" i="18"/>
  <c r="AL28" i="18"/>
  <c r="AG29" i="18"/>
  <c r="AI29" i="18"/>
  <c r="AN30" i="18"/>
  <c r="AL112" i="19"/>
  <c r="AN112" i="19"/>
  <c r="AG113" i="19"/>
  <c r="AI113" i="19"/>
  <c r="AL113" i="19"/>
  <c r="AN113" i="19"/>
  <c r="AG114" i="19"/>
  <c r="AI114" i="19"/>
  <c r="AL114" i="19"/>
  <c r="AN114" i="19"/>
  <c r="AG115" i="19"/>
  <c r="AI115" i="19"/>
  <c r="AL115" i="19"/>
  <c r="AN115" i="19"/>
  <c r="AG116" i="19"/>
  <c r="AI116" i="19"/>
  <c r="AL116" i="19"/>
  <c r="AN116" i="19"/>
  <c r="AG117" i="19"/>
  <c r="AI117" i="19"/>
  <c r="AL117" i="19"/>
  <c r="AN117" i="19"/>
  <c r="AL118" i="19"/>
  <c r="AN118" i="19"/>
  <c r="AG119" i="19"/>
  <c r="AI119" i="19"/>
  <c r="AN119" i="19"/>
  <c r="AG120" i="19"/>
  <c r="AI120" i="19"/>
  <c r="AL120" i="19"/>
  <c r="AN120" i="19"/>
  <c r="AG121" i="19"/>
  <c r="AI121" i="19"/>
  <c r="AN121" i="19"/>
  <c r="AL122" i="19"/>
  <c r="AN122" i="19"/>
  <c r="AG123" i="19"/>
  <c r="AI123" i="19"/>
  <c r="AL123" i="19"/>
  <c r="AN123" i="19"/>
  <c r="AL124" i="19"/>
  <c r="AN124" i="19"/>
  <c r="AG125" i="19"/>
  <c r="AI125" i="19"/>
  <c r="AL126" i="19"/>
  <c r="AN126" i="19"/>
  <c r="AG127" i="19"/>
  <c r="AI127" i="19"/>
  <c r="AN127" i="19"/>
  <c r="AL128" i="19"/>
  <c r="AN128" i="19"/>
  <c r="AG129" i="19"/>
  <c r="AI129" i="19"/>
  <c r="AL129" i="19"/>
  <c r="AN129" i="19"/>
  <c r="AG130" i="19"/>
  <c r="AI130" i="19"/>
  <c r="AL130" i="19"/>
  <c r="AN130" i="19"/>
  <c r="AG88" i="19"/>
  <c r="AI88" i="19"/>
  <c r="AL88" i="19"/>
  <c r="AN88" i="19"/>
  <c r="AL89" i="19"/>
  <c r="AN89" i="19"/>
  <c r="AG90" i="19"/>
  <c r="AI90" i="19"/>
  <c r="AG91" i="19"/>
  <c r="AI91" i="19"/>
  <c r="AL91" i="19"/>
  <c r="AN91" i="19"/>
  <c r="AG92" i="19"/>
  <c r="AI92" i="19"/>
  <c r="AL92" i="19"/>
  <c r="AN92" i="19"/>
  <c r="AL93" i="19"/>
  <c r="AN93" i="19"/>
  <c r="AG94" i="19"/>
  <c r="AI94" i="19"/>
  <c r="AL94" i="19"/>
  <c r="AN94" i="19"/>
  <c r="AG95" i="19"/>
  <c r="AI95" i="19"/>
  <c r="AL95" i="19"/>
  <c r="AN95" i="19"/>
  <c r="AG96" i="19"/>
  <c r="AI96" i="19"/>
  <c r="AL96" i="19"/>
  <c r="AN96" i="19"/>
  <c r="AL97" i="19"/>
  <c r="AN97" i="19"/>
  <c r="AG98" i="19"/>
  <c r="AI98" i="19"/>
  <c r="AL98" i="19"/>
  <c r="AN98" i="19"/>
  <c r="AL99" i="19"/>
  <c r="AN99" i="19"/>
  <c r="AG100" i="19"/>
  <c r="AI100" i="19"/>
  <c r="AN100" i="19"/>
  <c r="AG101" i="19"/>
  <c r="AI101" i="19"/>
  <c r="AL101" i="19"/>
  <c r="AN101" i="19"/>
  <c r="AG102" i="19"/>
  <c r="AI102" i="19"/>
  <c r="AL102" i="19"/>
  <c r="AN102" i="19"/>
  <c r="AG104" i="19"/>
  <c r="AI104" i="19"/>
  <c r="AL104" i="19"/>
  <c r="AN104" i="19"/>
  <c r="AL105" i="19"/>
  <c r="AN105" i="19"/>
  <c r="AL62" i="19"/>
  <c r="AN62" i="19"/>
  <c r="AG63" i="19"/>
  <c r="AI63" i="19"/>
  <c r="AG65" i="19"/>
  <c r="AI65" i="19"/>
  <c r="AL65" i="19"/>
  <c r="AN65" i="19"/>
  <c r="AG66" i="19"/>
  <c r="AI66" i="19"/>
  <c r="AN66" i="19"/>
  <c r="AG67" i="19"/>
  <c r="AI67" i="19"/>
  <c r="AL68" i="19"/>
  <c r="AN68" i="19"/>
  <c r="AG69" i="19"/>
  <c r="AI69" i="19"/>
  <c r="AL69" i="19"/>
  <c r="AN69" i="19"/>
  <c r="AL70" i="19"/>
  <c r="AN70" i="19"/>
  <c r="AG71" i="19"/>
  <c r="AI71" i="19"/>
  <c r="AL71" i="19"/>
  <c r="AN71" i="19"/>
  <c r="AL72" i="19"/>
  <c r="AN72" i="19"/>
  <c r="AG73" i="19"/>
  <c r="AI73" i="19"/>
  <c r="AL73" i="19"/>
  <c r="AN73" i="19"/>
  <c r="AG74" i="19"/>
  <c r="AI74" i="19"/>
  <c r="AL74" i="19"/>
  <c r="AN74" i="19"/>
  <c r="AG75" i="19"/>
  <c r="AI75" i="19"/>
  <c r="AL75" i="19"/>
  <c r="AN75" i="19"/>
  <c r="AG76" i="19"/>
  <c r="AI76" i="19"/>
  <c r="AL76" i="19"/>
  <c r="AN76" i="19"/>
  <c r="AG77" i="19"/>
  <c r="AI77" i="19"/>
  <c r="AL77" i="19"/>
  <c r="AN77" i="19"/>
  <c r="AG78" i="19"/>
  <c r="AI78" i="19"/>
  <c r="AL78" i="19"/>
  <c r="AN78" i="19"/>
  <c r="AG79" i="19"/>
  <c r="AI79" i="19"/>
  <c r="AL79" i="19"/>
  <c r="AN79" i="19"/>
  <c r="AG80" i="19"/>
  <c r="AI80" i="19"/>
  <c r="AL80" i="19"/>
  <c r="AN80" i="19"/>
  <c r="AL37" i="19"/>
  <c r="AN37" i="19"/>
  <c r="AG38" i="19"/>
  <c r="AI38" i="19"/>
  <c r="AL38" i="19"/>
  <c r="AN38" i="19"/>
  <c r="AG39" i="19"/>
  <c r="AI39" i="19"/>
  <c r="AL39" i="19"/>
  <c r="AN39" i="19"/>
  <c r="AG40" i="19"/>
  <c r="AI40" i="19"/>
  <c r="AL41" i="19"/>
  <c r="AN41" i="19"/>
  <c r="AG42" i="19"/>
  <c r="AI42" i="19"/>
  <c r="AL43" i="19"/>
  <c r="AN43" i="19"/>
  <c r="AG44" i="19"/>
  <c r="AI44" i="19"/>
  <c r="AL44" i="19"/>
  <c r="AN44" i="19"/>
  <c r="AG45" i="19"/>
  <c r="AI45" i="19"/>
  <c r="AN45" i="19"/>
  <c r="AG46" i="19"/>
  <c r="AI46" i="19"/>
  <c r="AL46" i="19"/>
  <c r="AG48" i="19"/>
  <c r="AI48" i="19"/>
  <c r="AL48" i="19"/>
  <c r="AN48" i="19"/>
  <c r="AG49" i="19"/>
  <c r="AI49" i="19"/>
  <c r="AL49" i="19"/>
  <c r="AN49" i="19"/>
  <c r="AL52" i="19"/>
  <c r="AN52" i="19"/>
  <c r="AL53" i="19"/>
  <c r="AN53" i="19"/>
  <c r="AG54" i="19"/>
  <c r="AI54" i="19"/>
  <c r="AL54" i="19"/>
  <c r="AL12" i="19"/>
  <c r="AL13" i="19"/>
  <c r="AN13" i="19"/>
  <c r="AL14" i="19"/>
  <c r="AN14" i="19"/>
  <c r="AL15" i="19"/>
  <c r="AN15" i="19"/>
  <c r="AL16" i="19"/>
  <c r="AL17" i="19"/>
  <c r="AN17" i="19"/>
  <c r="AL18" i="19"/>
  <c r="AL19" i="19"/>
  <c r="AN19" i="19"/>
  <c r="AL20" i="19"/>
  <c r="AL21" i="19"/>
  <c r="AN21" i="19"/>
  <c r="AL22" i="19"/>
  <c r="AN22" i="19"/>
  <c r="AL23" i="19"/>
  <c r="AL24" i="19"/>
  <c r="AL25" i="19"/>
  <c r="AN25" i="19"/>
  <c r="AL26" i="19"/>
  <c r="AL27" i="19"/>
  <c r="AN27" i="19"/>
  <c r="AL28" i="19"/>
  <c r="AL29" i="19"/>
  <c r="AN29" i="19"/>
  <c r="AL30" i="19"/>
  <c r="AN30" i="19"/>
  <c r="AL112" i="13"/>
  <c r="AN112" i="13"/>
  <c r="AG113" i="13"/>
  <c r="AI113" i="13"/>
  <c r="AL113" i="13"/>
  <c r="AN113" i="13"/>
  <c r="AL114" i="13"/>
  <c r="AN114" i="13"/>
  <c r="AG115" i="13"/>
  <c r="AI115" i="13"/>
  <c r="AL115" i="13"/>
  <c r="AN115" i="13"/>
  <c r="AG116" i="13"/>
  <c r="AI116" i="13"/>
  <c r="AL116" i="13"/>
  <c r="AN116" i="13"/>
  <c r="AG117" i="13"/>
  <c r="AI117" i="13"/>
  <c r="AL117" i="13"/>
  <c r="AG118" i="13"/>
  <c r="AI118" i="13"/>
  <c r="AL118" i="13"/>
  <c r="AN118" i="13"/>
  <c r="AG119" i="13"/>
  <c r="AI119" i="13"/>
  <c r="AL119" i="13"/>
  <c r="AN119" i="13"/>
  <c r="AG120" i="13"/>
  <c r="AI120" i="13"/>
  <c r="AL120" i="13"/>
  <c r="AN120" i="13"/>
  <c r="AG121" i="13"/>
  <c r="AI121" i="13"/>
  <c r="AL121" i="13"/>
  <c r="AG122" i="13"/>
  <c r="AI122" i="13"/>
  <c r="AL122" i="13"/>
  <c r="AN122" i="13"/>
  <c r="AG123" i="13"/>
  <c r="AI123" i="13"/>
  <c r="AL123" i="13"/>
  <c r="AN123" i="13"/>
  <c r="AG125" i="13"/>
  <c r="AI125" i="13"/>
  <c r="AL125" i="13"/>
  <c r="AN125" i="13"/>
  <c r="AG126" i="13"/>
  <c r="AI126" i="13"/>
  <c r="AL126" i="13"/>
  <c r="AN126" i="13"/>
  <c r="AG127" i="13"/>
  <c r="AI127" i="13"/>
  <c r="AG128" i="13"/>
  <c r="AI128" i="13"/>
  <c r="AL128" i="13"/>
  <c r="AN128" i="13"/>
  <c r="AG129" i="13"/>
  <c r="AI129" i="13"/>
  <c r="AL129" i="13"/>
  <c r="AN129" i="13"/>
  <c r="AG130" i="13"/>
  <c r="AI130" i="13"/>
  <c r="AL130" i="13"/>
  <c r="AN130" i="13"/>
  <c r="AL87" i="13"/>
  <c r="AL88" i="13"/>
  <c r="AN88" i="13"/>
  <c r="AG89" i="13"/>
  <c r="AI89" i="13"/>
  <c r="AL89" i="13"/>
  <c r="AN89" i="13"/>
  <c r="AG90" i="13"/>
  <c r="AI90" i="13"/>
  <c r="AL90" i="13"/>
  <c r="AN90" i="13"/>
  <c r="AL91" i="13"/>
  <c r="AN91" i="13"/>
  <c r="AG92" i="13"/>
  <c r="AI92" i="13"/>
  <c r="AL92" i="13"/>
  <c r="AN92" i="13"/>
  <c r="AG93" i="13"/>
  <c r="AI93" i="13"/>
  <c r="AL93" i="13"/>
  <c r="AN93" i="13"/>
  <c r="AG94" i="13"/>
  <c r="AI94" i="13"/>
  <c r="AL94" i="13"/>
  <c r="AN94" i="13"/>
  <c r="AL95" i="13"/>
  <c r="AN95" i="13"/>
  <c r="AG96" i="13"/>
  <c r="AI96" i="13"/>
  <c r="AL96" i="13"/>
  <c r="AN96" i="13"/>
  <c r="AG97" i="13"/>
  <c r="AI97" i="13"/>
  <c r="AL97" i="13"/>
  <c r="AN97" i="13"/>
  <c r="AG98" i="13"/>
  <c r="AI98" i="13"/>
  <c r="AL98" i="13"/>
  <c r="AN98" i="13"/>
  <c r="AL99" i="13"/>
  <c r="AN99" i="13"/>
  <c r="AG100" i="13"/>
  <c r="AI100" i="13"/>
  <c r="AL100" i="13"/>
  <c r="AN100" i="13"/>
  <c r="AL101" i="13"/>
  <c r="AN101" i="13"/>
  <c r="AG102" i="13"/>
  <c r="AI102" i="13"/>
  <c r="AL102" i="13"/>
  <c r="AN102" i="13"/>
  <c r="AL103" i="13"/>
  <c r="AG104" i="13"/>
  <c r="AI104" i="13"/>
  <c r="AL104" i="13"/>
  <c r="AN104" i="13"/>
  <c r="AG105" i="13"/>
  <c r="AI105" i="13"/>
  <c r="AL105" i="13"/>
  <c r="AN105" i="13"/>
  <c r="AL62" i="13"/>
  <c r="AN62" i="13"/>
  <c r="AG63" i="13"/>
  <c r="AI63" i="13"/>
  <c r="AL63" i="13"/>
  <c r="AG64" i="13"/>
  <c r="AI64" i="13"/>
  <c r="AL64" i="13"/>
  <c r="AN64" i="13"/>
  <c r="AG65" i="13"/>
  <c r="AI65" i="13"/>
  <c r="AL65" i="13"/>
  <c r="AN65" i="13"/>
  <c r="AG66" i="13"/>
  <c r="AI66" i="13"/>
  <c r="AL66" i="13"/>
  <c r="AN66" i="13"/>
  <c r="AG67" i="13"/>
  <c r="AI67" i="13"/>
  <c r="AL67" i="13"/>
  <c r="AN67" i="13"/>
  <c r="AG68" i="13"/>
  <c r="AI68" i="13"/>
  <c r="AL68" i="13"/>
  <c r="AN68" i="13"/>
  <c r="AG69" i="13"/>
  <c r="AI69" i="13"/>
  <c r="AL70" i="13"/>
  <c r="AN70" i="13"/>
  <c r="AG71" i="13"/>
  <c r="AI71" i="13"/>
  <c r="AL71" i="13"/>
  <c r="AN71" i="13"/>
  <c r="AL72" i="13"/>
  <c r="AN72" i="13"/>
  <c r="AG73" i="13"/>
  <c r="AI73" i="13"/>
  <c r="AL73" i="13"/>
  <c r="AN73" i="13"/>
  <c r="AG74" i="13"/>
  <c r="AI74" i="13"/>
  <c r="AL74" i="13"/>
  <c r="AN74" i="13"/>
  <c r="AG75" i="13"/>
  <c r="AI75" i="13"/>
  <c r="AL75" i="13"/>
  <c r="AL76" i="13"/>
  <c r="AN76" i="13"/>
  <c r="AG77" i="13"/>
  <c r="AI77" i="13"/>
  <c r="AL77" i="13"/>
  <c r="AN77" i="13"/>
  <c r="AG78" i="13"/>
  <c r="AI78" i="13"/>
  <c r="AL78" i="13"/>
  <c r="AN78" i="13"/>
  <c r="AL79" i="13"/>
  <c r="AL80" i="13"/>
  <c r="AN80" i="13"/>
  <c r="AL37" i="13"/>
  <c r="AL38" i="13"/>
  <c r="AN38" i="13"/>
  <c r="AL39" i="13"/>
  <c r="AN39" i="13"/>
  <c r="AL40" i="13"/>
  <c r="AN40" i="13"/>
  <c r="AG41" i="13"/>
  <c r="AI41" i="13"/>
  <c r="AL41" i="13"/>
  <c r="AN41" i="13"/>
  <c r="AG42" i="13"/>
  <c r="AI42" i="13"/>
  <c r="AL42" i="13"/>
  <c r="AN42" i="13"/>
  <c r="AG43" i="13"/>
  <c r="AI43" i="13"/>
  <c r="AL43" i="13"/>
  <c r="AN43" i="13"/>
  <c r="AG44" i="13"/>
  <c r="AI44" i="13"/>
  <c r="AL44" i="13"/>
  <c r="AN44" i="13"/>
  <c r="AG45" i="13"/>
  <c r="AI45" i="13"/>
  <c r="AL45" i="13"/>
  <c r="AN45" i="13"/>
  <c r="AG46" i="13"/>
  <c r="AI46" i="13"/>
  <c r="AL46" i="13"/>
  <c r="AN46" i="13"/>
  <c r="AL48" i="13"/>
  <c r="AN48" i="13"/>
  <c r="AL49" i="13"/>
  <c r="AN49" i="13"/>
  <c r="AG50" i="13"/>
  <c r="AI50" i="13"/>
  <c r="AL50" i="13"/>
  <c r="AN50" i="13"/>
  <c r="AG51" i="13"/>
  <c r="AI51" i="13"/>
  <c r="AL51" i="13"/>
  <c r="AN51" i="13"/>
  <c r="AG52" i="13"/>
  <c r="AI52" i="13"/>
  <c r="AL52" i="13"/>
  <c r="AN52" i="13"/>
  <c r="AL53" i="13"/>
  <c r="AN53" i="13"/>
  <c r="AG54" i="13"/>
  <c r="AI54" i="13"/>
  <c r="AL54" i="13"/>
  <c r="AG55" i="13"/>
  <c r="AI55" i="13"/>
  <c r="AL55" i="13"/>
  <c r="AN55" i="13"/>
  <c r="AL12" i="13"/>
  <c r="AN12" i="13"/>
  <c r="AL13" i="13"/>
  <c r="AN13" i="13"/>
  <c r="AL14" i="13"/>
  <c r="AN14" i="13"/>
  <c r="AL16" i="13"/>
  <c r="AN16" i="13"/>
  <c r="AL18" i="13"/>
  <c r="AN18" i="13"/>
  <c r="AL19" i="13"/>
  <c r="AL20" i="13"/>
  <c r="AN20" i="13"/>
  <c r="AL21" i="13"/>
  <c r="AN21" i="13"/>
  <c r="AL23" i="13"/>
  <c r="AL24" i="13"/>
  <c r="AN24" i="13"/>
  <c r="AL25" i="13"/>
  <c r="AL26" i="13"/>
  <c r="AN26" i="13"/>
  <c r="AL27" i="13"/>
  <c r="AL28" i="13"/>
  <c r="AN28" i="13"/>
  <c r="AL29" i="13"/>
  <c r="AN29" i="13"/>
  <c r="AL30" i="13"/>
  <c r="AN30" i="13"/>
  <c r="AL138" i="14"/>
  <c r="AN138" i="14"/>
  <c r="AG139" i="14"/>
  <c r="AI139" i="14"/>
  <c r="AL139" i="14"/>
  <c r="AN139" i="14"/>
  <c r="AG140" i="14"/>
  <c r="AI140" i="14"/>
  <c r="AL142" i="14"/>
  <c r="AN142" i="14"/>
  <c r="AL143" i="14"/>
  <c r="AN143" i="14"/>
  <c r="AG144" i="14"/>
  <c r="AI144" i="14"/>
  <c r="AL144" i="14"/>
  <c r="AN144" i="14"/>
  <c r="AG147" i="14"/>
  <c r="AI147" i="14"/>
  <c r="AL147" i="14"/>
  <c r="AN147" i="14"/>
  <c r="AL148" i="14"/>
  <c r="AN148" i="14"/>
  <c r="AL150" i="14"/>
  <c r="AG151" i="14"/>
  <c r="AI151" i="14"/>
  <c r="AL151" i="14"/>
  <c r="AN151" i="14"/>
  <c r="AG152" i="14"/>
  <c r="AI152" i="14"/>
  <c r="AL152" i="14"/>
  <c r="AN152" i="14"/>
  <c r="AL154" i="14"/>
  <c r="AN154" i="14"/>
  <c r="AG155" i="14"/>
  <c r="AI155" i="14"/>
  <c r="AL155" i="14"/>
  <c r="AN155" i="14"/>
  <c r="AL112" i="14"/>
  <c r="AN112" i="14"/>
  <c r="AG113" i="14"/>
  <c r="AI113" i="14"/>
  <c r="AL113" i="14"/>
  <c r="AN113" i="14"/>
  <c r="AG114" i="14"/>
  <c r="AI114" i="14"/>
  <c r="AL114" i="14"/>
  <c r="AN114" i="14"/>
  <c r="AG115" i="14"/>
  <c r="AI115" i="14"/>
  <c r="AL115" i="14"/>
  <c r="AN115" i="14"/>
  <c r="AG116" i="14"/>
  <c r="AI116" i="14"/>
  <c r="AL116" i="14"/>
  <c r="AN116" i="14"/>
  <c r="AG117" i="14"/>
  <c r="AI117" i="14"/>
  <c r="AL117" i="14"/>
  <c r="AG118" i="14"/>
  <c r="AI118" i="14"/>
  <c r="AL118" i="14"/>
  <c r="AN118" i="14"/>
  <c r="AG119" i="14"/>
  <c r="AI119" i="14"/>
  <c r="AL119" i="14"/>
  <c r="AN119" i="14"/>
  <c r="AL120" i="14"/>
  <c r="AN120" i="14"/>
  <c r="AG121" i="14"/>
  <c r="AI121" i="14"/>
  <c r="AL121" i="14"/>
  <c r="AG122" i="14"/>
  <c r="AI122" i="14"/>
  <c r="AL122" i="14"/>
  <c r="AN122" i="14"/>
  <c r="AG123" i="14"/>
  <c r="AI123" i="14"/>
  <c r="AL123" i="14"/>
  <c r="AN123" i="14"/>
  <c r="AG124" i="14"/>
  <c r="AI124" i="14"/>
  <c r="AL124" i="14"/>
  <c r="AN124" i="14"/>
  <c r="AG125" i="14"/>
  <c r="AI125" i="14"/>
  <c r="AL125" i="14"/>
  <c r="AG126" i="14"/>
  <c r="AI126" i="14"/>
  <c r="AL126" i="14"/>
  <c r="AN126" i="14"/>
  <c r="AG127" i="14"/>
  <c r="AI127" i="14"/>
  <c r="AL128" i="14"/>
  <c r="AN128" i="14"/>
  <c r="AG129" i="14"/>
  <c r="AI129" i="14"/>
  <c r="AL129" i="14"/>
  <c r="AN129" i="14"/>
  <c r="AG130" i="14"/>
  <c r="AI130" i="14"/>
  <c r="AL130" i="14"/>
  <c r="AN130" i="14"/>
  <c r="AL87" i="14"/>
  <c r="AG88" i="14"/>
  <c r="AI88" i="14"/>
  <c r="AL88" i="14"/>
  <c r="AN88" i="14"/>
  <c r="AG89" i="14"/>
  <c r="AI89" i="14"/>
  <c r="AL89" i="14"/>
  <c r="AN89" i="14"/>
  <c r="AG90" i="14"/>
  <c r="AI90" i="14"/>
  <c r="AL90" i="14"/>
  <c r="AN90" i="14"/>
  <c r="AL91" i="14"/>
  <c r="AN91" i="14"/>
  <c r="AL92" i="14"/>
  <c r="AN92" i="14"/>
  <c r="AG93" i="14"/>
  <c r="AI93" i="14"/>
  <c r="AL93" i="14"/>
  <c r="AN93" i="14"/>
  <c r="AG94" i="14"/>
  <c r="AI94" i="14"/>
  <c r="AL94" i="14"/>
  <c r="AN94" i="14"/>
  <c r="AL95" i="14"/>
  <c r="AN95" i="14"/>
  <c r="AG96" i="14"/>
  <c r="AI96" i="14"/>
  <c r="AG97" i="14"/>
  <c r="AI97" i="14"/>
  <c r="AL97" i="14"/>
  <c r="AN97" i="14"/>
  <c r="AG98" i="14"/>
  <c r="AI98" i="14"/>
  <c r="AL98" i="14"/>
  <c r="AN98" i="14"/>
  <c r="AL99" i="14"/>
  <c r="AN99" i="14"/>
  <c r="AG101" i="14"/>
  <c r="AI101" i="14"/>
  <c r="AL101" i="14"/>
  <c r="AN101" i="14"/>
  <c r="AG102" i="14"/>
  <c r="AI102" i="14"/>
  <c r="AL102" i="14"/>
  <c r="AN102" i="14"/>
  <c r="AL103" i="14"/>
  <c r="AG104" i="14"/>
  <c r="AI104" i="14"/>
  <c r="AL104" i="14"/>
  <c r="AN104" i="14"/>
  <c r="AG105" i="14"/>
  <c r="AI105" i="14"/>
  <c r="AL105" i="14"/>
  <c r="AN105" i="14"/>
  <c r="AL62" i="14"/>
  <c r="AN62" i="14"/>
  <c r="AG63" i="14"/>
  <c r="AI63" i="14"/>
  <c r="AL63" i="14"/>
  <c r="AG64" i="14"/>
  <c r="AI64" i="14"/>
  <c r="AL64" i="14"/>
  <c r="AN64" i="14"/>
  <c r="AG65" i="14"/>
  <c r="AI65" i="14"/>
  <c r="AL65" i="14"/>
  <c r="AN65" i="14"/>
  <c r="AL67" i="14"/>
  <c r="AN67" i="14"/>
  <c r="AL68" i="14"/>
  <c r="AN68" i="14"/>
  <c r="AL69" i="14"/>
  <c r="AG70" i="14"/>
  <c r="AI70" i="14"/>
  <c r="AL70" i="14"/>
  <c r="AN70" i="14"/>
  <c r="AG71" i="14"/>
  <c r="AI71" i="14"/>
  <c r="AL71" i="14"/>
  <c r="AN71" i="14"/>
  <c r="AG73" i="14"/>
  <c r="AI73" i="14"/>
  <c r="AL73" i="14"/>
  <c r="AN73" i="14"/>
  <c r="AG74" i="14"/>
  <c r="AI74" i="14"/>
  <c r="AL74" i="14"/>
  <c r="AN74" i="14"/>
  <c r="AL75" i="14"/>
  <c r="AG76" i="14"/>
  <c r="AI76" i="14"/>
  <c r="AL76" i="14"/>
  <c r="AN76" i="14"/>
  <c r="AL77" i="14"/>
  <c r="AN77" i="14"/>
  <c r="AL78" i="14"/>
  <c r="AN78" i="14"/>
  <c r="AG79" i="14"/>
  <c r="AI79" i="14"/>
  <c r="AL79" i="14"/>
  <c r="AG80" i="14"/>
  <c r="AI80" i="14"/>
  <c r="AL80" i="14"/>
  <c r="AN80" i="14"/>
  <c r="AL37" i="14"/>
  <c r="AG38" i="14"/>
  <c r="AI38" i="14"/>
  <c r="AG40" i="14"/>
  <c r="AI40" i="14"/>
  <c r="AL40" i="14"/>
  <c r="AN40" i="14"/>
  <c r="AG41" i="14"/>
  <c r="AI41" i="14"/>
  <c r="AL41" i="14"/>
  <c r="AN41" i="14"/>
  <c r="AL42" i="14"/>
  <c r="AN42" i="14"/>
  <c r="AG43" i="14"/>
  <c r="AI43" i="14"/>
  <c r="AL43" i="14"/>
  <c r="AN43" i="14"/>
  <c r="AG44" i="14"/>
  <c r="AI44" i="14"/>
  <c r="AL44" i="14"/>
  <c r="AN44" i="14"/>
  <c r="AL45" i="14"/>
  <c r="AL46" i="14"/>
  <c r="AN46" i="14"/>
  <c r="AG47" i="14"/>
  <c r="AI47" i="14"/>
  <c r="AL47" i="14"/>
  <c r="AN47" i="14"/>
  <c r="AG48" i="14"/>
  <c r="AI48" i="14"/>
  <c r="AL48" i="14"/>
  <c r="AN48" i="14"/>
  <c r="AG49" i="14"/>
  <c r="AI49" i="14"/>
  <c r="AL49" i="14"/>
  <c r="AN49" i="14"/>
  <c r="AG51" i="14"/>
  <c r="AI51" i="14"/>
  <c r="AL51" i="14"/>
  <c r="AN51" i="14"/>
  <c r="AG52" i="14"/>
  <c r="AI52" i="14"/>
  <c r="AL52" i="14"/>
  <c r="AN52" i="14"/>
  <c r="AL53" i="14"/>
  <c r="AN53" i="14"/>
  <c r="AG54" i="14"/>
  <c r="AI54" i="14"/>
  <c r="AL54" i="14"/>
  <c r="AN54" i="14"/>
  <c r="AG55" i="14"/>
  <c r="AI55" i="14"/>
  <c r="AL55" i="14"/>
  <c r="AN55" i="14"/>
  <c r="AL12" i="14"/>
  <c r="AN12" i="14"/>
  <c r="AL13" i="14"/>
  <c r="AL14" i="14"/>
  <c r="AN14" i="14"/>
  <c r="AL15" i="14"/>
  <c r="AL16" i="14"/>
  <c r="AN16" i="14"/>
  <c r="AL17" i="14"/>
  <c r="AL18" i="14"/>
  <c r="AN18" i="14"/>
  <c r="AL19" i="14"/>
  <c r="AN19" i="14"/>
  <c r="AL20" i="14"/>
  <c r="AN20" i="14"/>
  <c r="AL22" i="14"/>
  <c r="AN22" i="14"/>
  <c r="AL23" i="14"/>
  <c r="AL24" i="14"/>
  <c r="AN24" i="14"/>
  <c r="AL25" i="14"/>
  <c r="AL27" i="14"/>
  <c r="AN27" i="14"/>
  <c r="AL28" i="14"/>
  <c r="AN28" i="14"/>
  <c r="AL29" i="14"/>
  <c r="AL30" i="14"/>
  <c r="AN30" i="14"/>
  <c r="AG112" i="15"/>
  <c r="AI112" i="15"/>
  <c r="AL112" i="15"/>
  <c r="AG113" i="15"/>
  <c r="AI113" i="15"/>
  <c r="AL113" i="15"/>
  <c r="AN113" i="15"/>
  <c r="AG114" i="15"/>
  <c r="AI114" i="15"/>
  <c r="AL114" i="15"/>
  <c r="AN114" i="15"/>
  <c r="AG115" i="15"/>
  <c r="AI115" i="15"/>
  <c r="AL115" i="15"/>
  <c r="AN115" i="15"/>
  <c r="AL116" i="15"/>
  <c r="AN116" i="15"/>
  <c r="AG117" i="15"/>
  <c r="AI117" i="15"/>
  <c r="AL117" i="15"/>
  <c r="AN117" i="15"/>
  <c r="AG118" i="15"/>
  <c r="AI118" i="15"/>
  <c r="AL118" i="15"/>
  <c r="AN118" i="15"/>
  <c r="AG119" i="15"/>
  <c r="AI119" i="15"/>
  <c r="AL119" i="15"/>
  <c r="AN119" i="15"/>
  <c r="AG120" i="15"/>
  <c r="AI120" i="15"/>
  <c r="AL120" i="15"/>
  <c r="AN120" i="15"/>
  <c r="AG121" i="15"/>
  <c r="AI121" i="15"/>
  <c r="AL121" i="15"/>
  <c r="AN121" i="15"/>
  <c r="AL122" i="15"/>
  <c r="AN122" i="15"/>
  <c r="AG123" i="15"/>
  <c r="AI123" i="15"/>
  <c r="AL123" i="15"/>
  <c r="AN123" i="15"/>
  <c r="AG125" i="15"/>
  <c r="AI125" i="15"/>
  <c r="AL125" i="15"/>
  <c r="AN125" i="15"/>
  <c r="AG126" i="15"/>
  <c r="AI126" i="15"/>
  <c r="AL126" i="15"/>
  <c r="AN126" i="15"/>
  <c r="AG127" i="15"/>
  <c r="AI127" i="15"/>
  <c r="AL127" i="15"/>
  <c r="AN127" i="15"/>
  <c r="AG128" i="15"/>
  <c r="AI128" i="15"/>
  <c r="AL128" i="15"/>
  <c r="AG129" i="15"/>
  <c r="AI129" i="15"/>
  <c r="AL129" i="15"/>
  <c r="AN129" i="15"/>
  <c r="AG130" i="15"/>
  <c r="AI130" i="15"/>
  <c r="AL130" i="15"/>
  <c r="AN130" i="15"/>
  <c r="AL87" i="15"/>
  <c r="AN87" i="15"/>
  <c r="AL88" i="15"/>
  <c r="AG89" i="15"/>
  <c r="AI89" i="15"/>
  <c r="AL89" i="15"/>
  <c r="AN89" i="15"/>
  <c r="AG90" i="15"/>
  <c r="AI90" i="15"/>
  <c r="AL90" i="15"/>
  <c r="AN90" i="15"/>
  <c r="AL91" i="15"/>
  <c r="AN91" i="15"/>
  <c r="AG92" i="15"/>
  <c r="AI92" i="15"/>
  <c r="AL92" i="15"/>
  <c r="AG93" i="15"/>
  <c r="AI93" i="15"/>
  <c r="AL93" i="15"/>
  <c r="AN93" i="15"/>
  <c r="AL95" i="15"/>
  <c r="AN95" i="15"/>
  <c r="AG96" i="15"/>
  <c r="AI96" i="15"/>
  <c r="AL96" i="15"/>
  <c r="AN96" i="15"/>
  <c r="AG97" i="15"/>
  <c r="AI97" i="15"/>
  <c r="AL97" i="15"/>
  <c r="AN97" i="15"/>
  <c r="AG98" i="15"/>
  <c r="AI98" i="15"/>
  <c r="AL98" i="15"/>
  <c r="AN98" i="15"/>
  <c r="AL99" i="15"/>
  <c r="AN99" i="15"/>
  <c r="AG100" i="15"/>
  <c r="AI100" i="15"/>
  <c r="AL100" i="15"/>
  <c r="AG101" i="15"/>
  <c r="AI101" i="15"/>
  <c r="AL101" i="15"/>
  <c r="AN101" i="15"/>
  <c r="AG102" i="15"/>
  <c r="AI102" i="15"/>
  <c r="AL102" i="15"/>
  <c r="AN102" i="15"/>
  <c r="AL103" i="15"/>
  <c r="AN103" i="15"/>
  <c r="AL104" i="15"/>
  <c r="AG105" i="15"/>
  <c r="AI105" i="15"/>
  <c r="AL105" i="15"/>
  <c r="AN105" i="15"/>
  <c r="AG63" i="15"/>
  <c r="AI63" i="15"/>
  <c r="AL63" i="15"/>
  <c r="AN63" i="15"/>
  <c r="AL64" i="15"/>
  <c r="AN64" i="15"/>
  <c r="AG65" i="15"/>
  <c r="AI65" i="15"/>
  <c r="AL65" i="15"/>
  <c r="AN65" i="15"/>
  <c r="AL66" i="15"/>
  <c r="AN66" i="15"/>
  <c r="AG67" i="15"/>
  <c r="AI67" i="15"/>
  <c r="AL67" i="15"/>
  <c r="AN67" i="15"/>
  <c r="AL68" i="15"/>
  <c r="AN68" i="15"/>
  <c r="AG69" i="15"/>
  <c r="AI69" i="15"/>
  <c r="AL69" i="15"/>
  <c r="AN69" i="15"/>
  <c r="AG70" i="15"/>
  <c r="AI70" i="15"/>
  <c r="AL70" i="15"/>
  <c r="AG71" i="15"/>
  <c r="AI71" i="15"/>
  <c r="AN71" i="15"/>
  <c r="AG72" i="15"/>
  <c r="AI72" i="15"/>
  <c r="AL72" i="15"/>
  <c r="AN72" i="15"/>
  <c r="AG73" i="15"/>
  <c r="AI73" i="15"/>
  <c r="AL73" i="15"/>
  <c r="AN73" i="15"/>
  <c r="AL74" i="15"/>
  <c r="AN74" i="15"/>
  <c r="AG75" i="15"/>
  <c r="AI75" i="15"/>
  <c r="AL75" i="15"/>
  <c r="AN75" i="15"/>
  <c r="AL76" i="15"/>
  <c r="AN76" i="15"/>
  <c r="AG77" i="15"/>
  <c r="AI77" i="15"/>
  <c r="AL77" i="15"/>
  <c r="AN77" i="15"/>
  <c r="AG78" i="15"/>
  <c r="AI78" i="15"/>
  <c r="AL78" i="15"/>
  <c r="AN78" i="15"/>
  <c r="AG80" i="15"/>
  <c r="AI80" i="15"/>
  <c r="AL80" i="15"/>
  <c r="AN80" i="15"/>
  <c r="AL37" i="15"/>
  <c r="AN37" i="15"/>
  <c r="AL38" i="15"/>
  <c r="AL39" i="15"/>
  <c r="AN39" i="15"/>
  <c r="AG40" i="15"/>
  <c r="AI40" i="15"/>
  <c r="AL40" i="15"/>
  <c r="AN40" i="15"/>
  <c r="AL41" i="15"/>
  <c r="AN41" i="15"/>
  <c r="AG42" i="15"/>
  <c r="AI42" i="15"/>
  <c r="AL42" i="15"/>
  <c r="AG43" i="15"/>
  <c r="AI43" i="15"/>
  <c r="AL43" i="15"/>
  <c r="AN43" i="15"/>
  <c r="AG44" i="15"/>
  <c r="AI44" i="15"/>
  <c r="AL44" i="15"/>
  <c r="AL46" i="15"/>
  <c r="AL47" i="15"/>
  <c r="AN47" i="15"/>
  <c r="AL48" i="15"/>
  <c r="AN48" i="15"/>
  <c r="AL49" i="15"/>
  <c r="AN49" i="15"/>
  <c r="AG51" i="15"/>
  <c r="AI51" i="15"/>
  <c r="AL51" i="15"/>
  <c r="AN51" i="15"/>
  <c r="AG52" i="15"/>
  <c r="AI52" i="15"/>
  <c r="AL52" i="15"/>
  <c r="AG53" i="15"/>
  <c r="AI53" i="15"/>
  <c r="AL53" i="15"/>
  <c r="AN53" i="15"/>
  <c r="AL54" i="15"/>
  <c r="AG12" i="15"/>
  <c r="AI12" i="15"/>
  <c r="AL12" i="15"/>
  <c r="AN12" i="15"/>
  <c r="AG13" i="15"/>
  <c r="AI13" i="15"/>
  <c r="AL13" i="15"/>
  <c r="AN13" i="15"/>
  <c r="AG14" i="15"/>
  <c r="AI14" i="15"/>
  <c r="AL14" i="15"/>
  <c r="AN14" i="15"/>
  <c r="AG15" i="15"/>
  <c r="AI15" i="15"/>
  <c r="AL15" i="15"/>
  <c r="AN15" i="15"/>
  <c r="AG16" i="15"/>
  <c r="AI16" i="15"/>
  <c r="AL16" i="15"/>
  <c r="AN16" i="15"/>
  <c r="AG17" i="15"/>
  <c r="AI17" i="15"/>
  <c r="AL17" i="15"/>
  <c r="AN17" i="15"/>
  <c r="AG18" i="15"/>
  <c r="AI18" i="15"/>
  <c r="AL18" i="15"/>
  <c r="AN18" i="15"/>
  <c r="AG19" i="15"/>
  <c r="AI19" i="15"/>
  <c r="AL19" i="15"/>
  <c r="AN19" i="15"/>
  <c r="AG20" i="15"/>
  <c r="AI20" i="15"/>
  <c r="AL20" i="15"/>
  <c r="AN20" i="15"/>
  <c r="AG21" i="15"/>
  <c r="AI21" i="15"/>
  <c r="AL21" i="15"/>
  <c r="AN21" i="15"/>
  <c r="AG22" i="15"/>
  <c r="AI22" i="15"/>
  <c r="AL22" i="15"/>
  <c r="AN22" i="15"/>
  <c r="AG23" i="15"/>
  <c r="AI23" i="15"/>
  <c r="AL23" i="15"/>
  <c r="AN23" i="15"/>
  <c r="AG24" i="15"/>
  <c r="AI24" i="15"/>
  <c r="AL24" i="15"/>
  <c r="AN24" i="15"/>
  <c r="AG25" i="15"/>
  <c r="AI25" i="15"/>
  <c r="AL25" i="15"/>
  <c r="AN25" i="15"/>
  <c r="AG26" i="15"/>
  <c r="AI26" i="15"/>
  <c r="AL26" i="15"/>
  <c r="AN26" i="15"/>
  <c r="AG27" i="15"/>
  <c r="AI27" i="15"/>
  <c r="AL27" i="15"/>
  <c r="AN27" i="15"/>
  <c r="AG28" i="15"/>
  <c r="AI28" i="15"/>
  <c r="AL28" i="15"/>
  <c r="AN28" i="15"/>
  <c r="AG29" i="15"/>
  <c r="AI29" i="15"/>
  <c r="AL29" i="15"/>
  <c r="AN29" i="15"/>
  <c r="AG30" i="15"/>
  <c r="AI30" i="15"/>
  <c r="AL30" i="15"/>
  <c r="AN30" i="15"/>
  <c r="AL112" i="16"/>
  <c r="AN112" i="16"/>
  <c r="AG113" i="16"/>
  <c r="AI113" i="16"/>
  <c r="AL113" i="16"/>
  <c r="AN113" i="16"/>
  <c r="AG114" i="16"/>
  <c r="AI114" i="16"/>
  <c r="AL114" i="16"/>
  <c r="AN114" i="16"/>
  <c r="AG115" i="16"/>
  <c r="AI115" i="16"/>
  <c r="AL115" i="16"/>
  <c r="AN115" i="16"/>
  <c r="AG116" i="16"/>
  <c r="AI116" i="16"/>
  <c r="AL116" i="16"/>
  <c r="AN116" i="16"/>
  <c r="AG117" i="16"/>
  <c r="AI117" i="16"/>
  <c r="AL117" i="16"/>
  <c r="AG119" i="16"/>
  <c r="AI119" i="16"/>
  <c r="AL119" i="16"/>
  <c r="AN119" i="16"/>
  <c r="AL120" i="16"/>
  <c r="AN120" i="16"/>
  <c r="AG121" i="16"/>
  <c r="AI121" i="16"/>
  <c r="AG122" i="16"/>
  <c r="AI122" i="16"/>
  <c r="AL122" i="16"/>
  <c r="AN122" i="16"/>
  <c r="AG123" i="16"/>
  <c r="AI123" i="16"/>
  <c r="AL123" i="16"/>
  <c r="AG124" i="16"/>
  <c r="AI124" i="16"/>
  <c r="AL124" i="16"/>
  <c r="AN124" i="16"/>
  <c r="AG125" i="16"/>
  <c r="AI125" i="16"/>
  <c r="AL125" i="16"/>
  <c r="AN125" i="16"/>
  <c r="AG126" i="16"/>
  <c r="AI126" i="16"/>
  <c r="AL126" i="16"/>
  <c r="AN126" i="16"/>
  <c r="AG127" i="16"/>
  <c r="AI127" i="16"/>
  <c r="AL127" i="16"/>
  <c r="AN127" i="16"/>
  <c r="AG129" i="16"/>
  <c r="AI129" i="16"/>
  <c r="AL129" i="16"/>
  <c r="AN129" i="16"/>
  <c r="AG130" i="16"/>
  <c r="AI130" i="16"/>
  <c r="AL130" i="16"/>
  <c r="AN130" i="16"/>
  <c r="AG87" i="16"/>
  <c r="AI87" i="16"/>
  <c r="AL87" i="16"/>
  <c r="AN87" i="16"/>
  <c r="AG88" i="16"/>
  <c r="AI88" i="16"/>
  <c r="AL88" i="16"/>
  <c r="AN88" i="16"/>
  <c r="AL89" i="16"/>
  <c r="AN89" i="16"/>
  <c r="AG90" i="16"/>
  <c r="AI90" i="16"/>
  <c r="AL90" i="16"/>
  <c r="AN90" i="16"/>
  <c r="AG91" i="16"/>
  <c r="AI91" i="16"/>
  <c r="AL91" i="16"/>
  <c r="AN91" i="16"/>
  <c r="AG92" i="16"/>
  <c r="AI92" i="16"/>
  <c r="AG93" i="16"/>
  <c r="AI93" i="16"/>
  <c r="AL93" i="16"/>
  <c r="AN93" i="16"/>
  <c r="AG94" i="16"/>
  <c r="AI94" i="16"/>
  <c r="AL94" i="16"/>
  <c r="AN94" i="16"/>
  <c r="AG95" i="16"/>
  <c r="AI95" i="16"/>
  <c r="AG96" i="16"/>
  <c r="AI96" i="16"/>
  <c r="AL96" i="16"/>
  <c r="AG97" i="16"/>
  <c r="AI97" i="16"/>
  <c r="AL97" i="16"/>
  <c r="AN97" i="16"/>
  <c r="AG98" i="16"/>
  <c r="AI98" i="16"/>
  <c r="AL98" i="16"/>
  <c r="AN98" i="16"/>
  <c r="AL99" i="16"/>
  <c r="AN99" i="16"/>
  <c r="AG100" i="16"/>
  <c r="AI100" i="16"/>
  <c r="AL100" i="16"/>
  <c r="AN100" i="16"/>
  <c r="AG101" i="16"/>
  <c r="AI101" i="16"/>
  <c r="AL101" i="16"/>
  <c r="AG102" i="16"/>
  <c r="AI102" i="16"/>
  <c r="AL102" i="16"/>
  <c r="AN102" i="16"/>
  <c r="AL103" i="16"/>
  <c r="AN103" i="16"/>
  <c r="AG104" i="16"/>
  <c r="AI104" i="16"/>
  <c r="AL104" i="16"/>
  <c r="AN104" i="16"/>
  <c r="AG105" i="16"/>
  <c r="AI105" i="16"/>
  <c r="AL105" i="16"/>
  <c r="AN105" i="16"/>
  <c r="AG62" i="16"/>
  <c r="AI62" i="16"/>
  <c r="AL62" i="16"/>
  <c r="AN62" i="16"/>
  <c r="AG63" i="16"/>
  <c r="AI63" i="16"/>
  <c r="AL63" i="16"/>
  <c r="AG64" i="16"/>
  <c r="AI64" i="16"/>
  <c r="AL64" i="16"/>
  <c r="AN64" i="16"/>
  <c r="AG65" i="16"/>
  <c r="AI65" i="16"/>
  <c r="AL65" i="16"/>
  <c r="AN65" i="16"/>
  <c r="AL66" i="16"/>
  <c r="AN66" i="16"/>
  <c r="AG67" i="16"/>
  <c r="AI67" i="16"/>
  <c r="AL67" i="16"/>
  <c r="AL68" i="16"/>
  <c r="AN68" i="16"/>
  <c r="AG69" i="16"/>
  <c r="AI69" i="16"/>
  <c r="AL69" i="16"/>
  <c r="AN69" i="16"/>
  <c r="AG70" i="16"/>
  <c r="AI70" i="16"/>
  <c r="AL70" i="16"/>
  <c r="AN70" i="16"/>
  <c r="AG71" i="16"/>
  <c r="AI71" i="16"/>
  <c r="AL71" i="16"/>
  <c r="AN71" i="16"/>
  <c r="AL72" i="16"/>
  <c r="AN72" i="16"/>
  <c r="AG73" i="16"/>
  <c r="AI73" i="16"/>
  <c r="AL73" i="16"/>
  <c r="AL74" i="16"/>
  <c r="AN74" i="16"/>
  <c r="AL75" i="16"/>
  <c r="AN75" i="16"/>
  <c r="AL77" i="16"/>
  <c r="AL78" i="16"/>
  <c r="AN78" i="16"/>
  <c r="AG79" i="16"/>
  <c r="AI79" i="16"/>
  <c r="AL79" i="16"/>
  <c r="AN79" i="16"/>
  <c r="AG80" i="16"/>
  <c r="AI80" i="16"/>
  <c r="AN80" i="16"/>
  <c r="AG37" i="16"/>
  <c r="AI37" i="16"/>
  <c r="AL37" i="16"/>
  <c r="AN37" i="16"/>
  <c r="AL38" i="16"/>
  <c r="AN38" i="16"/>
  <c r="AL39" i="16"/>
  <c r="AN39" i="16"/>
  <c r="AG40" i="16"/>
  <c r="AI40" i="16"/>
  <c r="AL40" i="16"/>
  <c r="AN40" i="16"/>
  <c r="AG42" i="16"/>
  <c r="AI42" i="16"/>
  <c r="AL42" i="16"/>
  <c r="AN42" i="16"/>
  <c r="AG44" i="16"/>
  <c r="AI44" i="16"/>
  <c r="AL44" i="16"/>
  <c r="AN44" i="16"/>
  <c r="AG45" i="16"/>
  <c r="AI45" i="16"/>
  <c r="AL45" i="16"/>
  <c r="AN45" i="16"/>
  <c r="AG46" i="16"/>
  <c r="AI46" i="16"/>
  <c r="AL46" i="16"/>
  <c r="AN46" i="16"/>
  <c r="AG47" i="16"/>
  <c r="AI47" i="16"/>
  <c r="AL47" i="16"/>
  <c r="AN47" i="16"/>
  <c r="AL48" i="16"/>
  <c r="AN48" i="16"/>
  <c r="AL49" i="16"/>
  <c r="AL50" i="16"/>
  <c r="AN50" i="16"/>
  <c r="AG51" i="16"/>
  <c r="AL51" i="16"/>
  <c r="AN51" i="16"/>
  <c r="AG52" i="16"/>
  <c r="AI52" i="16"/>
  <c r="AL52" i="16"/>
  <c r="AN52" i="16"/>
  <c r="AG53" i="16"/>
  <c r="AI53" i="16"/>
  <c r="AL53" i="16"/>
  <c r="AN53" i="16"/>
  <c r="AG54" i="16"/>
  <c r="AI54" i="16"/>
  <c r="AL54" i="16"/>
  <c r="AN54" i="16"/>
  <c r="AG55" i="16"/>
  <c r="AI55" i="16"/>
  <c r="AL55" i="16"/>
  <c r="AN55" i="16"/>
  <c r="AG12" i="16"/>
  <c r="AI12" i="16"/>
  <c r="AL12" i="16"/>
  <c r="AN12" i="16"/>
  <c r="AG13" i="16"/>
  <c r="AI13" i="16"/>
  <c r="AL13" i="16"/>
  <c r="AN13" i="16"/>
  <c r="AG14" i="16"/>
  <c r="AI14" i="16"/>
  <c r="AL14" i="16"/>
  <c r="AN14" i="16"/>
  <c r="AG15" i="16"/>
  <c r="AI15" i="16"/>
  <c r="AL15" i="16"/>
  <c r="AN15" i="16"/>
  <c r="AG16" i="16"/>
  <c r="AI16" i="16"/>
  <c r="AL16" i="16"/>
  <c r="AN16" i="16"/>
  <c r="AG17" i="16"/>
  <c r="AI17" i="16"/>
  <c r="AL17" i="16"/>
  <c r="AN17" i="16"/>
  <c r="AG18" i="16"/>
  <c r="AI18" i="16"/>
  <c r="AL18" i="16"/>
  <c r="AN18" i="16"/>
  <c r="AG19" i="16"/>
  <c r="AI19" i="16"/>
  <c r="AL19" i="16"/>
  <c r="AN19" i="16"/>
  <c r="AG20" i="16"/>
  <c r="AI20" i="16"/>
  <c r="AL20" i="16"/>
  <c r="AN20" i="16"/>
  <c r="AG21" i="16"/>
  <c r="AI21" i="16"/>
  <c r="AL21" i="16"/>
  <c r="AN21" i="16"/>
  <c r="AG22" i="16"/>
  <c r="AI22" i="16"/>
  <c r="AL22" i="16"/>
  <c r="AN22" i="16"/>
  <c r="AG23" i="16"/>
  <c r="AI23" i="16"/>
  <c r="AL23" i="16"/>
  <c r="AN23" i="16"/>
  <c r="AG24" i="16"/>
  <c r="AI24" i="16"/>
  <c r="AL24" i="16"/>
  <c r="AN24" i="16"/>
  <c r="AG25" i="16"/>
  <c r="AI25" i="16"/>
  <c r="AL25" i="16"/>
  <c r="AN25" i="16"/>
  <c r="AG26" i="16"/>
  <c r="AI26" i="16"/>
  <c r="AL26" i="16"/>
  <c r="AN26" i="16"/>
  <c r="AG27" i="16"/>
  <c r="AI27" i="16"/>
  <c r="AL27" i="16"/>
  <c r="AN27" i="16"/>
  <c r="AG28" i="16"/>
  <c r="AI28" i="16"/>
  <c r="AL28" i="16"/>
  <c r="AN28" i="16"/>
  <c r="AG29" i="16"/>
  <c r="AI29" i="16"/>
  <c r="AL29" i="16"/>
  <c r="AN29" i="16"/>
  <c r="AG30" i="16"/>
  <c r="AI30" i="16"/>
  <c r="AL30" i="16"/>
  <c r="AN30" i="16"/>
  <c r="AG138" i="17"/>
  <c r="AI138" i="17"/>
  <c r="AL138" i="17"/>
  <c r="AN138" i="17"/>
  <c r="AG139" i="17"/>
  <c r="AI139" i="17"/>
  <c r="AL139" i="17"/>
  <c r="AN139" i="17"/>
  <c r="AG140" i="17"/>
  <c r="AI140" i="17"/>
  <c r="AN140" i="17"/>
  <c r="AG141" i="17"/>
  <c r="AI141" i="17"/>
  <c r="AL141" i="17"/>
  <c r="AN141" i="17"/>
  <c r="AG142" i="17"/>
  <c r="AI142" i="17"/>
  <c r="AL142" i="17"/>
  <c r="AN142" i="17"/>
  <c r="AG143" i="17"/>
  <c r="AI143" i="17"/>
  <c r="AL143" i="17"/>
  <c r="AG144" i="17"/>
  <c r="AI144" i="17"/>
  <c r="AL144" i="17"/>
  <c r="AN144" i="17"/>
  <c r="AL146" i="17"/>
  <c r="AN146" i="17"/>
  <c r="AG147" i="17"/>
  <c r="AI147" i="17"/>
  <c r="AL147" i="17"/>
  <c r="AG148" i="17"/>
  <c r="AI148" i="17"/>
  <c r="AL148" i="17"/>
  <c r="AN148" i="17"/>
  <c r="AG151" i="17"/>
  <c r="AI151" i="17"/>
  <c r="AL151" i="17"/>
  <c r="AN151" i="17"/>
  <c r="AL152" i="17"/>
  <c r="AN152" i="17"/>
  <c r="AG154" i="17"/>
  <c r="AI154" i="17"/>
  <c r="AL154" i="17"/>
  <c r="AN154" i="17"/>
  <c r="AG155" i="17"/>
  <c r="AI155" i="17"/>
  <c r="AL155" i="17"/>
  <c r="AN155" i="17"/>
  <c r="AG112" i="17"/>
  <c r="AI112" i="17"/>
  <c r="AL112" i="17"/>
  <c r="AN112" i="17"/>
  <c r="AG113" i="17"/>
  <c r="AI113" i="17"/>
  <c r="AL113" i="17"/>
  <c r="AG114" i="17"/>
  <c r="AI114" i="17"/>
  <c r="AL114" i="17"/>
  <c r="AN114" i="17"/>
  <c r="AG115" i="17"/>
  <c r="AI115" i="17"/>
  <c r="AL115" i="17"/>
  <c r="AN115" i="17"/>
  <c r="AL116" i="17"/>
  <c r="AN116" i="17"/>
  <c r="AG117" i="17"/>
  <c r="AI117" i="17"/>
  <c r="AL117" i="17"/>
  <c r="AN117" i="17"/>
  <c r="AG118" i="17"/>
  <c r="AI118" i="17"/>
  <c r="AL118" i="17"/>
  <c r="AN118" i="17"/>
  <c r="AG119" i="17"/>
  <c r="AI119" i="17"/>
  <c r="AL119" i="17"/>
  <c r="AN119" i="17"/>
  <c r="AG120" i="17"/>
  <c r="AI120" i="17"/>
  <c r="AL120" i="17"/>
  <c r="AN120" i="17"/>
  <c r="AG121" i="17"/>
  <c r="AI121" i="17"/>
  <c r="AG122" i="17"/>
  <c r="AI122" i="17"/>
  <c r="AL122" i="17"/>
  <c r="AN122" i="17"/>
  <c r="AG123" i="17"/>
  <c r="AI123" i="17"/>
  <c r="AL123" i="17"/>
  <c r="AN123" i="17"/>
  <c r="AL124" i="17"/>
  <c r="AG125" i="17"/>
  <c r="AI125" i="17"/>
  <c r="AL125" i="17"/>
  <c r="AN125" i="17"/>
  <c r="AG126" i="17"/>
  <c r="AI126" i="17"/>
  <c r="AL126" i="17"/>
  <c r="AN126" i="17"/>
  <c r="AG127" i="17"/>
  <c r="AI127" i="17"/>
  <c r="AL127" i="17"/>
  <c r="AG128" i="17"/>
  <c r="AI128" i="17"/>
  <c r="AL128" i="17"/>
  <c r="AN128" i="17"/>
  <c r="AG129" i="17"/>
  <c r="AI129" i="17"/>
  <c r="AL129" i="17"/>
  <c r="AN129" i="17"/>
  <c r="AG130" i="17"/>
  <c r="AI130" i="17"/>
  <c r="AL130" i="17"/>
  <c r="AN130" i="17"/>
  <c r="AL87" i="17"/>
  <c r="AN87" i="17"/>
  <c r="AL89" i="17"/>
  <c r="AN89" i="17"/>
  <c r="AL90" i="17"/>
  <c r="AN90" i="17"/>
  <c r="AL91" i="17"/>
  <c r="AN91" i="17"/>
  <c r="AG92" i="17"/>
  <c r="AI92" i="17"/>
  <c r="AL92" i="17"/>
  <c r="AN92" i="17"/>
  <c r="AL93" i="17"/>
  <c r="AN93" i="17"/>
  <c r="AG94" i="17"/>
  <c r="AI94" i="17"/>
  <c r="AL94" i="17"/>
  <c r="AN94" i="17"/>
  <c r="AG96" i="17"/>
  <c r="AI96" i="17"/>
  <c r="AL96" i="17"/>
  <c r="AN96" i="17"/>
  <c r="AL97" i="17"/>
  <c r="AN97" i="17"/>
  <c r="AG98" i="17"/>
  <c r="AI98" i="17"/>
  <c r="AL98" i="17"/>
  <c r="AN98" i="17"/>
  <c r="AG99" i="17"/>
  <c r="AI99" i="17"/>
  <c r="AL99" i="17"/>
  <c r="AN99" i="17"/>
  <c r="AG100" i="17"/>
  <c r="AI100" i="17"/>
  <c r="AL100" i="17"/>
  <c r="AN100" i="17"/>
  <c r="AL101" i="17"/>
  <c r="AN101" i="17"/>
  <c r="AG102" i="17"/>
  <c r="AI102" i="17"/>
  <c r="AL102" i="17"/>
  <c r="AN102" i="17"/>
  <c r="AL103" i="17"/>
  <c r="AN103" i="17"/>
  <c r="AG104" i="17"/>
  <c r="AI104" i="17"/>
  <c r="AL104" i="17"/>
  <c r="AN104" i="17"/>
  <c r="AG105" i="17"/>
  <c r="AI105" i="17"/>
  <c r="AL105" i="17"/>
  <c r="AN105" i="17"/>
  <c r="AG62" i="17"/>
  <c r="AI62" i="17"/>
  <c r="AL62" i="17"/>
  <c r="AN62" i="17"/>
  <c r="AG63" i="17"/>
  <c r="AI63" i="17"/>
  <c r="AL63" i="17"/>
  <c r="AN63" i="17"/>
  <c r="AL64" i="17"/>
  <c r="AN64" i="17"/>
  <c r="AG66" i="17"/>
  <c r="AI66" i="17"/>
  <c r="AL66" i="17"/>
  <c r="AN66" i="17"/>
  <c r="AG67" i="17"/>
  <c r="AI67" i="17"/>
  <c r="AL67" i="17"/>
  <c r="AN67" i="17"/>
  <c r="AG68" i="17"/>
  <c r="AI68" i="17"/>
  <c r="AN68" i="17"/>
  <c r="AG69" i="17"/>
  <c r="AI69" i="17"/>
  <c r="AL69" i="17"/>
  <c r="AG70" i="17"/>
  <c r="AI70" i="17"/>
  <c r="AL70" i="17"/>
  <c r="AN70" i="17"/>
  <c r="AG71" i="17"/>
  <c r="AI71" i="17"/>
  <c r="AL71" i="17"/>
  <c r="AG72" i="17"/>
  <c r="AI72" i="17"/>
  <c r="AL72" i="17"/>
  <c r="AN72" i="17"/>
  <c r="AG73" i="17"/>
  <c r="AI73" i="17"/>
  <c r="AL73" i="17"/>
  <c r="AN73" i="17"/>
  <c r="AL74" i="17"/>
  <c r="AN74" i="17"/>
  <c r="AG75" i="17"/>
  <c r="AI75" i="17"/>
  <c r="AL75" i="17"/>
  <c r="AN75" i="17"/>
  <c r="AG76" i="17"/>
  <c r="AI76" i="17"/>
  <c r="AL76" i="17"/>
  <c r="AN76" i="17"/>
  <c r="AG77" i="17"/>
  <c r="AI77" i="17"/>
  <c r="AL77" i="17"/>
  <c r="AN77" i="17"/>
  <c r="AL78" i="17"/>
  <c r="AN78" i="17"/>
  <c r="AG79" i="17"/>
  <c r="AI79" i="17"/>
  <c r="AL79" i="17"/>
  <c r="AN79" i="17"/>
  <c r="AG80" i="17"/>
  <c r="AI80" i="17"/>
  <c r="AL80" i="17"/>
  <c r="AN80" i="17"/>
  <c r="AG38" i="17"/>
  <c r="AI38" i="17"/>
  <c r="AL38" i="17"/>
  <c r="AN38" i="17"/>
  <c r="AG39" i="17"/>
  <c r="AI39" i="17"/>
  <c r="AL39" i="17"/>
  <c r="AL41" i="17"/>
  <c r="AG42" i="17"/>
  <c r="AI42" i="17"/>
  <c r="AL42" i="17"/>
  <c r="AN42" i="17"/>
  <c r="AG43" i="17"/>
  <c r="AI43" i="17"/>
  <c r="AL43" i="17"/>
  <c r="AN43" i="17"/>
  <c r="AG44" i="17"/>
  <c r="AI44" i="17"/>
  <c r="AL44" i="17"/>
  <c r="AN44" i="17"/>
  <c r="AL45" i="17"/>
  <c r="AN45" i="17"/>
  <c r="AG47" i="17"/>
  <c r="AI47" i="17"/>
  <c r="AL47" i="17"/>
  <c r="AN47" i="17"/>
  <c r="AG48" i="17"/>
  <c r="AI48" i="17"/>
  <c r="AL48" i="17"/>
  <c r="AN48" i="17"/>
  <c r="AL50" i="17"/>
  <c r="AN50" i="17"/>
  <c r="AG51" i="17"/>
  <c r="AI51" i="17"/>
  <c r="AL51" i="17"/>
  <c r="AN51" i="17"/>
  <c r="AG53" i="17"/>
  <c r="AI53" i="17"/>
  <c r="AL53" i="17"/>
  <c r="AN53" i="17"/>
  <c r="AG55" i="17"/>
  <c r="AI55" i="17"/>
  <c r="AL55" i="17"/>
  <c r="AN55" i="17"/>
  <c r="AL13" i="17"/>
  <c r="AN13" i="17"/>
  <c r="AL14" i="17"/>
  <c r="AN14" i="17"/>
  <c r="AL15" i="17"/>
  <c r="AG17" i="17"/>
  <c r="AI17" i="17"/>
  <c r="AL17" i="17"/>
  <c r="AN17" i="17"/>
  <c r="AG19" i="17"/>
  <c r="AI19" i="17"/>
  <c r="AG20" i="17"/>
  <c r="AI20" i="17"/>
  <c r="AL20" i="17"/>
  <c r="AN20" i="17"/>
  <c r="AG23" i="17"/>
  <c r="AI23" i="17"/>
  <c r="AL23" i="17"/>
  <c r="AN23" i="17"/>
  <c r="AG24" i="17"/>
  <c r="AI24" i="17"/>
  <c r="AL24" i="17"/>
  <c r="AN24" i="17"/>
  <c r="AL25" i="17"/>
  <c r="AN25" i="17"/>
  <c r="AL26" i="17"/>
  <c r="AN26" i="17"/>
  <c r="AL27" i="17"/>
  <c r="AN27" i="17"/>
  <c r="AG28" i="17"/>
  <c r="AI28" i="17"/>
  <c r="AL29" i="17"/>
  <c r="AN29" i="17"/>
  <c r="AG113" i="8"/>
  <c r="AI113" i="8"/>
  <c r="AL113" i="8"/>
  <c r="AN113" i="8"/>
  <c r="AG114" i="8"/>
  <c r="AI114" i="8"/>
  <c r="AL114" i="8"/>
  <c r="AN114" i="8"/>
  <c r="AG115" i="8"/>
  <c r="AI115" i="8"/>
  <c r="AL115" i="8"/>
  <c r="AN115" i="8"/>
  <c r="AG116" i="8"/>
  <c r="AI116" i="8"/>
  <c r="AL116" i="8"/>
  <c r="AG117" i="8"/>
  <c r="AI117" i="8"/>
  <c r="AL117" i="8"/>
  <c r="AN117" i="8"/>
  <c r="AG118" i="8"/>
  <c r="AI118" i="8"/>
  <c r="AL118" i="8"/>
  <c r="AN118" i="8"/>
  <c r="AG119" i="8"/>
  <c r="AI119" i="8"/>
  <c r="AL119" i="8"/>
  <c r="AN119" i="8"/>
  <c r="AL120" i="8"/>
  <c r="AN120" i="8"/>
  <c r="AL121" i="8"/>
  <c r="AN121" i="8"/>
  <c r="AG122" i="8"/>
  <c r="AI122" i="8"/>
  <c r="AL122" i="8"/>
  <c r="AN122" i="8"/>
  <c r="AG123" i="8"/>
  <c r="AI123" i="8"/>
  <c r="AL123" i="8"/>
  <c r="AN123" i="8"/>
  <c r="AG124" i="8"/>
  <c r="AI124" i="8"/>
  <c r="AL124" i="8"/>
  <c r="AN124" i="8"/>
  <c r="AL125" i="8"/>
  <c r="AN125" i="8"/>
  <c r="AL126" i="8"/>
  <c r="AG127" i="8"/>
  <c r="AI127" i="8"/>
  <c r="AL127" i="8"/>
  <c r="AN127" i="8"/>
  <c r="AG128" i="8"/>
  <c r="AI128" i="8"/>
  <c r="AL128" i="8"/>
  <c r="AN128" i="8"/>
  <c r="AL129" i="8"/>
  <c r="AN129" i="8"/>
  <c r="AG130" i="8"/>
  <c r="AI130" i="8"/>
  <c r="AL130" i="8"/>
  <c r="AN130" i="8"/>
  <c r="AG87" i="8"/>
  <c r="AI87" i="8"/>
  <c r="AL87" i="8"/>
  <c r="AN87" i="8"/>
  <c r="AG88" i="8"/>
  <c r="AI88" i="8"/>
  <c r="AL88" i="8"/>
  <c r="AN88" i="8"/>
  <c r="AG89" i="8"/>
  <c r="AI89" i="8"/>
  <c r="AG90" i="8"/>
  <c r="AI90" i="8"/>
  <c r="AL90" i="8"/>
  <c r="AN90" i="8"/>
  <c r="AL92" i="8"/>
  <c r="AN92" i="8"/>
  <c r="AG94" i="8"/>
  <c r="AI94" i="8"/>
  <c r="AL94" i="8"/>
  <c r="AN94" i="8"/>
  <c r="AG95" i="8"/>
  <c r="AI95" i="8"/>
  <c r="AL95" i="8"/>
  <c r="AN95" i="8"/>
  <c r="AG96" i="8"/>
  <c r="AI96" i="8"/>
  <c r="AL96" i="8"/>
  <c r="AN96" i="8"/>
  <c r="AG97" i="8"/>
  <c r="AI97" i="8"/>
  <c r="AL97" i="8"/>
  <c r="AN97" i="8"/>
  <c r="AG98" i="8"/>
  <c r="AI98" i="8"/>
  <c r="AL98" i="8"/>
  <c r="AN98" i="8"/>
  <c r="AL99" i="8"/>
  <c r="AN99" i="8"/>
  <c r="AL100" i="8"/>
  <c r="AN100" i="8"/>
  <c r="AL101" i="8"/>
  <c r="AN101" i="8"/>
  <c r="AG102" i="8"/>
  <c r="AI102" i="8"/>
  <c r="AL102" i="8"/>
  <c r="AN102" i="8"/>
  <c r="AG103" i="8"/>
  <c r="AI103" i="8"/>
  <c r="AL103" i="8"/>
  <c r="AN103" i="8"/>
  <c r="AG104" i="8"/>
  <c r="AI104" i="8"/>
  <c r="AL104" i="8"/>
  <c r="AN104" i="8"/>
  <c r="AG105" i="8"/>
  <c r="AI105" i="8"/>
  <c r="AL105" i="8"/>
  <c r="AN105" i="8"/>
  <c r="AL62" i="8"/>
  <c r="AN62" i="8"/>
  <c r="AG63" i="8"/>
  <c r="AI63" i="8"/>
  <c r="AL63" i="8"/>
  <c r="AN63" i="8"/>
  <c r="AG65" i="8"/>
  <c r="AI65" i="8"/>
  <c r="AL65" i="8"/>
  <c r="AG66" i="8"/>
  <c r="AI66" i="8"/>
  <c r="AL66" i="8"/>
  <c r="AN66" i="8"/>
  <c r="AG67" i="8"/>
  <c r="AI67" i="8"/>
  <c r="AL67" i="8"/>
  <c r="AN67" i="8"/>
  <c r="AG69" i="8"/>
  <c r="AI69" i="8"/>
  <c r="AL69" i="8"/>
  <c r="AN69" i="8"/>
  <c r="AG70" i="8"/>
  <c r="AI70" i="8"/>
  <c r="AL70" i="8"/>
  <c r="AN70" i="8"/>
  <c r="AG71" i="8"/>
  <c r="AI71" i="8"/>
  <c r="AL71" i="8"/>
  <c r="AN71" i="8"/>
  <c r="AG72" i="8"/>
  <c r="AI72" i="8"/>
  <c r="AL72" i="8"/>
  <c r="AN72" i="8"/>
  <c r="AG73" i="8"/>
  <c r="AI73" i="8"/>
  <c r="AL73" i="8"/>
  <c r="AN73" i="8"/>
  <c r="AG74" i="8"/>
  <c r="AI74" i="8"/>
  <c r="AL74" i="8"/>
  <c r="AN74" i="8"/>
  <c r="AL75" i="8"/>
  <c r="AN75" i="8"/>
  <c r="AG76" i="8"/>
  <c r="AI76" i="8"/>
  <c r="AL76" i="8"/>
  <c r="AN76" i="8"/>
  <c r="AL77" i="8"/>
  <c r="AN77" i="8"/>
  <c r="AL78" i="8"/>
  <c r="AN78" i="8"/>
  <c r="AG79" i="8"/>
  <c r="AI79" i="8"/>
  <c r="AL79" i="8"/>
  <c r="AN79" i="8"/>
  <c r="AG80" i="8"/>
  <c r="AI80" i="8"/>
  <c r="AL80" i="8"/>
  <c r="AN80" i="8"/>
  <c r="AG39" i="8"/>
  <c r="AI39" i="8"/>
  <c r="AL39" i="8"/>
  <c r="AN39" i="8"/>
  <c r="AG40" i="8"/>
  <c r="AI40" i="8"/>
  <c r="AL40" i="8"/>
  <c r="AN40" i="8"/>
  <c r="AL41" i="8"/>
  <c r="AN41" i="8"/>
  <c r="AG42" i="8"/>
  <c r="AI42" i="8"/>
  <c r="AL42" i="8"/>
  <c r="AN42" i="8"/>
  <c r="AL43" i="8"/>
  <c r="AN43" i="8"/>
  <c r="AG45" i="8"/>
  <c r="AI45" i="8"/>
  <c r="AL45" i="8"/>
  <c r="AN45" i="8"/>
  <c r="AG46" i="8"/>
  <c r="AI46" i="8"/>
  <c r="AG47" i="8"/>
  <c r="AI47" i="8"/>
  <c r="AL47" i="8"/>
  <c r="AN47" i="8"/>
  <c r="AG48" i="8"/>
  <c r="AI48" i="8"/>
  <c r="AL48" i="8"/>
  <c r="AN48" i="8"/>
  <c r="AG50" i="8"/>
  <c r="AI50" i="8"/>
  <c r="AL50" i="8"/>
  <c r="AN50" i="8"/>
  <c r="AG51" i="8"/>
  <c r="AI51" i="8"/>
  <c r="AL52" i="8"/>
  <c r="AN52" i="8"/>
  <c r="AG53" i="8"/>
  <c r="AI53" i="8"/>
  <c r="AL53" i="8"/>
  <c r="AN53" i="8"/>
  <c r="AG54" i="8"/>
  <c r="AI54" i="8"/>
  <c r="AL54" i="8"/>
  <c r="AN54" i="8"/>
  <c r="AG55" i="8"/>
  <c r="AI55" i="8"/>
  <c r="AL55" i="8"/>
  <c r="AN55" i="8"/>
  <c r="AG12" i="8"/>
  <c r="AI12" i="8"/>
  <c r="AL12" i="8"/>
  <c r="AN12" i="8"/>
  <c r="AG16" i="8"/>
  <c r="AI16" i="8"/>
  <c r="AL16" i="8"/>
  <c r="AN16" i="8"/>
  <c r="AG18" i="8"/>
  <c r="AI18" i="8"/>
  <c r="AG20" i="8"/>
  <c r="AI20" i="8"/>
  <c r="AL20" i="8"/>
  <c r="AN20" i="8"/>
  <c r="AG24" i="8"/>
  <c r="AI24" i="8"/>
  <c r="AL24" i="8"/>
  <c r="AN24" i="8"/>
  <c r="AG26" i="8"/>
  <c r="AI26" i="8"/>
  <c r="AG28" i="8"/>
  <c r="AI28" i="8"/>
  <c r="AL28" i="8"/>
  <c r="AN28" i="8"/>
  <c r="AG112" i="9"/>
  <c r="AI112" i="9"/>
  <c r="AL112" i="9"/>
  <c r="AN112" i="9"/>
  <c r="AG113" i="9"/>
  <c r="AI113" i="9"/>
  <c r="AL113" i="9"/>
  <c r="AN113" i="9"/>
  <c r="AL114" i="9"/>
  <c r="AN114" i="9"/>
  <c r="AG115" i="9"/>
  <c r="AI115" i="9"/>
  <c r="AL115" i="9"/>
  <c r="AG116" i="9"/>
  <c r="AI116" i="9"/>
  <c r="AL116" i="9"/>
  <c r="AN116" i="9"/>
  <c r="AL117" i="9"/>
  <c r="AN117" i="9"/>
  <c r="AG118" i="9"/>
  <c r="AI118" i="9"/>
  <c r="AL118" i="9"/>
  <c r="AN118" i="9"/>
  <c r="AG119" i="9"/>
  <c r="AI119" i="9"/>
  <c r="AL119" i="9"/>
  <c r="AN119" i="9"/>
  <c r="AG120" i="9"/>
  <c r="AI120" i="9"/>
  <c r="AL120" i="9"/>
  <c r="AN120" i="9"/>
  <c r="AG121" i="9"/>
  <c r="AI121" i="9"/>
  <c r="AL121" i="9"/>
  <c r="AN121" i="9"/>
  <c r="AL122" i="9"/>
  <c r="AN122" i="9"/>
  <c r="AG123" i="9"/>
  <c r="AI123" i="9"/>
  <c r="AL123" i="9"/>
  <c r="AN123" i="9"/>
  <c r="AL124" i="9"/>
  <c r="AN124" i="9"/>
  <c r="AL125" i="9"/>
  <c r="AN125" i="9"/>
  <c r="AG126" i="9"/>
  <c r="AI126" i="9"/>
  <c r="AL126" i="9"/>
  <c r="AN126" i="9"/>
  <c r="AG127" i="9"/>
  <c r="AI127" i="9"/>
  <c r="AL127" i="9"/>
  <c r="AN127" i="9"/>
  <c r="AG128" i="9"/>
  <c r="AI128" i="9"/>
  <c r="AL128" i="9"/>
  <c r="AN128" i="9"/>
  <c r="AG129" i="9"/>
  <c r="AI129" i="9"/>
  <c r="AL129" i="9"/>
  <c r="AN129" i="9"/>
  <c r="AL130" i="9"/>
  <c r="AN130" i="9"/>
  <c r="AG87" i="9"/>
  <c r="AI87" i="9"/>
  <c r="AL87" i="9"/>
  <c r="AN87" i="9"/>
  <c r="AL88" i="9"/>
  <c r="AN88" i="9"/>
  <c r="AL89" i="9"/>
  <c r="AN89" i="9"/>
  <c r="AG90" i="9"/>
  <c r="AI90" i="9"/>
  <c r="AG91" i="9"/>
  <c r="AI91" i="9"/>
  <c r="AL91" i="9"/>
  <c r="AN91" i="9"/>
  <c r="AG92" i="9"/>
  <c r="AI92" i="9"/>
  <c r="AL92" i="9"/>
  <c r="AN92" i="9"/>
  <c r="AG93" i="9"/>
  <c r="AI93" i="9"/>
  <c r="AL93" i="9"/>
  <c r="AN93" i="9"/>
  <c r="AG94" i="9"/>
  <c r="AI94" i="9"/>
  <c r="AL94" i="9"/>
  <c r="AN94" i="9"/>
  <c r="AL95" i="9"/>
  <c r="AN95" i="9"/>
  <c r="AG96" i="9"/>
  <c r="AI96" i="9"/>
  <c r="AL96" i="9"/>
  <c r="AN96" i="9"/>
  <c r="AL97" i="9"/>
  <c r="AN97" i="9"/>
  <c r="AG98" i="9"/>
  <c r="AI98" i="9"/>
  <c r="AL98" i="9"/>
  <c r="AN98" i="9"/>
  <c r="AG99" i="9"/>
  <c r="AI99" i="9"/>
  <c r="AL99" i="9"/>
  <c r="AN99" i="9"/>
  <c r="AG100" i="9"/>
  <c r="AI100" i="9"/>
  <c r="AL100" i="9"/>
  <c r="AN100" i="9"/>
  <c r="AL101" i="9"/>
  <c r="AN101" i="9"/>
  <c r="AG102" i="9"/>
  <c r="AI102" i="9"/>
  <c r="AL102" i="9"/>
  <c r="AN102" i="9"/>
  <c r="AL103" i="9"/>
  <c r="AG105" i="9"/>
  <c r="AI105" i="9"/>
  <c r="AL105" i="9"/>
  <c r="AN105" i="9"/>
  <c r="AL62" i="9"/>
  <c r="AN62" i="9"/>
  <c r="AG63" i="9"/>
  <c r="AI63" i="9"/>
  <c r="AL63" i="9"/>
  <c r="AN63" i="9"/>
  <c r="AG65" i="9"/>
  <c r="AI65" i="9"/>
  <c r="AL65" i="9"/>
  <c r="AN65" i="9"/>
  <c r="AG66" i="9"/>
  <c r="AI66" i="9"/>
  <c r="AL66" i="9"/>
  <c r="AN66" i="9"/>
  <c r="AG67" i="9"/>
  <c r="AI67" i="9"/>
  <c r="AL67" i="9"/>
  <c r="AN67" i="9"/>
  <c r="AL68" i="9"/>
  <c r="AN68" i="9"/>
  <c r="AG69" i="9"/>
  <c r="AI69" i="9"/>
  <c r="AL69" i="9"/>
  <c r="AN69" i="9"/>
  <c r="AG70" i="9"/>
  <c r="AI70" i="9"/>
  <c r="AL70" i="9"/>
  <c r="AN70" i="9"/>
  <c r="AL72" i="9"/>
  <c r="AN72" i="9"/>
  <c r="AL73" i="9"/>
  <c r="AN73" i="9"/>
  <c r="AL74" i="9"/>
  <c r="AN74" i="9"/>
  <c r="AG75" i="9"/>
  <c r="AI75" i="9"/>
  <c r="AL75" i="9"/>
  <c r="AG77" i="9"/>
  <c r="AI77" i="9"/>
  <c r="AL77" i="9"/>
  <c r="AN77" i="9"/>
  <c r="AG78" i="9"/>
  <c r="AI78" i="9"/>
  <c r="AG79" i="9"/>
  <c r="AI79" i="9"/>
  <c r="AL79" i="9"/>
  <c r="AN79" i="9"/>
  <c r="AL37" i="9"/>
  <c r="AL38" i="9"/>
  <c r="AN38" i="9"/>
  <c r="AL39" i="9"/>
  <c r="AG41" i="9"/>
  <c r="AI41" i="9"/>
  <c r="AL41" i="9"/>
  <c r="AN41" i="9"/>
  <c r="AG43" i="9"/>
  <c r="AI43" i="9"/>
  <c r="AL43" i="9"/>
  <c r="AN43" i="9"/>
  <c r="AL44" i="9"/>
  <c r="AN44" i="9"/>
  <c r="AG45" i="9"/>
  <c r="AI45" i="9"/>
  <c r="AL45" i="9"/>
  <c r="AN45" i="9"/>
  <c r="AG46" i="9"/>
  <c r="AI46" i="9"/>
  <c r="AL46" i="9"/>
  <c r="AN46" i="9"/>
  <c r="AG47" i="9"/>
  <c r="AI47" i="9"/>
  <c r="AL47" i="9"/>
  <c r="AN47" i="9"/>
  <c r="AG50" i="9"/>
  <c r="AI50" i="9"/>
  <c r="AG51" i="9"/>
  <c r="AI51" i="9"/>
  <c r="AL51" i="9"/>
  <c r="AN51" i="9"/>
  <c r="AG52" i="9"/>
  <c r="AI52" i="9"/>
  <c r="AL52" i="9"/>
  <c r="AN52" i="9"/>
  <c r="AG53" i="9"/>
  <c r="AI53" i="9"/>
  <c r="AL53" i="9"/>
  <c r="AN53" i="9"/>
  <c r="AG54" i="9"/>
  <c r="AI54" i="9"/>
  <c r="AL54" i="9"/>
  <c r="AN54" i="9"/>
  <c r="AG55" i="9"/>
  <c r="AI55" i="9"/>
  <c r="AL55" i="9"/>
  <c r="AG12" i="9"/>
  <c r="AI12" i="9"/>
  <c r="AL12" i="9"/>
  <c r="AN12" i="9"/>
  <c r="AG14" i="9"/>
  <c r="AI14" i="9"/>
  <c r="AL14" i="9"/>
  <c r="AN14" i="9"/>
  <c r="AG15" i="9"/>
  <c r="AI15" i="9"/>
  <c r="AG16" i="9"/>
  <c r="AI16" i="9"/>
  <c r="AL16" i="9"/>
  <c r="AN16" i="9"/>
  <c r="AL18" i="9"/>
  <c r="AN18" i="9"/>
  <c r="AG19" i="9"/>
  <c r="AI19" i="9"/>
  <c r="AL20" i="9"/>
  <c r="AN20" i="9"/>
  <c r="AL22" i="9"/>
  <c r="AN22" i="9"/>
  <c r="AG24" i="9"/>
  <c r="AI24" i="9"/>
  <c r="AL24" i="9"/>
  <c r="AN24" i="9"/>
  <c r="AG26" i="9"/>
  <c r="AI26" i="9"/>
  <c r="AL26" i="9"/>
  <c r="AN26" i="9"/>
  <c r="AG27" i="9"/>
  <c r="AI27" i="9"/>
  <c r="AG28" i="9"/>
  <c r="AI28" i="9"/>
  <c r="AL28" i="9"/>
  <c r="AN28" i="9"/>
  <c r="AG30" i="9"/>
  <c r="AI30" i="9"/>
  <c r="AL30" i="9"/>
  <c r="AN30" i="9"/>
  <c r="AG137" i="10"/>
  <c r="AI137" i="10"/>
  <c r="AL137" i="10"/>
  <c r="AG138" i="10"/>
  <c r="AI138" i="10"/>
  <c r="AL138" i="10"/>
  <c r="AN138" i="10"/>
  <c r="AG139" i="10"/>
  <c r="AI139" i="10"/>
  <c r="AL139" i="10"/>
  <c r="AN139" i="10"/>
  <c r="AL140" i="10"/>
  <c r="AN140" i="10"/>
  <c r="AL142" i="10"/>
  <c r="AN142" i="10"/>
  <c r="AL143" i="10"/>
  <c r="AN143" i="10"/>
  <c r="AL144" i="10"/>
  <c r="AN144" i="10"/>
  <c r="AL145" i="10"/>
  <c r="AN145" i="10"/>
  <c r="AG146" i="10"/>
  <c r="AI146" i="10"/>
  <c r="AL146" i="10"/>
  <c r="AN146" i="10"/>
  <c r="AG147" i="10"/>
  <c r="AI147" i="10"/>
  <c r="AL147" i="10"/>
  <c r="AN147" i="10"/>
  <c r="AG151" i="10"/>
  <c r="AI151" i="10"/>
  <c r="AL151" i="10"/>
  <c r="AN151" i="10"/>
  <c r="AG152" i="10"/>
  <c r="AI152" i="10"/>
  <c r="AL152" i="10"/>
  <c r="AN152" i="10"/>
  <c r="AG153" i="10"/>
  <c r="AI153" i="10"/>
  <c r="AL153" i="10"/>
  <c r="AN153" i="10"/>
  <c r="AG154" i="10"/>
  <c r="AI154" i="10"/>
  <c r="AL154" i="10"/>
  <c r="AN154" i="10"/>
  <c r="AG155" i="10"/>
  <c r="AI155" i="10"/>
  <c r="AL155" i="10"/>
  <c r="AN155" i="10"/>
  <c r="AL112" i="10"/>
  <c r="AN112" i="10"/>
  <c r="AG113" i="10"/>
  <c r="AI113" i="10"/>
  <c r="AL113" i="10"/>
  <c r="AG114" i="10"/>
  <c r="AI114" i="10"/>
  <c r="AL114" i="10"/>
  <c r="AN114" i="10"/>
  <c r="AG115" i="10"/>
  <c r="AI115" i="10"/>
  <c r="AL115" i="10"/>
  <c r="AN115" i="10"/>
  <c r="AL116" i="10"/>
  <c r="AN116" i="10"/>
  <c r="AG117" i="10"/>
  <c r="AI117" i="10"/>
  <c r="AL117" i="10"/>
  <c r="AN117" i="10"/>
  <c r="AG118" i="10"/>
  <c r="AI118" i="10"/>
  <c r="AL118" i="10"/>
  <c r="AN118" i="10"/>
  <c r="AG119" i="10"/>
  <c r="AI119" i="10"/>
  <c r="AL119" i="10"/>
  <c r="AN119" i="10"/>
  <c r="AG120" i="10"/>
  <c r="AI120" i="10"/>
  <c r="AL120" i="10"/>
  <c r="AN120" i="10"/>
  <c r="AL121" i="10"/>
  <c r="AN121" i="10"/>
  <c r="AL122" i="10"/>
  <c r="AN122" i="10"/>
  <c r="AL123" i="10"/>
  <c r="AN123" i="10"/>
  <c r="AG124" i="10"/>
  <c r="AI124" i="10"/>
  <c r="AL124" i="10"/>
  <c r="AN124" i="10"/>
  <c r="AG125" i="10"/>
  <c r="AI125" i="10"/>
  <c r="AL125" i="10"/>
  <c r="AN125" i="10"/>
  <c r="AL126" i="10"/>
  <c r="AN126" i="10"/>
  <c r="AG127" i="10"/>
  <c r="AI127" i="10"/>
  <c r="AL127" i="10"/>
  <c r="AN127" i="10"/>
  <c r="AL128" i="10"/>
  <c r="AN128" i="10"/>
  <c r="AG129" i="10"/>
  <c r="AI129" i="10"/>
  <c r="AL129" i="10"/>
  <c r="AG130" i="10"/>
  <c r="AI130" i="10"/>
  <c r="AL130" i="10"/>
  <c r="AN130" i="10"/>
  <c r="AG88" i="10"/>
  <c r="AI88" i="10"/>
  <c r="AL88" i="10"/>
  <c r="AN88" i="10"/>
  <c r="AL89" i="10"/>
  <c r="AN89" i="10"/>
  <c r="AG90" i="10"/>
  <c r="AI90" i="10"/>
  <c r="AL90" i="10"/>
  <c r="AN90" i="10"/>
  <c r="AG91" i="10"/>
  <c r="AI91" i="10"/>
  <c r="AL91" i="10"/>
  <c r="AN91" i="10"/>
  <c r="AL92" i="10"/>
  <c r="AN92" i="10"/>
  <c r="AL93" i="10"/>
  <c r="AN93" i="10"/>
  <c r="AG94" i="10"/>
  <c r="AI94" i="10"/>
  <c r="AL94" i="10"/>
  <c r="AN94" i="10"/>
  <c r="AG95" i="10"/>
  <c r="AI95" i="10"/>
  <c r="AL95" i="10"/>
  <c r="AN95" i="10"/>
  <c r="AG96" i="10"/>
  <c r="AI96" i="10"/>
  <c r="AL96" i="10"/>
  <c r="AN96" i="10"/>
  <c r="AG97" i="10"/>
  <c r="AI97" i="10"/>
  <c r="AL97" i="10"/>
  <c r="AN97" i="10"/>
  <c r="AG98" i="10"/>
  <c r="AI98" i="10"/>
  <c r="AL98" i="10"/>
  <c r="AN98" i="10"/>
  <c r="AL99" i="10"/>
  <c r="AN99" i="10"/>
  <c r="AG100" i="10"/>
  <c r="AI100" i="10"/>
  <c r="AL100" i="10"/>
  <c r="AN100" i="10"/>
  <c r="AL101" i="10"/>
  <c r="AN101" i="10"/>
  <c r="AG102" i="10"/>
  <c r="AI102" i="10"/>
  <c r="AL102" i="10"/>
  <c r="AN102" i="10"/>
  <c r="AG103" i="10"/>
  <c r="AI103" i="10"/>
  <c r="AL103" i="10"/>
  <c r="AN103" i="10"/>
  <c r="AG104" i="10"/>
  <c r="AI104" i="10"/>
  <c r="AL104" i="10"/>
  <c r="AN104" i="10"/>
  <c r="AG105" i="10"/>
  <c r="AI105" i="10"/>
  <c r="AG62" i="10"/>
  <c r="AI62" i="10"/>
  <c r="AL62" i="10"/>
  <c r="AN62" i="10"/>
  <c r="AG63" i="10"/>
  <c r="AI63" i="10"/>
  <c r="AL63" i="10"/>
  <c r="AN63" i="10"/>
  <c r="AG64" i="10"/>
  <c r="AI64" i="10"/>
  <c r="AL64" i="10"/>
  <c r="AN64" i="10"/>
  <c r="AG65" i="10"/>
  <c r="AI65" i="10"/>
  <c r="AL65" i="10"/>
  <c r="AN65" i="10"/>
  <c r="AG66" i="10"/>
  <c r="AI66" i="10"/>
  <c r="AL66" i="10"/>
  <c r="AN66" i="10"/>
  <c r="AG67" i="10"/>
  <c r="AI67" i="10"/>
  <c r="AL67" i="10"/>
  <c r="AN67" i="10"/>
  <c r="AG68" i="10"/>
  <c r="AI68" i="10"/>
  <c r="AL68" i="10"/>
  <c r="AN68" i="10"/>
  <c r="AL69" i="10"/>
  <c r="AN69" i="10"/>
  <c r="AL70" i="10"/>
  <c r="AN70" i="10"/>
  <c r="AG71" i="10"/>
  <c r="AI71" i="10"/>
  <c r="AL71" i="10"/>
  <c r="AN71" i="10"/>
  <c r="AG72" i="10"/>
  <c r="AI72" i="10"/>
  <c r="AL72" i="10"/>
  <c r="AN72" i="10"/>
  <c r="AG73" i="10"/>
  <c r="AI73" i="10"/>
  <c r="AL73" i="10"/>
  <c r="AN73" i="10"/>
  <c r="AL74" i="10"/>
  <c r="AN74" i="10"/>
  <c r="AG76" i="10"/>
  <c r="AI76" i="10"/>
  <c r="AL76" i="10"/>
  <c r="AN76" i="10"/>
  <c r="AL77" i="10"/>
  <c r="AN77" i="10"/>
  <c r="AG78" i="10"/>
  <c r="AI78" i="10"/>
  <c r="AL78" i="10"/>
  <c r="AN78" i="10"/>
  <c r="AG79" i="10"/>
  <c r="AI79" i="10"/>
  <c r="AL79" i="10"/>
  <c r="AN79" i="10"/>
  <c r="AG80" i="10"/>
  <c r="AI80" i="10"/>
  <c r="AL80" i="10"/>
  <c r="AN80" i="10"/>
  <c r="AG12" i="10"/>
  <c r="AI12" i="10"/>
  <c r="AL12" i="10"/>
  <c r="AN12" i="10"/>
  <c r="AG13" i="10"/>
  <c r="AI13" i="10"/>
  <c r="AL13" i="10"/>
  <c r="AN13" i="10"/>
  <c r="AG15" i="10"/>
  <c r="AI15" i="10"/>
  <c r="AL15" i="10"/>
  <c r="AN15" i="10"/>
  <c r="AL16" i="10"/>
  <c r="AN16" i="10"/>
  <c r="AL17" i="10"/>
  <c r="AN17" i="10"/>
  <c r="AL19" i="10"/>
  <c r="AN19" i="10"/>
  <c r="AG20" i="10"/>
  <c r="AI20" i="10"/>
  <c r="AL20" i="10"/>
  <c r="AN20" i="10"/>
  <c r="AL21" i="10"/>
  <c r="AN21" i="10"/>
  <c r="AL23" i="10"/>
  <c r="AN23" i="10"/>
  <c r="AG24" i="10"/>
  <c r="AI24" i="10"/>
  <c r="AL24" i="10"/>
  <c r="AN24" i="10"/>
  <c r="AL25" i="10"/>
  <c r="AN25" i="10"/>
  <c r="AL27" i="10"/>
  <c r="AN27" i="10"/>
  <c r="AG28" i="10"/>
  <c r="AI28" i="10"/>
  <c r="AL28" i="10"/>
  <c r="AN28" i="10"/>
  <c r="AG29" i="10"/>
  <c r="AI29" i="10"/>
  <c r="AL29" i="10"/>
  <c r="AN29" i="10"/>
  <c r="AG112" i="11"/>
  <c r="AI112" i="11"/>
  <c r="AL112" i="11"/>
  <c r="AN112" i="11"/>
  <c r="AG113" i="11"/>
  <c r="AI113" i="11"/>
  <c r="AL113" i="11"/>
  <c r="AN113" i="11"/>
  <c r="AG114" i="11"/>
  <c r="AI114" i="11"/>
  <c r="AL114" i="11"/>
  <c r="AN114" i="11"/>
  <c r="AG115" i="11"/>
  <c r="AI115" i="11"/>
  <c r="AL115" i="11"/>
  <c r="AN115" i="11"/>
  <c r="AG116" i="11"/>
  <c r="AI116" i="11"/>
  <c r="AL116" i="11"/>
  <c r="AN116" i="11"/>
  <c r="AL117" i="11"/>
  <c r="AN117" i="11"/>
  <c r="AG118" i="11"/>
  <c r="AI118" i="11"/>
  <c r="AL118" i="11"/>
  <c r="AN118" i="11"/>
  <c r="AL119" i="11"/>
  <c r="AN119" i="11"/>
  <c r="AG120" i="11"/>
  <c r="AI120" i="11"/>
  <c r="AL120" i="11"/>
  <c r="AN120" i="11"/>
  <c r="AG121" i="11"/>
  <c r="AI121" i="11"/>
  <c r="AL121" i="11"/>
  <c r="AN121" i="11"/>
  <c r="AG122" i="11"/>
  <c r="AI122" i="11"/>
  <c r="AL122" i="11"/>
  <c r="AN122" i="11"/>
  <c r="AL123" i="11"/>
  <c r="AN123" i="11"/>
  <c r="AG125" i="11"/>
  <c r="AI125" i="11"/>
  <c r="AL125" i="11"/>
  <c r="AN125" i="11"/>
  <c r="AL126" i="11"/>
  <c r="AN126" i="11"/>
  <c r="AG127" i="11"/>
  <c r="AI127" i="11"/>
  <c r="AL127" i="11"/>
  <c r="AN127" i="11"/>
  <c r="AL128" i="11"/>
  <c r="AN128" i="11"/>
  <c r="AL129" i="11"/>
  <c r="AN129" i="11"/>
  <c r="AG130" i="11"/>
  <c r="AI130" i="11"/>
  <c r="AL130" i="11"/>
  <c r="AN130" i="11"/>
  <c r="AG87" i="11"/>
  <c r="AI87" i="11"/>
  <c r="AL87" i="11"/>
  <c r="AG88" i="11"/>
  <c r="AL88" i="11"/>
  <c r="AN88" i="11"/>
  <c r="AL89" i="11"/>
  <c r="AN89" i="11"/>
  <c r="AG91" i="11"/>
  <c r="AI91" i="11"/>
  <c r="AL91" i="11"/>
  <c r="AN91" i="11"/>
  <c r="AG92" i="11"/>
  <c r="AI92" i="11"/>
  <c r="AL92" i="11"/>
  <c r="AN92" i="11"/>
  <c r="AG93" i="11"/>
  <c r="AI93" i="11"/>
  <c r="AL93" i="11"/>
  <c r="AN93" i="11"/>
  <c r="AL94" i="11"/>
  <c r="AN94" i="11"/>
  <c r="AG95" i="11"/>
  <c r="AI95" i="11"/>
  <c r="AL95" i="11"/>
  <c r="AN95" i="11"/>
  <c r="AG96" i="11"/>
  <c r="AI96" i="11"/>
  <c r="AL96" i="11"/>
  <c r="AN96" i="11"/>
  <c r="AL97" i="11"/>
  <c r="AN97" i="11"/>
  <c r="AG100" i="11"/>
  <c r="AI100" i="11"/>
  <c r="AL100" i="11"/>
  <c r="AN100" i="11"/>
  <c r="AG101" i="11"/>
  <c r="AI101" i="11"/>
  <c r="AL101" i="11"/>
  <c r="AN101" i="11"/>
  <c r="AL102" i="11"/>
  <c r="AN102" i="11"/>
  <c r="AG103" i="11"/>
  <c r="AI103" i="11"/>
  <c r="AG104" i="11"/>
  <c r="AI104" i="11"/>
  <c r="AL104" i="11"/>
  <c r="AN104" i="11"/>
  <c r="AG105" i="11"/>
  <c r="AI105" i="11"/>
  <c r="AL105" i="11"/>
  <c r="AN105" i="11"/>
  <c r="AG62" i="11"/>
  <c r="AI62" i="11"/>
  <c r="AL62" i="11"/>
  <c r="AN62" i="11"/>
  <c r="AG63" i="11"/>
  <c r="AI63" i="11"/>
  <c r="AL63" i="11"/>
  <c r="AN63" i="11"/>
  <c r="AG65" i="11"/>
  <c r="AI65" i="11"/>
  <c r="AL65" i="11"/>
  <c r="AN65" i="11"/>
  <c r="AG66" i="11"/>
  <c r="AI66" i="11"/>
  <c r="AL66" i="11"/>
  <c r="AN66" i="11"/>
  <c r="AG67" i="11"/>
  <c r="AI67" i="11"/>
  <c r="AG68" i="11"/>
  <c r="AI68" i="11"/>
  <c r="AL68" i="11"/>
  <c r="AN68" i="11"/>
  <c r="AG69" i="11"/>
  <c r="AI69" i="11"/>
  <c r="AL69" i="11"/>
  <c r="AN69" i="11"/>
  <c r="AL70" i="11"/>
  <c r="AN70" i="11"/>
  <c r="AG72" i="11"/>
  <c r="AI72" i="11"/>
  <c r="AL72" i="11"/>
  <c r="AN72" i="11"/>
  <c r="AL73" i="11"/>
  <c r="AN73" i="11"/>
  <c r="AG74" i="11"/>
  <c r="AI74" i="11"/>
  <c r="AL74" i="11"/>
  <c r="AN74" i="11"/>
  <c r="AG75" i="11"/>
  <c r="AI75" i="11"/>
  <c r="AL75" i="11"/>
  <c r="AN75" i="11"/>
  <c r="AG76" i="11"/>
  <c r="AL76" i="11"/>
  <c r="AN76" i="11"/>
  <c r="AG77" i="11"/>
  <c r="AI77" i="11"/>
  <c r="AL77" i="11"/>
  <c r="AN77" i="11"/>
  <c r="AL78" i="11"/>
  <c r="AN78" i="11"/>
  <c r="AG38" i="11"/>
  <c r="AI38" i="11"/>
  <c r="AL38" i="11"/>
  <c r="AN38" i="11"/>
  <c r="AG39" i="11"/>
  <c r="AI39" i="11"/>
  <c r="AL39" i="11"/>
  <c r="AN39" i="11"/>
  <c r="AG40" i="11"/>
  <c r="AI40" i="11"/>
  <c r="AL40" i="11"/>
  <c r="AN40" i="11"/>
  <c r="AG41" i="11"/>
  <c r="AI41" i="11"/>
  <c r="AL41" i="11"/>
  <c r="AN41" i="11"/>
  <c r="AG42" i="11"/>
  <c r="AI42" i="11"/>
  <c r="AL42" i="11"/>
  <c r="AN42" i="11"/>
  <c r="AG43" i="11"/>
  <c r="AI43" i="11"/>
  <c r="AG45" i="11"/>
  <c r="AI45" i="11"/>
  <c r="AL45" i="11"/>
  <c r="AN45" i="11"/>
  <c r="AL46" i="11"/>
  <c r="AN46" i="11"/>
  <c r="AG47" i="11"/>
  <c r="AI47" i="11"/>
  <c r="AL47" i="11"/>
  <c r="AN47" i="11"/>
  <c r="AG48" i="11"/>
  <c r="AI48" i="11"/>
  <c r="AL48" i="11"/>
  <c r="AN48" i="11"/>
  <c r="AG49" i="11"/>
  <c r="AI49" i="11"/>
  <c r="AL49" i="11"/>
  <c r="AN49" i="11"/>
  <c r="AG50" i="11"/>
  <c r="AI50" i="11"/>
  <c r="AL50" i="11"/>
  <c r="AN50" i="11"/>
  <c r="AL52" i="11"/>
  <c r="AN52" i="11"/>
  <c r="AL54" i="11"/>
  <c r="AN54" i="11"/>
  <c r="AG55" i="11"/>
  <c r="AI55" i="11"/>
  <c r="AL55" i="11"/>
  <c r="AN55" i="11"/>
  <c r="AL12" i="11"/>
  <c r="AN12" i="11"/>
  <c r="AL16" i="11"/>
  <c r="AN16" i="11"/>
  <c r="AG17" i="11"/>
  <c r="AI17" i="11"/>
  <c r="AL20" i="11"/>
  <c r="AN20" i="11"/>
  <c r="AG21" i="11"/>
  <c r="AI21" i="11"/>
  <c r="AL24" i="11"/>
  <c r="AN24" i="11"/>
  <c r="AG25" i="11"/>
  <c r="AI25" i="11"/>
  <c r="AG27" i="11"/>
  <c r="AI27" i="11"/>
  <c r="AL27" i="11"/>
  <c r="AN27" i="11"/>
  <c r="AG28" i="11"/>
  <c r="AI28" i="11"/>
  <c r="AL28" i="11"/>
  <c r="AN28" i="11"/>
  <c r="AG29" i="11"/>
  <c r="AI29" i="11"/>
  <c r="AL29" i="11"/>
  <c r="AN29" i="11"/>
  <c r="AG30" i="11"/>
  <c r="AI30" i="11"/>
  <c r="AL30" i="11"/>
  <c r="AN30" i="11"/>
  <c r="AL113" i="12"/>
  <c r="AN113" i="12"/>
  <c r="AL114" i="12"/>
  <c r="AN114" i="12"/>
  <c r="AG115" i="12"/>
  <c r="AI115" i="12"/>
  <c r="AL115" i="12"/>
  <c r="AN115" i="12"/>
  <c r="AG116" i="12"/>
  <c r="AI116" i="12"/>
  <c r="AL116" i="12"/>
  <c r="AN116" i="12"/>
  <c r="AG117" i="12"/>
  <c r="AI117" i="12"/>
  <c r="AL117" i="12"/>
  <c r="AN117" i="12"/>
  <c r="AL118" i="12"/>
  <c r="AN118" i="12"/>
  <c r="AG119" i="12"/>
  <c r="AI119" i="12"/>
  <c r="AL119" i="12"/>
  <c r="AN119" i="12"/>
  <c r="AG121" i="12"/>
  <c r="AI121" i="12"/>
  <c r="AL121" i="12"/>
  <c r="AN121" i="12"/>
  <c r="AG122" i="12"/>
  <c r="AI122" i="12"/>
  <c r="AL122" i="12"/>
  <c r="AN122" i="12"/>
  <c r="AG123" i="12"/>
  <c r="AI123" i="12"/>
  <c r="AL123" i="12"/>
  <c r="AN123" i="12"/>
  <c r="AL124" i="12"/>
  <c r="AN124" i="12"/>
  <c r="AN125" i="12"/>
  <c r="AG126" i="12"/>
  <c r="AI126" i="12"/>
  <c r="AL126" i="12"/>
  <c r="AN126" i="12"/>
  <c r="AG127" i="12"/>
  <c r="AI127" i="12"/>
  <c r="AL127" i="12"/>
  <c r="AN127" i="12"/>
  <c r="AG129" i="12"/>
  <c r="AI129" i="12"/>
  <c r="AL129" i="12"/>
  <c r="AN129" i="12"/>
  <c r="AG130" i="12"/>
  <c r="AI130" i="12"/>
  <c r="AL130" i="12"/>
  <c r="AN130" i="12"/>
  <c r="AL87" i="12"/>
  <c r="AN87" i="12"/>
  <c r="AG88" i="12"/>
  <c r="AI88" i="12"/>
  <c r="AL88" i="12"/>
  <c r="AN88" i="12"/>
  <c r="AG89" i="12"/>
  <c r="AI89" i="12"/>
  <c r="AL89" i="12"/>
  <c r="AN89" i="12"/>
  <c r="AL90" i="12"/>
  <c r="AN90" i="12"/>
  <c r="AG91" i="12"/>
  <c r="AI91" i="12"/>
  <c r="AL91" i="12"/>
  <c r="AN91" i="12"/>
  <c r="AG92" i="12"/>
  <c r="AI92" i="12"/>
  <c r="AL92" i="12"/>
  <c r="AN92" i="12"/>
  <c r="AL93" i="12"/>
  <c r="AN93" i="12"/>
  <c r="AG94" i="12"/>
  <c r="AI94" i="12"/>
  <c r="AG95" i="12"/>
  <c r="AI95" i="12"/>
  <c r="AL95" i="12"/>
  <c r="AN95" i="12"/>
  <c r="AG96" i="12"/>
  <c r="AI96" i="12"/>
  <c r="AL96" i="12"/>
  <c r="AN96" i="12"/>
  <c r="AG97" i="12"/>
  <c r="AI97" i="12"/>
  <c r="AL97" i="12"/>
  <c r="AN97" i="12"/>
  <c r="AL98" i="12"/>
  <c r="AN98" i="12"/>
  <c r="AG99" i="12"/>
  <c r="AI99" i="12"/>
  <c r="AL99" i="12"/>
  <c r="AN99" i="12"/>
  <c r="AG100" i="12"/>
  <c r="AI100" i="12"/>
  <c r="AL100" i="12"/>
  <c r="AN100" i="12"/>
  <c r="AL102" i="12"/>
  <c r="AN102" i="12"/>
  <c r="AL103" i="12"/>
  <c r="AN103" i="12"/>
  <c r="AG104" i="12"/>
  <c r="AI104" i="12"/>
  <c r="AL104" i="12"/>
  <c r="AN104" i="12"/>
  <c r="AG105" i="12"/>
  <c r="AI105" i="12"/>
  <c r="AL105" i="12"/>
  <c r="AN105" i="12"/>
  <c r="AG62" i="12"/>
  <c r="AI62" i="12"/>
  <c r="AL62" i="12"/>
  <c r="AN62" i="12"/>
  <c r="AG63" i="12"/>
  <c r="AI63" i="12"/>
  <c r="AL63" i="12"/>
  <c r="AN63" i="12"/>
  <c r="AL64" i="12"/>
  <c r="AN64" i="12"/>
  <c r="AG65" i="12"/>
  <c r="AI65" i="12"/>
  <c r="AL65" i="12"/>
  <c r="AN65" i="12"/>
  <c r="AL66" i="12"/>
  <c r="AN66" i="12"/>
  <c r="AL67" i="12"/>
  <c r="AN67" i="12"/>
  <c r="AL69" i="12"/>
  <c r="AN69" i="12"/>
  <c r="AL70" i="12"/>
  <c r="AN70" i="12"/>
  <c r="AG71" i="12"/>
  <c r="AI71" i="12"/>
  <c r="AL71" i="12"/>
  <c r="AN71" i="12"/>
  <c r="AL72" i="12"/>
  <c r="AN72" i="12"/>
  <c r="AG73" i="12"/>
  <c r="AI73" i="12"/>
  <c r="AL73" i="12"/>
  <c r="AN73" i="12"/>
  <c r="AL74" i="12"/>
  <c r="AN74" i="12"/>
  <c r="AG75" i="12"/>
  <c r="AI75" i="12"/>
  <c r="AL75" i="12"/>
  <c r="AN75" i="12"/>
  <c r="AL76" i="12"/>
  <c r="AN76" i="12"/>
  <c r="AG77" i="12"/>
  <c r="AI77" i="12"/>
  <c r="AL77" i="12"/>
  <c r="AN77" i="12"/>
  <c r="AG79" i="12"/>
  <c r="AI79" i="12"/>
  <c r="AL79" i="12"/>
  <c r="AN79" i="12"/>
  <c r="AG80" i="12"/>
  <c r="AI80" i="12"/>
  <c r="AL37" i="12"/>
  <c r="AN37" i="12"/>
  <c r="AG38" i="12"/>
  <c r="AI38" i="12"/>
  <c r="AL38" i="12"/>
  <c r="AN38" i="12"/>
  <c r="AL41" i="12"/>
  <c r="AN41" i="12"/>
  <c r="AG43" i="12"/>
  <c r="AI43" i="12"/>
  <c r="AL43" i="12"/>
  <c r="AN43" i="12"/>
  <c r="AG44" i="12"/>
  <c r="AI44" i="12"/>
  <c r="AL44" i="12"/>
  <c r="AN44" i="12"/>
  <c r="AL45" i="12"/>
  <c r="AN45" i="12"/>
  <c r="AG46" i="12"/>
  <c r="AI46" i="12"/>
  <c r="AL46" i="12"/>
  <c r="AN46" i="12"/>
  <c r="AG47" i="12"/>
  <c r="AI47" i="12"/>
  <c r="AL49" i="12"/>
  <c r="AN49" i="12"/>
  <c r="AG50" i="12"/>
  <c r="AI50" i="12"/>
  <c r="AG51" i="12"/>
  <c r="AI51" i="12"/>
  <c r="AL51" i="12"/>
  <c r="AN51" i="12"/>
  <c r="AG52" i="12"/>
  <c r="AI52" i="12"/>
  <c r="AL52" i="12"/>
  <c r="AN52" i="12"/>
  <c r="AG53" i="12"/>
  <c r="AI53" i="12"/>
  <c r="AG54" i="12"/>
  <c r="AI54" i="12"/>
  <c r="AL54" i="12"/>
  <c r="AN54" i="12"/>
  <c r="AG12" i="12"/>
  <c r="AI12" i="12"/>
  <c r="AL12" i="12"/>
  <c r="AN12" i="12"/>
  <c r="AG13" i="12"/>
  <c r="AI13" i="12"/>
  <c r="AL13" i="12"/>
  <c r="AN13" i="12"/>
  <c r="AG14" i="12"/>
  <c r="AI14" i="12"/>
  <c r="AL14" i="12"/>
  <c r="AN14" i="12"/>
  <c r="AG15" i="12"/>
  <c r="AI15" i="12"/>
  <c r="AL15" i="12"/>
  <c r="AN15" i="12"/>
  <c r="AG16" i="12"/>
  <c r="AI16" i="12"/>
  <c r="AL16" i="12"/>
  <c r="AN16" i="12"/>
  <c r="AG17" i="12"/>
  <c r="AI17" i="12"/>
  <c r="AL17" i="12"/>
  <c r="AN17" i="12"/>
  <c r="AG18" i="12"/>
  <c r="AI18" i="12"/>
  <c r="AL18" i="12"/>
  <c r="AN18" i="12"/>
  <c r="AG19" i="12"/>
  <c r="AI19" i="12"/>
  <c r="AL19" i="12"/>
  <c r="AN19" i="12"/>
  <c r="AG20" i="12"/>
  <c r="AI20" i="12"/>
  <c r="AL20" i="12"/>
  <c r="AN20" i="12"/>
  <c r="AG21" i="12"/>
  <c r="AI21" i="12"/>
  <c r="AL21" i="12"/>
  <c r="AN21" i="12"/>
  <c r="AG22" i="12"/>
  <c r="AI22" i="12"/>
  <c r="AL22" i="12"/>
  <c r="AN22" i="12"/>
  <c r="AG23" i="12"/>
  <c r="AI23" i="12"/>
  <c r="AL23" i="12"/>
  <c r="AN23" i="12"/>
  <c r="AG24" i="12"/>
  <c r="AI24" i="12"/>
  <c r="AL24" i="12"/>
  <c r="AN24" i="12"/>
  <c r="AG25" i="12"/>
  <c r="AI25" i="12"/>
  <c r="AL25" i="12"/>
  <c r="AN25" i="12"/>
  <c r="AG26" i="12"/>
  <c r="AI26" i="12"/>
  <c r="AL26" i="12"/>
  <c r="AN26" i="12"/>
  <c r="AG27" i="12"/>
  <c r="AI27" i="12"/>
  <c r="AL27" i="12"/>
  <c r="AN27" i="12"/>
  <c r="AG28" i="12"/>
  <c r="AI28" i="12"/>
  <c r="AL28" i="12"/>
  <c r="AN28" i="12"/>
  <c r="AG29" i="12"/>
  <c r="AI29" i="12"/>
  <c r="AL29" i="12"/>
  <c r="AN29" i="12"/>
  <c r="AG30" i="12"/>
  <c r="AI30" i="12"/>
  <c r="AL30" i="12"/>
  <c r="AN30" i="12"/>
  <c r="AN161" i="18"/>
  <c r="AL161" i="18"/>
  <c r="AI161" i="18"/>
  <c r="AG161" i="18"/>
  <c r="AN136" i="18"/>
  <c r="AL136" i="18"/>
  <c r="AI136" i="18"/>
  <c r="AG136" i="18"/>
  <c r="AN111" i="18"/>
  <c r="AL111" i="18"/>
  <c r="AI111" i="18"/>
  <c r="AG111" i="18"/>
  <c r="AN111" i="19"/>
  <c r="AL111" i="19"/>
  <c r="AI111" i="19"/>
  <c r="AG111" i="19"/>
  <c r="AN111" i="13"/>
  <c r="AL111" i="13"/>
  <c r="AI111" i="13"/>
  <c r="AG111" i="13"/>
  <c r="AN136" i="14"/>
  <c r="AL136" i="14"/>
  <c r="AI136" i="14"/>
  <c r="AG136" i="14"/>
  <c r="AN111" i="14"/>
  <c r="AL111" i="14"/>
  <c r="AI111" i="14"/>
  <c r="AG111" i="14"/>
  <c r="AN111" i="15"/>
  <c r="AL111" i="15"/>
  <c r="AI111" i="15"/>
  <c r="AG111" i="15"/>
  <c r="AN111" i="16"/>
  <c r="AL111" i="16"/>
  <c r="AI111" i="16"/>
  <c r="AG111" i="16"/>
  <c r="AN136" i="17"/>
  <c r="AL136" i="17"/>
  <c r="AI136" i="17"/>
  <c r="AG136" i="17"/>
  <c r="AN111" i="17"/>
  <c r="AL111" i="17"/>
  <c r="AI111" i="17"/>
  <c r="AG111" i="17"/>
  <c r="AN111" i="8"/>
  <c r="AL111" i="8"/>
  <c r="AI111" i="8"/>
  <c r="AG111" i="8"/>
  <c r="AN111" i="9"/>
  <c r="AL111" i="9"/>
  <c r="AI111" i="9"/>
  <c r="AG111" i="9"/>
  <c r="AN136" i="10"/>
  <c r="AL136" i="10"/>
  <c r="AI136" i="10"/>
  <c r="AG136" i="10"/>
  <c r="AN111" i="10"/>
  <c r="AL111" i="10"/>
  <c r="AI111" i="10"/>
  <c r="AG111" i="10"/>
  <c r="AN111" i="11"/>
  <c r="AL111" i="11"/>
  <c r="AI111" i="11"/>
  <c r="AG111" i="11"/>
  <c r="AN111" i="12"/>
  <c r="AL111" i="12"/>
  <c r="AI111" i="12"/>
  <c r="AG111" i="12"/>
  <c r="AN86" i="18"/>
  <c r="AL86" i="18"/>
  <c r="AI86" i="18"/>
  <c r="AG86" i="18"/>
  <c r="AN86" i="19"/>
  <c r="AL86" i="19"/>
  <c r="AI86" i="19"/>
  <c r="AG86" i="19"/>
  <c r="AN86" i="13"/>
  <c r="AL86" i="13"/>
  <c r="AI86" i="13"/>
  <c r="AG86" i="13"/>
  <c r="AN86" i="14"/>
  <c r="AL86" i="14"/>
  <c r="AI86" i="14"/>
  <c r="AG86" i="14"/>
  <c r="AN86" i="15"/>
  <c r="AL86" i="15"/>
  <c r="AI86" i="15"/>
  <c r="AG86" i="15"/>
  <c r="AN86" i="16"/>
  <c r="AL86" i="16"/>
  <c r="AI86" i="16"/>
  <c r="AG86" i="16"/>
  <c r="AN86" i="17"/>
  <c r="AL86" i="17"/>
  <c r="AI86" i="17"/>
  <c r="AG86" i="17"/>
  <c r="AI86" i="8"/>
  <c r="AG86" i="8"/>
  <c r="AN86" i="9"/>
  <c r="AL86" i="9"/>
  <c r="AI86" i="9"/>
  <c r="AG86" i="9"/>
  <c r="AN86" i="11"/>
  <c r="AL86" i="11"/>
  <c r="AN86" i="12"/>
  <c r="AL86" i="12"/>
  <c r="AN61" i="18"/>
  <c r="AL61" i="18"/>
  <c r="AI61" i="18"/>
  <c r="AG61" i="18"/>
  <c r="AN61" i="19"/>
  <c r="AL61" i="19"/>
  <c r="AN61" i="13"/>
  <c r="AL61" i="13"/>
  <c r="AI61" i="13"/>
  <c r="AG61" i="13"/>
  <c r="AN61" i="15"/>
  <c r="AL61" i="15"/>
  <c r="AI61" i="15"/>
  <c r="AG61" i="15"/>
  <c r="AN61" i="16"/>
  <c r="AL61" i="16"/>
  <c r="AN61" i="17"/>
  <c r="AL61" i="17"/>
  <c r="AI61" i="17"/>
  <c r="AG61" i="17"/>
  <c r="AN61" i="8"/>
  <c r="AL61" i="8"/>
  <c r="AI61" i="8"/>
  <c r="AG61" i="8"/>
  <c r="AN61" i="9"/>
  <c r="AL61" i="9"/>
  <c r="AI61" i="9"/>
  <c r="AG61" i="9"/>
  <c r="AN61" i="10"/>
  <c r="AL61" i="10"/>
  <c r="AI61" i="10"/>
  <c r="AG61" i="10"/>
  <c r="AN61" i="11"/>
  <c r="AL61" i="11"/>
  <c r="AI61" i="11"/>
  <c r="AG61" i="11"/>
  <c r="AN61" i="12"/>
  <c r="AL61" i="12"/>
  <c r="AI61" i="12"/>
  <c r="AG61" i="12"/>
  <c r="AN36" i="18"/>
  <c r="AL36" i="18"/>
  <c r="AI36" i="18"/>
  <c r="AG36" i="18"/>
  <c r="AN36" i="19"/>
  <c r="AL36" i="19"/>
  <c r="AI36" i="19"/>
  <c r="AG36" i="19"/>
  <c r="AN36" i="13"/>
  <c r="AL36" i="13"/>
  <c r="AI36" i="13"/>
  <c r="AG36" i="13"/>
  <c r="AN36" i="15"/>
  <c r="AL36" i="15"/>
  <c r="AI36" i="15"/>
  <c r="AG36" i="15"/>
  <c r="AN36" i="16"/>
  <c r="AL36" i="16"/>
  <c r="AI36" i="16"/>
  <c r="AG36" i="16"/>
  <c r="AN36" i="17"/>
  <c r="AL36" i="17"/>
  <c r="AI36" i="17"/>
  <c r="AG36" i="17"/>
  <c r="AN36" i="8"/>
  <c r="AL36" i="8"/>
  <c r="AN36" i="9"/>
  <c r="AL36" i="9"/>
  <c r="AI36" i="9"/>
  <c r="AG36" i="9"/>
  <c r="AN36" i="12"/>
  <c r="AL36" i="12"/>
  <c r="AI36" i="12"/>
  <c r="AG36" i="12"/>
  <c r="AN11" i="18"/>
  <c r="AL11" i="18"/>
  <c r="AI11" i="18"/>
  <c r="AG11" i="18"/>
  <c r="AN11" i="19"/>
  <c r="AL11" i="19"/>
  <c r="AN11" i="13"/>
  <c r="AL11" i="13"/>
  <c r="AN11" i="14"/>
  <c r="AL11" i="14"/>
  <c r="AN11" i="15"/>
  <c r="AL11" i="15"/>
  <c r="AI11" i="15"/>
  <c r="AG11" i="15"/>
  <c r="AN11" i="16"/>
  <c r="AL11" i="16"/>
  <c r="AI11" i="16"/>
  <c r="AG11" i="16"/>
  <c r="AN11" i="17"/>
  <c r="AL11" i="17"/>
  <c r="AI11" i="17"/>
  <c r="AG11" i="17"/>
  <c r="AI11" i="8"/>
  <c r="AG11" i="8"/>
  <c r="AI11" i="9"/>
  <c r="AG11" i="9"/>
  <c r="AN11" i="10"/>
  <c r="AL11" i="10"/>
  <c r="AI11" i="10"/>
  <c r="AG11" i="10"/>
  <c r="AN11" i="12"/>
  <c r="AL11" i="12"/>
  <c r="AI11" i="12"/>
  <c r="AG11" i="12"/>
  <c r="C2005" i="31"/>
  <c r="B2005" i="3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/>
  <c r="A261" i="31" s="1"/>
  <c r="A262" i="31" s="1"/>
  <c r="A263" i="31" s="1"/>
  <c r="A264" i="31" s="1"/>
  <c r="A265" i="31" s="1"/>
  <c r="A266" i="31" s="1"/>
  <c r="A267" i="31" s="1"/>
  <c r="A268" i="31" s="1"/>
  <c r="A269" i="31" s="1"/>
  <c r="A270" i="31" s="1"/>
  <c r="A271" i="31" s="1"/>
  <c r="A272" i="31" s="1"/>
  <c r="A273" i="31" s="1"/>
  <c r="A274" i="31" s="1"/>
  <c r="A275" i="31" s="1"/>
  <c r="A276" i="31" s="1"/>
  <c r="A277" i="31" s="1"/>
  <c r="A278" i="31" s="1"/>
  <c r="A279" i="31" s="1"/>
  <c r="A280" i="31" s="1"/>
  <c r="A281" i="31" s="1"/>
  <c r="A282" i="31" s="1"/>
  <c r="A283" i="31" s="1"/>
  <c r="A284" i="31" s="1"/>
  <c r="A285" i="31" s="1"/>
  <c r="A286" i="31" s="1"/>
  <c r="A287" i="31" s="1"/>
  <c r="A288" i="31" s="1"/>
  <c r="A289" i="31" s="1"/>
  <c r="A290" i="31" s="1"/>
  <c r="A291" i="31" s="1"/>
  <c r="A292" i="31" s="1"/>
  <c r="A293" i="31" s="1"/>
  <c r="A294" i="31" s="1"/>
  <c r="A295" i="31" s="1"/>
  <c r="A296" i="31" s="1"/>
  <c r="A297" i="31" s="1"/>
  <c r="A298" i="31" s="1"/>
  <c r="A299" i="31" s="1"/>
  <c r="A300" i="31" s="1"/>
  <c r="A301" i="31" s="1"/>
  <c r="A302" i="31" s="1"/>
  <c r="A303" i="31" s="1"/>
  <c r="A304" i="31" s="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A321" i="31" s="1"/>
  <c r="A322" i="31" s="1"/>
  <c r="A323" i="31" s="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A336" i="31" s="1"/>
  <c r="A337" i="31" s="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A348" i="31" s="1"/>
  <c r="A349" i="31" s="1"/>
  <c r="A350" i="31" s="1"/>
  <c r="A351" i="31" s="1"/>
  <c r="A352" i="31" s="1"/>
  <c r="A353" i="31" s="1"/>
  <c r="A354" i="31" s="1"/>
  <c r="A355" i="31" s="1"/>
  <c r="A356" i="31" s="1"/>
  <c r="A357" i="31" s="1"/>
  <c r="A358" i="31" s="1"/>
  <c r="A359" i="31" s="1"/>
  <c r="A360" i="31" s="1"/>
  <c r="A361" i="31" s="1"/>
  <c r="A362" i="31" s="1"/>
  <c r="A363" i="31" s="1"/>
  <c r="A364" i="31" s="1"/>
  <c r="A365" i="31" s="1"/>
  <c r="A366" i="31" s="1"/>
  <c r="A367" i="31" s="1"/>
  <c r="A368" i="31" s="1"/>
  <c r="A369" i="31" s="1"/>
  <c r="A370" i="31" s="1"/>
  <c r="A371" i="31" s="1"/>
  <c r="A372" i="31" s="1"/>
  <c r="A373" i="31" s="1"/>
  <c r="A374" i="31" s="1"/>
  <c r="A375" i="31" s="1"/>
  <c r="A376" i="31" s="1"/>
  <c r="A377" i="31" s="1"/>
  <c r="A378" i="31" s="1"/>
  <c r="A379" i="31" s="1"/>
  <c r="A380" i="31" s="1"/>
  <c r="A381" i="31" s="1"/>
  <c r="A382" i="31" s="1"/>
  <c r="A383" i="31" s="1"/>
  <c r="A384" i="31" s="1"/>
  <c r="A385" i="31" s="1"/>
  <c r="A386" i="31" s="1"/>
  <c r="A387" i="31" s="1"/>
  <c r="A388" i="31" s="1"/>
  <c r="A389" i="31" s="1"/>
  <c r="A390" i="31" s="1"/>
  <c r="A391" i="31" s="1"/>
  <c r="A392" i="31" s="1"/>
  <c r="A393" i="31" s="1"/>
  <c r="A394" i="31" s="1"/>
  <c r="A395" i="31" s="1"/>
  <c r="A396" i="31" s="1"/>
  <c r="A397" i="31" s="1"/>
  <c r="A398" i="31" s="1"/>
  <c r="A399" i="31" s="1"/>
  <c r="A400" i="31" s="1"/>
  <c r="A401" i="31" s="1"/>
  <c r="A402" i="31" s="1"/>
  <c r="A403" i="31" s="1"/>
  <c r="A404" i="31" s="1"/>
  <c r="A405" i="31" s="1"/>
  <c r="A406" i="31" s="1"/>
  <c r="A407" i="31" s="1"/>
  <c r="A408" i="31" s="1"/>
  <c r="A409" i="31" s="1"/>
  <c r="A410" i="31" s="1"/>
  <c r="A411" i="31" s="1"/>
  <c r="A412" i="31" s="1"/>
  <c r="A413" i="31" s="1"/>
  <c r="A414" i="31" s="1"/>
  <c r="A415" i="31" s="1"/>
  <c r="A416" i="31" s="1"/>
  <c r="A417" i="31" s="1"/>
  <c r="A418" i="31" s="1"/>
  <c r="A419" i="31" s="1"/>
  <c r="A420" i="31" s="1"/>
  <c r="A421" i="31" s="1"/>
  <c r="A422" i="31" s="1"/>
  <c r="A423" i="31" s="1"/>
  <c r="A424" i="31" s="1"/>
  <c r="A425" i="31" s="1"/>
  <c r="A426" i="31" s="1"/>
  <c r="A427" i="31" s="1"/>
  <c r="A428" i="31" s="1"/>
  <c r="A429" i="31" s="1"/>
  <c r="A430" i="31" s="1"/>
  <c r="A431" i="31" s="1"/>
  <c r="A432" i="31" s="1"/>
  <c r="A433" i="31" s="1"/>
  <c r="A434" i="31" s="1"/>
  <c r="A435" i="31" s="1"/>
  <c r="A436" i="31" s="1"/>
  <c r="A437" i="31" s="1"/>
  <c r="A438" i="31" s="1"/>
  <c r="A439" i="31" s="1"/>
  <c r="A440" i="31" s="1"/>
  <c r="A441" i="31" s="1"/>
  <c r="A442" i="31" s="1"/>
  <c r="A443" i="31" s="1"/>
  <c r="A444" i="31" s="1"/>
  <c r="A445" i="31" s="1"/>
  <c r="A446" i="31" s="1"/>
  <c r="A447" i="31" s="1"/>
  <c r="A448" i="31" s="1"/>
  <c r="A449" i="31" s="1"/>
  <c r="A450" i="31" s="1"/>
  <c r="A451" i="31" s="1"/>
  <c r="A452" i="31" s="1"/>
  <c r="A453" i="31" s="1"/>
  <c r="A454" i="31" s="1"/>
  <c r="A455" i="31" s="1"/>
  <c r="A456" i="31" s="1"/>
  <c r="A457" i="31" s="1"/>
  <c r="A458" i="31" s="1"/>
  <c r="A459" i="31" s="1"/>
  <c r="A460" i="31" s="1"/>
  <c r="A461" i="31" s="1"/>
  <c r="A462" i="31" s="1"/>
  <c r="A463" i="31" s="1"/>
  <c r="A464" i="31" s="1"/>
  <c r="A465" i="31" s="1"/>
  <c r="A466" i="31" s="1"/>
  <c r="A467" i="31" s="1"/>
  <c r="A468" i="31" s="1"/>
  <c r="A469" i="31" s="1"/>
  <c r="A470" i="31" s="1"/>
  <c r="A471" i="31" s="1"/>
  <c r="A472" i="31" s="1"/>
  <c r="A473" i="31" s="1"/>
  <c r="A474" i="31" s="1"/>
  <c r="A475" i="31" s="1"/>
  <c r="A476" i="31" s="1"/>
  <c r="A477" i="31" s="1"/>
  <c r="A478" i="31" s="1"/>
  <c r="A479" i="31" s="1"/>
  <c r="A480" i="31" s="1"/>
  <c r="A481" i="31" s="1"/>
  <c r="A482" i="31" s="1"/>
  <c r="A483" i="31" s="1"/>
  <c r="A484" i="31" s="1"/>
  <c r="A485" i="31" s="1"/>
  <c r="A486" i="31" s="1"/>
  <c r="A487" i="31" s="1"/>
  <c r="A488" i="31" s="1"/>
  <c r="A489" i="31" s="1"/>
  <c r="A490" i="31" s="1"/>
  <c r="A491" i="31" s="1"/>
  <c r="A492" i="31" s="1"/>
  <c r="A493" i="31" s="1"/>
  <c r="A494" i="31" s="1"/>
  <c r="A495" i="31" s="1"/>
  <c r="A496" i="31" s="1"/>
  <c r="A497" i="31" s="1"/>
  <c r="A498" i="31" s="1"/>
  <c r="A499" i="31" s="1"/>
  <c r="A500" i="31" s="1"/>
  <c r="A501" i="31" s="1"/>
  <c r="A502" i="31" s="1"/>
  <c r="A503" i="31" s="1"/>
  <c r="A504" i="31" s="1"/>
  <c r="A505" i="31" s="1"/>
  <c r="A506" i="31" s="1"/>
  <c r="A507" i="31" s="1"/>
  <c r="A508" i="31" s="1"/>
  <c r="A509" i="31" s="1"/>
  <c r="A510" i="31" s="1"/>
  <c r="A511" i="31" s="1"/>
  <c r="A512" i="31" s="1"/>
  <c r="A513" i="31" s="1"/>
  <c r="A514" i="31" s="1"/>
  <c r="A515" i="31" s="1"/>
  <c r="A516" i="31" s="1"/>
  <c r="A517" i="31" s="1"/>
  <c r="A518" i="31" s="1"/>
  <c r="A519" i="31" s="1"/>
  <c r="A520" i="31" s="1"/>
  <c r="A521" i="31" s="1"/>
  <c r="A522" i="31" s="1"/>
  <c r="A523" i="31" s="1"/>
  <c r="A524" i="31" s="1"/>
  <c r="A525" i="31" s="1"/>
  <c r="A526" i="31" s="1"/>
  <c r="A527" i="31" s="1"/>
  <c r="A528" i="31" s="1"/>
  <c r="A529" i="31" s="1"/>
  <c r="A530" i="31" s="1"/>
  <c r="A531" i="31" s="1"/>
  <c r="A532" i="31" s="1"/>
  <c r="A533" i="31" s="1"/>
  <c r="A534" i="31" s="1"/>
  <c r="A535" i="31" s="1"/>
  <c r="A536" i="31" s="1"/>
  <c r="A537" i="31" s="1"/>
  <c r="A538" i="31" s="1"/>
  <c r="A539" i="31" s="1"/>
  <c r="A540" i="31" s="1"/>
  <c r="A541" i="31" s="1"/>
  <c r="A542" i="31" s="1"/>
  <c r="A543" i="31" s="1"/>
  <c r="A544" i="31" s="1"/>
  <c r="A545" i="31" s="1"/>
  <c r="A546" i="31" s="1"/>
  <c r="A547" i="31" s="1"/>
  <c r="A548" i="31" s="1"/>
  <c r="A549" i="31" s="1"/>
  <c r="A550" i="31" s="1"/>
  <c r="A551" i="31" s="1"/>
  <c r="A552" i="31" s="1"/>
  <c r="A553" i="31" s="1"/>
  <c r="A554" i="31" s="1"/>
  <c r="A555" i="31" s="1"/>
  <c r="A556" i="31" s="1"/>
  <c r="A557" i="31" s="1"/>
  <c r="A558" i="31" s="1"/>
  <c r="A559" i="31" s="1"/>
  <c r="A560" i="31" s="1"/>
  <c r="A561" i="31" s="1"/>
  <c r="A562" i="31" s="1"/>
  <c r="A563" i="31" s="1"/>
  <c r="A564" i="31" s="1"/>
  <c r="A565" i="31" s="1"/>
  <c r="A566" i="31" s="1"/>
  <c r="A567" i="31" s="1"/>
  <c r="A568" i="31" s="1"/>
  <c r="A569" i="31" s="1"/>
  <c r="A570" i="31" s="1"/>
  <c r="A571" i="31" s="1"/>
  <c r="A572" i="31" s="1"/>
  <c r="A573" i="31" s="1"/>
  <c r="A574" i="31" s="1"/>
  <c r="A575" i="31" s="1"/>
  <c r="A576" i="31" s="1"/>
  <c r="A577" i="31" s="1"/>
  <c r="A578" i="31" s="1"/>
  <c r="A579" i="31" s="1"/>
  <c r="A580" i="31" s="1"/>
  <c r="A581" i="31" s="1"/>
  <c r="A582" i="31" s="1"/>
  <c r="A583" i="31" s="1"/>
  <c r="A584" i="31" s="1"/>
  <c r="A585" i="31" s="1"/>
  <c r="A586" i="31" s="1"/>
  <c r="A587" i="31" s="1"/>
  <c r="A588" i="31" s="1"/>
  <c r="A589" i="31" s="1"/>
  <c r="A590" i="31" s="1"/>
  <c r="A591" i="31" s="1"/>
  <c r="A592" i="31" s="1"/>
  <c r="A593" i="31" s="1"/>
  <c r="A594" i="31" s="1"/>
  <c r="A595" i="31" s="1"/>
  <c r="A596" i="31" s="1"/>
  <c r="A597" i="31" s="1"/>
  <c r="A598" i="31" s="1"/>
  <c r="A599" i="31" s="1"/>
  <c r="A600" i="31" s="1"/>
  <c r="A601" i="31" s="1"/>
  <c r="A602" i="31" s="1"/>
  <c r="A603" i="31" s="1"/>
  <c r="A604" i="31" s="1"/>
  <c r="A605" i="31" s="1"/>
  <c r="A606" i="31" s="1"/>
  <c r="A607" i="31" s="1"/>
  <c r="A608" i="31" s="1"/>
  <c r="A609" i="31" s="1"/>
  <c r="A610" i="31" s="1"/>
  <c r="A611" i="31" s="1"/>
  <c r="A612" i="31" s="1"/>
  <c r="A613" i="31" s="1"/>
  <c r="A614" i="31" s="1"/>
  <c r="A615" i="31" s="1"/>
  <c r="A616" i="31" s="1"/>
  <c r="A617" i="31" s="1"/>
  <c r="A618" i="31" s="1"/>
  <c r="A619" i="31" s="1"/>
  <c r="A620" i="31" s="1"/>
  <c r="A621" i="31" s="1"/>
  <c r="A622" i="31" s="1"/>
  <c r="A623" i="31" s="1"/>
  <c r="A624" i="31" s="1"/>
  <c r="A625" i="31" s="1"/>
  <c r="A626" i="31" s="1"/>
  <c r="A627" i="31" s="1"/>
  <c r="A628" i="31" s="1"/>
  <c r="A629" i="31" s="1"/>
  <c r="A630" i="31" s="1"/>
  <c r="A631" i="31" s="1"/>
  <c r="A632" i="31" s="1"/>
  <c r="A633" i="31" s="1"/>
  <c r="A634" i="31" s="1"/>
  <c r="A635" i="31" s="1"/>
  <c r="A636" i="31" s="1"/>
  <c r="A637" i="31" s="1"/>
  <c r="A638" i="31" s="1"/>
  <c r="A639" i="31" s="1"/>
  <c r="A640" i="31" s="1"/>
  <c r="A641" i="31" s="1"/>
  <c r="A642" i="31" s="1"/>
  <c r="A643" i="31" s="1"/>
  <c r="A644" i="31" s="1"/>
  <c r="A645" i="31" s="1"/>
  <c r="A646" i="31" s="1"/>
  <c r="A647" i="31" s="1"/>
  <c r="A648" i="31" s="1"/>
  <c r="A649" i="31" s="1"/>
  <c r="A650" i="31" s="1"/>
  <c r="A651" i="31" s="1"/>
  <c r="A652" i="31" s="1"/>
  <c r="A653" i="31" s="1"/>
  <c r="A654" i="31" s="1"/>
  <c r="A655" i="31" s="1"/>
  <c r="A656" i="31" s="1"/>
  <c r="A657" i="31" s="1"/>
  <c r="A658" i="31" s="1"/>
  <c r="A659" i="31" s="1"/>
  <c r="A660" i="31" s="1"/>
  <c r="A661" i="31" s="1"/>
  <c r="A662" i="31" s="1"/>
  <c r="A663" i="31" s="1"/>
  <c r="A664" i="31" s="1"/>
  <c r="A665" i="31" s="1"/>
  <c r="A666" i="31" s="1"/>
  <c r="A667" i="31" s="1"/>
  <c r="A668" i="31" s="1"/>
  <c r="A669" i="31" s="1"/>
  <c r="A670" i="31" s="1"/>
  <c r="A671" i="31" s="1"/>
  <c r="A672" i="31" s="1"/>
  <c r="A673" i="31" s="1"/>
  <c r="A674" i="31" s="1"/>
  <c r="A675" i="31" s="1"/>
  <c r="A676" i="31"/>
  <c r="A677" i="31" s="1"/>
  <c r="A678" i="31" s="1"/>
  <c r="A679" i="31" s="1"/>
  <c r="A680" i="31" s="1"/>
  <c r="A681" i="31" s="1"/>
  <c r="A682" i="31" s="1"/>
  <c r="A683" i="31" s="1"/>
  <c r="A684" i="31" s="1"/>
  <c r="A685" i="31" s="1"/>
  <c r="A686" i="31" s="1"/>
  <c r="A687" i="31" s="1"/>
  <c r="A688" i="31" s="1"/>
  <c r="A689" i="31" s="1"/>
  <c r="A690" i="31" s="1"/>
  <c r="A691" i="31" s="1"/>
  <c r="A692" i="31" s="1"/>
  <c r="A693" i="31" s="1"/>
  <c r="A694" i="31" s="1"/>
  <c r="A695" i="31" s="1"/>
  <c r="A696" i="31" s="1"/>
  <c r="A697" i="31" s="1"/>
  <c r="A698" i="31" s="1"/>
  <c r="A699" i="31" s="1"/>
  <c r="A700" i="31" s="1"/>
  <c r="A701" i="31" s="1"/>
  <c r="A702" i="31" s="1"/>
  <c r="A703" i="31" s="1"/>
  <c r="A704" i="31" s="1"/>
  <c r="A705" i="31" s="1"/>
  <c r="A706" i="31" s="1"/>
  <c r="A707" i="31" s="1"/>
  <c r="A708" i="31" s="1"/>
  <c r="A709" i="31" s="1"/>
  <c r="A710" i="31" s="1"/>
  <c r="A711" i="31" s="1"/>
  <c r="A712" i="31" s="1"/>
  <c r="A713" i="31" s="1"/>
  <c r="A714" i="31" s="1"/>
  <c r="A715" i="31" s="1"/>
  <c r="A716" i="31" s="1"/>
  <c r="A717" i="31" s="1"/>
  <c r="A718" i="31" s="1"/>
  <c r="A719" i="31" s="1"/>
  <c r="A720" i="31" s="1"/>
  <c r="A721" i="31" s="1"/>
  <c r="A722" i="31" s="1"/>
  <c r="A723" i="31" s="1"/>
  <c r="A724" i="31" s="1"/>
  <c r="A725" i="31" s="1"/>
  <c r="A726" i="31" s="1"/>
  <c r="A727" i="31" s="1"/>
  <c r="A728" i="31" s="1"/>
  <c r="A729" i="31" s="1"/>
  <c r="A730" i="31" s="1"/>
  <c r="A731" i="31" s="1"/>
  <c r="A732" i="31" s="1"/>
  <c r="A733" i="31" s="1"/>
  <c r="A734" i="31" s="1"/>
  <c r="A735" i="31" s="1"/>
  <c r="A736" i="31" s="1"/>
  <c r="A737" i="31" s="1"/>
  <c r="A738" i="31" s="1"/>
  <c r="A739" i="31" s="1"/>
  <c r="A740" i="31" s="1"/>
  <c r="A741" i="31" s="1"/>
  <c r="A742" i="31" s="1"/>
  <c r="A743" i="31" s="1"/>
  <c r="A744" i="31" s="1"/>
  <c r="A745" i="31" s="1"/>
  <c r="A746" i="31" s="1"/>
  <c r="A747" i="31" s="1"/>
  <c r="A748" i="31" s="1"/>
  <c r="A749" i="31" s="1"/>
  <c r="A750" i="31" s="1"/>
  <c r="A751" i="31" s="1"/>
  <c r="A752" i="31" s="1"/>
  <c r="A753" i="31" s="1"/>
  <c r="A754" i="31" s="1"/>
  <c r="A755" i="31" s="1"/>
  <c r="A756" i="31" s="1"/>
  <c r="A757" i="31" s="1"/>
  <c r="A758" i="31" s="1"/>
  <c r="A759" i="31" s="1"/>
  <c r="A760" i="31" s="1"/>
  <c r="A761" i="31" s="1"/>
  <c r="A762" i="31" s="1"/>
  <c r="A763" i="31" s="1"/>
  <c r="A764" i="31" s="1"/>
  <c r="A765" i="31" s="1"/>
  <c r="A766" i="31" s="1"/>
  <c r="A767" i="31" s="1"/>
  <c r="A768" i="31" s="1"/>
  <c r="A769" i="31" s="1"/>
  <c r="A770" i="31" s="1"/>
  <c r="A771" i="31" s="1"/>
  <c r="A772" i="31" s="1"/>
  <c r="A773" i="31" s="1"/>
  <c r="A774" i="31" s="1"/>
  <c r="A775" i="31" s="1"/>
  <c r="A776" i="31" s="1"/>
  <c r="A777" i="31" s="1"/>
  <c r="A778" i="31" s="1"/>
  <c r="A779" i="31" s="1"/>
  <c r="A780" i="31" s="1"/>
  <c r="A781" i="31" s="1"/>
  <c r="A782" i="31" s="1"/>
  <c r="A783" i="31" s="1"/>
  <c r="A784" i="31" s="1"/>
  <c r="A785" i="31" s="1"/>
  <c r="A786" i="31" s="1"/>
  <c r="A787" i="31" s="1"/>
  <c r="A788" i="31" s="1"/>
  <c r="A789" i="31" s="1"/>
  <c r="A790" i="31" s="1"/>
  <c r="A791" i="31" s="1"/>
  <c r="A792" i="31" s="1"/>
  <c r="A793" i="31" s="1"/>
  <c r="A794" i="31" s="1"/>
  <c r="A795" i="31" s="1"/>
  <c r="A796" i="31" s="1"/>
  <c r="A797" i="31" s="1"/>
  <c r="A798" i="31" s="1"/>
  <c r="A799" i="31" s="1"/>
  <c r="A800" i="31" s="1"/>
  <c r="A801" i="31" s="1"/>
  <c r="A802" i="31" s="1"/>
  <c r="A803" i="31" s="1"/>
  <c r="A804" i="31" s="1"/>
  <c r="A805" i="31" s="1"/>
  <c r="A806" i="31" s="1"/>
  <c r="A807" i="31" s="1"/>
  <c r="A808" i="31" s="1"/>
  <c r="A809" i="31" s="1"/>
  <c r="A810" i="31" s="1"/>
  <c r="A811" i="31" s="1"/>
  <c r="A812" i="31" s="1"/>
  <c r="A813" i="31" s="1"/>
  <c r="A814" i="31" s="1"/>
  <c r="A815" i="31" s="1"/>
  <c r="A816" i="31" s="1"/>
  <c r="A817" i="31" s="1"/>
  <c r="A818" i="31" s="1"/>
  <c r="A819" i="31" s="1"/>
  <c r="A820" i="31" s="1"/>
  <c r="A821" i="31" s="1"/>
  <c r="A822" i="31" s="1"/>
  <c r="A823" i="31" s="1"/>
  <c r="A824" i="31" s="1"/>
  <c r="A825" i="31" s="1"/>
  <c r="A826" i="31" s="1"/>
  <c r="A827" i="31" s="1"/>
  <c r="A828" i="31" s="1"/>
  <c r="A829" i="31" s="1"/>
  <c r="A830" i="31" s="1"/>
  <c r="A831" i="31" s="1"/>
  <c r="A832" i="31" s="1"/>
  <c r="A833" i="31" s="1"/>
  <c r="A834" i="31" s="1"/>
  <c r="A835" i="31" s="1"/>
  <c r="A836" i="31" s="1"/>
  <c r="A837" i="31" s="1"/>
  <c r="A838" i="31" s="1"/>
  <c r="A839" i="31" s="1"/>
  <c r="A840" i="31" s="1"/>
  <c r="A841" i="31" s="1"/>
  <c r="A842" i="31" s="1"/>
  <c r="A843" i="31" s="1"/>
  <c r="A844" i="31" s="1"/>
  <c r="A845" i="31" s="1"/>
  <c r="A846" i="31" s="1"/>
  <c r="A847" i="31" s="1"/>
  <c r="A848" i="31" s="1"/>
  <c r="A849" i="31" s="1"/>
  <c r="A850" i="31" s="1"/>
  <c r="A851" i="31" s="1"/>
  <c r="A852" i="31" s="1"/>
  <c r="A853" i="31" s="1"/>
  <c r="A854" i="31" s="1"/>
  <c r="A855" i="31" s="1"/>
  <c r="A856" i="31" s="1"/>
  <c r="A857" i="31" s="1"/>
  <c r="A858" i="31" s="1"/>
  <c r="A859" i="31" s="1"/>
  <c r="A860" i="31" s="1"/>
  <c r="A861" i="31" s="1"/>
  <c r="A862" i="31" s="1"/>
  <c r="A863" i="31" s="1"/>
  <c r="A864" i="31" s="1"/>
  <c r="A865" i="31" s="1"/>
  <c r="A866" i="31" s="1"/>
  <c r="A867" i="31" s="1"/>
  <c r="A868" i="31" s="1"/>
  <c r="A869" i="31" s="1"/>
  <c r="A870" i="31" s="1"/>
  <c r="A871" i="31" s="1"/>
  <c r="A872" i="31" s="1"/>
  <c r="A873" i="31" s="1"/>
  <c r="A874" i="31" s="1"/>
  <c r="A875" i="31" s="1"/>
  <c r="A876" i="31" s="1"/>
  <c r="A877" i="31" s="1"/>
  <c r="A878" i="31" s="1"/>
  <c r="A879" i="31" s="1"/>
  <c r="A880" i="31" s="1"/>
  <c r="A881" i="31" s="1"/>
  <c r="A882" i="31" s="1"/>
  <c r="A883" i="31" s="1"/>
  <c r="A884" i="31" s="1"/>
  <c r="A885" i="31" s="1"/>
  <c r="A886" i="31" s="1"/>
  <c r="A887" i="31" s="1"/>
  <c r="A888" i="31" s="1"/>
  <c r="A889" i="31" s="1"/>
  <c r="A890" i="31" s="1"/>
  <c r="A891" i="31" s="1"/>
  <c r="A892" i="31" s="1"/>
  <c r="A893" i="31" s="1"/>
  <c r="A894" i="31" s="1"/>
  <c r="A895" i="31" s="1"/>
  <c r="A896" i="31" s="1"/>
  <c r="A897" i="31" s="1"/>
  <c r="A898" i="31" s="1"/>
  <c r="A899" i="31" s="1"/>
  <c r="A900" i="31" s="1"/>
  <c r="A901" i="31" s="1"/>
  <c r="A902" i="31" s="1"/>
  <c r="A903" i="31" s="1"/>
  <c r="A904" i="31" s="1"/>
  <c r="A905" i="31" s="1"/>
  <c r="A906" i="31" s="1"/>
  <c r="A907" i="31" s="1"/>
  <c r="A908" i="31" s="1"/>
  <c r="A909" i="31" s="1"/>
  <c r="A910" i="31" s="1"/>
  <c r="A911" i="31" s="1"/>
  <c r="A912" i="31" s="1"/>
  <c r="A913" i="31" s="1"/>
  <c r="A914" i="31" s="1"/>
  <c r="A915" i="31" s="1"/>
  <c r="A916" i="31" s="1"/>
  <c r="A917" i="31" s="1"/>
  <c r="A918" i="31" s="1"/>
  <c r="A919" i="31" s="1"/>
  <c r="A920" i="31" s="1"/>
  <c r="A921" i="31" s="1"/>
  <c r="A922" i="31" s="1"/>
  <c r="A923" i="31" s="1"/>
  <c r="A924" i="31" s="1"/>
  <c r="A925" i="31" s="1"/>
  <c r="A926" i="31" s="1"/>
  <c r="A927" i="31" s="1"/>
  <c r="A928" i="31" s="1"/>
  <c r="A929" i="31" s="1"/>
  <c r="A930" i="31" s="1"/>
  <c r="A931" i="31" s="1"/>
  <c r="A932" i="31" s="1"/>
  <c r="A933" i="31" s="1"/>
  <c r="A934" i="31" s="1"/>
  <c r="A935" i="31" s="1"/>
  <c r="A936" i="31" s="1"/>
  <c r="A937" i="31" s="1"/>
  <c r="A938" i="31" s="1"/>
  <c r="A939" i="31" s="1"/>
  <c r="A940" i="31" s="1"/>
  <c r="A941" i="31" s="1"/>
  <c r="A942" i="31" s="1"/>
  <c r="A943" i="31" s="1"/>
  <c r="A944" i="31" s="1"/>
  <c r="A945" i="31" s="1"/>
  <c r="A946" i="31" s="1"/>
  <c r="A947" i="31" s="1"/>
  <c r="A948" i="31" s="1"/>
  <c r="A949" i="31" s="1"/>
  <c r="A950" i="31" s="1"/>
  <c r="A951" i="31" s="1"/>
  <c r="A952" i="31" s="1"/>
  <c r="A953" i="31" s="1"/>
  <c r="A954" i="31" s="1"/>
  <c r="A955" i="31" s="1"/>
  <c r="A956" i="31" s="1"/>
  <c r="A957" i="31" s="1"/>
  <c r="A958" i="31" s="1"/>
  <c r="A959" i="31" s="1"/>
  <c r="A960" i="31" s="1"/>
  <c r="A961" i="31" s="1"/>
  <c r="A962" i="31" s="1"/>
  <c r="A963" i="31" s="1"/>
  <c r="A964" i="31" s="1"/>
  <c r="A965" i="31" s="1"/>
  <c r="A966" i="31" s="1"/>
  <c r="A967" i="31" s="1"/>
  <c r="A968" i="31" s="1"/>
  <c r="A969" i="31" s="1"/>
  <c r="A970" i="31" s="1"/>
  <c r="A971" i="31" s="1"/>
  <c r="A972" i="31" s="1"/>
  <c r="A973" i="31" s="1"/>
  <c r="A974" i="31" s="1"/>
  <c r="A975" i="31" s="1"/>
  <c r="A976" i="31" s="1"/>
  <c r="A977" i="31" s="1"/>
  <c r="A978" i="31" s="1"/>
  <c r="A979" i="31" s="1"/>
  <c r="A980" i="31" s="1"/>
  <c r="A981" i="31" s="1"/>
  <c r="A982" i="31" s="1"/>
  <c r="A983" i="31" s="1"/>
  <c r="A984" i="31" s="1"/>
  <c r="A985" i="31" s="1"/>
  <c r="A986" i="31" s="1"/>
  <c r="A987" i="31" s="1"/>
  <c r="A988" i="31" s="1"/>
  <c r="A989" i="31" s="1"/>
  <c r="A990" i="31" s="1"/>
  <c r="A991" i="31" s="1"/>
  <c r="A992" i="31" s="1"/>
  <c r="A993" i="31" s="1"/>
  <c r="A994" i="31" s="1"/>
  <c r="A995" i="31" s="1"/>
  <c r="A996" i="31" s="1"/>
  <c r="A997" i="31" s="1"/>
  <c r="A998" i="31" s="1"/>
  <c r="A999" i="31" s="1"/>
  <c r="A1000" i="31" s="1"/>
  <c r="A1001" i="31" s="1"/>
  <c r="A1002" i="31" s="1"/>
  <c r="A1003" i="31" s="1"/>
  <c r="A1004" i="31" s="1"/>
  <c r="A1005" i="31" s="1"/>
  <c r="A1006" i="31" s="1"/>
  <c r="A1007" i="31" s="1"/>
  <c r="A1008" i="31" s="1"/>
  <c r="A1009" i="31" s="1"/>
  <c r="A1010" i="31" s="1"/>
  <c r="A1011" i="31" s="1"/>
  <c r="A1012" i="31" s="1"/>
  <c r="A1013" i="31" s="1"/>
  <c r="A1014" i="31" s="1"/>
  <c r="A1015" i="31" s="1"/>
  <c r="A1016" i="31" s="1"/>
  <c r="A1017" i="31" s="1"/>
  <c r="A1018" i="31" s="1"/>
  <c r="A1019" i="31" s="1"/>
  <c r="A1020" i="31" s="1"/>
  <c r="A1021" i="31" s="1"/>
  <c r="A1022" i="31" s="1"/>
  <c r="A1023" i="31" s="1"/>
  <c r="A1024" i="31" s="1"/>
  <c r="A1025" i="31" s="1"/>
  <c r="A1026" i="31" s="1"/>
  <c r="A1027" i="31" s="1"/>
  <c r="A1028" i="31" s="1"/>
  <c r="A1029" i="31" s="1"/>
  <c r="A1030" i="31" s="1"/>
  <c r="A1031" i="31" s="1"/>
  <c r="A1032" i="31" s="1"/>
  <c r="A1033" i="31" s="1"/>
  <c r="A1034" i="31" s="1"/>
  <c r="A1035" i="31" s="1"/>
  <c r="A1036" i="31" s="1"/>
  <c r="A1037" i="31" s="1"/>
  <c r="A1038" i="31" s="1"/>
  <c r="A1039" i="31" s="1"/>
  <c r="A1040" i="31" s="1"/>
  <c r="A1041" i="31" s="1"/>
  <c r="A1042" i="31" s="1"/>
  <c r="A1043" i="31" s="1"/>
  <c r="A1044" i="31" s="1"/>
  <c r="A1045" i="31" s="1"/>
  <c r="A1046" i="31" s="1"/>
  <c r="A1047" i="31" s="1"/>
  <c r="A1048" i="31" s="1"/>
  <c r="A1049" i="31" s="1"/>
  <c r="A1050" i="31" s="1"/>
  <c r="A1051" i="31" s="1"/>
  <c r="A1052" i="31" s="1"/>
  <c r="A1053" i="31" s="1"/>
  <c r="A1054" i="31" s="1"/>
  <c r="A1055" i="31" s="1"/>
  <c r="A1056" i="31" s="1"/>
  <c r="A1057" i="31" s="1"/>
  <c r="A1058" i="31" s="1"/>
  <c r="A1059" i="31" s="1"/>
  <c r="A1060" i="31" s="1"/>
  <c r="A1061" i="31" s="1"/>
  <c r="A1062" i="31" s="1"/>
  <c r="A1063" i="31" s="1"/>
  <c r="A1064" i="31" s="1"/>
  <c r="A1065" i="31" s="1"/>
  <c r="A1066" i="31" s="1"/>
  <c r="A1067" i="31" s="1"/>
  <c r="A1068" i="31" s="1"/>
  <c r="A1069" i="31" s="1"/>
  <c r="A1070" i="31" s="1"/>
  <c r="A1071" i="31" s="1"/>
  <c r="A1072" i="31" s="1"/>
  <c r="A1073" i="31" s="1"/>
  <c r="A1074" i="31" s="1"/>
  <c r="A1075" i="31" s="1"/>
  <c r="A1076" i="31" s="1"/>
  <c r="A1077" i="31" s="1"/>
  <c r="A1078" i="31" s="1"/>
  <c r="A1079" i="31" s="1"/>
  <c r="A1080" i="31" s="1"/>
  <c r="A1081" i="31" s="1"/>
  <c r="A1082" i="31" s="1"/>
  <c r="A1083" i="31" s="1"/>
  <c r="A1084" i="31" s="1"/>
  <c r="A1085" i="31" s="1"/>
  <c r="A1086" i="31" s="1"/>
  <c r="A1087" i="31" s="1"/>
  <c r="A1088" i="31" s="1"/>
  <c r="A1089" i="31" s="1"/>
  <c r="A1090" i="31" s="1"/>
  <c r="A1091" i="31" s="1"/>
  <c r="A1092" i="31" s="1"/>
  <c r="A1093" i="31" s="1"/>
  <c r="A1094" i="31" s="1"/>
  <c r="A1095" i="31" s="1"/>
  <c r="A1096" i="31" s="1"/>
  <c r="A1097" i="31" s="1"/>
  <c r="A1098" i="31" s="1"/>
  <c r="A1099" i="31" s="1"/>
  <c r="A1100" i="31" s="1"/>
  <c r="A1101" i="31" s="1"/>
  <c r="A1102" i="31" s="1"/>
  <c r="A1103" i="31" s="1"/>
  <c r="A1104" i="31" s="1"/>
  <c r="A1105" i="31" s="1"/>
  <c r="A1106" i="31" s="1"/>
  <c r="A1107" i="31" s="1"/>
  <c r="A1108" i="31" s="1"/>
  <c r="A1109" i="31" s="1"/>
  <c r="A1110" i="31" s="1"/>
  <c r="A1111" i="31" s="1"/>
  <c r="A1112" i="31" s="1"/>
  <c r="A1113" i="31" s="1"/>
  <c r="A1114" i="31" s="1"/>
  <c r="A1115" i="31" s="1"/>
  <c r="A1116" i="31" s="1"/>
  <c r="A1117" i="31" s="1"/>
  <c r="A1118" i="31" s="1"/>
  <c r="A1119" i="31" s="1"/>
  <c r="A1120" i="31" s="1"/>
  <c r="A1121" i="31" s="1"/>
  <c r="A1122" i="31" s="1"/>
  <c r="A1123" i="31" s="1"/>
  <c r="A1124" i="31" s="1"/>
  <c r="A1125" i="31" s="1"/>
  <c r="A1126" i="31" s="1"/>
  <c r="A1127" i="31" s="1"/>
  <c r="A1128" i="31" s="1"/>
  <c r="A1129" i="31" s="1"/>
  <c r="A1130" i="31" s="1"/>
  <c r="A1131" i="31" s="1"/>
  <c r="A1132" i="31" s="1"/>
  <c r="A1133" i="31" s="1"/>
  <c r="A1134" i="31" s="1"/>
  <c r="A1135" i="31" s="1"/>
  <c r="A1136" i="31" s="1"/>
  <c r="A1137" i="31" s="1"/>
  <c r="A1138" i="31" s="1"/>
  <c r="A1139" i="31" s="1"/>
  <c r="A1140" i="31" s="1"/>
  <c r="A1141" i="31" s="1"/>
  <c r="A1142" i="31" s="1"/>
  <c r="A1143" i="31" s="1"/>
  <c r="A1144" i="31" s="1"/>
  <c r="A1145" i="31" s="1"/>
  <c r="A1146" i="31" s="1"/>
  <c r="A1147" i="31" s="1"/>
  <c r="A1148" i="31" s="1"/>
  <c r="A1149" i="31" s="1"/>
  <c r="A1150" i="31" s="1"/>
  <c r="A1151" i="31" s="1"/>
  <c r="A1152" i="31" s="1"/>
  <c r="A1153" i="31" s="1"/>
  <c r="A1154" i="31" s="1"/>
  <c r="A1155" i="31" s="1"/>
  <c r="A1156" i="31" s="1"/>
  <c r="A1157" i="31" s="1"/>
  <c r="A1158" i="31" s="1"/>
  <c r="A1159" i="31" s="1"/>
  <c r="A1160" i="31" s="1"/>
  <c r="A1161" i="31" s="1"/>
  <c r="A1162" i="31" s="1"/>
  <c r="A1163" i="31" s="1"/>
  <c r="A1164" i="31" s="1"/>
  <c r="A1165" i="31" s="1"/>
  <c r="A1166" i="31" s="1"/>
  <c r="A1167" i="31" s="1"/>
  <c r="A1168" i="31" s="1"/>
  <c r="A1169" i="31" s="1"/>
  <c r="A1170" i="31" s="1"/>
  <c r="A1171" i="31" s="1"/>
  <c r="A1172" i="31" s="1"/>
  <c r="A1173" i="31" s="1"/>
  <c r="A1174" i="31" s="1"/>
  <c r="A1175" i="31" s="1"/>
  <c r="A1176" i="31" s="1"/>
  <c r="A1177" i="31" s="1"/>
  <c r="A1178" i="31" s="1"/>
  <c r="A1179" i="31" s="1"/>
  <c r="A1180" i="31" s="1"/>
  <c r="A1181" i="31" s="1"/>
  <c r="A1182" i="31" s="1"/>
  <c r="A1183" i="31" s="1"/>
  <c r="A1184" i="31" s="1"/>
  <c r="A1185" i="31" s="1"/>
  <c r="A1186" i="31" s="1"/>
  <c r="A1187" i="31" s="1"/>
  <c r="A1188" i="31" s="1"/>
  <c r="A1189" i="31" s="1"/>
  <c r="A1190" i="31" s="1"/>
  <c r="A1191" i="31" s="1"/>
  <c r="A1192" i="31" s="1"/>
  <c r="A1193" i="31" s="1"/>
  <c r="A1194" i="31" s="1"/>
  <c r="A1195" i="31" s="1"/>
  <c r="A1196" i="31" s="1"/>
  <c r="A1197" i="31" s="1"/>
  <c r="A1198" i="31" s="1"/>
  <c r="A1199" i="31" s="1"/>
  <c r="A1200" i="31" s="1"/>
  <c r="A1201" i="31" s="1"/>
  <c r="A1202" i="31" s="1"/>
  <c r="A1203" i="31" s="1"/>
  <c r="A1204" i="31" s="1"/>
  <c r="A1205" i="31" s="1"/>
  <c r="A1206" i="31" s="1"/>
  <c r="A1207" i="31" s="1"/>
  <c r="A1208" i="31" s="1"/>
  <c r="A1209" i="31" s="1"/>
  <c r="A1210" i="31" s="1"/>
  <c r="A1211" i="31" s="1"/>
  <c r="A1212" i="31" s="1"/>
  <c r="A1213" i="31" s="1"/>
  <c r="A1214" i="31" s="1"/>
  <c r="A1215" i="31" s="1"/>
  <c r="A1216" i="31" s="1"/>
  <c r="A1217" i="31" s="1"/>
  <c r="A1218" i="31" s="1"/>
  <c r="A1219" i="31" s="1"/>
  <c r="A1220" i="31" s="1"/>
  <c r="A1221" i="31" s="1"/>
  <c r="A1222" i="31" s="1"/>
  <c r="A1223" i="31" s="1"/>
  <c r="A1224" i="31" s="1"/>
  <c r="A1225" i="31" s="1"/>
  <c r="A1226" i="31" s="1"/>
  <c r="A1227" i="31" s="1"/>
  <c r="A1228" i="31" s="1"/>
  <c r="A1229" i="31" s="1"/>
  <c r="A1230" i="31" s="1"/>
  <c r="A1231" i="31" s="1"/>
  <c r="A1232" i="31" s="1"/>
  <c r="A1233" i="31" s="1"/>
  <c r="A1234" i="31" s="1"/>
  <c r="A1235" i="31" s="1"/>
  <c r="A1236" i="31" s="1"/>
  <c r="A1237" i="31" s="1"/>
  <c r="A1238" i="31" s="1"/>
  <c r="A1239" i="31" s="1"/>
  <c r="A1240" i="31" s="1"/>
  <c r="A1241" i="31" s="1"/>
  <c r="A1242" i="31" s="1"/>
  <c r="A1243" i="31" s="1"/>
  <c r="A1244" i="31" s="1"/>
  <c r="A1245" i="31" s="1"/>
  <c r="A1246" i="31" s="1"/>
  <c r="A1247" i="31" s="1"/>
  <c r="A1248" i="31" s="1"/>
  <c r="A1249" i="31" s="1"/>
  <c r="A1250" i="31" s="1"/>
  <c r="A1251" i="31" s="1"/>
  <c r="A1252" i="31" s="1"/>
  <c r="A1253" i="31" s="1"/>
  <c r="A1254" i="31" s="1"/>
  <c r="A1255" i="31" s="1"/>
  <c r="A1256" i="31" s="1"/>
  <c r="A1257" i="31" s="1"/>
  <c r="A1258" i="31" s="1"/>
  <c r="A1259" i="31" s="1"/>
  <c r="A1260" i="31" s="1"/>
  <c r="A1261" i="31" s="1"/>
  <c r="A1262" i="31" s="1"/>
  <c r="A1263" i="31" s="1"/>
  <c r="A1264" i="31" s="1"/>
  <c r="A1265" i="31" s="1"/>
  <c r="A1266" i="31" s="1"/>
  <c r="A1267" i="31" s="1"/>
  <c r="A1268" i="31" s="1"/>
  <c r="A1269" i="31" s="1"/>
  <c r="A1270" i="31" s="1"/>
  <c r="A1271" i="31" s="1"/>
  <c r="A1272" i="31" s="1"/>
  <c r="A1273" i="31" s="1"/>
  <c r="A1274" i="31" s="1"/>
  <c r="A1275" i="31" s="1"/>
  <c r="A1276" i="31" s="1"/>
  <c r="A1277" i="31" s="1"/>
  <c r="A1278" i="31" s="1"/>
  <c r="A1279" i="31" s="1"/>
  <c r="A1280" i="31" s="1"/>
  <c r="A1281" i="31" s="1"/>
  <c r="A1282" i="31" s="1"/>
  <c r="A1283" i="31" s="1"/>
  <c r="A1284" i="31" s="1"/>
  <c r="A1285" i="31" s="1"/>
  <c r="A1286" i="31" s="1"/>
  <c r="A1287" i="31" s="1"/>
  <c r="A1288" i="31" s="1"/>
  <c r="A1289" i="31" s="1"/>
  <c r="A1290" i="31" s="1"/>
  <c r="A1291" i="31" s="1"/>
  <c r="A1292" i="31" s="1"/>
  <c r="A1293" i="31" s="1"/>
  <c r="A1294" i="31" s="1"/>
  <c r="A1295" i="31" s="1"/>
  <c r="A1296" i="31" s="1"/>
  <c r="A1297" i="31" s="1"/>
  <c r="A1298" i="31" s="1"/>
  <c r="A1299" i="31" s="1"/>
  <c r="A1300" i="31" s="1"/>
  <c r="A1301" i="31" s="1"/>
  <c r="A1302" i="31" s="1"/>
  <c r="A1303" i="31" s="1"/>
  <c r="A1304" i="31" s="1"/>
  <c r="A1305" i="31" s="1"/>
  <c r="A1306" i="31" s="1"/>
  <c r="A1307" i="31" s="1"/>
  <c r="A1308" i="31" s="1"/>
  <c r="A1309" i="31" s="1"/>
  <c r="A1310" i="31" s="1"/>
  <c r="A1311" i="31" s="1"/>
  <c r="A1312" i="31" s="1"/>
  <c r="A1313" i="31" s="1"/>
  <c r="A1314" i="31" s="1"/>
  <c r="A1315" i="31" s="1"/>
  <c r="A1316" i="31" s="1"/>
  <c r="A1317" i="31" s="1"/>
  <c r="A1318" i="31" s="1"/>
  <c r="A1319" i="31" s="1"/>
  <c r="A1320" i="31" s="1"/>
  <c r="A1321" i="31" s="1"/>
  <c r="A1322" i="31" s="1"/>
  <c r="A1323" i="31" s="1"/>
  <c r="A1324" i="31" s="1"/>
  <c r="A1325" i="31" s="1"/>
  <c r="A1326" i="31" s="1"/>
  <c r="A1327" i="31" s="1"/>
  <c r="A1328" i="31" s="1"/>
  <c r="A1329" i="31" s="1"/>
  <c r="A1330" i="31" s="1"/>
  <c r="A1331" i="31" s="1"/>
  <c r="A1332" i="31" s="1"/>
  <c r="A1333" i="31" s="1"/>
  <c r="A1334" i="31" s="1"/>
  <c r="A1335" i="31" s="1"/>
  <c r="A1336" i="31" s="1"/>
  <c r="A1337" i="31" s="1"/>
  <c r="A1338" i="31" s="1"/>
  <c r="A1339" i="31" s="1"/>
  <c r="A1340" i="31" s="1"/>
  <c r="A1341" i="31" s="1"/>
  <c r="A1342" i="31" s="1"/>
  <c r="A1343" i="31" s="1"/>
  <c r="A1344" i="31" s="1"/>
  <c r="A1345" i="31" s="1"/>
  <c r="A1346" i="31" s="1"/>
  <c r="A1347" i="31" s="1"/>
  <c r="A1348" i="31" s="1"/>
  <c r="A1349" i="31" s="1"/>
  <c r="A1350" i="31" s="1"/>
  <c r="A1351" i="31" s="1"/>
  <c r="A1352" i="31" s="1"/>
  <c r="A1353" i="31" s="1"/>
  <c r="A1354" i="31" s="1"/>
  <c r="A1355" i="31" s="1"/>
  <c r="A1356" i="31" s="1"/>
  <c r="A1357" i="31" s="1"/>
  <c r="A1358" i="31" s="1"/>
  <c r="A1359" i="31" s="1"/>
  <c r="A1360" i="31" s="1"/>
  <c r="A1361" i="31" s="1"/>
  <c r="A1362" i="31" s="1"/>
  <c r="A1363" i="31" s="1"/>
  <c r="A1364" i="31" s="1"/>
  <c r="A1365" i="31" s="1"/>
  <c r="A1366" i="31" s="1"/>
  <c r="A1367" i="31" s="1"/>
  <c r="A1368" i="31" s="1"/>
  <c r="A1369" i="31" s="1"/>
  <c r="A1370" i="31" s="1"/>
  <c r="A1371" i="31" s="1"/>
  <c r="A1372" i="31" s="1"/>
  <c r="A1373" i="31" s="1"/>
  <c r="A1374" i="31" s="1"/>
  <c r="A1375" i="31" s="1"/>
  <c r="A1376" i="31" s="1"/>
  <c r="A1377" i="31" s="1"/>
  <c r="A1378" i="31" s="1"/>
  <c r="A1379" i="31" s="1"/>
  <c r="A1380" i="31" s="1"/>
  <c r="A1381" i="31" s="1"/>
  <c r="A1382" i="31" s="1"/>
  <c r="A1383" i="31" s="1"/>
  <c r="A1384" i="31" s="1"/>
  <c r="A1385" i="31" s="1"/>
  <c r="A1386" i="31" s="1"/>
  <c r="A1387" i="31" s="1"/>
  <c r="A1388" i="31" s="1"/>
  <c r="A1389" i="31" s="1"/>
  <c r="A1390" i="31" s="1"/>
  <c r="A1391" i="31" s="1"/>
  <c r="A1392" i="31" s="1"/>
  <c r="A1393" i="31" s="1"/>
  <c r="A1394" i="31" s="1"/>
  <c r="A1395" i="31" s="1"/>
  <c r="A1396" i="31" s="1"/>
  <c r="A1397" i="31" s="1"/>
  <c r="A1398" i="31" s="1"/>
  <c r="A1399" i="31" s="1"/>
  <c r="A1400" i="31" s="1"/>
  <c r="A1401" i="31" s="1"/>
  <c r="A1402" i="31" s="1"/>
  <c r="A1403" i="31" s="1"/>
  <c r="A1404" i="31" s="1"/>
  <c r="A1405" i="31" s="1"/>
  <c r="A1406" i="31" s="1"/>
  <c r="A1407" i="31" s="1"/>
  <c r="A1408" i="31" s="1"/>
  <c r="A1409" i="31" s="1"/>
  <c r="A1410" i="31" s="1"/>
  <c r="A1411" i="31" s="1"/>
  <c r="A1412" i="31" s="1"/>
  <c r="A1413" i="31" s="1"/>
  <c r="A1414" i="31" s="1"/>
  <c r="A1415" i="31" s="1"/>
  <c r="A1416" i="31" s="1"/>
  <c r="A1417" i="31" s="1"/>
  <c r="A1418" i="31" s="1"/>
  <c r="A1419" i="31" s="1"/>
  <c r="A1420" i="31" s="1"/>
  <c r="A1421" i="31" s="1"/>
  <c r="A1422" i="31" s="1"/>
  <c r="A1423" i="31" s="1"/>
  <c r="A1424" i="31" s="1"/>
  <c r="A1425" i="31" s="1"/>
  <c r="A1426" i="31" s="1"/>
  <c r="A1427" i="31" s="1"/>
  <c r="A1428" i="31" s="1"/>
  <c r="A1429" i="31" s="1"/>
  <c r="A1430" i="31" s="1"/>
  <c r="A1431" i="31" s="1"/>
  <c r="A1432" i="31" s="1"/>
  <c r="A1433" i="31" s="1"/>
  <c r="A1434" i="31" s="1"/>
  <c r="A1435" i="31" s="1"/>
  <c r="A1436" i="31" s="1"/>
  <c r="A1437" i="31" s="1"/>
  <c r="A1438" i="31" s="1"/>
  <c r="A1439" i="31" s="1"/>
  <c r="A1440" i="31" s="1"/>
  <c r="A1441" i="31" s="1"/>
  <c r="A1442" i="31" s="1"/>
  <c r="A1443" i="31" s="1"/>
  <c r="A1444" i="31" s="1"/>
  <c r="A1445" i="31" s="1"/>
  <c r="A1446" i="31" s="1"/>
  <c r="A1447" i="31" s="1"/>
  <c r="A1448" i="31" s="1"/>
  <c r="A1449" i="31" s="1"/>
  <c r="A1450" i="31" s="1"/>
  <c r="A1451" i="31" s="1"/>
  <c r="A1452" i="31" s="1"/>
  <c r="A1453" i="31" s="1"/>
  <c r="A1454" i="31" s="1"/>
  <c r="A1455" i="31" s="1"/>
  <c r="A1456" i="31" s="1"/>
  <c r="A1457" i="31" s="1"/>
  <c r="A1458" i="31" s="1"/>
  <c r="A1459" i="31" s="1"/>
  <c r="A1460" i="31" s="1"/>
  <c r="A1461" i="31" s="1"/>
  <c r="A1462" i="31" s="1"/>
  <c r="A1463" i="31" s="1"/>
  <c r="A1464" i="31" s="1"/>
  <c r="A1465" i="31" s="1"/>
  <c r="A1466" i="31" s="1"/>
  <c r="A1467" i="31" s="1"/>
  <c r="A1468" i="31" s="1"/>
  <c r="A1469" i="31" s="1"/>
  <c r="A1470" i="31" s="1"/>
  <c r="A1471" i="31" s="1"/>
  <c r="A1472" i="31" s="1"/>
  <c r="A1473" i="31" s="1"/>
  <c r="A1474" i="31" s="1"/>
  <c r="A1475" i="31" s="1"/>
  <c r="A1476" i="31" s="1"/>
  <c r="A1477" i="31" s="1"/>
  <c r="A1478" i="31" s="1"/>
  <c r="A1479" i="31" s="1"/>
  <c r="A1480" i="31" s="1"/>
  <c r="A1481" i="31" s="1"/>
  <c r="A1482" i="31" s="1"/>
  <c r="A1483" i="31" s="1"/>
  <c r="A1484" i="31" s="1"/>
  <c r="A1485" i="31" s="1"/>
  <c r="A1486" i="31" s="1"/>
  <c r="A1487" i="31" s="1"/>
  <c r="A1488" i="31" s="1"/>
  <c r="A1489" i="31" s="1"/>
  <c r="A1490" i="31" s="1"/>
  <c r="A1491" i="31" s="1"/>
  <c r="A1492" i="31" s="1"/>
  <c r="A1493" i="31" s="1"/>
  <c r="A1494" i="31" s="1"/>
  <c r="A1495" i="31" s="1"/>
  <c r="A1496" i="31" s="1"/>
  <c r="A1497" i="31" s="1"/>
  <c r="A1498" i="31" s="1"/>
  <c r="A1499" i="31" s="1"/>
  <c r="A1500" i="31" s="1"/>
  <c r="A1501" i="31" s="1"/>
  <c r="A1502" i="31" s="1"/>
  <c r="A1503" i="31" s="1"/>
  <c r="A1504" i="31" s="1"/>
  <c r="A1505" i="31" s="1"/>
  <c r="A1506" i="31" s="1"/>
  <c r="A1507" i="31" s="1"/>
  <c r="A1508" i="31" s="1"/>
  <c r="A1509" i="31" s="1"/>
  <c r="A1510" i="31" s="1"/>
  <c r="A1511" i="31" s="1"/>
  <c r="A1512" i="31" s="1"/>
  <c r="A1513" i="31" s="1"/>
  <c r="A1514" i="31" s="1"/>
  <c r="A1515" i="31" s="1"/>
  <c r="A1516" i="31" s="1"/>
  <c r="A1517" i="31" s="1"/>
  <c r="A1518" i="31" s="1"/>
  <c r="A1519" i="31" s="1"/>
  <c r="A1520" i="31" s="1"/>
  <c r="A1521" i="31" s="1"/>
  <c r="A1522" i="31" s="1"/>
  <c r="A1523" i="31" s="1"/>
  <c r="A1524" i="31" s="1"/>
  <c r="A1525" i="31" s="1"/>
  <c r="A1526" i="31" s="1"/>
  <c r="A1527" i="31" s="1"/>
  <c r="A1528" i="31" s="1"/>
  <c r="A1529" i="31" s="1"/>
  <c r="A1530" i="31" s="1"/>
  <c r="A1531" i="31" s="1"/>
  <c r="A1532" i="31" s="1"/>
  <c r="A1533" i="31" s="1"/>
  <c r="A1534" i="31" s="1"/>
  <c r="A1535" i="31" s="1"/>
  <c r="A1536" i="31" s="1"/>
  <c r="A1537" i="31" s="1"/>
  <c r="A1538" i="31" s="1"/>
  <c r="A1539" i="31" s="1"/>
  <c r="A1540" i="31" s="1"/>
  <c r="A1541" i="31" s="1"/>
  <c r="A1542" i="31" s="1"/>
  <c r="A1543" i="31" s="1"/>
  <c r="A1544" i="31" s="1"/>
  <c r="A1545" i="31" s="1"/>
  <c r="A1546" i="31" s="1"/>
  <c r="A1547" i="31" s="1"/>
  <c r="A1548" i="31" s="1"/>
  <c r="A1549" i="31" s="1"/>
  <c r="A1550" i="31" s="1"/>
  <c r="A1551" i="31" s="1"/>
  <c r="A1552" i="31" s="1"/>
  <c r="A1553" i="31" s="1"/>
  <c r="A1554" i="31" s="1"/>
  <c r="A1555" i="31" s="1"/>
  <c r="A1556" i="31" s="1"/>
  <c r="A1557" i="31" s="1"/>
  <c r="A1558" i="31" s="1"/>
  <c r="A1559" i="31" s="1"/>
  <c r="A1560" i="31" s="1"/>
  <c r="A1561" i="31" s="1"/>
  <c r="A1562" i="31" s="1"/>
  <c r="A1563" i="31" s="1"/>
  <c r="A1564" i="31" s="1"/>
  <c r="A1565" i="31" s="1"/>
  <c r="A1566" i="31" s="1"/>
  <c r="A1567" i="31" s="1"/>
  <c r="A1568" i="31" s="1"/>
  <c r="A1569" i="31" s="1"/>
  <c r="A1570" i="31" s="1"/>
  <c r="A1571" i="31" s="1"/>
  <c r="A1572" i="31" s="1"/>
  <c r="A1573" i="31" s="1"/>
  <c r="A1574" i="31" s="1"/>
  <c r="A1575" i="31" s="1"/>
  <c r="A1576" i="31" s="1"/>
  <c r="A1577" i="31" s="1"/>
  <c r="A1578" i="31" s="1"/>
  <c r="A1579" i="31" s="1"/>
  <c r="A1580" i="31" s="1"/>
  <c r="A1581" i="31" s="1"/>
  <c r="A1582" i="31" s="1"/>
  <c r="A1583" i="31" s="1"/>
  <c r="A1584" i="31" s="1"/>
  <c r="A1585" i="31" s="1"/>
  <c r="A1586" i="31" s="1"/>
  <c r="A1587" i="31" s="1"/>
  <c r="A1588" i="31" s="1"/>
  <c r="A1589" i="31" s="1"/>
  <c r="A1590" i="31" s="1"/>
  <c r="A1591" i="31" s="1"/>
  <c r="A1592" i="31" s="1"/>
  <c r="A1593" i="31" s="1"/>
  <c r="A1594" i="31" s="1"/>
  <c r="A1595" i="31" s="1"/>
  <c r="A1596" i="31" s="1"/>
  <c r="A1597" i="31" s="1"/>
  <c r="A1598" i="31" s="1"/>
  <c r="A1599" i="31" s="1"/>
  <c r="A1600" i="31" s="1"/>
  <c r="A1601" i="31" s="1"/>
  <c r="A1602" i="31" s="1"/>
  <c r="A1603" i="31" s="1"/>
  <c r="A1604" i="31" s="1"/>
  <c r="A1605" i="31" s="1"/>
  <c r="A1606" i="31" s="1"/>
  <c r="A1607" i="31" s="1"/>
  <c r="A1608" i="31" s="1"/>
  <c r="A1609" i="31" s="1"/>
  <c r="A1610" i="31" s="1"/>
  <c r="A1611" i="31" s="1"/>
  <c r="A1612" i="31" s="1"/>
  <c r="A1613" i="31" s="1"/>
  <c r="A1614" i="31" s="1"/>
  <c r="A1615" i="31" s="1"/>
  <c r="A1616" i="31" s="1"/>
  <c r="A1617" i="31" s="1"/>
  <c r="A1618" i="31" s="1"/>
  <c r="A1619" i="31" s="1"/>
  <c r="A1620" i="31" s="1"/>
  <c r="A1621" i="31" s="1"/>
  <c r="A1622" i="31" s="1"/>
  <c r="A1623" i="31" s="1"/>
  <c r="A1624" i="31" s="1"/>
  <c r="A1625" i="31" s="1"/>
  <c r="A1626" i="31" s="1"/>
  <c r="A1627" i="31" s="1"/>
  <c r="A1628" i="31" s="1"/>
  <c r="A1629" i="31" s="1"/>
  <c r="A1630" i="31" s="1"/>
  <c r="A1631" i="31" s="1"/>
  <c r="A1632" i="31" s="1"/>
  <c r="A1633" i="31" s="1"/>
  <c r="A1634" i="31" s="1"/>
  <c r="A1635" i="31" s="1"/>
  <c r="A1636" i="31" s="1"/>
  <c r="A1637" i="31" s="1"/>
  <c r="A1638" i="31" s="1"/>
  <c r="A1639" i="31" s="1"/>
  <c r="A1640" i="31" s="1"/>
  <c r="A1641" i="31" s="1"/>
  <c r="A1642" i="31" s="1"/>
  <c r="A1643" i="31" s="1"/>
  <c r="A1644" i="31" s="1"/>
  <c r="A1645" i="31" s="1"/>
  <c r="A1646" i="31" s="1"/>
  <c r="A1647" i="31" s="1"/>
  <c r="A1648" i="31" s="1"/>
  <c r="A1649" i="31" s="1"/>
  <c r="A1650" i="31" s="1"/>
  <c r="A1651" i="31" s="1"/>
  <c r="A1652" i="31" s="1"/>
  <c r="A1653" i="31" s="1"/>
  <c r="A1654" i="31" s="1"/>
  <c r="A1655" i="31" s="1"/>
  <c r="A1656" i="31" s="1"/>
  <c r="A1657" i="31" s="1"/>
  <c r="A1658" i="31" s="1"/>
  <c r="A1659" i="31" s="1"/>
  <c r="A1660" i="31" s="1"/>
  <c r="A1661" i="31" s="1"/>
  <c r="A1662" i="31" s="1"/>
  <c r="A1663" i="31" s="1"/>
  <c r="A1664" i="31" s="1"/>
  <c r="A1665" i="31" s="1"/>
  <c r="A1666" i="31" s="1"/>
  <c r="A1667" i="31" s="1"/>
  <c r="A1668" i="31" s="1"/>
  <c r="A1669" i="31" s="1"/>
  <c r="A1670" i="31" s="1"/>
  <c r="A1671" i="31" s="1"/>
  <c r="A1672" i="31" s="1"/>
  <c r="A1673" i="31" s="1"/>
  <c r="A1674" i="31" s="1"/>
  <c r="A1675" i="31" s="1"/>
  <c r="A1676" i="31" s="1"/>
  <c r="A1677" i="31" s="1"/>
  <c r="A1678" i="31" s="1"/>
  <c r="A1679" i="31" s="1"/>
  <c r="A1680" i="31" s="1"/>
  <c r="A1681" i="31" s="1"/>
  <c r="A1682" i="31" s="1"/>
  <c r="A1683" i="31" s="1"/>
  <c r="A1684" i="31" s="1"/>
  <c r="A1685" i="31" s="1"/>
  <c r="A1686" i="31" s="1"/>
  <c r="A1687" i="31" s="1"/>
  <c r="A1688" i="31" s="1"/>
  <c r="A1689" i="31" s="1"/>
  <c r="A1690" i="31" s="1"/>
  <c r="A1691" i="31" s="1"/>
  <c r="A1692" i="31" s="1"/>
  <c r="A1693" i="31" s="1"/>
  <c r="A1694" i="31" s="1"/>
  <c r="A1695" i="31" s="1"/>
  <c r="A1696" i="31" s="1"/>
  <c r="A1697" i="31" s="1"/>
  <c r="A1698" i="31" s="1"/>
  <c r="A1699" i="31" s="1"/>
  <c r="A1700" i="31" s="1"/>
  <c r="A1701" i="31" s="1"/>
  <c r="A1702" i="31" s="1"/>
  <c r="A1703" i="31" s="1"/>
  <c r="A1704" i="31" s="1"/>
  <c r="A1705" i="31" s="1"/>
  <c r="A1706" i="31" s="1"/>
  <c r="A1707" i="31" s="1"/>
  <c r="A1708" i="31" s="1"/>
  <c r="A1709" i="31" s="1"/>
  <c r="A1710" i="31" s="1"/>
  <c r="A1711" i="31" s="1"/>
  <c r="A1712" i="31" s="1"/>
  <c r="A1713" i="31" s="1"/>
  <c r="A1714" i="31" s="1"/>
  <c r="A1715" i="31" s="1"/>
  <c r="A1716" i="31" s="1"/>
  <c r="A1717" i="31" s="1"/>
  <c r="A1718" i="31" s="1"/>
  <c r="A1719" i="31" s="1"/>
  <c r="A1720" i="31" s="1"/>
  <c r="A1721" i="31" s="1"/>
  <c r="A1722" i="31" s="1"/>
  <c r="A1723" i="31" s="1"/>
  <c r="A1724" i="31" s="1"/>
  <c r="A1725" i="31" s="1"/>
  <c r="A1726" i="31" s="1"/>
  <c r="A1727" i="31" s="1"/>
  <c r="A1728" i="31" s="1"/>
  <c r="A1729" i="31" s="1"/>
  <c r="A1730" i="31" s="1"/>
  <c r="A1731" i="31" s="1"/>
  <c r="A1732" i="31" s="1"/>
  <c r="A1733" i="31" s="1"/>
  <c r="A1734" i="31" s="1"/>
  <c r="A1735" i="31" s="1"/>
  <c r="A1736" i="31" s="1"/>
  <c r="A1737" i="31" s="1"/>
  <c r="A1738" i="31" s="1"/>
  <c r="A1739" i="31" s="1"/>
  <c r="A1740" i="31" s="1"/>
  <c r="A1741" i="31" s="1"/>
  <c r="A1742" i="31" s="1"/>
  <c r="A1743" i="31" s="1"/>
  <c r="A1744" i="31" s="1"/>
  <c r="A1745" i="31" s="1"/>
  <c r="A1746" i="31" s="1"/>
  <c r="A1747" i="31" s="1"/>
  <c r="A1748" i="31" s="1"/>
  <c r="A1749" i="31" s="1"/>
  <c r="A1750" i="31" s="1"/>
  <c r="A1751" i="31" s="1"/>
  <c r="A1752" i="31" s="1"/>
  <c r="A1753" i="31" s="1"/>
  <c r="A1754" i="31" s="1"/>
  <c r="A1755" i="31" s="1"/>
  <c r="A1756" i="31" s="1"/>
  <c r="A1757" i="31" s="1"/>
  <c r="A1758" i="31" s="1"/>
  <c r="A1759" i="31" s="1"/>
  <c r="A1760" i="31" s="1"/>
  <c r="A1761" i="31" s="1"/>
  <c r="A1762" i="31" s="1"/>
  <c r="A1763" i="31" s="1"/>
  <c r="A1764" i="31" s="1"/>
  <c r="A1765" i="31" s="1"/>
  <c r="A1766" i="31" s="1"/>
  <c r="A1767" i="31" s="1"/>
  <c r="A1768" i="31" s="1"/>
  <c r="A1769" i="31" s="1"/>
  <c r="A1770" i="31" s="1"/>
  <c r="A1771" i="31" s="1"/>
  <c r="A1772" i="31" s="1"/>
  <c r="A1773" i="31" s="1"/>
  <c r="A1774" i="31" s="1"/>
  <c r="A1775" i="31" s="1"/>
  <c r="A1776" i="31" s="1"/>
  <c r="A1777" i="31" s="1"/>
  <c r="A1778" i="31" s="1"/>
  <c r="A1779" i="31" s="1"/>
  <c r="A1780" i="31" s="1"/>
  <c r="A1781" i="31" s="1"/>
  <c r="A1782" i="31" s="1"/>
  <c r="A1783" i="31" s="1"/>
  <c r="A1784" i="31" s="1"/>
  <c r="A1785" i="31" s="1"/>
  <c r="A1786" i="31" s="1"/>
  <c r="A1787" i="31" s="1"/>
  <c r="A1788" i="31" s="1"/>
  <c r="A1789" i="31" s="1"/>
  <c r="A1790" i="31" s="1"/>
  <c r="A1791" i="31" s="1"/>
  <c r="A1792" i="31" s="1"/>
  <c r="A1793" i="31" s="1"/>
  <c r="A1794" i="31" s="1"/>
  <c r="A1795" i="31" s="1"/>
  <c r="A1796" i="31" s="1"/>
  <c r="A1797" i="31" s="1"/>
  <c r="A1798" i="31" s="1"/>
  <c r="A1799" i="31" s="1"/>
  <c r="A1800" i="31" s="1"/>
  <c r="A1801" i="31" s="1"/>
  <c r="A1802" i="31" s="1"/>
  <c r="A1803" i="31" s="1"/>
  <c r="A1804" i="31" s="1"/>
  <c r="A1805" i="31" s="1"/>
  <c r="A1806" i="31" s="1"/>
  <c r="A1807" i="31" s="1"/>
  <c r="A1808" i="31" s="1"/>
  <c r="A1809" i="31" s="1"/>
  <c r="A1810" i="31" s="1"/>
  <c r="A1811" i="31" s="1"/>
  <c r="A1812" i="31" s="1"/>
  <c r="A1813" i="31" s="1"/>
  <c r="A1814" i="31" s="1"/>
  <c r="A1815" i="31" s="1"/>
  <c r="A1816" i="31" s="1"/>
  <c r="A1817" i="31" s="1"/>
  <c r="A1818" i="31" s="1"/>
  <c r="A1819" i="31" s="1"/>
  <c r="A1820" i="31" s="1"/>
  <c r="A1821" i="31" s="1"/>
  <c r="A1822" i="31" s="1"/>
  <c r="A1823" i="31" s="1"/>
  <c r="A1824" i="31" s="1"/>
  <c r="A1825" i="31" s="1"/>
  <c r="A1826" i="31" s="1"/>
  <c r="A1827" i="31" s="1"/>
  <c r="A1828" i="31" s="1"/>
  <c r="A1829" i="31" s="1"/>
  <c r="A1830" i="31" s="1"/>
  <c r="A1831" i="31" s="1"/>
  <c r="A1832" i="31" s="1"/>
  <c r="A1833" i="31" s="1"/>
  <c r="A1834" i="31" s="1"/>
  <c r="A1835" i="31" s="1"/>
  <c r="A1836" i="31" s="1"/>
  <c r="A1837" i="31" s="1"/>
  <c r="A1838" i="31" s="1"/>
  <c r="A1839" i="31" s="1"/>
  <c r="A1840" i="31" s="1"/>
  <c r="A1841" i="31" s="1"/>
  <c r="A1842" i="31" s="1"/>
  <c r="A1843" i="31" s="1"/>
  <c r="A1844" i="31" s="1"/>
  <c r="A1845" i="31" s="1"/>
  <c r="A1846" i="31" s="1"/>
  <c r="A1847" i="31" s="1"/>
  <c r="A1848" i="31" s="1"/>
  <c r="A1849" i="31" s="1"/>
  <c r="A1850" i="31" s="1"/>
  <c r="A1851" i="31" s="1"/>
  <c r="A1852" i="31" s="1"/>
  <c r="A1853" i="31" s="1"/>
  <c r="A1854" i="31" s="1"/>
  <c r="A1855" i="31" s="1"/>
  <c r="A1856" i="31" s="1"/>
  <c r="A1857" i="31" s="1"/>
  <c r="A1858" i="31" s="1"/>
  <c r="A1859" i="31" s="1"/>
  <c r="A1860" i="31" s="1"/>
  <c r="A1861" i="31" s="1"/>
  <c r="A1862" i="31" s="1"/>
  <c r="A1863" i="31" s="1"/>
  <c r="A1864" i="31" s="1"/>
  <c r="A1865" i="31" s="1"/>
  <c r="A1866" i="31" s="1"/>
  <c r="A1867" i="31" s="1"/>
  <c r="A1868" i="31" s="1"/>
  <c r="A1869" i="31" s="1"/>
  <c r="A1870" i="31" s="1"/>
  <c r="A1871" i="31" s="1"/>
  <c r="A1872" i="31" s="1"/>
  <c r="A1873" i="31" s="1"/>
  <c r="A1874" i="31" s="1"/>
  <c r="A1875" i="31" s="1"/>
  <c r="A1876" i="31" s="1"/>
  <c r="A1877" i="31" s="1"/>
  <c r="A1878" i="31" s="1"/>
  <c r="A1879" i="31" s="1"/>
  <c r="A1880" i="31" s="1"/>
  <c r="A1881" i="31" s="1"/>
  <c r="A1882" i="31" s="1"/>
  <c r="A1883" i="31" s="1"/>
  <c r="A1884" i="31" s="1"/>
  <c r="A1885" i="31" s="1"/>
  <c r="A1886" i="31" s="1"/>
  <c r="A1887" i="31" s="1"/>
  <c r="A1888" i="31" s="1"/>
  <c r="A1889" i="31" s="1"/>
  <c r="A1890" i="31" s="1"/>
  <c r="A1891" i="31" s="1"/>
  <c r="A1892" i="31" s="1"/>
  <c r="A1893" i="31" s="1"/>
  <c r="A1894" i="31" s="1"/>
  <c r="A1895" i="31" s="1"/>
  <c r="A1896" i="31" s="1"/>
  <c r="A1897" i="31" s="1"/>
  <c r="A1898" i="31" s="1"/>
  <c r="A1899" i="31" s="1"/>
  <c r="A1900" i="31" s="1"/>
  <c r="A1901" i="31" s="1"/>
  <c r="A1902" i="31" s="1"/>
  <c r="A1903" i="31" s="1"/>
  <c r="A1904" i="31" s="1"/>
  <c r="A1905" i="31" s="1"/>
  <c r="A1906" i="31" s="1"/>
  <c r="A1907" i="31" s="1"/>
  <c r="A1908" i="31" s="1"/>
  <c r="A1909" i="31" s="1"/>
  <c r="A1910" i="31" s="1"/>
  <c r="A1911" i="31" s="1"/>
  <c r="A1912" i="31" s="1"/>
  <c r="A1913" i="31" s="1"/>
  <c r="A1914" i="31" s="1"/>
  <c r="A1915" i="31" s="1"/>
  <c r="A1916" i="31" s="1"/>
  <c r="A1917" i="31" s="1"/>
  <c r="A1918" i="31" s="1"/>
  <c r="A1919" i="31" s="1"/>
  <c r="A1920" i="31" s="1"/>
  <c r="A1921" i="31" s="1"/>
  <c r="A1922" i="31" s="1"/>
  <c r="A1923" i="31" s="1"/>
  <c r="A1924" i="31" s="1"/>
  <c r="A1925" i="31" s="1"/>
  <c r="A1926" i="31" s="1"/>
  <c r="A1927" i="31" s="1"/>
  <c r="A1928" i="31" s="1"/>
  <c r="A1929" i="31" s="1"/>
  <c r="A1930" i="31" s="1"/>
  <c r="A1931" i="31" s="1"/>
  <c r="A1932" i="31" s="1"/>
  <c r="A1933" i="31" s="1"/>
  <c r="A1934" i="31" s="1"/>
  <c r="A1935" i="31" s="1"/>
  <c r="A1936" i="31" s="1"/>
  <c r="A1937" i="31" s="1"/>
  <c r="A1938" i="31" s="1"/>
  <c r="A1939" i="31" s="1"/>
  <c r="A1940" i="31" s="1"/>
  <c r="A1941" i="31" s="1"/>
  <c r="A1942" i="31" s="1"/>
  <c r="A1943" i="31" s="1"/>
  <c r="A1944" i="31" s="1"/>
  <c r="A1945" i="31" s="1"/>
  <c r="A1946" i="31" s="1"/>
  <c r="A1947" i="31" s="1"/>
  <c r="A1948" i="31" s="1"/>
  <c r="A1949" i="31" s="1"/>
  <c r="A1950" i="31" s="1"/>
  <c r="A1951" i="31" s="1"/>
  <c r="A1952" i="31" s="1"/>
  <c r="A1953" i="31" s="1"/>
  <c r="A1954" i="31" s="1"/>
  <c r="A1955" i="31" s="1"/>
  <c r="A1956" i="31" s="1"/>
  <c r="A1957" i="31" s="1"/>
  <c r="A1958" i="31" s="1"/>
  <c r="A1959" i="31" s="1"/>
  <c r="A1960" i="31" s="1"/>
  <c r="A1961" i="31" s="1"/>
  <c r="A1962" i="31" s="1"/>
  <c r="A1963" i="31" s="1"/>
  <c r="A1964" i="31" s="1"/>
  <c r="A1965" i="31" s="1"/>
  <c r="A1966" i="31" s="1"/>
  <c r="A1967" i="31" s="1"/>
  <c r="A1968" i="31" s="1"/>
  <c r="A1969" i="31" s="1"/>
  <c r="A1970" i="31" s="1"/>
  <c r="A1971" i="31" s="1"/>
  <c r="A1972" i="31" s="1"/>
  <c r="A1973" i="31" s="1"/>
  <c r="A1974" i="31" s="1"/>
  <c r="A1975" i="31" s="1"/>
  <c r="A1976" i="31" s="1"/>
  <c r="A1977" i="31" s="1"/>
  <c r="A1978" i="31" s="1"/>
  <c r="A1979" i="31" s="1"/>
  <c r="A1980" i="31" s="1"/>
  <c r="A1981" i="31" s="1"/>
  <c r="A1982" i="31" s="1"/>
  <c r="A1983" i="31" s="1"/>
  <c r="A1984" i="31" s="1"/>
  <c r="A1985" i="31" s="1"/>
  <c r="A1986" i="31" s="1"/>
  <c r="A1987" i="31" s="1"/>
  <c r="A1988" i="31" s="1"/>
  <c r="A1989" i="31" s="1"/>
  <c r="A1990" i="31" s="1"/>
  <c r="A1991" i="31" s="1"/>
  <c r="A1992" i="31" s="1"/>
  <c r="A1993" i="31" s="1"/>
  <c r="A1994" i="31" s="1"/>
  <c r="A1995" i="31" s="1"/>
  <c r="A1996" i="31" s="1"/>
  <c r="A1997" i="31" s="1"/>
  <c r="A1998" i="31" s="1"/>
  <c r="A1999" i="31" s="1"/>
  <c r="A2000" i="31" s="1"/>
  <c r="A2001" i="31" s="1"/>
  <c r="A2002" i="31" s="1"/>
  <c r="A2003" i="31" s="1"/>
  <c r="A2004" i="31" s="1"/>
  <c r="A2005" i="31" s="1"/>
  <c r="C2004" i="31"/>
  <c r="B2004" i="31"/>
  <c r="C2003" i="31"/>
  <c r="B2003" i="31"/>
  <c r="C2002" i="31"/>
  <c r="B2002" i="31"/>
  <c r="C2001" i="31"/>
  <c r="B2001" i="31"/>
  <c r="C2000" i="31"/>
  <c r="B2000" i="31"/>
  <c r="C1999" i="31"/>
  <c r="B1999" i="31"/>
  <c r="C1998" i="31"/>
  <c r="B1998" i="31"/>
  <c r="C1997" i="31"/>
  <c r="B1997" i="31"/>
  <c r="C1996" i="31"/>
  <c r="B1996" i="31"/>
  <c r="C1995" i="31"/>
  <c r="B1995" i="31"/>
  <c r="C1994" i="31"/>
  <c r="B1994" i="31"/>
  <c r="C1993" i="31"/>
  <c r="B1993" i="31"/>
  <c r="C1992" i="31"/>
  <c r="B1992" i="31"/>
  <c r="C1991" i="31"/>
  <c r="B1991" i="31"/>
  <c r="C1990" i="31"/>
  <c r="B1990" i="31"/>
  <c r="C1989" i="31"/>
  <c r="B1989" i="31"/>
  <c r="C1988" i="31"/>
  <c r="B1988" i="31"/>
  <c r="C1987" i="31"/>
  <c r="B1987" i="31"/>
  <c r="C1986" i="31"/>
  <c r="B1986" i="31"/>
  <c r="C1985" i="31"/>
  <c r="B1985" i="31"/>
  <c r="C1984" i="31"/>
  <c r="B1984" i="31"/>
  <c r="C1983" i="31"/>
  <c r="B1983" i="31"/>
  <c r="C1982" i="31"/>
  <c r="B1982" i="31"/>
  <c r="C1981" i="31"/>
  <c r="B1981" i="31"/>
  <c r="C1980" i="31"/>
  <c r="B1980" i="31"/>
  <c r="C1979" i="31"/>
  <c r="B1979" i="31"/>
  <c r="C1978" i="31"/>
  <c r="B1978" i="31"/>
  <c r="C1977" i="31"/>
  <c r="B1977" i="31"/>
  <c r="C1976" i="31"/>
  <c r="B1976" i="31"/>
  <c r="C1975" i="31"/>
  <c r="B1975" i="31"/>
  <c r="C1974" i="31"/>
  <c r="B1974" i="31"/>
  <c r="C1973" i="31"/>
  <c r="B1973" i="31"/>
  <c r="C1972" i="31"/>
  <c r="B1972" i="31"/>
  <c r="C1971" i="31"/>
  <c r="B1971" i="31"/>
  <c r="C1970" i="31"/>
  <c r="B1970" i="31"/>
  <c r="C1969" i="31"/>
  <c r="B1969" i="31"/>
  <c r="C1968" i="31"/>
  <c r="B1968" i="31"/>
  <c r="C1967" i="31"/>
  <c r="B1967" i="31"/>
  <c r="C1966" i="31"/>
  <c r="B1966" i="31"/>
  <c r="C1965" i="31"/>
  <c r="B1965" i="31"/>
  <c r="C1964" i="31"/>
  <c r="B1964" i="31"/>
  <c r="C1963" i="31"/>
  <c r="B1963" i="31"/>
  <c r="C1962" i="31"/>
  <c r="B1962" i="31"/>
  <c r="C1961" i="31"/>
  <c r="B1961" i="31"/>
  <c r="C1960" i="31"/>
  <c r="B1960" i="31"/>
  <c r="C1959" i="31"/>
  <c r="B1959" i="31"/>
  <c r="C1958" i="31"/>
  <c r="B1958" i="31"/>
  <c r="C1957" i="31"/>
  <c r="B1957" i="31"/>
  <c r="C1956" i="31"/>
  <c r="B1956" i="31"/>
  <c r="C1955" i="31"/>
  <c r="B1955" i="31"/>
  <c r="C1954" i="31"/>
  <c r="B1954" i="31"/>
  <c r="C1953" i="31"/>
  <c r="B1953" i="31"/>
  <c r="C1952" i="31"/>
  <c r="B1952" i="31"/>
  <c r="C1951" i="31"/>
  <c r="B1951" i="31"/>
  <c r="C1950" i="31"/>
  <c r="B1950" i="31"/>
  <c r="C1949" i="31"/>
  <c r="B1949" i="31"/>
  <c r="C1948" i="31"/>
  <c r="B1948" i="31"/>
  <c r="C1947" i="31"/>
  <c r="B1947" i="31"/>
  <c r="C1946" i="31"/>
  <c r="B1946" i="31"/>
  <c r="C1945" i="31"/>
  <c r="B1945" i="31"/>
  <c r="C1944" i="31"/>
  <c r="B1944" i="31"/>
  <c r="C1943" i="31"/>
  <c r="B1943" i="31"/>
  <c r="C1942" i="31"/>
  <c r="B1942" i="31"/>
  <c r="C1941" i="31"/>
  <c r="B1941" i="31"/>
  <c r="C1940" i="31"/>
  <c r="B1940" i="31"/>
  <c r="C1939" i="31"/>
  <c r="B1939" i="31"/>
  <c r="C1938" i="31"/>
  <c r="B1938" i="31"/>
  <c r="C1937" i="31"/>
  <c r="B1937" i="31"/>
  <c r="C1936" i="31"/>
  <c r="B1936" i="31"/>
  <c r="C1935" i="31"/>
  <c r="B1935" i="31"/>
  <c r="C1934" i="31"/>
  <c r="B1934" i="31"/>
  <c r="C1933" i="31"/>
  <c r="B1933" i="31"/>
  <c r="C1932" i="31"/>
  <c r="B1932" i="31"/>
  <c r="C1931" i="31"/>
  <c r="B1931" i="31"/>
  <c r="C1930" i="31"/>
  <c r="B1930" i="31"/>
  <c r="C1929" i="31"/>
  <c r="B1929" i="31"/>
  <c r="C1928" i="31"/>
  <c r="B1928" i="31"/>
  <c r="C1927" i="31"/>
  <c r="B1927" i="31"/>
  <c r="C1926" i="31"/>
  <c r="B1926" i="31"/>
  <c r="C1925" i="31"/>
  <c r="B1925" i="31"/>
  <c r="C1924" i="31"/>
  <c r="B1924" i="31"/>
  <c r="C1923" i="31"/>
  <c r="B1923" i="31"/>
  <c r="C1922" i="31"/>
  <c r="B1922" i="31"/>
  <c r="C1921" i="31"/>
  <c r="B1921" i="31"/>
  <c r="C1920" i="31"/>
  <c r="B1920" i="31"/>
  <c r="C1919" i="31"/>
  <c r="B1919" i="31"/>
  <c r="C1918" i="31"/>
  <c r="B1918" i="31"/>
  <c r="C1917" i="31"/>
  <c r="B1917" i="31"/>
  <c r="C1916" i="31"/>
  <c r="B1916" i="31"/>
  <c r="C1915" i="31"/>
  <c r="B1915" i="31"/>
  <c r="C1914" i="31"/>
  <c r="B1914" i="31"/>
  <c r="C1913" i="31"/>
  <c r="B1913" i="31"/>
  <c r="C1912" i="31"/>
  <c r="B1912" i="31"/>
  <c r="C1911" i="31"/>
  <c r="B1911" i="31"/>
  <c r="C1910" i="31"/>
  <c r="B1910" i="31"/>
  <c r="C1909" i="31"/>
  <c r="B1909" i="31"/>
  <c r="C1908" i="31"/>
  <c r="B1908" i="31"/>
  <c r="C1907" i="31"/>
  <c r="B1907" i="31"/>
  <c r="C1906" i="31"/>
  <c r="B1906" i="31"/>
  <c r="C1905" i="31"/>
  <c r="B1905" i="31"/>
  <c r="C1904" i="31"/>
  <c r="B1904" i="31"/>
  <c r="C1903" i="31"/>
  <c r="B1903" i="31"/>
  <c r="C1902" i="31"/>
  <c r="B1902" i="31"/>
  <c r="C1901" i="31"/>
  <c r="B1901" i="31"/>
  <c r="C1900" i="31"/>
  <c r="B1900" i="31"/>
  <c r="C1899" i="31"/>
  <c r="B1899" i="31"/>
  <c r="C1898" i="31"/>
  <c r="B1898" i="31"/>
  <c r="C1897" i="31"/>
  <c r="B1897" i="31"/>
  <c r="C1896" i="31"/>
  <c r="B1896" i="31"/>
  <c r="C1895" i="31"/>
  <c r="B1895" i="31"/>
  <c r="C1894" i="31"/>
  <c r="B1894" i="31"/>
  <c r="C1893" i="31"/>
  <c r="B1893" i="31"/>
  <c r="C1892" i="31"/>
  <c r="B1892" i="31"/>
  <c r="C1891" i="31"/>
  <c r="B1891" i="31"/>
  <c r="C1890" i="31"/>
  <c r="B1890" i="31"/>
  <c r="C1889" i="31"/>
  <c r="B1889" i="31"/>
  <c r="C1888" i="31"/>
  <c r="B1888" i="31"/>
  <c r="C1887" i="31"/>
  <c r="B1887" i="31"/>
  <c r="C1886" i="31"/>
  <c r="B1886" i="31"/>
  <c r="C1885" i="31"/>
  <c r="B1885" i="31"/>
  <c r="C1884" i="31"/>
  <c r="B1884" i="31"/>
  <c r="C1883" i="31"/>
  <c r="B1883" i="31"/>
  <c r="C1882" i="31"/>
  <c r="B1882" i="31"/>
  <c r="C1881" i="31"/>
  <c r="B1881" i="31"/>
  <c r="C1880" i="31"/>
  <c r="B1880" i="31"/>
  <c r="C1879" i="31"/>
  <c r="B1879" i="31"/>
  <c r="C1878" i="31"/>
  <c r="B1878" i="31"/>
  <c r="C1877" i="31"/>
  <c r="B1877" i="31"/>
  <c r="C1876" i="31"/>
  <c r="B1876" i="31"/>
  <c r="C1875" i="31"/>
  <c r="B1875" i="31"/>
  <c r="C1874" i="31"/>
  <c r="B1874" i="31"/>
  <c r="C1873" i="31"/>
  <c r="B1873" i="31"/>
  <c r="C1872" i="31"/>
  <c r="B1872" i="31"/>
  <c r="C1871" i="31"/>
  <c r="B1871" i="31"/>
  <c r="C1870" i="31"/>
  <c r="B1870" i="31"/>
  <c r="C1869" i="31"/>
  <c r="B1869" i="31"/>
  <c r="C1868" i="31"/>
  <c r="B1868" i="31"/>
  <c r="C1867" i="31"/>
  <c r="B1867" i="31"/>
  <c r="C1866" i="31"/>
  <c r="B1866" i="31"/>
  <c r="C1865" i="31"/>
  <c r="B1865" i="31"/>
  <c r="C1864" i="31"/>
  <c r="B1864" i="31"/>
  <c r="C1863" i="31"/>
  <c r="B1863" i="31"/>
  <c r="C1862" i="31"/>
  <c r="B1862" i="31"/>
  <c r="C1861" i="31"/>
  <c r="B1861" i="31"/>
  <c r="C1860" i="31"/>
  <c r="B1860" i="31"/>
  <c r="C1859" i="31"/>
  <c r="B1859" i="31"/>
  <c r="C1858" i="31"/>
  <c r="B1858" i="31"/>
  <c r="C1857" i="31"/>
  <c r="B1857" i="31"/>
  <c r="C1856" i="31"/>
  <c r="B1856" i="31"/>
  <c r="C1855" i="31"/>
  <c r="B1855" i="31"/>
  <c r="C1854" i="31"/>
  <c r="B1854" i="31"/>
  <c r="C1853" i="31"/>
  <c r="B1853" i="31"/>
  <c r="C1852" i="31"/>
  <c r="B1852" i="31"/>
  <c r="C1851" i="31"/>
  <c r="B1851" i="31"/>
  <c r="C1850" i="31"/>
  <c r="B1850" i="31"/>
  <c r="C1849" i="31"/>
  <c r="B1849" i="31"/>
  <c r="C1848" i="31"/>
  <c r="B1848" i="31"/>
  <c r="C1847" i="31"/>
  <c r="B1847" i="31"/>
  <c r="C1846" i="31"/>
  <c r="B1846" i="31"/>
  <c r="C1845" i="31"/>
  <c r="B1845" i="31"/>
  <c r="C1844" i="31"/>
  <c r="B1844" i="31"/>
  <c r="C1843" i="31"/>
  <c r="B1843" i="31"/>
  <c r="C1842" i="31"/>
  <c r="B1842" i="31"/>
  <c r="C1841" i="31"/>
  <c r="B1841" i="31"/>
  <c r="C1840" i="31"/>
  <c r="B1840" i="31"/>
  <c r="C1839" i="31"/>
  <c r="B1839" i="31"/>
  <c r="C1838" i="31"/>
  <c r="B1838" i="31"/>
  <c r="C1837" i="31"/>
  <c r="B1837" i="31"/>
  <c r="C1836" i="31"/>
  <c r="B1836" i="31"/>
  <c r="C1835" i="31"/>
  <c r="B1835" i="31"/>
  <c r="C1834" i="31"/>
  <c r="B1834" i="31"/>
  <c r="C1833" i="31"/>
  <c r="B1833" i="31"/>
  <c r="C1832" i="31"/>
  <c r="B1832" i="31"/>
  <c r="C1831" i="31"/>
  <c r="B1831" i="31"/>
  <c r="C1830" i="31"/>
  <c r="B1830" i="31"/>
  <c r="C1829" i="31"/>
  <c r="B1829" i="31"/>
  <c r="C1828" i="31"/>
  <c r="B1828" i="31"/>
  <c r="C1827" i="31"/>
  <c r="B1827" i="31"/>
  <c r="C1826" i="31"/>
  <c r="B1826" i="31"/>
  <c r="C1825" i="31"/>
  <c r="B1825" i="31"/>
  <c r="C1824" i="31"/>
  <c r="B1824" i="31"/>
  <c r="C1823" i="31"/>
  <c r="B1823" i="31"/>
  <c r="C1822" i="31"/>
  <c r="B1822" i="31"/>
  <c r="C1821" i="31"/>
  <c r="B1821" i="31"/>
  <c r="C1820" i="31"/>
  <c r="B1820" i="31"/>
  <c r="C1819" i="31"/>
  <c r="B1819" i="31"/>
  <c r="C1818" i="31"/>
  <c r="B1818" i="31"/>
  <c r="C1817" i="31"/>
  <c r="B1817" i="31"/>
  <c r="C1816" i="31"/>
  <c r="B1816" i="31"/>
  <c r="C1815" i="31"/>
  <c r="B1815" i="31"/>
  <c r="C1814" i="31"/>
  <c r="B1814" i="31"/>
  <c r="C1813" i="31"/>
  <c r="B1813" i="31"/>
  <c r="C1812" i="31"/>
  <c r="B1812" i="31"/>
  <c r="C1811" i="31"/>
  <c r="B1811" i="31"/>
  <c r="C1810" i="31"/>
  <c r="B1810" i="31"/>
  <c r="C1809" i="31"/>
  <c r="B1809" i="31"/>
  <c r="C1808" i="31"/>
  <c r="B1808" i="31"/>
  <c r="C1807" i="31"/>
  <c r="B1807" i="31"/>
  <c r="C1806" i="31"/>
  <c r="B1806" i="31"/>
  <c r="C1805" i="31"/>
  <c r="B1805" i="31"/>
  <c r="C1804" i="31"/>
  <c r="B1804" i="31"/>
  <c r="C1803" i="31"/>
  <c r="B1803" i="31"/>
  <c r="C1802" i="31"/>
  <c r="B1802" i="31"/>
  <c r="C1801" i="31"/>
  <c r="B1801" i="31"/>
  <c r="C1800" i="31"/>
  <c r="B1800" i="31"/>
  <c r="C1799" i="31"/>
  <c r="B1799" i="31"/>
  <c r="C1798" i="31"/>
  <c r="B1798" i="31"/>
  <c r="C1797" i="31"/>
  <c r="B1797" i="31"/>
  <c r="C1796" i="31"/>
  <c r="B1796" i="31"/>
  <c r="C1795" i="31"/>
  <c r="B1795" i="31"/>
  <c r="C1794" i="31"/>
  <c r="B1794" i="31"/>
  <c r="C1793" i="31"/>
  <c r="B1793" i="31"/>
  <c r="C1792" i="31"/>
  <c r="B1792" i="31"/>
  <c r="C1791" i="31"/>
  <c r="B1791" i="31"/>
  <c r="C1790" i="31"/>
  <c r="B1790" i="31"/>
  <c r="C1789" i="31"/>
  <c r="B1789" i="31"/>
  <c r="C1788" i="31"/>
  <c r="B1788" i="31"/>
  <c r="C1787" i="31"/>
  <c r="B1787" i="31"/>
  <c r="C1786" i="31"/>
  <c r="B1786" i="31"/>
  <c r="C1785" i="31"/>
  <c r="B1785" i="31"/>
  <c r="C1784" i="31"/>
  <c r="B1784" i="31"/>
  <c r="C1783" i="31"/>
  <c r="B1783" i="31"/>
  <c r="C1782" i="31"/>
  <c r="B1782" i="31"/>
  <c r="C1781" i="31"/>
  <c r="B1781" i="31"/>
  <c r="C1780" i="31"/>
  <c r="B1780" i="31"/>
  <c r="C1779" i="31"/>
  <c r="B1779" i="31"/>
  <c r="C1778" i="31"/>
  <c r="B1778" i="31"/>
  <c r="C1777" i="31"/>
  <c r="B1777" i="31"/>
  <c r="C1776" i="31"/>
  <c r="B1776" i="31"/>
  <c r="C1775" i="31"/>
  <c r="B1775" i="31"/>
  <c r="C1774" i="31"/>
  <c r="B1774" i="31"/>
  <c r="C1773" i="31"/>
  <c r="B1773" i="31"/>
  <c r="C1772" i="31"/>
  <c r="B1772" i="31"/>
  <c r="C1771" i="31"/>
  <c r="B1771" i="31"/>
  <c r="C1770" i="31"/>
  <c r="B1770" i="31"/>
  <c r="C1769" i="31"/>
  <c r="B1769" i="31"/>
  <c r="C1768" i="31"/>
  <c r="B1768" i="31"/>
  <c r="C1767" i="31"/>
  <c r="B1767" i="31"/>
  <c r="C1766" i="31"/>
  <c r="B1766" i="31"/>
  <c r="C1765" i="31"/>
  <c r="B1765" i="31"/>
  <c r="C1764" i="31"/>
  <c r="B1764" i="31"/>
  <c r="C1763" i="31"/>
  <c r="B1763" i="31"/>
  <c r="C1762" i="31"/>
  <c r="B1762" i="31"/>
  <c r="C1761" i="31"/>
  <c r="B1761" i="31"/>
  <c r="C1760" i="31"/>
  <c r="B1760" i="31"/>
  <c r="C1759" i="31"/>
  <c r="B1759" i="31"/>
  <c r="C1758" i="31"/>
  <c r="B1758" i="31"/>
  <c r="C1757" i="31"/>
  <c r="B1757" i="31"/>
  <c r="C1756" i="31"/>
  <c r="B1756" i="31"/>
  <c r="C1755" i="31"/>
  <c r="B1755" i="31"/>
  <c r="C1754" i="31"/>
  <c r="B1754" i="31"/>
  <c r="C1753" i="31"/>
  <c r="B1753" i="31"/>
  <c r="C1752" i="31"/>
  <c r="B1752" i="31"/>
  <c r="C1751" i="31"/>
  <c r="B1751" i="31"/>
  <c r="C1750" i="31"/>
  <c r="B1750" i="31"/>
  <c r="C1749" i="31"/>
  <c r="B1749" i="31"/>
  <c r="C1748" i="31"/>
  <c r="B1748" i="31"/>
  <c r="C1747" i="31"/>
  <c r="B1747" i="31"/>
  <c r="C1746" i="31"/>
  <c r="B1746" i="31"/>
  <c r="C1745" i="31"/>
  <c r="B1745" i="31"/>
  <c r="C1744" i="31"/>
  <c r="B1744" i="31"/>
  <c r="C1743" i="31"/>
  <c r="B1743" i="31"/>
  <c r="C1742" i="31"/>
  <c r="B1742" i="31"/>
  <c r="C1741" i="31"/>
  <c r="B1741" i="31"/>
  <c r="C1740" i="31"/>
  <c r="B1740" i="31"/>
  <c r="C1739" i="31"/>
  <c r="B1739" i="31"/>
  <c r="C1738" i="31"/>
  <c r="B1738" i="31"/>
  <c r="C1737" i="31"/>
  <c r="B1737" i="31"/>
  <c r="C1736" i="31"/>
  <c r="B1736" i="31"/>
  <c r="C1735" i="31"/>
  <c r="B1735" i="31"/>
  <c r="C1734" i="31"/>
  <c r="B1734" i="31"/>
  <c r="C1733" i="31"/>
  <c r="B1733" i="31"/>
  <c r="C1732" i="31"/>
  <c r="B1732" i="31"/>
  <c r="C1731" i="31"/>
  <c r="B1731" i="31"/>
  <c r="C1730" i="31"/>
  <c r="B1730" i="31"/>
  <c r="C1729" i="31"/>
  <c r="B1729" i="31"/>
  <c r="C1728" i="31"/>
  <c r="B1728" i="31"/>
  <c r="C1727" i="31"/>
  <c r="B1727" i="31"/>
  <c r="C1726" i="31"/>
  <c r="B1726" i="31"/>
  <c r="C1725" i="31"/>
  <c r="B1725" i="31"/>
  <c r="C1724" i="31"/>
  <c r="B1724" i="31"/>
  <c r="C1723" i="31"/>
  <c r="B1723" i="31"/>
  <c r="C1722" i="31"/>
  <c r="B1722" i="31"/>
  <c r="C1721" i="31"/>
  <c r="B1721" i="31"/>
  <c r="C1720" i="31"/>
  <c r="B1720" i="31"/>
  <c r="C1719" i="31"/>
  <c r="B1719" i="31"/>
  <c r="C1718" i="31"/>
  <c r="B1718" i="31"/>
  <c r="C1717" i="31"/>
  <c r="B1717" i="31"/>
  <c r="C1716" i="31"/>
  <c r="B1716" i="31"/>
  <c r="C1715" i="31"/>
  <c r="B1715" i="31"/>
  <c r="C1714" i="31"/>
  <c r="B1714" i="31"/>
  <c r="C1713" i="31"/>
  <c r="B1713" i="31"/>
  <c r="C1712" i="31"/>
  <c r="B1712" i="31"/>
  <c r="C1711" i="31"/>
  <c r="B1711" i="31"/>
  <c r="C1710" i="31"/>
  <c r="B1710" i="31"/>
  <c r="C1709" i="31"/>
  <c r="B1709" i="31"/>
  <c r="C1708" i="31"/>
  <c r="B1708" i="31"/>
  <c r="C1707" i="31"/>
  <c r="B1707" i="31"/>
  <c r="C1706" i="31"/>
  <c r="B1706" i="31"/>
  <c r="C1705" i="31"/>
  <c r="B1705" i="31"/>
  <c r="C1704" i="31"/>
  <c r="B1704" i="31"/>
  <c r="C1703" i="31"/>
  <c r="B1703" i="31"/>
  <c r="C1702" i="31"/>
  <c r="B1702" i="31"/>
  <c r="C1701" i="31"/>
  <c r="B1701" i="31"/>
  <c r="C1700" i="31"/>
  <c r="B1700" i="31"/>
  <c r="C1699" i="31"/>
  <c r="B1699" i="31"/>
  <c r="C1698" i="31"/>
  <c r="B1698" i="31"/>
  <c r="C1697" i="31"/>
  <c r="B1697" i="31"/>
  <c r="C1696" i="31"/>
  <c r="B1696" i="31"/>
  <c r="C1695" i="31"/>
  <c r="B1695" i="31"/>
  <c r="C1694" i="31"/>
  <c r="B1694" i="31"/>
  <c r="C1693" i="31"/>
  <c r="B1693" i="31"/>
  <c r="C1692" i="31"/>
  <c r="B1692" i="31"/>
  <c r="C1691" i="31"/>
  <c r="B1691" i="31"/>
  <c r="C1690" i="31"/>
  <c r="B1690" i="31"/>
  <c r="C1689" i="31"/>
  <c r="B1689" i="31"/>
  <c r="C1688" i="31"/>
  <c r="B1688" i="31"/>
  <c r="C1687" i="31"/>
  <c r="B1687" i="31"/>
  <c r="C1686" i="31"/>
  <c r="B1686" i="31"/>
  <c r="C1685" i="31"/>
  <c r="B1685" i="31"/>
  <c r="C1684" i="31"/>
  <c r="B1684" i="31"/>
  <c r="C1683" i="31"/>
  <c r="B1683" i="31"/>
  <c r="C1682" i="31"/>
  <c r="B1682" i="31"/>
  <c r="C1681" i="31"/>
  <c r="B1681" i="31"/>
  <c r="C1680" i="31"/>
  <c r="B1680" i="31"/>
  <c r="C1679" i="31"/>
  <c r="B1679" i="31"/>
  <c r="C1678" i="31"/>
  <c r="B1678" i="31"/>
  <c r="C1677" i="31"/>
  <c r="B1677" i="31"/>
  <c r="C1676" i="31"/>
  <c r="B1676" i="31"/>
  <c r="C1675" i="31"/>
  <c r="B1675" i="31"/>
  <c r="C1674" i="31"/>
  <c r="B1674" i="31"/>
  <c r="C1673" i="31"/>
  <c r="B1673" i="31"/>
  <c r="C1672" i="31"/>
  <c r="B1672" i="31"/>
  <c r="C1671" i="31"/>
  <c r="B1671" i="31"/>
  <c r="C1670" i="31"/>
  <c r="B1670" i="31"/>
  <c r="C1669" i="31"/>
  <c r="B1669" i="31"/>
  <c r="C1668" i="31"/>
  <c r="B1668" i="31"/>
  <c r="C1667" i="31"/>
  <c r="B1667" i="31"/>
  <c r="C1666" i="31"/>
  <c r="B1666" i="31"/>
  <c r="C1665" i="31"/>
  <c r="B1665" i="31"/>
  <c r="C1664" i="31"/>
  <c r="B1664" i="31"/>
  <c r="C1663" i="31"/>
  <c r="B1663" i="31"/>
  <c r="C1662" i="31"/>
  <c r="B1662" i="31"/>
  <c r="C1661" i="31"/>
  <c r="B1661" i="31"/>
  <c r="C1660" i="31"/>
  <c r="B1660" i="31"/>
  <c r="C1659" i="31"/>
  <c r="B1659" i="31"/>
  <c r="C1658" i="31"/>
  <c r="B1658" i="31"/>
  <c r="C1657" i="31"/>
  <c r="B1657" i="31"/>
  <c r="C1656" i="31"/>
  <c r="B1656" i="31"/>
  <c r="C1655" i="31"/>
  <c r="B1655" i="31"/>
  <c r="C1654" i="31"/>
  <c r="B1654" i="31"/>
  <c r="C1653" i="31"/>
  <c r="B1653" i="31"/>
  <c r="C1652" i="31"/>
  <c r="B1652" i="31"/>
  <c r="C1651" i="31"/>
  <c r="B1651" i="31"/>
  <c r="C1650" i="31"/>
  <c r="B1650" i="31"/>
  <c r="C1649" i="31"/>
  <c r="B1649" i="31"/>
  <c r="C1648" i="31"/>
  <c r="B1648" i="31"/>
  <c r="C1647" i="31"/>
  <c r="B1647" i="31"/>
  <c r="C1646" i="31"/>
  <c r="B1646" i="31"/>
  <c r="C1645" i="31"/>
  <c r="B1645" i="31"/>
  <c r="C1644" i="31"/>
  <c r="B1644" i="31"/>
  <c r="C1643" i="31"/>
  <c r="B1643" i="31"/>
  <c r="C1642" i="31"/>
  <c r="B1642" i="31"/>
  <c r="C1641" i="31"/>
  <c r="B1641" i="31"/>
  <c r="C1640" i="31"/>
  <c r="B1640" i="31"/>
  <c r="C1639" i="31"/>
  <c r="B1639" i="31"/>
  <c r="C1638" i="31"/>
  <c r="B1638" i="31"/>
  <c r="C1637" i="31"/>
  <c r="B1637" i="31"/>
  <c r="C1636" i="31"/>
  <c r="B1636" i="31"/>
  <c r="C1635" i="31"/>
  <c r="B1635" i="31"/>
  <c r="C1634" i="31"/>
  <c r="B1634" i="31"/>
  <c r="C1633" i="31"/>
  <c r="B1633" i="31"/>
  <c r="C1632" i="31"/>
  <c r="B1632" i="31"/>
  <c r="C1631" i="31"/>
  <c r="B1631" i="31"/>
  <c r="C1630" i="31"/>
  <c r="B1630" i="31"/>
  <c r="C1629" i="31"/>
  <c r="B1629" i="31"/>
  <c r="C1628" i="31"/>
  <c r="B1628" i="31"/>
  <c r="C1627" i="31"/>
  <c r="B1627" i="31"/>
  <c r="C1626" i="31"/>
  <c r="B1626" i="31"/>
  <c r="C1625" i="31"/>
  <c r="B1625" i="31"/>
  <c r="C1624" i="31"/>
  <c r="B1624" i="31"/>
  <c r="C1623" i="31"/>
  <c r="B1623" i="31"/>
  <c r="C1622" i="31"/>
  <c r="B1622" i="31"/>
  <c r="C1621" i="31"/>
  <c r="B1621" i="31"/>
  <c r="C1620" i="31"/>
  <c r="B1620" i="31"/>
  <c r="C1619" i="31"/>
  <c r="B1619" i="31"/>
  <c r="C1618" i="31"/>
  <c r="B1618" i="31"/>
  <c r="C1617" i="31"/>
  <c r="B1617" i="31"/>
  <c r="C1616" i="31"/>
  <c r="B1616" i="31"/>
  <c r="C1615" i="31"/>
  <c r="B1615" i="31"/>
  <c r="C1614" i="31"/>
  <c r="B1614" i="31"/>
  <c r="C1613" i="31"/>
  <c r="B1613" i="31"/>
  <c r="C1612" i="31"/>
  <c r="B1612" i="31"/>
  <c r="C1611" i="31"/>
  <c r="B1611" i="31"/>
  <c r="C1610" i="31"/>
  <c r="B1610" i="31"/>
  <c r="C1609" i="31"/>
  <c r="B1609" i="31"/>
  <c r="C1608" i="31"/>
  <c r="B1608" i="31"/>
  <c r="C1607" i="31"/>
  <c r="B1607" i="31"/>
  <c r="C1606" i="31"/>
  <c r="B1606" i="31"/>
  <c r="C1605" i="31"/>
  <c r="B1605" i="31"/>
  <c r="C1604" i="31"/>
  <c r="B1604" i="31"/>
  <c r="C1603" i="31"/>
  <c r="B1603" i="31"/>
  <c r="C1602" i="31"/>
  <c r="B1602" i="31"/>
  <c r="C1601" i="31"/>
  <c r="B1601" i="31"/>
  <c r="C1600" i="31"/>
  <c r="B1600" i="31"/>
  <c r="C1599" i="31"/>
  <c r="B1599" i="31"/>
  <c r="C1598" i="31"/>
  <c r="B1598" i="31"/>
  <c r="C1597" i="31"/>
  <c r="B1597" i="31"/>
  <c r="C1596" i="31"/>
  <c r="B1596" i="31"/>
  <c r="C1595" i="31"/>
  <c r="B1595" i="31"/>
  <c r="C1594" i="31"/>
  <c r="B1594" i="31"/>
  <c r="C1593" i="31"/>
  <c r="B1593" i="31"/>
  <c r="C1592" i="31"/>
  <c r="B1592" i="31"/>
  <c r="C1591" i="31"/>
  <c r="B1591" i="31"/>
  <c r="C1590" i="31"/>
  <c r="B1590" i="31"/>
  <c r="C1589" i="31"/>
  <c r="B1589" i="31"/>
  <c r="C1588" i="31"/>
  <c r="B1588" i="31"/>
  <c r="C1587" i="31"/>
  <c r="B1587" i="31"/>
  <c r="C1586" i="31"/>
  <c r="B1586" i="31"/>
  <c r="C1585" i="31"/>
  <c r="B1585" i="31"/>
  <c r="C1584" i="31"/>
  <c r="B1584" i="31"/>
  <c r="C1583" i="31"/>
  <c r="B1583" i="31"/>
  <c r="C1582" i="31"/>
  <c r="B1582" i="31"/>
  <c r="C1581" i="31"/>
  <c r="B1581" i="31"/>
  <c r="C1580" i="31"/>
  <c r="B1580" i="31"/>
  <c r="C1579" i="31"/>
  <c r="B1579" i="31"/>
  <c r="C1578" i="31"/>
  <c r="B1578" i="31"/>
  <c r="C1577" i="31"/>
  <c r="B1577" i="31"/>
  <c r="C1576" i="31"/>
  <c r="B1576" i="31"/>
  <c r="C1575" i="31"/>
  <c r="B1575" i="31"/>
  <c r="C1574" i="31"/>
  <c r="B1574" i="31"/>
  <c r="C1573" i="31"/>
  <c r="B1573" i="31"/>
  <c r="C1572" i="31"/>
  <c r="B1572" i="31"/>
  <c r="C1571" i="31"/>
  <c r="B1571" i="31"/>
  <c r="C1570" i="31"/>
  <c r="B1570" i="31"/>
  <c r="C1569" i="31"/>
  <c r="B1569" i="31"/>
  <c r="C1568" i="31"/>
  <c r="B1568" i="31"/>
  <c r="C1567" i="31"/>
  <c r="B1567" i="31"/>
  <c r="C1566" i="31"/>
  <c r="B1566" i="31"/>
  <c r="C1565" i="31"/>
  <c r="B1565" i="31"/>
  <c r="C1564" i="31"/>
  <c r="B1564" i="31"/>
  <c r="C1563" i="31"/>
  <c r="B1563" i="31"/>
  <c r="C1562" i="31"/>
  <c r="B1562" i="31"/>
  <c r="C1561" i="31"/>
  <c r="B1561" i="31"/>
  <c r="C1560" i="31"/>
  <c r="B1560" i="31"/>
  <c r="C1559" i="31"/>
  <c r="B1559" i="31"/>
  <c r="C1558" i="31"/>
  <c r="B1558" i="31"/>
  <c r="C1557" i="31"/>
  <c r="B1557" i="31"/>
  <c r="C1556" i="31"/>
  <c r="B1556" i="31"/>
  <c r="C1555" i="31"/>
  <c r="B1555" i="31"/>
  <c r="C1554" i="31"/>
  <c r="B1554" i="31"/>
  <c r="C1553" i="31"/>
  <c r="B1553" i="31"/>
  <c r="C1552" i="31"/>
  <c r="B1552" i="31"/>
  <c r="C1551" i="31"/>
  <c r="B1551" i="31"/>
  <c r="C1550" i="31"/>
  <c r="B1550" i="31"/>
  <c r="C1549" i="31"/>
  <c r="B1549" i="31"/>
  <c r="C1548" i="31"/>
  <c r="B1548" i="31"/>
  <c r="C1547" i="31"/>
  <c r="B1547" i="31"/>
  <c r="C1546" i="31"/>
  <c r="B1546" i="31"/>
  <c r="C1545" i="31"/>
  <c r="B1545" i="31"/>
  <c r="C1544" i="31"/>
  <c r="B1544" i="31"/>
  <c r="C1543" i="31"/>
  <c r="B1543" i="31"/>
  <c r="C1542" i="31"/>
  <c r="B1542" i="31"/>
  <c r="C1541" i="31"/>
  <c r="B1541" i="31"/>
  <c r="C1540" i="31"/>
  <c r="B1540" i="31"/>
  <c r="C1539" i="31"/>
  <c r="B1539" i="31"/>
  <c r="C1538" i="31"/>
  <c r="B1538" i="31"/>
  <c r="C1537" i="31"/>
  <c r="B1537" i="31"/>
  <c r="C1536" i="31"/>
  <c r="B1536" i="31"/>
  <c r="C1535" i="31"/>
  <c r="B1535" i="31"/>
  <c r="C1534" i="31"/>
  <c r="B1534" i="31"/>
  <c r="C1533" i="31"/>
  <c r="B1533" i="31"/>
  <c r="C1532" i="31"/>
  <c r="B1532" i="31"/>
  <c r="C1531" i="31"/>
  <c r="B1531" i="31"/>
  <c r="C1530" i="31"/>
  <c r="B1530" i="31"/>
  <c r="C1529" i="31"/>
  <c r="B1529" i="31"/>
  <c r="C1528" i="31"/>
  <c r="B1528" i="31"/>
  <c r="C1527" i="31"/>
  <c r="B1527" i="31"/>
  <c r="C1526" i="31"/>
  <c r="B1526" i="31"/>
  <c r="C1525" i="31"/>
  <c r="B1525" i="31"/>
  <c r="C1524" i="31"/>
  <c r="B1524" i="31"/>
  <c r="C1523" i="31"/>
  <c r="B1523" i="31"/>
  <c r="C1522" i="31"/>
  <c r="B1522" i="31"/>
  <c r="C1521" i="31"/>
  <c r="B1521" i="31"/>
  <c r="C1520" i="31"/>
  <c r="B1520" i="31"/>
  <c r="C1519" i="31"/>
  <c r="B1519" i="31"/>
  <c r="C1518" i="31"/>
  <c r="B1518" i="31"/>
  <c r="C1517" i="31"/>
  <c r="B1517" i="31"/>
  <c r="C1516" i="31"/>
  <c r="B1516" i="31"/>
  <c r="C1515" i="31"/>
  <c r="B1515" i="31"/>
  <c r="C1514" i="31"/>
  <c r="B1514" i="31"/>
  <c r="C1513" i="31"/>
  <c r="B1513" i="31"/>
  <c r="C1512" i="31"/>
  <c r="B1512" i="31"/>
  <c r="C1511" i="31"/>
  <c r="B1511" i="31"/>
  <c r="C1510" i="31"/>
  <c r="B1510" i="31"/>
  <c r="C1509" i="31"/>
  <c r="B1509" i="31"/>
  <c r="C1508" i="31"/>
  <c r="B1508" i="31"/>
  <c r="C1507" i="31"/>
  <c r="B1507" i="31"/>
  <c r="C1506" i="31"/>
  <c r="B1506" i="31"/>
  <c r="C1505" i="31"/>
  <c r="B1505" i="31"/>
  <c r="C1504" i="31"/>
  <c r="B1504" i="31"/>
  <c r="C1503" i="31"/>
  <c r="B1503" i="31"/>
  <c r="C1502" i="31"/>
  <c r="B1502" i="31"/>
  <c r="C1501" i="31"/>
  <c r="B1501" i="31"/>
  <c r="C1500" i="31"/>
  <c r="B1500" i="31"/>
  <c r="C1499" i="31"/>
  <c r="B1499" i="31"/>
  <c r="C1498" i="31"/>
  <c r="B1498" i="31"/>
  <c r="C1497" i="31"/>
  <c r="B1497" i="31"/>
  <c r="C1496" i="31"/>
  <c r="B1496" i="31"/>
  <c r="C1495" i="31"/>
  <c r="B1495" i="31"/>
  <c r="C1494" i="31"/>
  <c r="B1494" i="31"/>
  <c r="C1493" i="31"/>
  <c r="B1493" i="31"/>
  <c r="C1492" i="31"/>
  <c r="B1492" i="31"/>
  <c r="C1491" i="31"/>
  <c r="B1491" i="31"/>
  <c r="C1490" i="31"/>
  <c r="B1490" i="31"/>
  <c r="C1489" i="31"/>
  <c r="B1489" i="31"/>
  <c r="C1488" i="31"/>
  <c r="B1488" i="31"/>
  <c r="C1487" i="31"/>
  <c r="B1487" i="31"/>
  <c r="C1486" i="31"/>
  <c r="B1486" i="31"/>
  <c r="C1485" i="31"/>
  <c r="B1485" i="31"/>
  <c r="C1484" i="31"/>
  <c r="B1484" i="31"/>
  <c r="C1483" i="31"/>
  <c r="B1483" i="31"/>
  <c r="C1482" i="31"/>
  <c r="B1482" i="31"/>
  <c r="C1481" i="31"/>
  <c r="B1481" i="31"/>
  <c r="C1480" i="31"/>
  <c r="B1480" i="31"/>
  <c r="C1479" i="31"/>
  <c r="B1479" i="31"/>
  <c r="C1478" i="31"/>
  <c r="B1478" i="31"/>
  <c r="C1477" i="31"/>
  <c r="B1477" i="31"/>
  <c r="C1476" i="31"/>
  <c r="B1476" i="31"/>
  <c r="C1475" i="31"/>
  <c r="B1475" i="31"/>
  <c r="C1474" i="31"/>
  <c r="B1474" i="31"/>
  <c r="C1473" i="31"/>
  <c r="B1473" i="31"/>
  <c r="C1472" i="31"/>
  <c r="B1472" i="31"/>
  <c r="C1471" i="31"/>
  <c r="B1471" i="31"/>
  <c r="C1470" i="31"/>
  <c r="B1470" i="31"/>
  <c r="C1469" i="31"/>
  <c r="B1469" i="31"/>
  <c r="C1468" i="31"/>
  <c r="B1468" i="31"/>
  <c r="C1467" i="31"/>
  <c r="B1467" i="31"/>
  <c r="C1466" i="31"/>
  <c r="B1466" i="31"/>
  <c r="C1465" i="31"/>
  <c r="B1465" i="31"/>
  <c r="C1464" i="31"/>
  <c r="B1464" i="31"/>
  <c r="C1463" i="31"/>
  <c r="B1463" i="31"/>
  <c r="C1462" i="31"/>
  <c r="B1462" i="31"/>
  <c r="C1461" i="31"/>
  <c r="B1461" i="31"/>
  <c r="C1460" i="31"/>
  <c r="B1460" i="31"/>
  <c r="C1459" i="31"/>
  <c r="B1459" i="31"/>
  <c r="C1458" i="31"/>
  <c r="B1458" i="31"/>
  <c r="C1457" i="31"/>
  <c r="B1457" i="31"/>
  <c r="C1456" i="31"/>
  <c r="B1456" i="31"/>
  <c r="C1455" i="31"/>
  <c r="B1455" i="31"/>
  <c r="C1454" i="31"/>
  <c r="B1454" i="31"/>
  <c r="C1453" i="31"/>
  <c r="B1453" i="31"/>
  <c r="C1452" i="31"/>
  <c r="B1452" i="31"/>
  <c r="C1451" i="31"/>
  <c r="B1451" i="31"/>
  <c r="C1450" i="31"/>
  <c r="B1450" i="31"/>
  <c r="C1449" i="31"/>
  <c r="B1449" i="31"/>
  <c r="C1448" i="31"/>
  <c r="B1448" i="31"/>
  <c r="C1447" i="31"/>
  <c r="B1447" i="31"/>
  <c r="C1446" i="31"/>
  <c r="B1446" i="31"/>
  <c r="C1445" i="31"/>
  <c r="B1445" i="31"/>
  <c r="C1444" i="31"/>
  <c r="B1444" i="31"/>
  <c r="C1443" i="31"/>
  <c r="B1443" i="31"/>
  <c r="C1442" i="31"/>
  <c r="B1442" i="31"/>
  <c r="C1441" i="31"/>
  <c r="B1441" i="31"/>
  <c r="C1440" i="31"/>
  <c r="B1440" i="31"/>
  <c r="C1439" i="31"/>
  <c r="B1439" i="31"/>
  <c r="C1438" i="31"/>
  <c r="B1438" i="31"/>
  <c r="C1437" i="31"/>
  <c r="B1437" i="31"/>
  <c r="C1436" i="31"/>
  <c r="B1436" i="31"/>
  <c r="C1435" i="31"/>
  <c r="B1435" i="31"/>
  <c r="C1434" i="31"/>
  <c r="B1434" i="31"/>
  <c r="C1433" i="31"/>
  <c r="B1433" i="31"/>
  <c r="C1432" i="31"/>
  <c r="B1432" i="31"/>
  <c r="C1431" i="31"/>
  <c r="B1431" i="31"/>
  <c r="C1430" i="31"/>
  <c r="B1430" i="31"/>
  <c r="C1429" i="31"/>
  <c r="B1429" i="31"/>
  <c r="C1428" i="31"/>
  <c r="B1428" i="31"/>
  <c r="C1427" i="31"/>
  <c r="B1427" i="31"/>
  <c r="C1426" i="31"/>
  <c r="B1426" i="31"/>
  <c r="C1425" i="31"/>
  <c r="B1425" i="31"/>
  <c r="C1424" i="31"/>
  <c r="B1424" i="31"/>
  <c r="C1423" i="31"/>
  <c r="B1423" i="31"/>
  <c r="C1422" i="31"/>
  <c r="B1422" i="31"/>
  <c r="C1421" i="31"/>
  <c r="B1421" i="31"/>
  <c r="C1420" i="31"/>
  <c r="B1420" i="31"/>
  <c r="C1419" i="31"/>
  <c r="B1419" i="31"/>
  <c r="C1418" i="31"/>
  <c r="B1418" i="31"/>
  <c r="C1417" i="31"/>
  <c r="B1417" i="31"/>
  <c r="C1416" i="31"/>
  <c r="B1416" i="31"/>
  <c r="C1415" i="31"/>
  <c r="B1415" i="31"/>
  <c r="C1414" i="31"/>
  <c r="B1414" i="31"/>
  <c r="C1413" i="31"/>
  <c r="B1413" i="31"/>
  <c r="C1412" i="31"/>
  <c r="B1412" i="31"/>
  <c r="C1411" i="31"/>
  <c r="B1411" i="31"/>
  <c r="C1410" i="31"/>
  <c r="B1410" i="31"/>
  <c r="C1409" i="31"/>
  <c r="B1409" i="31"/>
  <c r="C1408" i="31"/>
  <c r="B1408" i="31"/>
  <c r="C1407" i="31"/>
  <c r="B1407" i="31"/>
  <c r="C1406" i="31"/>
  <c r="B1406" i="31"/>
  <c r="C1405" i="31"/>
  <c r="B1405" i="31"/>
  <c r="C1404" i="31"/>
  <c r="B1404" i="31"/>
  <c r="C1403" i="31"/>
  <c r="B1403" i="31"/>
  <c r="C1402" i="31"/>
  <c r="B1402" i="31"/>
  <c r="C1401" i="31"/>
  <c r="B1401" i="31"/>
  <c r="C1400" i="31"/>
  <c r="B1400" i="31"/>
  <c r="C1399" i="31"/>
  <c r="B1399" i="31"/>
  <c r="C1398" i="31"/>
  <c r="B1398" i="31"/>
  <c r="C1397" i="31"/>
  <c r="B1397" i="31"/>
  <c r="C1396" i="31"/>
  <c r="B1396" i="31"/>
  <c r="C1395" i="31"/>
  <c r="B1395" i="31"/>
  <c r="C1394" i="31"/>
  <c r="B1394" i="31"/>
  <c r="C1393" i="31"/>
  <c r="B1393" i="31"/>
  <c r="C1392" i="31"/>
  <c r="B1392" i="31"/>
  <c r="C1391" i="31"/>
  <c r="B1391" i="31"/>
  <c r="C1390" i="31"/>
  <c r="B1390" i="31"/>
  <c r="C1389" i="31"/>
  <c r="B1389" i="31"/>
  <c r="C1388" i="31"/>
  <c r="B1388" i="31"/>
  <c r="C1387" i="31"/>
  <c r="B1387" i="31"/>
  <c r="C1386" i="31"/>
  <c r="B1386" i="31"/>
  <c r="C1385" i="31"/>
  <c r="B1385" i="31"/>
  <c r="C1384" i="31"/>
  <c r="B1384" i="31"/>
  <c r="C1383" i="31"/>
  <c r="B1383" i="31"/>
  <c r="C1382" i="31"/>
  <c r="B1382" i="31"/>
  <c r="C1381" i="31"/>
  <c r="B1381" i="31"/>
  <c r="C1380" i="31"/>
  <c r="B1380" i="31"/>
  <c r="C1379" i="31"/>
  <c r="B1379" i="31"/>
  <c r="C1378" i="31"/>
  <c r="B1378" i="31"/>
  <c r="C1377" i="31"/>
  <c r="B1377" i="31"/>
  <c r="C1376" i="31"/>
  <c r="B1376" i="31"/>
  <c r="C1375" i="31"/>
  <c r="B1375" i="31"/>
  <c r="C1374" i="31"/>
  <c r="B1374" i="31"/>
  <c r="C1373" i="31"/>
  <c r="B1373" i="31"/>
  <c r="C1372" i="31"/>
  <c r="B1372" i="31"/>
  <c r="C1371" i="31"/>
  <c r="B1371" i="31"/>
  <c r="C1370" i="31"/>
  <c r="B1370" i="31"/>
  <c r="C1369" i="31"/>
  <c r="B1369" i="31"/>
  <c r="C1368" i="31"/>
  <c r="B1368" i="31"/>
  <c r="C1367" i="31"/>
  <c r="B1367" i="31"/>
  <c r="C1366" i="31"/>
  <c r="B1366" i="31"/>
  <c r="C1365" i="31"/>
  <c r="B1365" i="31"/>
  <c r="C1364" i="31"/>
  <c r="B1364" i="31"/>
  <c r="C1363" i="31"/>
  <c r="B1363" i="31"/>
  <c r="C1362" i="31"/>
  <c r="B1362" i="31"/>
  <c r="C1361" i="31"/>
  <c r="B1361" i="31"/>
  <c r="C1360" i="31"/>
  <c r="B1360" i="31"/>
  <c r="C1359" i="31"/>
  <c r="B1359" i="31"/>
  <c r="C1358" i="31"/>
  <c r="B1358" i="31"/>
  <c r="C1357" i="31"/>
  <c r="B1357" i="31"/>
  <c r="C1356" i="31"/>
  <c r="B1356" i="31"/>
  <c r="C1355" i="31"/>
  <c r="B1355" i="31"/>
  <c r="C1354" i="31"/>
  <c r="B1354" i="31"/>
  <c r="C1353" i="31"/>
  <c r="B1353" i="31"/>
  <c r="C1352" i="31"/>
  <c r="B1352" i="31"/>
  <c r="C1351" i="31"/>
  <c r="B1351" i="31"/>
  <c r="C1350" i="31"/>
  <c r="B1350" i="31"/>
  <c r="C1349" i="31"/>
  <c r="B1349" i="31"/>
  <c r="C1348" i="31"/>
  <c r="B1348" i="31"/>
  <c r="C1347" i="31"/>
  <c r="B1347" i="31"/>
  <c r="C1346" i="31"/>
  <c r="B1346" i="31"/>
  <c r="C1345" i="31"/>
  <c r="B1345" i="31"/>
  <c r="C1344" i="31"/>
  <c r="B1344" i="31"/>
  <c r="C1343" i="31"/>
  <c r="B1343" i="31"/>
  <c r="C1342" i="31"/>
  <c r="B1342" i="31"/>
  <c r="C1341" i="31"/>
  <c r="B1341" i="31"/>
  <c r="C1340" i="31"/>
  <c r="B1340" i="31"/>
  <c r="C1339" i="31"/>
  <c r="B1339" i="31"/>
  <c r="C1338" i="31"/>
  <c r="B1338" i="31"/>
  <c r="C1337" i="31"/>
  <c r="B1337" i="31"/>
  <c r="C1336" i="31"/>
  <c r="B1336" i="31"/>
  <c r="C1335" i="31"/>
  <c r="B1335" i="31"/>
  <c r="C1334" i="31"/>
  <c r="B1334" i="31"/>
  <c r="C1333" i="31"/>
  <c r="B1333" i="31"/>
  <c r="C1332" i="31"/>
  <c r="B1332" i="31"/>
  <c r="C1331" i="31"/>
  <c r="B1331" i="31"/>
  <c r="C1330" i="31"/>
  <c r="B1330" i="31"/>
  <c r="C1329" i="31"/>
  <c r="B1329" i="31"/>
  <c r="C1328" i="31"/>
  <c r="B1328" i="31"/>
  <c r="C1327" i="31"/>
  <c r="B1327" i="31"/>
  <c r="C1326" i="31"/>
  <c r="B1326" i="31"/>
  <c r="C1325" i="31"/>
  <c r="B1325" i="31"/>
  <c r="C1324" i="31"/>
  <c r="B1324" i="31"/>
  <c r="C1323" i="31"/>
  <c r="B1323" i="31"/>
  <c r="C1322" i="31"/>
  <c r="B1322" i="31"/>
  <c r="C1321" i="31"/>
  <c r="B1321" i="31"/>
  <c r="C1320" i="31"/>
  <c r="B1320" i="31"/>
  <c r="C1319" i="31"/>
  <c r="B1319" i="31"/>
  <c r="C1318" i="31"/>
  <c r="B1318" i="31"/>
  <c r="C1317" i="31"/>
  <c r="B1317" i="31"/>
  <c r="C1316" i="31"/>
  <c r="B1316" i="31"/>
  <c r="C1315" i="31"/>
  <c r="B1315" i="31"/>
  <c r="C1314" i="31"/>
  <c r="B1314" i="31"/>
  <c r="C1313" i="31"/>
  <c r="B1313" i="31"/>
  <c r="C1312" i="31"/>
  <c r="B1312" i="31"/>
  <c r="C1311" i="31"/>
  <c r="B1311" i="31"/>
  <c r="C1310" i="31"/>
  <c r="B1310" i="31"/>
  <c r="C1309" i="31"/>
  <c r="B1309" i="31"/>
  <c r="C1308" i="31"/>
  <c r="B1308" i="31"/>
  <c r="C1307" i="31"/>
  <c r="B1307" i="31"/>
  <c r="C1306" i="31"/>
  <c r="B1306" i="31"/>
  <c r="C1305" i="31"/>
  <c r="B1305" i="31"/>
  <c r="C1304" i="31"/>
  <c r="B1304" i="31"/>
  <c r="C1303" i="31"/>
  <c r="B1303" i="31"/>
  <c r="C1302" i="31"/>
  <c r="B1302" i="31"/>
  <c r="C1301" i="31"/>
  <c r="B1301" i="31"/>
  <c r="C1300" i="31"/>
  <c r="B1300" i="31"/>
  <c r="C1299" i="31"/>
  <c r="B1299" i="31"/>
  <c r="C1298" i="31"/>
  <c r="B1298" i="31"/>
  <c r="C1297" i="31"/>
  <c r="B1297" i="31"/>
  <c r="C1296" i="31"/>
  <c r="B1296" i="31"/>
  <c r="C1295" i="31"/>
  <c r="B1295" i="31"/>
  <c r="C1294" i="31"/>
  <c r="B1294" i="31"/>
  <c r="C1293" i="31"/>
  <c r="B1293" i="31"/>
  <c r="C1292" i="31"/>
  <c r="B1292" i="31"/>
  <c r="C1291" i="31"/>
  <c r="B1291" i="31"/>
  <c r="C1290" i="31"/>
  <c r="B1290" i="31"/>
  <c r="C1289" i="31"/>
  <c r="B1289" i="31"/>
  <c r="C1288" i="31"/>
  <c r="B1288" i="31"/>
  <c r="C1287" i="31"/>
  <c r="B1287" i="31"/>
  <c r="C1286" i="31"/>
  <c r="B1286" i="31"/>
  <c r="C1285" i="31"/>
  <c r="B1285" i="31"/>
  <c r="C1284" i="31"/>
  <c r="B1284" i="31"/>
  <c r="C1283" i="31"/>
  <c r="B1283" i="31"/>
  <c r="C1282" i="31"/>
  <c r="B1282" i="31"/>
  <c r="C1281" i="31"/>
  <c r="B1281" i="31"/>
  <c r="C1280" i="31"/>
  <c r="B1280" i="31"/>
  <c r="C1279" i="31"/>
  <c r="B1279" i="31"/>
  <c r="C1278" i="31"/>
  <c r="B1278" i="31"/>
  <c r="C1277" i="31"/>
  <c r="B1277" i="31"/>
  <c r="C1276" i="31"/>
  <c r="B1276" i="31"/>
  <c r="C1275" i="31"/>
  <c r="B1275" i="31"/>
  <c r="C1274" i="31"/>
  <c r="B1274" i="31"/>
  <c r="C1273" i="31"/>
  <c r="B1273" i="31"/>
  <c r="C1272" i="31"/>
  <c r="B1272" i="31"/>
  <c r="C1271" i="31"/>
  <c r="B1271" i="31"/>
  <c r="C1270" i="31"/>
  <c r="B1270" i="31"/>
  <c r="C1269" i="31"/>
  <c r="B1269" i="31"/>
  <c r="C1268" i="31"/>
  <c r="B1268" i="31"/>
  <c r="C1267" i="31"/>
  <c r="B1267" i="31"/>
  <c r="C1266" i="31"/>
  <c r="B1266" i="31"/>
  <c r="C1265" i="31"/>
  <c r="B1265" i="31"/>
  <c r="C1264" i="31"/>
  <c r="B1264" i="31"/>
  <c r="C1263" i="31"/>
  <c r="B1263" i="31"/>
  <c r="C1262" i="31"/>
  <c r="B1262" i="31"/>
  <c r="C1261" i="31"/>
  <c r="B1261" i="31"/>
  <c r="C1260" i="31"/>
  <c r="B1260" i="31"/>
  <c r="C1259" i="31"/>
  <c r="B1259" i="31"/>
  <c r="C1258" i="31"/>
  <c r="B1258" i="31"/>
  <c r="C1257" i="31"/>
  <c r="B1257" i="31"/>
  <c r="C1256" i="31"/>
  <c r="B1256" i="31"/>
  <c r="C1255" i="31"/>
  <c r="B1255" i="31"/>
  <c r="C1254" i="31"/>
  <c r="B1254" i="31"/>
  <c r="C1253" i="31"/>
  <c r="B1253" i="31"/>
  <c r="C1252" i="31"/>
  <c r="B1252" i="31"/>
  <c r="C1251" i="31"/>
  <c r="B1251" i="31"/>
  <c r="C1250" i="31"/>
  <c r="B1250" i="31"/>
  <c r="C1249" i="31"/>
  <c r="B1249" i="31"/>
  <c r="C1248" i="31"/>
  <c r="B1248" i="31"/>
  <c r="C1247" i="31"/>
  <c r="B1247" i="31"/>
  <c r="C1246" i="31"/>
  <c r="B1246" i="31"/>
  <c r="C1245" i="31"/>
  <c r="B1245" i="31"/>
  <c r="C1244" i="31"/>
  <c r="B1244" i="31"/>
  <c r="C1243" i="31"/>
  <c r="B1243" i="31"/>
  <c r="C1242" i="31"/>
  <c r="B1242" i="31"/>
  <c r="C1241" i="31"/>
  <c r="B1241" i="31"/>
  <c r="C1240" i="31"/>
  <c r="B1240" i="31"/>
  <c r="C1239" i="31"/>
  <c r="B1239" i="31"/>
  <c r="C1238" i="31"/>
  <c r="B1238" i="31"/>
  <c r="C1237" i="31"/>
  <c r="B1237" i="31"/>
  <c r="C1236" i="31"/>
  <c r="B1236" i="31"/>
  <c r="C1235" i="31"/>
  <c r="B1235" i="31"/>
  <c r="C1234" i="31"/>
  <c r="B1234" i="31"/>
  <c r="C1233" i="31"/>
  <c r="B1233" i="31"/>
  <c r="C1232" i="31"/>
  <c r="B1232" i="31"/>
  <c r="C1231" i="31"/>
  <c r="B1231" i="31"/>
  <c r="C1230" i="31"/>
  <c r="B1230" i="31"/>
  <c r="C1229" i="31"/>
  <c r="B1229" i="31"/>
  <c r="C1228" i="31"/>
  <c r="B1228" i="31"/>
  <c r="C1227" i="31"/>
  <c r="B1227" i="31"/>
  <c r="C1226" i="31"/>
  <c r="B1226" i="31"/>
  <c r="C1225" i="31"/>
  <c r="B1225" i="31"/>
  <c r="C1224" i="31"/>
  <c r="B1224" i="31"/>
  <c r="C1223" i="31"/>
  <c r="B1223" i="31"/>
  <c r="C1222" i="31"/>
  <c r="B1222" i="31"/>
  <c r="C1221" i="31"/>
  <c r="B1221" i="31"/>
  <c r="C1220" i="31"/>
  <c r="B1220" i="31"/>
  <c r="C1219" i="31"/>
  <c r="B1219" i="31"/>
  <c r="C1218" i="31"/>
  <c r="B1218" i="31"/>
  <c r="C1217" i="31"/>
  <c r="B1217" i="31"/>
  <c r="C1216" i="31"/>
  <c r="B1216" i="31"/>
  <c r="C1215" i="31"/>
  <c r="B1215" i="31"/>
  <c r="C1214" i="31"/>
  <c r="B1214" i="31"/>
  <c r="C1213" i="31"/>
  <c r="B1213" i="31"/>
  <c r="C1212" i="31"/>
  <c r="B1212" i="31"/>
  <c r="C1211" i="31"/>
  <c r="B1211" i="31"/>
  <c r="C1210" i="31"/>
  <c r="B1210" i="31"/>
  <c r="C1209" i="31"/>
  <c r="B1209" i="31"/>
  <c r="C1208" i="31"/>
  <c r="B1208" i="31"/>
  <c r="C1207" i="31"/>
  <c r="B1207" i="31"/>
  <c r="C1206" i="31"/>
  <c r="B1206" i="31"/>
  <c r="C1205" i="31"/>
  <c r="B1205" i="31"/>
  <c r="C1204" i="31"/>
  <c r="B1204" i="31"/>
  <c r="C1203" i="31"/>
  <c r="B1203" i="31"/>
  <c r="C1202" i="31"/>
  <c r="B1202" i="31"/>
  <c r="C1201" i="31"/>
  <c r="B1201" i="31"/>
  <c r="C1200" i="31"/>
  <c r="B1200" i="31"/>
  <c r="C1199" i="31"/>
  <c r="B1199" i="31"/>
  <c r="C1198" i="31"/>
  <c r="B1198" i="31"/>
  <c r="C1197" i="31"/>
  <c r="B1197" i="31"/>
  <c r="C1196" i="31"/>
  <c r="B1196" i="31"/>
  <c r="C1195" i="31"/>
  <c r="B1195" i="31"/>
  <c r="C1194" i="31"/>
  <c r="B1194" i="31"/>
  <c r="C1193" i="31"/>
  <c r="B1193" i="31"/>
  <c r="C1192" i="31"/>
  <c r="B1192" i="31"/>
  <c r="C1191" i="31"/>
  <c r="B1191" i="31"/>
  <c r="C1190" i="31"/>
  <c r="B1190" i="31"/>
  <c r="C1189" i="31"/>
  <c r="B1189" i="31"/>
  <c r="C1188" i="31"/>
  <c r="B1188" i="31"/>
  <c r="C1187" i="31"/>
  <c r="B1187" i="31"/>
  <c r="C1186" i="31"/>
  <c r="B1186" i="31"/>
  <c r="C1185" i="31"/>
  <c r="B1185" i="31"/>
  <c r="C1184" i="31"/>
  <c r="B1184" i="31"/>
  <c r="C1183" i="31"/>
  <c r="B1183" i="31"/>
  <c r="C1182" i="31"/>
  <c r="B1182" i="31"/>
  <c r="C1181" i="31"/>
  <c r="B1181" i="31"/>
  <c r="C1180" i="31"/>
  <c r="B1180" i="31"/>
  <c r="C1179" i="31"/>
  <c r="B1179" i="31"/>
  <c r="C1178" i="31"/>
  <c r="B1178" i="31"/>
  <c r="C1177" i="31"/>
  <c r="B1177" i="31"/>
  <c r="C1176" i="31"/>
  <c r="B1176" i="31"/>
  <c r="C1175" i="31"/>
  <c r="B1175" i="31"/>
  <c r="C1174" i="31"/>
  <c r="B1174" i="31"/>
  <c r="C1173" i="31"/>
  <c r="B1173" i="31"/>
  <c r="C1172" i="31"/>
  <c r="B1172" i="31"/>
  <c r="C1171" i="31"/>
  <c r="B1171" i="31"/>
  <c r="C1170" i="31"/>
  <c r="B1170" i="31"/>
  <c r="C1169" i="31"/>
  <c r="B1169" i="31"/>
  <c r="C1168" i="31"/>
  <c r="B1168" i="31"/>
  <c r="C1167" i="31"/>
  <c r="B1167" i="31"/>
  <c r="C1166" i="31"/>
  <c r="B1166" i="31"/>
  <c r="C1165" i="31"/>
  <c r="B1165" i="31"/>
  <c r="C1164" i="31"/>
  <c r="B1164" i="31"/>
  <c r="C1163" i="31"/>
  <c r="B1163" i="31"/>
  <c r="C1162" i="31"/>
  <c r="B1162" i="31"/>
  <c r="C1161" i="31"/>
  <c r="B1161" i="31"/>
  <c r="C1160" i="31"/>
  <c r="B1160" i="31"/>
  <c r="C1159" i="31"/>
  <c r="B1159" i="31"/>
  <c r="C1158" i="31"/>
  <c r="B1158" i="31"/>
  <c r="C1157" i="31"/>
  <c r="B1157" i="31"/>
  <c r="C1156" i="31"/>
  <c r="B1156" i="31"/>
  <c r="C1155" i="31"/>
  <c r="B1155" i="31"/>
  <c r="C1154" i="31"/>
  <c r="B1154" i="31"/>
  <c r="C1153" i="31"/>
  <c r="B1153" i="31"/>
  <c r="C1152" i="31"/>
  <c r="B1152" i="31"/>
  <c r="C1151" i="31"/>
  <c r="B1151" i="31"/>
  <c r="C1150" i="31"/>
  <c r="B1150" i="31"/>
  <c r="C1149" i="31"/>
  <c r="B1149" i="31"/>
  <c r="C1148" i="31"/>
  <c r="B1148" i="31"/>
  <c r="C1147" i="31"/>
  <c r="B1147" i="31"/>
  <c r="C1146" i="31"/>
  <c r="B1146" i="31"/>
  <c r="C1145" i="31"/>
  <c r="B1145" i="31"/>
  <c r="C1144" i="31"/>
  <c r="B1144" i="31"/>
  <c r="C1143" i="31"/>
  <c r="B1143" i="31"/>
  <c r="C1142" i="31"/>
  <c r="B1142" i="31"/>
  <c r="C1141" i="31"/>
  <c r="B1141" i="31"/>
  <c r="C1140" i="31"/>
  <c r="B1140" i="31"/>
  <c r="C1139" i="31"/>
  <c r="B1139" i="31"/>
  <c r="C1138" i="31"/>
  <c r="B1138" i="31"/>
  <c r="C1137" i="31"/>
  <c r="B1137" i="31"/>
  <c r="C1136" i="31"/>
  <c r="B1136" i="31"/>
  <c r="C1135" i="31"/>
  <c r="B1135" i="31"/>
  <c r="C1134" i="31"/>
  <c r="B1134" i="31"/>
  <c r="C1133" i="31"/>
  <c r="B1133" i="31"/>
  <c r="C1132" i="31"/>
  <c r="B1132" i="31"/>
  <c r="C1131" i="31"/>
  <c r="B1131" i="31"/>
  <c r="C1130" i="31"/>
  <c r="B1130" i="31"/>
  <c r="C1129" i="31"/>
  <c r="B1129" i="31"/>
  <c r="C1128" i="31"/>
  <c r="B1128" i="31"/>
  <c r="C1127" i="31"/>
  <c r="B1127" i="31"/>
  <c r="C1126" i="31"/>
  <c r="B1126" i="31"/>
  <c r="C1125" i="31"/>
  <c r="B1125" i="31"/>
  <c r="C1124" i="31"/>
  <c r="B1124" i="31"/>
  <c r="C1123" i="31"/>
  <c r="B1123" i="31"/>
  <c r="C1122" i="31"/>
  <c r="B1122" i="31"/>
  <c r="C1121" i="31"/>
  <c r="B1121" i="31"/>
  <c r="C1120" i="31"/>
  <c r="B1120" i="31"/>
  <c r="C1119" i="31"/>
  <c r="B1119" i="31"/>
  <c r="C1118" i="31"/>
  <c r="B1118" i="31"/>
  <c r="C1117" i="31"/>
  <c r="B1117" i="31"/>
  <c r="C1116" i="31"/>
  <c r="B1116" i="31"/>
  <c r="C1115" i="31"/>
  <c r="B1115" i="31"/>
  <c r="C1114" i="31"/>
  <c r="B1114" i="31"/>
  <c r="C1113" i="31"/>
  <c r="B1113" i="31"/>
  <c r="C1112" i="31"/>
  <c r="B1112" i="31"/>
  <c r="C1111" i="31"/>
  <c r="B1111" i="31"/>
  <c r="C1110" i="31"/>
  <c r="B1110" i="31"/>
  <c r="C1109" i="31"/>
  <c r="B1109" i="31"/>
  <c r="C1108" i="31"/>
  <c r="B1108" i="31"/>
  <c r="C1107" i="31"/>
  <c r="B1107" i="31"/>
  <c r="C1106" i="31"/>
  <c r="B1106" i="31"/>
  <c r="C1105" i="31"/>
  <c r="B1105" i="31"/>
  <c r="C1104" i="31"/>
  <c r="B1104" i="31"/>
  <c r="C1103" i="31"/>
  <c r="B1103" i="31"/>
  <c r="C1102" i="31"/>
  <c r="B1102" i="31"/>
  <c r="C1101" i="31"/>
  <c r="B1101" i="31"/>
  <c r="C1100" i="31"/>
  <c r="B1100" i="31"/>
  <c r="C1099" i="31"/>
  <c r="B1099" i="31"/>
  <c r="C1098" i="31"/>
  <c r="B1098" i="31"/>
  <c r="C1097" i="31"/>
  <c r="B1097" i="31"/>
  <c r="C1096" i="31"/>
  <c r="B1096" i="31"/>
  <c r="C1095" i="31"/>
  <c r="B1095" i="31"/>
  <c r="C1094" i="31"/>
  <c r="B1094" i="31"/>
  <c r="C1093" i="31"/>
  <c r="B1093" i="31"/>
  <c r="C1092" i="31"/>
  <c r="B1092" i="31"/>
  <c r="C1091" i="31"/>
  <c r="B1091" i="31"/>
  <c r="C1090" i="31"/>
  <c r="B1090" i="31"/>
  <c r="C1089" i="31"/>
  <c r="B1089" i="31"/>
  <c r="C1088" i="31"/>
  <c r="B1088" i="31"/>
  <c r="C1087" i="31"/>
  <c r="B1087" i="31"/>
  <c r="C1086" i="31"/>
  <c r="B1086" i="31"/>
  <c r="C1085" i="31"/>
  <c r="B1085" i="31"/>
  <c r="C1084" i="31"/>
  <c r="B1084" i="31"/>
  <c r="C1083" i="31"/>
  <c r="B1083" i="31"/>
  <c r="C1082" i="31"/>
  <c r="B1082" i="31"/>
  <c r="C1081" i="31"/>
  <c r="B1081" i="31"/>
  <c r="C1080" i="31"/>
  <c r="B1080" i="31"/>
  <c r="C1079" i="31"/>
  <c r="B1079" i="31"/>
  <c r="C1078" i="31"/>
  <c r="B1078" i="31"/>
  <c r="C1077" i="31"/>
  <c r="B1077" i="31"/>
  <c r="C1076" i="31"/>
  <c r="B1076" i="31"/>
  <c r="C1075" i="31"/>
  <c r="B1075" i="31"/>
  <c r="C1074" i="31"/>
  <c r="B1074" i="31"/>
  <c r="C1073" i="31"/>
  <c r="B1073" i="31"/>
  <c r="C1072" i="31"/>
  <c r="B1072" i="31"/>
  <c r="C1071" i="31"/>
  <c r="B1071" i="31"/>
  <c r="C1070" i="31"/>
  <c r="B1070" i="31"/>
  <c r="C1069" i="31"/>
  <c r="B1069" i="31"/>
  <c r="C1068" i="31"/>
  <c r="B1068" i="31"/>
  <c r="C1067" i="31"/>
  <c r="B1067" i="31"/>
  <c r="C1066" i="31"/>
  <c r="B1066" i="31"/>
  <c r="C1065" i="31"/>
  <c r="B1065" i="31"/>
  <c r="C1064" i="31"/>
  <c r="B1064" i="31"/>
  <c r="C1063" i="31"/>
  <c r="B1063" i="31"/>
  <c r="C1062" i="31"/>
  <c r="B1062" i="31"/>
  <c r="C1061" i="31"/>
  <c r="B1061" i="31"/>
  <c r="C1060" i="31"/>
  <c r="B1060" i="31"/>
  <c r="C1059" i="31"/>
  <c r="B1059" i="31"/>
  <c r="C1058" i="31"/>
  <c r="B1058" i="31"/>
  <c r="C1057" i="31"/>
  <c r="B1057" i="31"/>
  <c r="C1056" i="31"/>
  <c r="B1056" i="31"/>
  <c r="C1055" i="31"/>
  <c r="B1055" i="31"/>
  <c r="C1054" i="31"/>
  <c r="B1054" i="31"/>
  <c r="C1053" i="31"/>
  <c r="B1053" i="31"/>
  <c r="C1052" i="31"/>
  <c r="B1052" i="31"/>
  <c r="C1051" i="31"/>
  <c r="B1051" i="31"/>
  <c r="C1050" i="31"/>
  <c r="B1050" i="31"/>
  <c r="C1049" i="31"/>
  <c r="B1049" i="31"/>
  <c r="C1048" i="31"/>
  <c r="B1048" i="31"/>
  <c r="C1047" i="31"/>
  <c r="B1047" i="31"/>
  <c r="C1046" i="31"/>
  <c r="B1046" i="31"/>
  <c r="C1045" i="31"/>
  <c r="B1045" i="31"/>
  <c r="C1044" i="31"/>
  <c r="B1044" i="31"/>
  <c r="C1043" i="31"/>
  <c r="B1043" i="31"/>
  <c r="C1042" i="31"/>
  <c r="B1042" i="31"/>
  <c r="C1041" i="31"/>
  <c r="B1041" i="31"/>
  <c r="C1040" i="31"/>
  <c r="B1040" i="31"/>
  <c r="C1039" i="31"/>
  <c r="B1039" i="31"/>
  <c r="C1038" i="31"/>
  <c r="B1038" i="31"/>
  <c r="C1037" i="31"/>
  <c r="B1037" i="31"/>
  <c r="C1036" i="31"/>
  <c r="B1036" i="31"/>
  <c r="C1035" i="31"/>
  <c r="B1035" i="31"/>
  <c r="C1034" i="31"/>
  <c r="B1034" i="31"/>
  <c r="C1033" i="31"/>
  <c r="B1033" i="31"/>
  <c r="C1032" i="31"/>
  <c r="B1032" i="31"/>
  <c r="C1031" i="31"/>
  <c r="B1031" i="31"/>
  <c r="C1030" i="31"/>
  <c r="B1030" i="31"/>
  <c r="C1029" i="31"/>
  <c r="B1029" i="31"/>
  <c r="C1028" i="31"/>
  <c r="B1028" i="31"/>
  <c r="C1027" i="31"/>
  <c r="B1027" i="31"/>
  <c r="C1026" i="31"/>
  <c r="B1026" i="31"/>
  <c r="C1025" i="31"/>
  <c r="B1025" i="31"/>
  <c r="C1024" i="31"/>
  <c r="B1024" i="31"/>
  <c r="C1023" i="31"/>
  <c r="B1023" i="31"/>
  <c r="C1022" i="31"/>
  <c r="B1022" i="31"/>
  <c r="C1021" i="31"/>
  <c r="B1021" i="31"/>
  <c r="C1020" i="31"/>
  <c r="B1020" i="31"/>
  <c r="C1019" i="31"/>
  <c r="B1019" i="31"/>
  <c r="C1018" i="31"/>
  <c r="B1018" i="31"/>
  <c r="C1017" i="31"/>
  <c r="B1017" i="31"/>
  <c r="C1016" i="31"/>
  <c r="B1016" i="31"/>
  <c r="C1015" i="31"/>
  <c r="B1015" i="31"/>
  <c r="C1014" i="31"/>
  <c r="B1014" i="31"/>
  <c r="C1013" i="31"/>
  <c r="B1013" i="31"/>
  <c r="C1012" i="31"/>
  <c r="B1012" i="31"/>
  <c r="C1011" i="31"/>
  <c r="B1011" i="31"/>
  <c r="C1010" i="31"/>
  <c r="B1010" i="31"/>
  <c r="C1009" i="31"/>
  <c r="B1009" i="31"/>
  <c r="C1008" i="31"/>
  <c r="B1008" i="31"/>
  <c r="C1007" i="31"/>
  <c r="B1007" i="31"/>
  <c r="C1006" i="31"/>
  <c r="B1006" i="31"/>
  <c r="C1005" i="31"/>
  <c r="B1005" i="31"/>
  <c r="C1004" i="31"/>
  <c r="B1004" i="31"/>
  <c r="C1003" i="31"/>
  <c r="B1003" i="31"/>
  <c r="C1002" i="31"/>
  <c r="B1002" i="31"/>
  <c r="C1001" i="31"/>
  <c r="B1001" i="31"/>
  <c r="C1000" i="31"/>
  <c r="B1000" i="31"/>
  <c r="C999" i="31"/>
  <c r="B999" i="31"/>
  <c r="C998" i="31"/>
  <c r="B998" i="31"/>
  <c r="C997" i="31"/>
  <c r="B997" i="31"/>
  <c r="C996" i="31"/>
  <c r="B996" i="31"/>
  <c r="C995" i="31"/>
  <c r="B995" i="31"/>
  <c r="C994" i="31"/>
  <c r="B994" i="31"/>
  <c r="C993" i="31"/>
  <c r="B993" i="31"/>
  <c r="C992" i="31"/>
  <c r="B992" i="31"/>
  <c r="C991" i="31"/>
  <c r="B991" i="31"/>
  <c r="C990" i="31"/>
  <c r="B990" i="31"/>
  <c r="C989" i="31"/>
  <c r="B989" i="31"/>
  <c r="C988" i="31"/>
  <c r="B988" i="31"/>
  <c r="C987" i="31"/>
  <c r="B987" i="31"/>
  <c r="C986" i="31"/>
  <c r="B986" i="31"/>
  <c r="C985" i="31"/>
  <c r="B985" i="31"/>
  <c r="C984" i="31"/>
  <c r="B984" i="31"/>
  <c r="C983" i="31"/>
  <c r="B983" i="31"/>
  <c r="C982" i="31"/>
  <c r="B982" i="31"/>
  <c r="C981" i="31"/>
  <c r="B981" i="31"/>
  <c r="C980" i="31"/>
  <c r="B980" i="31"/>
  <c r="C979" i="31"/>
  <c r="B979" i="31"/>
  <c r="C978" i="31"/>
  <c r="B978" i="31"/>
  <c r="C977" i="31"/>
  <c r="B977" i="31"/>
  <c r="C976" i="31"/>
  <c r="B976" i="31"/>
  <c r="C975" i="31"/>
  <c r="B975" i="31"/>
  <c r="C974" i="31"/>
  <c r="B974" i="31"/>
  <c r="C973" i="31"/>
  <c r="B973" i="31"/>
  <c r="C972" i="31"/>
  <c r="B972" i="31"/>
  <c r="C971" i="31"/>
  <c r="B971" i="31"/>
  <c r="C970" i="31"/>
  <c r="B970" i="31"/>
  <c r="C969" i="31"/>
  <c r="B969" i="31"/>
  <c r="C968" i="31"/>
  <c r="B968" i="31"/>
  <c r="C967" i="31"/>
  <c r="B967" i="31"/>
  <c r="C966" i="31"/>
  <c r="B966" i="31"/>
  <c r="C965" i="31"/>
  <c r="B965" i="31"/>
  <c r="C964" i="31"/>
  <c r="B964" i="31"/>
  <c r="C963" i="31"/>
  <c r="B963" i="31"/>
  <c r="C962" i="31"/>
  <c r="B962" i="31"/>
  <c r="C961" i="31"/>
  <c r="B961" i="31"/>
  <c r="C960" i="31"/>
  <c r="B960" i="31"/>
  <c r="C959" i="31"/>
  <c r="B959" i="31"/>
  <c r="C958" i="31"/>
  <c r="B958" i="31"/>
  <c r="C957" i="31"/>
  <c r="B957" i="31"/>
  <c r="C956" i="31"/>
  <c r="B956" i="31"/>
  <c r="C955" i="31"/>
  <c r="B955" i="31"/>
  <c r="C954" i="31"/>
  <c r="B954" i="31"/>
  <c r="C953" i="31"/>
  <c r="B953" i="31"/>
  <c r="C952" i="31"/>
  <c r="B952" i="31"/>
  <c r="C951" i="31"/>
  <c r="B951" i="31"/>
  <c r="C950" i="31"/>
  <c r="B950" i="31"/>
  <c r="C949" i="31"/>
  <c r="B949" i="31"/>
  <c r="C948" i="31"/>
  <c r="B948" i="31"/>
  <c r="C947" i="31"/>
  <c r="B947" i="31"/>
  <c r="C946" i="31"/>
  <c r="B946" i="31"/>
  <c r="C945" i="31"/>
  <c r="B945" i="31"/>
  <c r="C944" i="31"/>
  <c r="B944" i="31"/>
  <c r="C943" i="31"/>
  <c r="B943" i="31"/>
  <c r="C942" i="31"/>
  <c r="B942" i="31"/>
  <c r="C941" i="31"/>
  <c r="B941" i="31"/>
  <c r="C940" i="31"/>
  <c r="B940" i="31"/>
  <c r="C939" i="31"/>
  <c r="B939" i="31"/>
  <c r="C938" i="31"/>
  <c r="B938" i="31"/>
  <c r="C937" i="31"/>
  <c r="B937" i="31"/>
  <c r="C936" i="31"/>
  <c r="B936" i="31"/>
  <c r="C935" i="31"/>
  <c r="B935" i="31"/>
  <c r="C934" i="31"/>
  <c r="B934" i="31"/>
  <c r="C933" i="31"/>
  <c r="B933" i="31"/>
  <c r="C932" i="31"/>
  <c r="B932" i="31"/>
  <c r="C931" i="31"/>
  <c r="B931" i="31"/>
  <c r="C930" i="31"/>
  <c r="B930" i="31"/>
  <c r="C929" i="31"/>
  <c r="B929" i="31"/>
  <c r="C928" i="31"/>
  <c r="B928" i="31"/>
  <c r="C927" i="31"/>
  <c r="B927" i="31"/>
  <c r="C926" i="31"/>
  <c r="B926" i="31"/>
  <c r="C925" i="31"/>
  <c r="B925" i="31"/>
  <c r="C924" i="31"/>
  <c r="B924" i="31"/>
  <c r="C923" i="31"/>
  <c r="B923" i="31"/>
  <c r="C922" i="31"/>
  <c r="B922" i="31"/>
  <c r="C921" i="31"/>
  <c r="B921" i="31"/>
  <c r="C920" i="31"/>
  <c r="B920" i="31"/>
  <c r="C919" i="31"/>
  <c r="B919" i="31"/>
  <c r="C918" i="31"/>
  <c r="B918" i="31"/>
  <c r="C917" i="31"/>
  <c r="B917" i="31"/>
  <c r="C916" i="31"/>
  <c r="B916" i="31"/>
  <c r="C915" i="31"/>
  <c r="B915" i="31"/>
  <c r="C914" i="31"/>
  <c r="B914" i="31"/>
  <c r="C913" i="31"/>
  <c r="B913" i="31"/>
  <c r="C912" i="31"/>
  <c r="B912" i="31"/>
  <c r="C911" i="31"/>
  <c r="B911" i="31"/>
  <c r="C910" i="31"/>
  <c r="B910" i="31"/>
  <c r="C909" i="31"/>
  <c r="B909" i="31"/>
  <c r="C908" i="31"/>
  <c r="B908" i="31"/>
  <c r="C907" i="31"/>
  <c r="B907" i="31"/>
  <c r="C906" i="31"/>
  <c r="B906" i="31"/>
  <c r="C905" i="31"/>
  <c r="B905" i="31"/>
  <c r="C904" i="31"/>
  <c r="B904" i="31"/>
  <c r="C903" i="31"/>
  <c r="B903" i="31"/>
  <c r="C902" i="31"/>
  <c r="B902" i="31"/>
  <c r="C901" i="31"/>
  <c r="B901" i="31"/>
  <c r="C900" i="31"/>
  <c r="B900" i="31"/>
  <c r="C899" i="31"/>
  <c r="B899" i="31"/>
  <c r="C898" i="31"/>
  <c r="B898" i="31"/>
  <c r="C897" i="31"/>
  <c r="B897" i="31"/>
  <c r="C896" i="31"/>
  <c r="B896" i="31"/>
  <c r="C895" i="31"/>
  <c r="B895" i="31"/>
  <c r="C894" i="31"/>
  <c r="B894" i="31"/>
  <c r="C893" i="31"/>
  <c r="B893" i="31"/>
  <c r="C892" i="31"/>
  <c r="B892" i="31"/>
  <c r="C891" i="31"/>
  <c r="B891" i="31"/>
  <c r="C890" i="31"/>
  <c r="B890" i="31"/>
  <c r="C889" i="31"/>
  <c r="B889" i="31"/>
  <c r="C888" i="31"/>
  <c r="B888" i="31"/>
  <c r="C887" i="31"/>
  <c r="B887" i="31"/>
  <c r="C886" i="31"/>
  <c r="B886" i="31"/>
  <c r="C885" i="31"/>
  <c r="B885" i="31"/>
  <c r="C884" i="31"/>
  <c r="B884" i="31"/>
  <c r="C883" i="31"/>
  <c r="B883" i="31"/>
  <c r="C882" i="31"/>
  <c r="B882" i="31"/>
  <c r="C881" i="31"/>
  <c r="B881" i="31"/>
  <c r="C880" i="31"/>
  <c r="B880" i="31"/>
  <c r="C879" i="31"/>
  <c r="B879" i="31"/>
  <c r="C878" i="31"/>
  <c r="B878" i="31"/>
  <c r="C877" i="31"/>
  <c r="B877" i="31"/>
  <c r="C876" i="31"/>
  <c r="B876" i="31"/>
  <c r="C875" i="31"/>
  <c r="B875" i="31"/>
  <c r="C874" i="31"/>
  <c r="B874" i="31"/>
  <c r="C873" i="31"/>
  <c r="B873" i="31"/>
  <c r="C872" i="31"/>
  <c r="B872" i="31"/>
  <c r="C871" i="31"/>
  <c r="B871" i="31"/>
  <c r="C870" i="31"/>
  <c r="B870" i="31"/>
  <c r="C869" i="31"/>
  <c r="B869" i="31"/>
  <c r="C868" i="31"/>
  <c r="B868" i="31"/>
  <c r="C867" i="31"/>
  <c r="B867" i="31"/>
  <c r="C866" i="31"/>
  <c r="B866" i="31"/>
  <c r="C865" i="31"/>
  <c r="B865" i="31"/>
  <c r="C864" i="31"/>
  <c r="B864" i="31"/>
  <c r="C863" i="31"/>
  <c r="B863" i="31"/>
  <c r="C862" i="31"/>
  <c r="B862" i="31"/>
  <c r="C861" i="31"/>
  <c r="B861" i="31"/>
  <c r="C860" i="31"/>
  <c r="B860" i="31"/>
  <c r="C859" i="31"/>
  <c r="B859" i="31"/>
  <c r="C858" i="31"/>
  <c r="B858" i="31"/>
  <c r="C857" i="31"/>
  <c r="B857" i="31"/>
  <c r="C856" i="31"/>
  <c r="B856" i="31"/>
  <c r="C855" i="31"/>
  <c r="B855" i="31"/>
  <c r="C854" i="31"/>
  <c r="B854" i="31"/>
  <c r="C853" i="31"/>
  <c r="B853" i="31"/>
  <c r="C852" i="31"/>
  <c r="B852" i="31"/>
  <c r="C851" i="31"/>
  <c r="B851" i="31"/>
  <c r="C850" i="31"/>
  <c r="B850" i="31"/>
  <c r="C849" i="31"/>
  <c r="B849" i="31"/>
  <c r="C848" i="31"/>
  <c r="B848" i="31"/>
  <c r="C847" i="31"/>
  <c r="B847" i="31"/>
  <c r="C846" i="31"/>
  <c r="B846" i="31"/>
  <c r="C845" i="31"/>
  <c r="B845" i="31"/>
  <c r="C844" i="31"/>
  <c r="B844" i="31"/>
  <c r="C843" i="31"/>
  <c r="B843" i="31"/>
  <c r="C842" i="31"/>
  <c r="B842" i="31"/>
  <c r="C841" i="31"/>
  <c r="B841" i="31"/>
  <c r="C840" i="31"/>
  <c r="B840" i="31"/>
  <c r="C839" i="31"/>
  <c r="B839" i="31"/>
  <c r="C838" i="31"/>
  <c r="B838" i="31"/>
  <c r="C837" i="31"/>
  <c r="B837" i="31"/>
  <c r="C836" i="31"/>
  <c r="B836" i="31"/>
  <c r="C835" i="31"/>
  <c r="B835" i="31"/>
  <c r="C834" i="31"/>
  <c r="B834" i="31"/>
  <c r="C833" i="31"/>
  <c r="B833" i="31"/>
  <c r="C832" i="31"/>
  <c r="B832" i="31"/>
  <c r="C831" i="31"/>
  <c r="B831" i="31"/>
  <c r="C830" i="31"/>
  <c r="B830" i="31"/>
  <c r="C829" i="31"/>
  <c r="B829" i="31"/>
  <c r="C828" i="31"/>
  <c r="B828" i="31"/>
  <c r="C827" i="31"/>
  <c r="B827" i="31"/>
  <c r="C826" i="31"/>
  <c r="B826" i="31"/>
  <c r="C825" i="31"/>
  <c r="B825" i="31"/>
  <c r="C824" i="31"/>
  <c r="B824" i="31"/>
  <c r="C823" i="31"/>
  <c r="B823" i="31"/>
  <c r="C822" i="31"/>
  <c r="B822" i="31"/>
  <c r="C821" i="31"/>
  <c r="B821" i="31"/>
  <c r="C820" i="31"/>
  <c r="B820" i="31"/>
  <c r="C819" i="31"/>
  <c r="B819" i="31"/>
  <c r="C818" i="31"/>
  <c r="B818" i="31"/>
  <c r="C817" i="31"/>
  <c r="B817" i="31"/>
  <c r="C816" i="31"/>
  <c r="B816" i="31"/>
  <c r="C815" i="31"/>
  <c r="B815" i="31"/>
  <c r="C814" i="31"/>
  <c r="B814" i="31"/>
  <c r="C813" i="31"/>
  <c r="B813" i="31"/>
  <c r="C812" i="31"/>
  <c r="B812" i="31"/>
  <c r="C811" i="31"/>
  <c r="B811" i="31"/>
  <c r="C810" i="31"/>
  <c r="B810" i="31"/>
  <c r="C809" i="31"/>
  <c r="B809" i="31"/>
  <c r="C808" i="31"/>
  <c r="B808" i="31"/>
  <c r="C807" i="31"/>
  <c r="B807" i="31"/>
  <c r="C806" i="31"/>
  <c r="B806" i="31"/>
  <c r="C805" i="31"/>
  <c r="B805" i="31"/>
  <c r="C804" i="31"/>
  <c r="B804" i="31"/>
  <c r="C803" i="31"/>
  <c r="B803" i="31"/>
  <c r="C802" i="31"/>
  <c r="B802" i="31"/>
  <c r="C801" i="31"/>
  <c r="B801" i="31"/>
  <c r="C800" i="31"/>
  <c r="B800" i="31"/>
  <c r="C799" i="31"/>
  <c r="B799" i="31"/>
  <c r="C798" i="31"/>
  <c r="B798" i="31"/>
  <c r="C797" i="31"/>
  <c r="B797" i="31"/>
  <c r="C796" i="31"/>
  <c r="B796" i="31"/>
  <c r="C795" i="31"/>
  <c r="B795" i="31"/>
  <c r="C794" i="31"/>
  <c r="B794" i="31"/>
  <c r="C793" i="31"/>
  <c r="B793" i="31"/>
  <c r="C792" i="31"/>
  <c r="B792" i="31"/>
  <c r="C791" i="31"/>
  <c r="B791" i="31"/>
  <c r="C790" i="31"/>
  <c r="B790" i="31"/>
  <c r="C789" i="31"/>
  <c r="B789" i="31"/>
  <c r="C788" i="31"/>
  <c r="B788" i="31"/>
  <c r="C787" i="31"/>
  <c r="B787" i="31"/>
  <c r="C786" i="31"/>
  <c r="B786" i="31"/>
  <c r="C785" i="31"/>
  <c r="B785" i="31"/>
  <c r="C784" i="31"/>
  <c r="B784" i="31"/>
  <c r="C783" i="31"/>
  <c r="B783" i="31"/>
  <c r="C782" i="31"/>
  <c r="B782" i="31"/>
  <c r="C781" i="31"/>
  <c r="B781" i="31"/>
  <c r="C780" i="31"/>
  <c r="B780" i="31"/>
  <c r="C779" i="31"/>
  <c r="B779" i="31"/>
  <c r="C778" i="31"/>
  <c r="B778" i="31"/>
  <c r="C777" i="31"/>
  <c r="B777" i="31"/>
  <c r="C776" i="31"/>
  <c r="B776" i="31"/>
  <c r="C775" i="31"/>
  <c r="B775" i="31"/>
  <c r="C774" i="31"/>
  <c r="B774" i="31"/>
  <c r="C773" i="31"/>
  <c r="B773" i="31"/>
  <c r="C772" i="31"/>
  <c r="B772" i="31"/>
  <c r="C771" i="31"/>
  <c r="B771" i="31"/>
  <c r="C770" i="31"/>
  <c r="B770" i="31"/>
  <c r="C769" i="31"/>
  <c r="B769" i="31"/>
  <c r="C768" i="31"/>
  <c r="B768" i="31"/>
  <c r="C767" i="31"/>
  <c r="B767" i="31"/>
  <c r="C766" i="31"/>
  <c r="B766" i="31"/>
  <c r="C765" i="31"/>
  <c r="B765" i="31"/>
  <c r="C764" i="31"/>
  <c r="B764" i="31"/>
  <c r="C763" i="31"/>
  <c r="B763" i="31"/>
  <c r="C762" i="31"/>
  <c r="B762" i="31"/>
  <c r="C761" i="31"/>
  <c r="B761" i="31"/>
  <c r="C760" i="31"/>
  <c r="B760" i="31"/>
  <c r="C759" i="31"/>
  <c r="B759" i="31"/>
  <c r="C758" i="31"/>
  <c r="B758" i="31"/>
  <c r="C757" i="31"/>
  <c r="B757" i="31"/>
  <c r="C756" i="31"/>
  <c r="B756" i="31"/>
  <c r="C755" i="31"/>
  <c r="B755" i="31"/>
  <c r="C754" i="31"/>
  <c r="B754" i="31"/>
  <c r="C753" i="31"/>
  <c r="B753" i="31"/>
  <c r="C752" i="31"/>
  <c r="B752" i="31"/>
  <c r="C751" i="31"/>
  <c r="B751" i="31"/>
  <c r="C750" i="31"/>
  <c r="B750" i="31"/>
  <c r="C749" i="31"/>
  <c r="B749" i="31"/>
  <c r="C748" i="31"/>
  <c r="B748" i="31"/>
  <c r="C747" i="31"/>
  <c r="B747" i="31"/>
  <c r="C746" i="31"/>
  <c r="B746" i="31"/>
  <c r="C745" i="31"/>
  <c r="B745" i="31"/>
  <c r="C744" i="31"/>
  <c r="B744" i="31"/>
  <c r="C743" i="31"/>
  <c r="B743" i="31"/>
  <c r="C742" i="31"/>
  <c r="B742" i="31"/>
  <c r="C741" i="31"/>
  <c r="B741" i="31"/>
  <c r="C740" i="31"/>
  <c r="B740" i="31"/>
  <c r="C739" i="31"/>
  <c r="B739" i="31"/>
  <c r="C738" i="31"/>
  <c r="B738" i="31"/>
  <c r="C737" i="31"/>
  <c r="B737" i="31"/>
  <c r="C736" i="31"/>
  <c r="B736" i="31"/>
  <c r="C735" i="31"/>
  <c r="B735" i="31"/>
  <c r="C734" i="31"/>
  <c r="B734" i="31"/>
  <c r="C733" i="31"/>
  <c r="B733" i="31"/>
  <c r="C732" i="31"/>
  <c r="B732" i="31"/>
  <c r="C731" i="31"/>
  <c r="B731" i="31"/>
  <c r="C730" i="31"/>
  <c r="B730" i="31"/>
  <c r="C729" i="31"/>
  <c r="B729" i="31"/>
  <c r="C728" i="31"/>
  <c r="B728" i="31"/>
  <c r="C727" i="31"/>
  <c r="B727" i="31"/>
  <c r="C726" i="31"/>
  <c r="B726" i="31"/>
  <c r="C725" i="31"/>
  <c r="B725" i="31"/>
  <c r="C724" i="31"/>
  <c r="B724" i="31"/>
  <c r="C723" i="31"/>
  <c r="B723" i="31"/>
  <c r="C722" i="31"/>
  <c r="B722" i="31"/>
  <c r="C721" i="31"/>
  <c r="B721" i="31"/>
  <c r="C720" i="31"/>
  <c r="B720" i="31"/>
  <c r="C719" i="31"/>
  <c r="B719" i="31"/>
  <c r="C718" i="31"/>
  <c r="B718" i="31"/>
  <c r="C717" i="31"/>
  <c r="B717" i="31"/>
  <c r="C716" i="31"/>
  <c r="B716" i="31"/>
  <c r="C715" i="31"/>
  <c r="B715" i="31"/>
  <c r="C714" i="31"/>
  <c r="B714" i="31"/>
  <c r="C713" i="31"/>
  <c r="B713" i="31"/>
  <c r="C712" i="31"/>
  <c r="B712" i="31"/>
  <c r="C711" i="31"/>
  <c r="B711" i="31"/>
  <c r="C710" i="31"/>
  <c r="B710" i="31"/>
  <c r="C709" i="31"/>
  <c r="B709" i="31"/>
  <c r="C708" i="31"/>
  <c r="B708" i="31"/>
  <c r="C707" i="31"/>
  <c r="B707" i="31"/>
  <c r="C706" i="31"/>
  <c r="B706" i="31"/>
  <c r="C705" i="31"/>
  <c r="B705" i="31"/>
  <c r="C704" i="31"/>
  <c r="B704" i="31"/>
  <c r="C703" i="31"/>
  <c r="B703" i="31"/>
  <c r="C702" i="31"/>
  <c r="B702" i="31"/>
  <c r="C701" i="31"/>
  <c r="B701" i="31"/>
  <c r="C700" i="31"/>
  <c r="B700" i="31"/>
  <c r="C699" i="31"/>
  <c r="B699" i="31"/>
  <c r="C698" i="31"/>
  <c r="B698" i="31"/>
  <c r="C697" i="31"/>
  <c r="B697" i="31"/>
  <c r="C696" i="31"/>
  <c r="B696" i="31"/>
  <c r="C695" i="31"/>
  <c r="B695" i="31"/>
  <c r="C694" i="31"/>
  <c r="B694" i="31"/>
  <c r="C693" i="31"/>
  <c r="B693" i="31"/>
  <c r="C692" i="31"/>
  <c r="B692" i="31"/>
  <c r="C691" i="31"/>
  <c r="B691" i="31"/>
  <c r="C690" i="31"/>
  <c r="B690" i="31"/>
  <c r="C689" i="31"/>
  <c r="B689" i="31"/>
  <c r="C688" i="31"/>
  <c r="B688" i="31"/>
  <c r="C687" i="31"/>
  <c r="B687" i="31"/>
  <c r="C686" i="31"/>
  <c r="B686" i="31"/>
  <c r="C685" i="31"/>
  <c r="B685" i="31"/>
  <c r="C684" i="31"/>
  <c r="B684" i="31"/>
  <c r="C683" i="31"/>
  <c r="B683" i="31"/>
  <c r="C682" i="31"/>
  <c r="B682" i="31"/>
  <c r="C681" i="31"/>
  <c r="B681" i="31"/>
  <c r="C680" i="31"/>
  <c r="B680" i="31"/>
  <c r="C679" i="31"/>
  <c r="B679" i="31"/>
  <c r="C678" i="31"/>
  <c r="B678" i="31"/>
  <c r="C677" i="31"/>
  <c r="B677" i="31"/>
  <c r="C676" i="31"/>
  <c r="B676" i="31"/>
  <c r="C675" i="31"/>
  <c r="B675" i="31"/>
  <c r="C674" i="31"/>
  <c r="B674" i="31"/>
  <c r="C673" i="31"/>
  <c r="B673" i="31"/>
  <c r="C672" i="31"/>
  <c r="B672" i="31"/>
  <c r="C671" i="31"/>
  <c r="B671" i="31"/>
  <c r="C670" i="31"/>
  <c r="B670" i="31"/>
  <c r="C669" i="31"/>
  <c r="B669" i="31"/>
  <c r="C668" i="31"/>
  <c r="B668" i="31"/>
  <c r="C667" i="31"/>
  <c r="B667" i="31"/>
  <c r="C666" i="31"/>
  <c r="B666" i="31"/>
  <c r="C665" i="31"/>
  <c r="B665" i="31"/>
  <c r="C664" i="31"/>
  <c r="B664" i="31"/>
  <c r="C663" i="31"/>
  <c r="B663" i="31"/>
  <c r="C662" i="31"/>
  <c r="B662" i="31"/>
  <c r="C661" i="31"/>
  <c r="B661" i="31"/>
  <c r="C660" i="31"/>
  <c r="B660" i="31"/>
  <c r="C659" i="31"/>
  <c r="B659" i="31"/>
  <c r="C658" i="31"/>
  <c r="B658" i="31"/>
  <c r="C657" i="31"/>
  <c r="B657" i="31"/>
  <c r="C656" i="31"/>
  <c r="B656" i="31"/>
  <c r="C655" i="31"/>
  <c r="B655" i="31"/>
  <c r="C654" i="31"/>
  <c r="B654" i="31"/>
  <c r="C653" i="31"/>
  <c r="B653" i="31"/>
  <c r="C652" i="31"/>
  <c r="B652" i="31"/>
  <c r="C651" i="31"/>
  <c r="B651" i="31"/>
  <c r="C650" i="31"/>
  <c r="B650" i="31"/>
  <c r="C649" i="31"/>
  <c r="B649" i="31"/>
  <c r="C648" i="31"/>
  <c r="B648" i="31"/>
  <c r="C647" i="31"/>
  <c r="B647" i="31"/>
  <c r="C646" i="31"/>
  <c r="B646" i="31"/>
  <c r="C645" i="31"/>
  <c r="B645" i="31"/>
  <c r="C644" i="31"/>
  <c r="B644" i="31"/>
  <c r="C643" i="31"/>
  <c r="B643" i="31"/>
  <c r="C642" i="31"/>
  <c r="B642" i="31"/>
  <c r="C641" i="31"/>
  <c r="B641" i="31"/>
  <c r="C640" i="31"/>
  <c r="B640" i="31"/>
  <c r="C639" i="31"/>
  <c r="B639" i="31"/>
  <c r="C638" i="31"/>
  <c r="B638" i="31"/>
  <c r="C637" i="31"/>
  <c r="B637" i="31"/>
  <c r="C636" i="31"/>
  <c r="B636" i="31"/>
  <c r="C635" i="31"/>
  <c r="B635" i="31"/>
  <c r="C634" i="31"/>
  <c r="B634" i="31"/>
  <c r="C633" i="31"/>
  <c r="B633" i="31"/>
  <c r="C632" i="31"/>
  <c r="B632" i="31"/>
  <c r="C631" i="31"/>
  <c r="B631" i="31"/>
  <c r="C630" i="31"/>
  <c r="B630" i="31"/>
  <c r="C629" i="31"/>
  <c r="B629" i="31"/>
  <c r="C628" i="31"/>
  <c r="B628" i="31"/>
  <c r="C627" i="31"/>
  <c r="B627" i="31"/>
  <c r="C626" i="31"/>
  <c r="B626" i="31"/>
  <c r="C625" i="31"/>
  <c r="B625" i="31"/>
  <c r="C624" i="31"/>
  <c r="B624" i="31"/>
  <c r="C623" i="31"/>
  <c r="B623" i="31"/>
  <c r="C622" i="31"/>
  <c r="B622" i="31"/>
  <c r="C621" i="31"/>
  <c r="B621" i="31"/>
  <c r="C620" i="31"/>
  <c r="B620" i="31"/>
  <c r="C619" i="31"/>
  <c r="B619" i="31"/>
  <c r="C618" i="31"/>
  <c r="B618" i="31"/>
  <c r="C617" i="31"/>
  <c r="B617" i="31"/>
  <c r="C616" i="31"/>
  <c r="B616" i="31"/>
  <c r="C615" i="31"/>
  <c r="B615" i="31"/>
  <c r="C614" i="31"/>
  <c r="B614" i="31"/>
  <c r="C613" i="31"/>
  <c r="B613" i="31"/>
  <c r="C612" i="31"/>
  <c r="B612" i="31"/>
  <c r="C611" i="31"/>
  <c r="B611" i="31"/>
  <c r="C610" i="31"/>
  <c r="B610" i="31"/>
  <c r="C609" i="31"/>
  <c r="B609" i="31"/>
  <c r="C608" i="31"/>
  <c r="B608" i="31"/>
  <c r="C607" i="31"/>
  <c r="B607" i="31"/>
  <c r="C606" i="31"/>
  <c r="B606" i="31"/>
  <c r="C605" i="31"/>
  <c r="B605" i="31"/>
  <c r="C604" i="31"/>
  <c r="B604" i="31"/>
  <c r="C603" i="31"/>
  <c r="B603" i="31"/>
  <c r="C602" i="31"/>
  <c r="B602" i="31"/>
  <c r="C601" i="31"/>
  <c r="B601" i="31"/>
  <c r="C600" i="31"/>
  <c r="B600" i="31"/>
  <c r="C599" i="31"/>
  <c r="B599" i="31"/>
  <c r="C598" i="31"/>
  <c r="B598" i="31"/>
  <c r="C597" i="31"/>
  <c r="B597" i="31"/>
  <c r="C596" i="31"/>
  <c r="B596" i="31"/>
  <c r="C595" i="31"/>
  <c r="B595" i="31"/>
  <c r="C594" i="31"/>
  <c r="B594" i="31"/>
  <c r="C593" i="31"/>
  <c r="B593" i="31"/>
  <c r="C592" i="31"/>
  <c r="B592" i="31"/>
  <c r="C591" i="31"/>
  <c r="B591" i="31"/>
  <c r="C590" i="31"/>
  <c r="B590" i="31"/>
  <c r="C589" i="31"/>
  <c r="B589" i="31"/>
  <c r="C588" i="31"/>
  <c r="B588" i="31"/>
  <c r="C587" i="31"/>
  <c r="B587" i="31"/>
  <c r="C586" i="31"/>
  <c r="B586" i="31"/>
  <c r="C585" i="31"/>
  <c r="B585" i="31"/>
  <c r="C584" i="31"/>
  <c r="B584" i="31"/>
  <c r="C583" i="31"/>
  <c r="B583" i="31"/>
  <c r="C582" i="31"/>
  <c r="B582" i="31"/>
  <c r="C581" i="31"/>
  <c r="B581" i="31"/>
  <c r="C580" i="31"/>
  <c r="B580" i="31"/>
  <c r="C579" i="31"/>
  <c r="B579" i="31"/>
  <c r="C578" i="31"/>
  <c r="B578" i="31"/>
  <c r="C577" i="31"/>
  <c r="B577" i="31"/>
  <c r="C576" i="31"/>
  <c r="B576" i="31"/>
  <c r="C575" i="31"/>
  <c r="B575" i="31"/>
  <c r="C574" i="31"/>
  <c r="B574" i="31"/>
  <c r="C573" i="31"/>
  <c r="B573" i="31"/>
  <c r="C572" i="31"/>
  <c r="B572" i="31"/>
  <c r="C571" i="31"/>
  <c r="B571" i="31"/>
  <c r="C570" i="31"/>
  <c r="B570" i="31"/>
  <c r="C569" i="31"/>
  <c r="B569" i="31"/>
  <c r="C568" i="31"/>
  <c r="B568" i="31"/>
  <c r="C567" i="31"/>
  <c r="B567" i="31"/>
  <c r="C566" i="31"/>
  <c r="B566" i="31"/>
  <c r="C565" i="31"/>
  <c r="B565" i="31"/>
  <c r="C564" i="31"/>
  <c r="B564" i="31"/>
  <c r="C563" i="31"/>
  <c r="B563" i="31"/>
  <c r="C562" i="31"/>
  <c r="B562" i="31"/>
  <c r="C561" i="31"/>
  <c r="B561" i="31"/>
  <c r="C560" i="31"/>
  <c r="B560" i="31"/>
  <c r="C559" i="31"/>
  <c r="B559" i="31"/>
  <c r="C558" i="31"/>
  <c r="B558" i="31"/>
  <c r="C557" i="31"/>
  <c r="B557" i="31"/>
  <c r="C556" i="31"/>
  <c r="B556" i="31"/>
  <c r="C555" i="31"/>
  <c r="B555" i="31"/>
  <c r="C554" i="31"/>
  <c r="B554" i="31"/>
  <c r="C553" i="31"/>
  <c r="B553" i="31"/>
  <c r="C552" i="31"/>
  <c r="B552" i="31"/>
  <c r="C551" i="31"/>
  <c r="B551" i="31"/>
  <c r="C550" i="31"/>
  <c r="B550" i="31"/>
  <c r="C549" i="31"/>
  <c r="B549" i="31"/>
  <c r="C548" i="31"/>
  <c r="B548" i="31"/>
  <c r="C547" i="31"/>
  <c r="B547" i="31"/>
  <c r="C546" i="31"/>
  <c r="B546" i="31"/>
  <c r="C545" i="31"/>
  <c r="B545" i="31"/>
  <c r="C544" i="31"/>
  <c r="B544" i="31"/>
  <c r="C543" i="31"/>
  <c r="B543" i="31"/>
  <c r="C542" i="31"/>
  <c r="B542" i="31"/>
  <c r="C541" i="31"/>
  <c r="B541" i="31"/>
  <c r="C540" i="31"/>
  <c r="B540" i="31"/>
  <c r="C539" i="31"/>
  <c r="B539" i="31"/>
  <c r="C538" i="31"/>
  <c r="B538" i="31"/>
  <c r="C537" i="31"/>
  <c r="B537" i="31"/>
  <c r="C536" i="31"/>
  <c r="B536" i="31"/>
  <c r="C535" i="31"/>
  <c r="B535" i="31"/>
  <c r="C534" i="31"/>
  <c r="B534" i="31"/>
  <c r="C533" i="31"/>
  <c r="B533" i="31"/>
  <c r="C532" i="31"/>
  <c r="B532" i="31"/>
  <c r="C531" i="31"/>
  <c r="B531" i="31"/>
  <c r="C530" i="31"/>
  <c r="B530" i="31"/>
  <c r="C529" i="31"/>
  <c r="B529" i="31"/>
  <c r="C528" i="31"/>
  <c r="B528" i="31"/>
  <c r="C527" i="31"/>
  <c r="B527" i="31"/>
  <c r="C526" i="31"/>
  <c r="B526" i="31"/>
  <c r="C525" i="31"/>
  <c r="B525" i="31"/>
  <c r="C524" i="31"/>
  <c r="B524" i="31"/>
  <c r="C523" i="31"/>
  <c r="B523" i="31"/>
  <c r="C522" i="31"/>
  <c r="B522" i="31"/>
  <c r="C521" i="31"/>
  <c r="B521" i="31"/>
  <c r="C520" i="31"/>
  <c r="B520" i="31"/>
  <c r="C519" i="31"/>
  <c r="B519" i="31"/>
  <c r="C518" i="31"/>
  <c r="B518" i="31"/>
  <c r="C517" i="31"/>
  <c r="B517" i="31"/>
  <c r="C516" i="31"/>
  <c r="B516" i="31"/>
  <c r="C515" i="31"/>
  <c r="B515" i="31"/>
  <c r="C514" i="31"/>
  <c r="B514" i="31"/>
  <c r="C513" i="31"/>
  <c r="B513" i="31"/>
  <c r="C512" i="31"/>
  <c r="B512" i="31"/>
  <c r="C511" i="31"/>
  <c r="B511" i="31"/>
  <c r="C510" i="31"/>
  <c r="B510" i="31"/>
  <c r="C509" i="31"/>
  <c r="B509" i="31"/>
  <c r="C508" i="31"/>
  <c r="B508" i="31"/>
  <c r="C507" i="31"/>
  <c r="B507" i="31"/>
  <c r="C506" i="31"/>
  <c r="B506" i="31"/>
  <c r="C505" i="31"/>
  <c r="B505" i="31"/>
  <c r="C504" i="31"/>
  <c r="B504" i="31"/>
  <c r="P5" i="24"/>
  <c r="P4" i="24"/>
  <c r="M55" i="10"/>
  <c r="O55" i="10"/>
  <c r="M54" i="10"/>
  <c r="O54" i="10"/>
  <c r="M53" i="10"/>
  <c r="O53" i="10"/>
  <c r="M52" i="10"/>
  <c r="O52" i="10" s="1"/>
  <c r="M51" i="10"/>
  <c r="O51" i="10"/>
  <c r="M50" i="10"/>
  <c r="O50" i="10"/>
  <c r="M49" i="10"/>
  <c r="O49" i="10"/>
  <c r="M48" i="10"/>
  <c r="O48" i="10" s="1"/>
  <c r="M47" i="10"/>
  <c r="O47" i="10"/>
  <c r="M46" i="10"/>
  <c r="O46" i="10"/>
  <c r="M45" i="10"/>
  <c r="O45" i="10"/>
  <c r="M44" i="10"/>
  <c r="O44" i="10" s="1"/>
  <c r="M43" i="10"/>
  <c r="O43" i="10"/>
  <c r="M42" i="10"/>
  <c r="O42" i="10"/>
  <c r="M41" i="10"/>
  <c r="O41" i="10"/>
  <c r="M40" i="10"/>
  <c r="O40" i="10" s="1"/>
  <c r="M39" i="10"/>
  <c r="O39" i="10"/>
  <c r="M38" i="10"/>
  <c r="O38" i="10"/>
  <c r="M37" i="10"/>
  <c r="O37" i="10"/>
  <c r="M36" i="10"/>
  <c r="O36" i="10" s="1"/>
  <c r="M137" i="18"/>
  <c r="A1044" i="29"/>
  <c r="M138" i="18"/>
  <c r="A1045" i="29"/>
  <c r="M139" i="18"/>
  <c r="A1046" i="29"/>
  <c r="M140" i="18"/>
  <c r="A1047" i="29" s="1"/>
  <c r="M141" i="18"/>
  <c r="A1048" i="29"/>
  <c r="M142" i="18"/>
  <c r="A1049" i="29"/>
  <c r="M143" i="18"/>
  <c r="A1050" i="29"/>
  <c r="M144" i="18"/>
  <c r="A1051" i="29" s="1"/>
  <c r="M145" i="18"/>
  <c r="A1052" i="29"/>
  <c r="M146" i="18"/>
  <c r="A1053" i="29"/>
  <c r="M147" i="18"/>
  <c r="A1054" i="29"/>
  <c r="M148" i="18"/>
  <c r="M149" i="18"/>
  <c r="A1056" i="29"/>
  <c r="M150" i="18"/>
  <c r="A1057" i="29"/>
  <c r="M151" i="18"/>
  <c r="A1058" i="29"/>
  <c r="M152" i="18"/>
  <c r="A1059" i="29" s="1"/>
  <c r="M153" i="18"/>
  <c r="A1060" i="29"/>
  <c r="M154" i="18"/>
  <c r="A1061" i="29"/>
  <c r="M155" i="18"/>
  <c r="A1062" i="29"/>
  <c r="M136" i="18"/>
  <c r="A1043" i="29" s="1"/>
  <c r="M112" i="18"/>
  <c r="A1024" i="29"/>
  <c r="M113" i="18"/>
  <c r="A1025" i="29"/>
  <c r="M114" i="18"/>
  <c r="A1026" i="29"/>
  <c r="M115" i="18"/>
  <c r="A1027" i="29" s="1"/>
  <c r="M116" i="18"/>
  <c r="A1028" i="29"/>
  <c r="M117" i="18"/>
  <c r="A1029" i="29"/>
  <c r="M118" i="18"/>
  <c r="A1030" i="29"/>
  <c r="M119" i="18"/>
  <c r="A1031" i="29" s="1"/>
  <c r="M120" i="18"/>
  <c r="A1032" i="29"/>
  <c r="M121" i="18"/>
  <c r="A1033" i="29"/>
  <c r="M122" i="18"/>
  <c r="A1034" i="29"/>
  <c r="M123" i="18"/>
  <c r="A1035" i="29" s="1"/>
  <c r="M124" i="18"/>
  <c r="A1036" i="29"/>
  <c r="M125" i="18"/>
  <c r="A1037" i="29"/>
  <c r="M126" i="18"/>
  <c r="A1038" i="29"/>
  <c r="M127" i="18"/>
  <c r="A1039" i="29" s="1"/>
  <c r="M128" i="18"/>
  <c r="A1040" i="29"/>
  <c r="M129" i="18"/>
  <c r="A1041" i="29"/>
  <c r="M130" i="18"/>
  <c r="A1042" i="29"/>
  <c r="M111" i="18"/>
  <c r="A1023" i="29" s="1"/>
  <c r="M87" i="18"/>
  <c r="A1004" i="29"/>
  <c r="M88" i="18"/>
  <c r="A1005" i="29"/>
  <c r="M89" i="18"/>
  <c r="A1006" i="29"/>
  <c r="M90" i="18"/>
  <c r="M91" i="18"/>
  <c r="A1008" i="29"/>
  <c r="M92" i="18"/>
  <c r="A1009" i="29"/>
  <c r="M93" i="18"/>
  <c r="A1010" i="29"/>
  <c r="M94" i="18"/>
  <c r="A1011" i="29" s="1"/>
  <c r="M95" i="18"/>
  <c r="A1012" i="29"/>
  <c r="M96" i="18"/>
  <c r="A1013" i="29"/>
  <c r="M97" i="18"/>
  <c r="A1014" i="29"/>
  <c r="M98" i="18"/>
  <c r="A1015" i="29" s="1"/>
  <c r="M99" i="18"/>
  <c r="A1016" i="29"/>
  <c r="M100" i="18"/>
  <c r="A1017" i="29"/>
  <c r="M101" i="18"/>
  <c r="A1018" i="29"/>
  <c r="M102" i="18"/>
  <c r="A1019" i="29" s="1"/>
  <c r="M103" i="18"/>
  <c r="A1020" i="29"/>
  <c r="M104" i="18"/>
  <c r="A1021" i="29"/>
  <c r="M105" i="18"/>
  <c r="A1022" i="29"/>
  <c r="M86" i="18"/>
  <c r="A1003" i="29" s="1"/>
  <c r="M62" i="18"/>
  <c r="A984" i="29"/>
  <c r="M63" i="18"/>
  <c r="A985" i="29"/>
  <c r="M64" i="18"/>
  <c r="A986" i="29"/>
  <c r="M65" i="18"/>
  <c r="A987" i="29" s="1"/>
  <c r="M66" i="18"/>
  <c r="A988" i="29"/>
  <c r="M67" i="18"/>
  <c r="A989" i="29"/>
  <c r="M68" i="18"/>
  <c r="A990" i="29"/>
  <c r="M69" i="18"/>
  <c r="A991" i="29" s="1"/>
  <c r="M70" i="18"/>
  <c r="A992" i="29"/>
  <c r="M71" i="18"/>
  <c r="A993" i="29"/>
  <c r="M72" i="18"/>
  <c r="A994" i="29"/>
  <c r="M73" i="18"/>
  <c r="A995" i="29" s="1"/>
  <c r="M74" i="18"/>
  <c r="A996" i="29"/>
  <c r="M75" i="18"/>
  <c r="A997" i="29"/>
  <c r="M76" i="18"/>
  <c r="A998" i="29"/>
  <c r="M77" i="18"/>
  <c r="M78" i="18"/>
  <c r="A1000" i="29"/>
  <c r="M79" i="18"/>
  <c r="A1001" i="29"/>
  <c r="M80" i="18"/>
  <c r="A1002" i="29"/>
  <c r="M61" i="18"/>
  <c r="A983" i="29" s="1"/>
  <c r="M37" i="18"/>
  <c r="A964" i="29"/>
  <c r="M38" i="18"/>
  <c r="A965" i="29"/>
  <c r="M39" i="18"/>
  <c r="A966" i="29"/>
  <c r="M40" i="18"/>
  <c r="A967" i="29" s="1"/>
  <c r="M41" i="18"/>
  <c r="A968" i="29"/>
  <c r="M42" i="18"/>
  <c r="A969" i="29"/>
  <c r="M43" i="18"/>
  <c r="A970" i="29"/>
  <c r="M44" i="18"/>
  <c r="A971" i="29" s="1"/>
  <c r="M45" i="18"/>
  <c r="A972" i="29"/>
  <c r="M46" i="18"/>
  <c r="A973" i="29"/>
  <c r="M47" i="18"/>
  <c r="A974" i="29"/>
  <c r="M48" i="18"/>
  <c r="A975" i="29" s="1"/>
  <c r="M49" i="18"/>
  <c r="A976" i="29"/>
  <c r="M50" i="18"/>
  <c r="A977" i="29"/>
  <c r="M51" i="18"/>
  <c r="A978" i="29"/>
  <c r="M52" i="18"/>
  <c r="A979" i="29" s="1"/>
  <c r="M54" i="18"/>
  <c r="A981" i="29"/>
  <c r="M55" i="18"/>
  <c r="A982" i="29"/>
  <c r="M36" i="18"/>
  <c r="M12" i="18"/>
  <c r="A944" i="29"/>
  <c r="M13" i="18"/>
  <c r="A945" i="29"/>
  <c r="M14" i="18"/>
  <c r="A946" i="29"/>
  <c r="M15" i="18"/>
  <c r="A947" i="29" s="1"/>
  <c r="M16" i="18"/>
  <c r="A948" i="29"/>
  <c r="M17" i="18"/>
  <c r="A949" i="29"/>
  <c r="M18" i="18"/>
  <c r="A950" i="29"/>
  <c r="M19" i="18"/>
  <c r="A951" i="29" s="1"/>
  <c r="M20" i="18"/>
  <c r="A952" i="29"/>
  <c r="M21" i="18"/>
  <c r="A953" i="29"/>
  <c r="M22" i="18"/>
  <c r="A954" i="29"/>
  <c r="M23" i="18"/>
  <c r="A955" i="29" s="1"/>
  <c r="M24" i="18"/>
  <c r="A956" i="29"/>
  <c r="M25" i="18"/>
  <c r="A957" i="29"/>
  <c r="M26" i="18"/>
  <c r="A958" i="29"/>
  <c r="M27" i="18"/>
  <c r="A959" i="29" s="1"/>
  <c r="M28" i="18"/>
  <c r="A960" i="29"/>
  <c r="M29" i="18"/>
  <c r="A961" i="29"/>
  <c r="M30" i="18"/>
  <c r="A962" i="29"/>
  <c r="M11" i="18"/>
  <c r="A943" i="29" s="1"/>
  <c r="M87" i="19"/>
  <c r="A924" i="29"/>
  <c r="M88" i="19"/>
  <c r="A925" i="29"/>
  <c r="M89" i="19"/>
  <c r="A926" i="29"/>
  <c r="M90" i="19"/>
  <c r="A927" i="29" s="1"/>
  <c r="M91" i="19"/>
  <c r="A928" i="29"/>
  <c r="M92" i="19"/>
  <c r="A929" i="29"/>
  <c r="M93" i="19"/>
  <c r="A930" i="29"/>
  <c r="M94" i="19"/>
  <c r="A931" i="29" s="1"/>
  <c r="M95" i="19"/>
  <c r="A932" i="29"/>
  <c r="M96" i="19"/>
  <c r="A933" i="29"/>
  <c r="M97" i="19"/>
  <c r="A934" i="29"/>
  <c r="M98" i="19"/>
  <c r="M99" i="19"/>
  <c r="A936" i="29"/>
  <c r="M100" i="19"/>
  <c r="A937" i="29"/>
  <c r="M101" i="19"/>
  <c r="A938" i="29"/>
  <c r="M102" i="19"/>
  <c r="A939" i="29" s="1"/>
  <c r="M103" i="19"/>
  <c r="A940" i="29"/>
  <c r="M104" i="19"/>
  <c r="A941" i="29"/>
  <c r="M105" i="19"/>
  <c r="A942" i="29"/>
  <c r="M86" i="19"/>
  <c r="A923" i="29" s="1"/>
  <c r="M62" i="19"/>
  <c r="A904" i="29"/>
  <c r="M63" i="19"/>
  <c r="A905" i="29"/>
  <c r="M64" i="19"/>
  <c r="A906" i="29"/>
  <c r="M65" i="19"/>
  <c r="A907" i="29" s="1"/>
  <c r="M66" i="19"/>
  <c r="A908" i="29"/>
  <c r="M67" i="19"/>
  <c r="A909" i="29"/>
  <c r="M68" i="19"/>
  <c r="A910" i="29"/>
  <c r="M69" i="19"/>
  <c r="A911" i="29" s="1"/>
  <c r="M70" i="19"/>
  <c r="A912" i="29"/>
  <c r="M71" i="19"/>
  <c r="A913" i="29"/>
  <c r="M72" i="19"/>
  <c r="A914" i="29"/>
  <c r="M73" i="19"/>
  <c r="A915" i="29" s="1"/>
  <c r="M74" i="19"/>
  <c r="A916" i="29"/>
  <c r="M75" i="19"/>
  <c r="A917" i="29"/>
  <c r="M76" i="19"/>
  <c r="A918" i="29"/>
  <c r="M77" i="19"/>
  <c r="A919" i="29" s="1"/>
  <c r="M78" i="19"/>
  <c r="A920" i="29"/>
  <c r="M79" i="19"/>
  <c r="A921" i="29"/>
  <c r="M80" i="19"/>
  <c r="A922" i="29"/>
  <c r="M61" i="19"/>
  <c r="A903" i="29" s="1"/>
  <c r="M37" i="19"/>
  <c r="A884" i="29"/>
  <c r="M38" i="19"/>
  <c r="A885" i="29"/>
  <c r="M39" i="19"/>
  <c r="A886" i="29"/>
  <c r="M40" i="19"/>
  <c r="M41" i="19"/>
  <c r="A888" i="29"/>
  <c r="M42" i="19"/>
  <c r="A889" i="29"/>
  <c r="M43" i="19"/>
  <c r="A890" i="29"/>
  <c r="M44" i="19"/>
  <c r="A891" i="29" s="1"/>
  <c r="M45" i="19"/>
  <c r="A892" i="29"/>
  <c r="M46" i="19"/>
  <c r="A893" i="29"/>
  <c r="M47" i="19"/>
  <c r="A894" i="29"/>
  <c r="M48" i="19"/>
  <c r="A895" i="29" s="1"/>
  <c r="M49" i="19"/>
  <c r="A896" i="29"/>
  <c r="M51" i="19"/>
  <c r="A898" i="29"/>
  <c r="M52" i="19"/>
  <c r="A899" i="29"/>
  <c r="M53" i="19"/>
  <c r="A900" i="29"/>
  <c r="M54" i="19"/>
  <c r="A901" i="29"/>
  <c r="M36" i="19"/>
  <c r="A883" i="29" s="1"/>
  <c r="M12" i="19"/>
  <c r="A864" i="29"/>
  <c r="M13" i="19"/>
  <c r="A865" i="29"/>
  <c r="M14" i="19"/>
  <c r="A866" i="29"/>
  <c r="M15" i="19"/>
  <c r="M16" i="19"/>
  <c r="A868" i="29"/>
  <c r="M17" i="19"/>
  <c r="A869" i="29"/>
  <c r="M18" i="19"/>
  <c r="A870" i="29"/>
  <c r="M19" i="19"/>
  <c r="A871" i="29" s="1"/>
  <c r="M20" i="19"/>
  <c r="A872" i="29"/>
  <c r="M21" i="19"/>
  <c r="A873" i="29"/>
  <c r="M22" i="19"/>
  <c r="A874" i="29"/>
  <c r="M23" i="19"/>
  <c r="A875" i="29" s="1"/>
  <c r="M24" i="19"/>
  <c r="A876" i="29"/>
  <c r="M25" i="19"/>
  <c r="A877" i="29"/>
  <c r="M26" i="19"/>
  <c r="A878" i="29"/>
  <c r="M27" i="19"/>
  <c r="A879" i="29" s="1"/>
  <c r="M28" i="19"/>
  <c r="A880" i="29"/>
  <c r="M29" i="19"/>
  <c r="A881" i="29"/>
  <c r="M30" i="19"/>
  <c r="A882" i="29"/>
  <c r="M11" i="19"/>
  <c r="A863" i="29" s="1"/>
  <c r="M87" i="13"/>
  <c r="A844" i="29"/>
  <c r="M88" i="13"/>
  <c r="A845" i="29"/>
  <c r="M89" i="13"/>
  <c r="A846" i="29"/>
  <c r="M90" i="13"/>
  <c r="A847" i="29" s="1"/>
  <c r="M91" i="13"/>
  <c r="A848" i="29"/>
  <c r="M92" i="13"/>
  <c r="A849" i="29"/>
  <c r="M93" i="13"/>
  <c r="A850" i="29"/>
  <c r="M94" i="13"/>
  <c r="A851" i="29" s="1"/>
  <c r="M95" i="13"/>
  <c r="A852" i="29"/>
  <c r="M96" i="13"/>
  <c r="A853" i="29"/>
  <c r="M97" i="13"/>
  <c r="A854" i="29"/>
  <c r="M98" i="13"/>
  <c r="A855" i="29" s="1"/>
  <c r="M99" i="13"/>
  <c r="A856" i="29"/>
  <c r="M100" i="13"/>
  <c r="A857" i="29"/>
  <c r="M101" i="13"/>
  <c r="A858" i="29"/>
  <c r="M102" i="13"/>
  <c r="M103" i="13"/>
  <c r="A860" i="29"/>
  <c r="M104" i="13"/>
  <c r="A861" i="29"/>
  <c r="M105" i="13"/>
  <c r="A862" i="29"/>
  <c r="M86" i="13"/>
  <c r="A843" i="29" s="1"/>
  <c r="M62" i="13"/>
  <c r="A824" i="29"/>
  <c r="M63" i="13"/>
  <c r="A825" i="29"/>
  <c r="M64" i="13"/>
  <c r="A826" i="29"/>
  <c r="M65" i="13"/>
  <c r="A827" i="29" s="1"/>
  <c r="M66" i="13"/>
  <c r="A828" i="29"/>
  <c r="M67" i="13"/>
  <c r="A829" i="29"/>
  <c r="M68" i="13"/>
  <c r="A830" i="29"/>
  <c r="M69" i="13"/>
  <c r="A831" i="29" s="1"/>
  <c r="M70" i="13"/>
  <c r="A832" i="29"/>
  <c r="M71" i="13"/>
  <c r="A833" i="29"/>
  <c r="M72" i="13"/>
  <c r="A834" i="29"/>
  <c r="M73" i="13"/>
  <c r="A835" i="29" s="1"/>
  <c r="M74" i="13"/>
  <c r="A836" i="29"/>
  <c r="M75" i="13"/>
  <c r="A837" i="29"/>
  <c r="M76" i="13"/>
  <c r="A838" i="29"/>
  <c r="M77" i="13"/>
  <c r="A839" i="29" s="1"/>
  <c r="M78" i="13"/>
  <c r="A840" i="29"/>
  <c r="M79" i="13"/>
  <c r="A841" i="29"/>
  <c r="M80" i="13"/>
  <c r="A842" i="29"/>
  <c r="M61" i="13"/>
  <c r="A823" i="29" s="1"/>
  <c r="M37" i="13"/>
  <c r="A804" i="29"/>
  <c r="M38" i="13"/>
  <c r="A805" i="29"/>
  <c r="M39" i="13"/>
  <c r="A806" i="29"/>
  <c r="M40" i="13"/>
  <c r="A807" i="29" s="1"/>
  <c r="M41" i="13"/>
  <c r="A808" i="29"/>
  <c r="M42" i="13"/>
  <c r="A809" i="29"/>
  <c r="M43" i="13"/>
  <c r="A810" i="29"/>
  <c r="M44" i="13"/>
  <c r="M45" i="13"/>
  <c r="A812" i="29"/>
  <c r="M46" i="13"/>
  <c r="A813" i="29"/>
  <c r="M47" i="13"/>
  <c r="A814" i="29"/>
  <c r="M48" i="13"/>
  <c r="A815" i="29" s="1"/>
  <c r="M49" i="13"/>
  <c r="A816" i="29"/>
  <c r="M50" i="13"/>
  <c r="A817" i="29"/>
  <c r="M51" i="13"/>
  <c r="A818" i="29"/>
  <c r="M52" i="13"/>
  <c r="A819" i="29" s="1"/>
  <c r="M53" i="13"/>
  <c r="A820" i="29"/>
  <c r="M54" i="13"/>
  <c r="A821" i="29"/>
  <c r="M55" i="13"/>
  <c r="A822" i="29"/>
  <c r="M36" i="13"/>
  <c r="A803" i="29" s="1"/>
  <c r="M12" i="13"/>
  <c r="A784" i="29"/>
  <c r="M13" i="13"/>
  <c r="A785" i="29"/>
  <c r="M14" i="13"/>
  <c r="A786" i="29"/>
  <c r="M15" i="13"/>
  <c r="A787" i="29" s="1"/>
  <c r="M16" i="13"/>
  <c r="A788" i="29"/>
  <c r="M17" i="13"/>
  <c r="A789" i="29"/>
  <c r="M18" i="13"/>
  <c r="A790" i="29"/>
  <c r="M19" i="13"/>
  <c r="A791" i="29" s="1"/>
  <c r="M20" i="13"/>
  <c r="A792" i="29"/>
  <c r="M21" i="13"/>
  <c r="A793" i="29"/>
  <c r="M22" i="13"/>
  <c r="A794" i="29"/>
  <c r="M23" i="13"/>
  <c r="A795" i="29" s="1"/>
  <c r="M24" i="13"/>
  <c r="A796" i="29"/>
  <c r="M25" i="13"/>
  <c r="A797" i="29"/>
  <c r="M26" i="13"/>
  <c r="A798" i="29"/>
  <c r="M27" i="13"/>
  <c r="A799" i="29" s="1"/>
  <c r="M28" i="13"/>
  <c r="A800" i="29"/>
  <c r="M29" i="13"/>
  <c r="A801" i="29"/>
  <c r="M30" i="13"/>
  <c r="A802" i="29"/>
  <c r="M11" i="13"/>
  <c r="M112" i="14"/>
  <c r="A764" i="29"/>
  <c r="M113" i="14"/>
  <c r="A765" i="29"/>
  <c r="M114" i="14"/>
  <c r="A766" i="29"/>
  <c r="M115" i="14"/>
  <c r="A767" i="29" s="1"/>
  <c r="M116" i="14"/>
  <c r="A768" i="29"/>
  <c r="M117" i="14"/>
  <c r="A769" i="29"/>
  <c r="M118" i="14"/>
  <c r="A770" i="29"/>
  <c r="M119" i="14"/>
  <c r="A771" i="29" s="1"/>
  <c r="M120" i="14"/>
  <c r="A772" i="29"/>
  <c r="M121" i="14"/>
  <c r="A773" i="29"/>
  <c r="M122" i="14"/>
  <c r="A774" i="29"/>
  <c r="M123" i="14"/>
  <c r="A775" i="29" s="1"/>
  <c r="M124" i="14"/>
  <c r="A776" i="29"/>
  <c r="M125" i="14"/>
  <c r="A777" i="29"/>
  <c r="M126" i="14"/>
  <c r="A778" i="29"/>
  <c r="M127" i="14"/>
  <c r="A779" i="29" s="1"/>
  <c r="M128" i="14"/>
  <c r="A780" i="29"/>
  <c r="M129" i="14"/>
  <c r="A781" i="29"/>
  <c r="M130" i="14"/>
  <c r="A782" i="29"/>
  <c r="M111" i="14"/>
  <c r="A763" i="29" s="1"/>
  <c r="M87" i="14"/>
  <c r="A744" i="29"/>
  <c r="M88" i="14"/>
  <c r="A745" i="29"/>
  <c r="M89" i="14"/>
  <c r="A746" i="29"/>
  <c r="M90" i="14"/>
  <c r="A747" i="29" s="1"/>
  <c r="M91" i="14"/>
  <c r="A748" i="29" s="1"/>
  <c r="M92" i="14"/>
  <c r="A749" i="29"/>
  <c r="M93" i="14"/>
  <c r="A750" i="29"/>
  <c r="M94" i="14"/>
  <c r="A751" i="29"/>
  <c r="M95" i="14"/>
  <c r="A752" i="29" s="1"/>
  <c r="M96" i="14"/>
  <c r="A753" i="29"/>
  <c r="M97" i="14"/>
  <c r="A754" i="29"/>
  <c r="M98" i="14"/>
  <c r="A755" i="29"/>
  <c r="M99" i="14"/>
  <c r="A756" i="29" s="1"/>
  <c r="M100" i="14"/>
  <c r="A757" i="29"/>
  <c r="M101" i="14"/>
  <c r="A758" i="29"/>
  <c r="M102" i="14"/>
  <c r="A759" i="29" s="1"/>
  <c r="M103" i="14"/>
  <c r="A760" i="29" s="1"/>
  <c r="M104" i="14"/>
  <c r="A761" i="29"/>
  <c r="M105" i="14"/>
  <c r="A762" i="29"/>
  <c r="M86" i="14"/>
  <c r="A743" i="29" s="1"/>
  <c r="M62" i="14"/>
  <c r="A724" i="29" s="1"/>
  <c r="M63" i="14"/>
  <c r="A725" i="29"/>
  <c r="M64" i="14"/>
  <c r="A726" i="29"/>
  <c r="M65" i="14"/>
  <c r="A727" i="29"/>
  <c r="M66" i="14"/>
  <c r="A728" i="29" s="1"/>
  <c r="M67" i="14"/>
  <c r="A729" i="29"/>
  <c r="M68" i="14"/>
  <c r="A730" i="29"/>
  <c r="M69" i="14"/>
  <c r="A731" i="29" s="1"/>
  <c r="M70" i="14"/>
  <c r="A732" i="29" s="1"/>
  <c r="M71" i="14"/>
  <c r="A733" i="29"/>
  <c r="M72" i="14"/>
  <c r="A734" i="29"/>
  <c r="M73" i="14"/>
  <c r="A735" i="29"/>
  <c r="M74" i="14"/>
  <c r="A736" i="29" s="1"/>
  <c r="M75" i="14"/>
  <c r="A737" i="29"/>
  <c r="M76" i="14"/>
  <c r="A738" i="29"/>
  <c r="M77" i="14"/>
  <c r="A739" i="29"/>
  <c r="M78" i="14"/>
  <c r="A740" i="29" s="1"/>
  <c r="M79" i="14"/>
  <c r="A741" i="29"/>
  <c r="M80" i="14"/>
  <c r="A742" i="29"/>
  <c r="M61" i="14"/>
  <c r="A723" i="29"/>
  <c r="M37" i="14"/>
  <c r="A704" i="29" s="1"/>
  <c r="C704" i="29" s="1"/>
  <c r="M38" i="14"/>
  <c r="A705" i="29"/>
  <c r="M40" i="14"/>
  <c r="A707" i="29" s="1"/>
  <c r="M41" i="14"/>
  <c r="A708" i="29" s="1"/>
  <c r="M42" i="14"/>
  <c r="A709" i="29"/>
  <c r="M43" i="14"/>
  <c r="A710" i="29"/>
  <c r="M44" i="14"/>
  <c r="A711" i="29"/>
  <c r="M45" i="14"/>
  <c r="A712" i="29" s="1"/>
  <c r="M46" i="14"/>
  <c r="A713" i="29"/>
  <c r="M47" i="14"/>
  <c r="A714" i="29"/>
  <c r="M48" i="14"/>
  <c r="A715" i="29" s="1"/>
  <c r="M49" i="14"/>
  <c r="A716" i="29" s="1"/>
  <c r="M50" i="14"/>
  <c r="A717" i="29"/>
  <c r="M51" i="14"/>
  <c r="A718" i="29"/>
  <c r="M52" i="14"/>
  <c r="A719" i="29" s="1"/>
  <c r="M53" i="14"/>
  <c r="A720" i="29" s="1"/>
  <c r="M54" i="14"/>
  <c r="A721" i="29"/>
  <c r="M55" i="14"/>
  <c r="A722" i="29"/>
  <c r="M36" i="14"/>
  <c r="A703" i="29"/>
  <c r="M12" i="14"/>
  <c r="A684" i="29" s="1"/>
  <c r="C684" i="29" s="1"/>
  <c r="M13" i="14"/>
  <c r="A685" i="29"/>
  <c r="M14" i="14"/>
  <c r="A686" i="29"/>
  <c r="M15" i="14"/>
  <c r="A687" i="29"/>
  <c r="M16" i="14"/>
  <c r="A688" i="29" s="1"/>
  <c r="C688" i="29" s="1"/>
  <c r="M17" i="14"/>
  <c r="A689" i="29"/>
  <c r="M18" i="14"/>
  <c r="A690" i="29"/>
  <c r="M19" i="14"/>
  <c r="M20" i="14"/>
  <c r="A692" i="29" s="1"/>
  <c r="M21" i="14"/>
  <c r="A693" i="29"/>
  <c r="M22" i="14"/>
  <c r="A694" i="29"/>
  <c r="M23" i="14"/>
  <c r="A695" i="29"/>
  <c r="M24" i="14"/>
  <c r="A696" i="29" s="1"/>
  <c r="M25" i="14"/>
  <c r="A697" i="29"/>
  <c r="M26" i="14"/>
  <c r="A698" i="29"/>
  <c r="M27" i="14"/>
  <c r="A699" i="29" s="1"/>
  <c r="M28" i="14"/>
  <c r="A700" i="29" s="1"/>
  <c r="M29" i="14"/>
  <c r="A701" i="29"/>
  <c r="M30" i="14"/>
  <c r="A702" i="29"/>
  <c r="M11" i="14"/>
  <c r="A683" i="29" s="1"/>
  <c r="M87" i="15"/>
  <c r="A664" i="29" s="1"/>
  <c r="M88" i="15"/>
  <c r="A665" i="29"/>
  <c r="M89" i="15"/>
  <c r="A666" i="29"/>
  <c r="M90" i="15"/>
  <c r="A667" i="29" s="1"/>
  <c r="M91" i="15"/>
  <c r="A668" i="29" s="1"/>
  <c r="C668" i="29" s="1"/>
  <c r="M92" i="15"/>
  <c r="A669" i="29"/>
  <c r="M93" i="15"/>
  <c r="A670" i="29"/>
  <c r="M94" i="15"/>
  <c r="A671" i="29"/>
  <c r="M95" i="15"/>
  <c r="A672" i="29" s="1"/>
  <c r="C672" i="29" s="1"/>
  <c r="M96" i="15"/>
  <c r="A673" i="29"/>
  <c r="M97" i="15"/>
  <c r="A674" i="29"/>
  <c r="M98" i="15"/>
  <c r="A675" i="29"/>
  <c r="M99" i="15"/>
  <c r="A676" i="29" s="1"/>
  <c r="M100" i="15"/>
  <c r="A677" i="29"/>
  <c r="M101" i="15"/>
  <c r="A678" i="29"/>
  <c r="M102" i="15"/>
  <c r="A679" i="29" s="1"/>
  <c r="M103" i="15"/>
  <c r="A680" i="29" s="1"/>
  <c r="M104" i="15"/>
  <c r="A681" i="29"/>
  <c r="M105" i="15"/>
  <c r="A682" i="29"/>
  <c r="M86" i="15"/>
  <c r="A663" i="29"/>
  <c r="M62" i="15"/>
  <c r="A644" i="29" s="1"/>
  <c r="M63" i="15"/>
  <c r="A645" i="29"/>
  <c r="M64" i="15"/>
  <c r="A646" i="29"/>
  <c r="M65" i="15"/>
  <c r="A647" i="29"/>
  <c r="M66" i="15"/>
  <c r="A648" i="29" s="1"/>
  <c r="M67" i="15"/>
  <c r="A649" i="29"/>
  <c r="M68" i="15"/>
  <c r="A650" i="29"/>
  <c r="M69" i="15"/>
  <c r="A651" i="29" s="1"/>
  <c r="M70" i="15"/>
  <c r="A652" i="29" s="1"/>
  <c r="C652" i="29" s="1"/>
  <c r="M71" i="15"/>
  <c r="A653" i="29"/>
  <c r="M72" i="15"/>
  <c r="A654" i="29"/>
  <c r="M73" i="15"/>
  <c r="A655" i="29"/>
  <c r="M74" i="15"/>
  <c r="A656" i="29" s="1"/>
  <c r="M75" i="15"/>
  <c r="A657" i="29"/>
  <c r="M76" i="15"/>
  <c r="A658" i="29"/>
  <c r="M77" i="15"/>
  <c r="A659" i="29"/>
  <c r="M78" i="15"/>
  <c r="A660" i="29" s="1"/>
  <c r="M79" i="15"/>
  <c r="A661" i="29"/>
  <c r="M80" i="15"/>
  <c r="A662" i="29"/>
  <c r="M61" i="15"/>
  <c r="A643" i="29"/>
  <c r="M37" i="15"/>
  <c r="A624" i="29" s="1"/>
  <c r="M38" i="15"/>
  <c r="A625" i="29"/>
  <c r="M39" i="15"/>
  <c r="A626" i="29"/>
  <c r="M40" i="15"/>
  <c r="A627" i="29" s="1"/>
  <c r="M41" i="15"/>
  <c r="A628" i="29" s="1"/>
  <c r="M42" i="15"/>
  <c r="A629" i="29"/>
  <c r="M43" i="15"/>
  <c r="A630" i="29"/>
  <c r="M44" i="15"/>
  <c r="A631" i="29"/>
  <c r="M45" i="15"/>
  <c r="A632" i="29" s="1"/>
  <c r="M46" i="15"/>
  <c r="A633" i="29"/>
  <c r="M47" i="15"/>
  <c r="A634" i="29"/>
  <c r="M48" i="15"/>
  <c r="A635" i="29" s="1"/>
  <c r="M49" i="15"/>
  <c r="A636" i="29" s="1"/>
  <c r="C636" i="29" s="1"/>
  <c r="M50" i="15"/>
  <c r="A637" i="29"/>
  <c r="M51" i="15"/>
  <c r="A638" i="29"/>
  <c r="M52" i="15"/>
  <c r="A639" i="29"/>
  <c r="M53" i="15"/>
  <c r="A640" i="29" s="1"/>
  <c r="M54" i="15"/>
  <c r="A641" i="29"/>
  <c r="M55" i="15"/>
  <c r="A642" i="29"/>
  <c r="M36" i="15"/>
  <c r="A623" i="29" s="1"/>
  <c r="M12" i="15"/>
  <c r="A604" i="29" s="1"/>
  <c r="M13" i="15"/>
  <c r="A605" i="29"/>
  <c r="M14" i="15"/>
  <c r="A606" i="29"/>
  <c r="M15" i="15"/>
  <c r="A607" i="29"/>
  <c r="M16" i="15"/>
  <c r="A608" i="29" s="1"/>
  <c r="M17" i="15"/>
  <c r="A609" i="29"/>
  <c r="M18" i="15"/>
  <c r="A610" i="29"/>
  <c r="M19" i="15"/>
  <c r="A611" i="29"/>
  <c r="M20" i="15"/>
  <c r="A612" i="29" s="1"/>
  <c r="M21" i="15"/>
  <c r="A613" i="29"/>
  <c r="M22" i="15"/>
  <c r="A614" i="29"/>
  <c r="M23" i="15"/>
  <c r="A615" i="29" s="1"/>
  <c r="M24" i="15"/>
  <c r="A616" i="29" s="1"/>
  <c r="M25" i="15"/>
  <c r="A617" i="29"/>
  <c r="M26" i="15"/>
  <c r="A618" i="29"/>
  <c r="M27" i="15"/>
  <c r="A619" i="29"/>
  <c r="M28" i="15"/>
  <c r="A620" i="29" s="1"/>
  <c r="M29" i="15"/>
  <c r="A621" i="29"/>
  <c r="M30" i="15"/>
  <c r="A622" i="29"/>
  <c r="M11" i="15"/>
  <c r="A603" i="29" s="1"/>
  <c r="M87" i="16"/>
  <c r="A584" i="29" s="1"/>
  <c r="M88" i="16"/>
  <c r="A585" i="29"/>
  <c r="M89" i="16"/>
  <c r="A586" i="29"/>
  <c r="M90" i="16"/>
  <c r="A587" i="29"/>
  <c r="M91" i="16"/>
  <c r="A588" i="29" s="1"/>
  <c r="M92" i="16"/>
  <c r="A589" i="29"/>
  <c r="M93" i="16"/>
  <c r="A590" i="29"/>
  <c r="M94" i="16"/>
  <c r="A591" i="29"/>
  <c r="M95" i="16"/>
  <c r="A592" i="29" s="1"/>
  <c r="M96" i="16"/>
  <c r="A593" i="29"/>
  <c r="M97" i="16"/>
  <c r="A594" i="29"/>
  <c r="M98" i="16"/>
  <c r="A595" i="29" s="1"/>
  <c r="M99" i="16"/>
  <c r="A596" i="29" s="1"/>
  <c r="M100" i="16"/>
  <c r="A597" i="29"/>
  <c r="M101" i="16"/>
  <c r="A598" i="29"/>
  <c r="M102" i="16"/>
  <c r="A599" i="29"/>
  <c r="M103" i="16"/>
  <c r="A600" i="29" s="1"/>
  <c r="M104" i="16"/>
  <c r="A601" i="29"/>
  <c r="M105" i="16"/>
  <c r="A602" i="29"/>
  <c r="M86" i="16"/>
  <c r="A583" i="29" s="1"/>
  <c r="M62" i="16"/>
  <c r="A564" i="29" s="1"/>
  <c r="M63" i="16"/>
  <c r="A565" i="29"/>
  <c r="M64" i="16"/>
  <c r="A566" i="29"/>
  <c r="M65" i="16"/>
  <c r="A567" i="29"/>
  <c r="M66" i="16"/>
  <c r="A568" i="29" s="1"/>
  <c r="M67" i="16"/>
  <c r="A569" i="29"/>
  <c r="M68" i="16"/>
  <c r="A570" i="29"/>
  <c r="M69" i="16"/>
  <c r="A571" i="29" s="1"/>
  <c r="M70" i="16"/>
  <c r="A572" i="29" s="1"/>
  <c r="M71" i="16"/>
  <c r="A573" i="29"/>
  <c r="M72" i="16"/>
  <c r="A574" i="29"/>
  <c r="M73" i="16"/>
  <c r="A575" i="29"/>
  <c r="M74" i="16"/>
  <c r="A576" i="29" s="1"/>
  <c r="M75" i="16"/>
  <c r="A577" i="29"/>
  <c r="M77" i="16"/>
  <c r="A579" i="29"/>
  <c r="M78" i="16"/>
  <c r="A580" i="29" s="1"/>
  <c r="C580" i="29" s="1"/>
  <c r="M79" i="16"/>
  <c r="A581" i="29"/>
  <c r="M80" i="16"/>
  <c r="A582" i="29"/>
  <c r="M61" i="16"/>
  <c r="A563" i="29" s="1"/>
  <c r="M37" i="16"/>
  <c r="A544" i="29" s="1"/>
  <c r="M38" i="16"/>
  <c r="A545" i="29"/>
  <c r="M39" i="16"/>
  <c r="A546" i="29"/>
  <c r="M40" i="16"/>
  <c r="A547" i="29" s="1"/>
  <c r="M41" i="16"/>
  <c r="A548" i="29" s="1"/>
  <c r="M42" i="16"/>
  <c r="A549" i="29"/>
  <c r="M43" i="16"/>
  <c r="A550" i="29"/>
  <c r="M44" i="16"/>
  <c r="A551" i="29"/>
  <c r="M45" i="16"/>
  <c r="A552" i="29" s="1"/>
  <c r="M46" i="16"/>
  <c r="A553" i="29"/>
  <c r="M47" i="16"/>
  <c r="A554" i="29"/>
  <c r="M48" i="16"/>
  <c r="A555" i="29" s="1"/>
  <c r="M49" i="16"/>
  <c r="A556" i="29" s="1"/>
  <c r="M50" i="16"/>
  <c r="A557" i="29"/>
  <c r="M51" i="16"/>
  <c r="A558" i="29"/>
  <c r="M52" i="16"/>
  <c r="M53" i="16"/>
  <c r="A560" i="29" s="1"/>
  <c r="M54" i="16"/>
  <c r="A561" i="29"/>
  <c r="M55" i="16"/>
  <c r="A562" i="29"/>
  <c r="M36" i="16"/>
  <c r="A543" i="29"/>
  <c r="M12" i="16"/>
  <c r="A524" i="29" s="1"/>
  <c r="M13" i="16"/>
  <c r="A525" i="29"/>
  <c r="M14" i="16"/>
  <c r="A526" i="29"/>
  <c r="M15" i="16"/>
  <c r="M16" i="16"/>
  <c r="A528" i="29" s="1"/>
  <c r="M17" i="16"/>
  <c r="A529" i="29"/>
  <c r="M18" i="16"/>
  <c r="A530" i="29"/>
  <c r="M19" i="16"/>
  <c r="A531" i="29"/>
  <c r="M20" i="16"/>
  <c r="A532" i="29" s="1"/>
  <c r="M21" i="16"/>
  <c r="A533" i="29"/>
  <c r="M22" i="16"/>
  <c r="A534" i="29"/>
  <c r="M23" i="16"/>
  <c r="A535" i="29" s="1"/>
  <c r="M24" i="16"/>
  <c r="A536" i="29" s="1"/>
  <c r="M25" i="16"/>
  <c r="A537" i="29"/>
  <c r="M26" i="16"/>
  <c r="A538" i="29"/>
  <c r="M27" i="16"/>
  <c r="A539" i="29"/>
  <c r="M28" i="16"/>
  <c r="A540" i="29" s="1"/>
  <c r="M29" i="16"/>
  <c r="A541" i="29"/>
  <c r="M30" i="16"/>
  <c r="A542" i="29"/>
  <c r="M11" i="16"/>
  <c r="M112" i="17"/>
  <c r="A504" i="29" s="1"/>
  <c r="M113" i="17"/>
  <c r="A505" i="29"/>
  <c r="M114" i="17"/>
  <c r="A506" i="29"/>
  <c r="M115" i="17"/>
  <c r="A507" i="29"/>
  <c r="M116" i="17"/>
  <c r="A508" i="29" s="1"/>
  <c r="M117" i="17"/>
  <c r="A509" i="29"/>
  <c r="M118" i="17"/>
  <c r="A510" i="29"/>
  <c r="M119" i="17"/>
  <c r="A511" i="29" s="1"/>
  <c r="M120" i="17"/>
  <c r="A512" i="29" s="1"/>
  <c r="M121" i="17"/>
  <c r="A513" i="29"/>
  <c r="M122" i="17"/>
  <c r="A514" i="29"/>
  <c r="M123" i="17"/>
  <c r="A515" i="29"/>
  <c r="M124" i="17"/>
  <c r="A516" i="29" s="1"/>
  <c r="M125" i="17"/>
  <c r="A517" i="29"/>
  <c r="M126" i="17"/>
  <c r="A518" i="29"/>
  <c r="M127" i="17"/>
  <c r="A519" i="29"/>
  <c r="M128" i="17"/>
  <c r="A520" i="29" s="1"/>
  <c r="M129" i="17"/>
  <c r="A521" i="29"/>
  <c r="M130" i="17"/>
  <c r="A522" i="29"/>
  <c r="M111" i="17"/>
  <c r="A503" i="29"/>
  <c r="M87" i="17"/>
  <c r="A484" i="29" s="1"/>
  <c r="M88" i="17"/>
  <c r="A485" i="29"/>
  <c r="M89" i="17"/>
  <c r="A486" i="29"/>
  <c r="M90" i="17"/>
  <c r="M91" i="17"/>
  <c r="A488" i="29" s="1"/>
  <c r="M92" i="17"/>
  <c r="A489" i="29"/>
  <c r="M93" i="17"/>
  <c r="A490" i="29"/>
  <c r="M94" i="17"/>
  <c r="M95" i="17"/>
  <c r="A492" i="29" s="1"/>
  <c r="M96" i="17"/>
  <c r="A493" i="29"/>
  <c r="M97" i="17"/>
  <c r="A494" i="29"/>
  <c r="M98" i="17"/>
  <c r="A495" i="29" s="1"/>
  <c r="M99" i="17"/>
  <c r="A496" i="29" s="1"/>
  <c r="M100" i="17"/>
  <c r="A497" i="29"/>
  <c r="M101" i="17"/>
  <c r="A498" i="29"/>
  <c r="M102" i="17"/>
  <c r="A499" i="29"/>
  <c r="M103" i="17"/>
  <c r="A500" i="29" s="1"/>
  <c r="M104" i="17"/>
  <c r="A501" i="29"/>
  <c r="M105" i="17"/>
  <c r="A502" i="29"/>
  <c r="M86" i="17"/>
  <c r="A483" i="29"/>
  <c r="M62" i="17"/>
  <c r="A464" i="29" s="1"/>
  <c r="M63" i="17"/>
  <c r="A465" i="29"/>
  <c r="M64" i="17"/>
  <c r="A466" i="29"/>
  <c r="M65" i="17"/>
  <c r="A467" i="29"/>
  <c r="M66" i="17"/>
  <c r="A468" i="29" s="1"/>
  <c r="M67" i="17"/>
  <c r="A469" i="29"/>
  <c r="M68" i="17"/>
  <c r="A470" i="29"/>
  <c r="M69" i="17"/>
  <c r="A471" i="29"/>
  <c r="M70" i="17"/>
  <c r="A472" i="29" s="1"/>
  <c r="M71" i="17"/>
  <c r="A473" i="29"/>
  <c r="M72" i="17"/>
  <c r="A474" i="29"/>
  <c r="M73" i="17"/>
  <c r="A475" i="29"/>
  <c r="M74" i="17"/>
  <c r="A476" i="29" s="1"/>
  <c r="M75" i="17"/>
  <c r="A477" i="29"/>
  <c r="M76" i="17"/>
  <c r="A478" i="29"/>
  <c r="M77" i="17"/>
  <c r="A479" i="29" s="1"/>
  <c r="M78" i="17"/>
  <c r="A480" i="29" s="1"/>
  <c r="M79" i="17"/>
  <c r="A481" i="29"/>
  <c r="M80" i="17"/>
  <c r="A482" i="29"/>
  <c r="M61" i="17"/>
  <c r="A463" i="29" s="1"/>
  <c r="M37" i="17"/>
  <c r="A444" i="29" s="1"/>
  <c r="M38" i="17"/>
  <c r="A445" i="29"/>
  <c r="M39" i="17"/>
  <c r="A446" i="29"/>
  <c r="M40" i="17"/>
  <c r="A447" i="29"/>
  <c r="M41" i="17"/>
  <c r="A448" i="29" s="1"/>
  <c r="M42" i="17"/>
  <c r="A449" i="29"/>
  <c r="M43" i="17"/>
  <c r="A450" i="29"/>
  <c r="M44" i="17"/>
  <c r="A451" i="29"/>
  <c r="M45" i="17"/>
  <c r="A452" i="29" s="1"/>
  <c r="M46" i="17"/>
  <c r="A453" i="29"/>
  <c r="M47" i="17"/>
  <c r="A454" i="29"/>
  <c r="M48" i="17"/>
  <c r="A455" i="29"/>
  <c r="M49" i="17"/>
  <c r="A456" i="29" s="1"/>
  <c r="M50" i="17"/>
  <c r="A457" i="29"/>
  <c r="M51" i="17"/>
  <c r="A458" i="29"/>
  <c r="M52" i="17"/>
  <c r="A459" i="29"/>
  <c r="M53" i="17"/>
  <c r="A460" i="29" s="1"/>
  <c r="M55" i="17"/>
  <c r="A462" i="29"/>
  <c r="M36" i="17"/>
  <c r="A443" i="29"/>
  <c r="M12" i="17"/>
  <c r="A424" i="29" s="1"/>
  <c r="M13" i="17"/>
  <c r="A425" i="29"/>
  <c r="M14" i="17"/>
  <c r="A426" i="29"/>
  <c r="M15" i="17"/>
  <c r="A427" i="29" s="1"/>
  <c r="M16" i="17"/>
  <c r="A428" i="29" s="1"/>
  <c r="M17" i="17"/>
  <c r="A429" i="29"/>
  <c r="M18" i="17"/>
  <c r="A430" i="29"/>
  <c r="M19" i="17"/>
  <c r="A431" i="29"/>
  <c r="M20" i="17"/>
  <c r="A432" i="29" s="1"/>
  <c r="M22" i="17"/>
  <c r="A434" i="29"/>
  <c r="M23" i="17"/>
  <c r="A435" i="29"/>
  <c r="M24" i="17"/>
  <c r="A436" i="29" s="1"/>
  <c r="M25" i="17"/>
  <c r="A437" i="29"/>
  <c r="M26" i="17"/>
  <c r="A438" i="29"/>
  <c r="M27" i="17"/>
  <c r="A439" i="29"/>
  <c r="M28" i="17"/>
  <c r="A440" i="29" s="1"/>
  <c r="M29" i="17"/>
  <c r="A441" i="29"/>
  <c r="M30" i="17"/>
  <c r="A442" i="29"/>
  <c r="M11" i="17"/>
  <c r="A423" i="29" s="1"/>
  <c r="M87" i="8"/>
  <c r="A404" i="29" s="1"/>
  <c r="M88" i="8"/>
  <c r="A405" i="29"/>
  <c r="M89" i="8"/>
  <c r="A406" i="29"/>
  <c r="M90" i="8"/>
  <c r="A407" i="29"/>
  <c r="M91" i="8"/>
  <c r="A408" i="29" s="1"/>
  <c r="M92" i="8"/>
  <c r="A409" i="29"/>
  <c r="M93" i="8"/>
  <c r="A410" i="29"/>
  <c r="M94" i="8"/>
  <c r="A411" i="29"/>
  <c r="M95" i="8"/>
  <c r="A412" i="29" s="1"/>
  <c r="M96" i="8"/>
  <c r="A413" i="29"/>
  <c r="M97" i="8"/>
  <c r="A414" i="29"/>
  <c r="M98" i="8"/>
  <c r="A415" i="29" s="1"/>
  <c r="M99" i="8"/>
  <c r="A416" i="29" s="1"/>
  <c r="M100" i="8"/>
  <c r="A417" i="29"/>
  <c r="M101" i="8"/>
  <c r="A418" i="29"/>
  <c r="M102" i="8"/>
  <c r="A419" i="29" s="1"/>
  <c r="M103" i="8"/>
  <c r="A420" i="29" s="1"/>
  <c r="M104" i="8"/>
  <c r="A421" i="29"/>
  <c r="M105" i="8"/>
  <c r="A422" i="29"/>
  <c r="M86" i="8"/>
  <c r="A403" i="29"/>
  <c r="M62" i="8"/>
  <c r="A384" i="29" s="1"/>
  <c r="M63" i="8"/>
  <c r="A385" i="29"/>
  <c r="M64" i="8"/>
  <c r="A386" i="29"/>
  <c r="M65" i="8"/>
  <c r="A387" i="29"/>
  <c r="M66" i="8"/>
  <c r="A388" i="29" s="1"/>
  <c r="M67" i="8"/>
  <c r="A389" i="29"/>
  <c r="M68" i="8"/>
  <c r="A390" i="29"/>
  <c r="M69" i="8"/>
  <c r="A391" i="29" s="1"/>
  <c r="M70" i="8"/>
  <c r="A392" i="29" s="1"/>
  <c r="M71" i="8"/>
  <c r="A393" i="29"/>
  <c r="M72" i="8"/>
  <c r="A394" i="29"/>
  <c r="M73" i="8"/>
  <c r="A395" i="29"/>
  <c r="M74" i="8"/>
  <c r="A396" i="29" s="1"/>
  <c r="M75" i="8"/>
  <c r="A397" i="29"/>
  <c r="M76" i="8"/>
  <c r="A398" i="29"/>
  <c r="M77" i="8"/>
  <c r="A399" i="29" s="1"/>
  <c r="M78" i="8"/>
  <c r="A400" i="29" s="1"/>
  <c r="C400" i="29" s="1"/>
  <c r="M79" i="8"/>
  <c r="A401" i="29"/>
  <c r="M80" i="8"/>
  <c r="A402" i="29"/>
  <c r="M61" i="8"/>
  <c r="A383" i="29"/>
  <c r="M37" i="8"/>
  <c r="A364" i="29" s="1"/>
  <c r="M38" i="8"/>
  <c r="A365" i="29"/>
  <c r="M39" i="8"/>
  <c r="A366" i="29"/>
  <c r="M40" i="8"/>
  <c r="A367" i="29" s="1"/>
  <c r="M41" i="8"/>
  <c r="A368" i="29" s="1"/>
  <c r="M42" i="8"/>
  <c r="A369" i="29"/>
  <c r="M43" i="8"/>
  <c r="A370" i="29"/>
  <c r="M44" i="8"/>
  <c r="A371" i="29"/>
  <c r="M45" i="8"/>
  <c r="A372" i="29" s="1"/>
  <c r="M46" i="8"/>
  <c r="A373" i="29"/>
  <c r="M47" i="8"/>
  <c r="A374" i="29"/>
  <c r="M48" i="8"/>
  <c r="A375" i="29"/>
  <c r="M50" i="8"/>
  <c r="A377" i="29"/>
  <c r="M51" i="8"/>
  <c r="A378" i="29"/>
  <c r="M52" i="8"/>
  <c r="A379" i="29"/>
  <c r="M53" i="8"/>
  <c r="A380" i="29" s="1"/>
  <c r="M54" i="8"/>
  <c r="A381" i="29"/>
  <c r="M55" i="8"/>
  <c r="A382" i="29"/>
  <c r="M36" i="8"/>
  <c r="A363" i="29" s="1"/>
  <c r="M12" i="8"/>
  <c r="A344" i="29" s="1"/>
  <c r="M13" i="8"/>
  <c r="A345" i="29"/>
  <c r="M14" i="8"/>
  <c r="A346" i="29"/>
  <c r="M15" i="8"/>
  <c r="A347" i="29"/>
  <c r="M16" i="8"/>
  <c r="A348" i="29" s="1"/>
  <c r="M17" i="8"/>
  <c r="A349" i="29"/>
  <c r="M18" i="8"/>
  <c r="A350" i="29"/>
  <c r="M19" i="8"/>
  <c r="A351" i="29"/>
  <c r="M20" i="8"/>
  <c r="A352" i="29" s="1"/>
  <c r="M21" i="8"/>
  <c r="A353" i="29"/>
  <c r="M22" i="8"/>
  <c r="A354" i="29"/>
  <c r="M23" i="8"/>
  <c r="A355" i="29" s="1"/>
  <c r="M24" i="8"/>
  <c r="A356" i="29" s="1"/>
  <c r="M25" i="8"/>
  <c r="A357" i="29"/>
  <c r="M26" i="8"/>
  <c r="A358" i="29"/>
  <c r="M27" i="8"/>
  <c r="A359" i="29"/>
  <c r="M28" i="8"/>
  <c r="A360" i="29" s="1"/>
  <c r="M29" i="8"/>
  <c r="A361" i="29"/>
  <c r="M11" i="8"/>
  <c r="A343" i="29"/>
  <c r="M87" i="9"/>
  <c r="A324" i="29" s="1"/>
  <c r="M88" i="9"/>
  <c r="A325" i="29"/>
  <c r="M89" i="9"/>
  <c r="A326" i="29"/>
  <c r="M90" i="9"/>
  <c r="A327" i="29" s="1"/>
  <c r="M91" i="9"/>
  <c r="A328" i="29" s="1"/>
  <c r="M92" i="9"/>
  <c r="A329" i="29"/>
  <c r="M93" i="9"/>
  <c r="A330" i="29"/>
  <c r="M94" i="9"/>
  <c r="A331" i="29"/>
  <c r="M95" i="9"/>
  <c r="A332" i="29" s="1"/>
  <c r="M96" i="9"/>
  <c r="A333" i="29"/>
  <c r="M97" i="9"/>
  <c r="A334" i="29"/>
  <c r="M98" i="9"/>
  <c r="A335" i="29"/>
  <c r="M99" i="9"/>
  <c r="A336" i="29" s="1"/>
  <c r="M100" i="9"/>
  <c r="A337" i="29"/>
  <c r="M101" i="9"/>
  <c r="A338" i="29"/>
  <c r="M102" i="9"/>
  <c r="A339" i="29"/>
  <c r="M103" i="9"/>
  <c r="A340" i="29" s="1"/>
  <c r="M104" i="9"/>
  <c r="A341" i="29"/>
  <c r="M105" i="9"/>
  <c r="A342" i="29"/>
  <c r="M86" i="9"/>
  <c r="A323" i="29" s="1"/>
  <c r="M62" i="9"/>
  <c r="A304" i="29" s="1"/>
  <c r="M63" i="9"/>
  <c r="A305" i="29"/>
  <c r="M64" i="9"/>
  <c r="A306" i="29"/>
  <c r="M65" i="9"/>
  <c r="A307" i="29" s="1"/>
  <c r="M66" i="9"/>
  <c r="A308" i="29" s="1"/>
  <c r="M67" i="9"/>
  <c r="A309" i="29"/>
  <c r="M68" i="9"/>
  <c r="A310" i="29"/>
  <c r="M69" i="9"/>
  <c r="A311" i="29"/>
  <c r="M70" i="9"/>
  <c r="A312" i="29" s="1"/>
  <c r="M71" i="9"/>
  <c r="A313" i="29"/>
  <c r="D313" i="29" s="1"/>
  <c r="M72" i="9"/>
  <c r="A314" i="29"/>
  <c r="M73" i="9"/>
  <c r="A315" i="29" s="1"/>
  <c r="M74" i="9"/>
  <c r="A316" i="29" s="1"/>
  <c r="M75" i="9"/>
  <c r="A317" i="29"/>
  <c r="M76" i="9"/>
  <c r="A318" i="29"/>
  <c r="M77" i="9"/>
  <c r="M78" i="9"/>
  <c r="A320" i="29" s="1"/>
  <c r="M79" i="9"/>
  <c r="A321" i="29"/>
  <c r="M80" i="9"/>
  <c r="A322" i="29"/>
  <c r="M61" i="9"/>
  <c r="A303" i="29"/>
  <c r="M37" i="9"/>
  <c r="A284" i="29" s="1"/>
  <c r="M38" i="9"/>
  <c r="A285" i="29"/>
  <c r="M39" i="9"/>
  <c r="A286" i="29"/>
  <c r="M40" i="9"/>
  <c r="A287" i="29"/>
  <c r="M41" i="9"/>
  <c r="A288" i="29" s="1"/>
  <c r="M42" i="9"/>
  <c r="A289" i="29"/>
  <c r="M43" i="9"/>
  <c r="A290" i="29"/>
  <c r="M44" i="9"/>
  <c r="A291" i="29"/>
  <c r="M45" i="9"/>
  <c r="A292" i="29" s="1"/>
  <c r="M46" i="9"/>
  <c r="A293" i="29"/>
  <c r="M47" i="9"/>
  <c r="A294" i="29"/>
  <c r="M48" i="9"/>
  <c r="A295" i="29" s="1"/>
  <c r="M50" i="9"/>
  <c r="A297" i="29"/>
  <c r="M51" i="9"/>
  <c r="A298" i="29"/>
  <c r="M52" i="9"/>
  <c r="A299" i="29" s="1"/>
  <c r="M53" i="9"/>
  <c r="A300" i="29" s="1"/>
  <c r="M54" i="9"/>
  <c r="A301" i="29"/>
  <c r="M55" i="9"/>
  <c r="A302" i="29"/>
  <c r="M36" i="9"/>
  <c r="A283" i="29"/>
  <c r="M12" i="9"/>
  <c r="A264" i="29" s="1"/>
  <c r="M13" i="9"/>
  <c r="A265" i="29"/>
  <c r="M14" i="9"/>
  <c r="A266" i="29"/>
  <c r="M15" i="9"/>
  <c r="A267" i="29"/>
  <c r="M16" i="9"/>
  <c r="A268" i="29" s="1"/>
  <c r="M17" i="9"/>
  <c r="A269" i="29"/>
  <c r="M18" i="9"/>
  <c r="A270" i="29"/>
  <c r="M19" i="9"/>
  <c r="A271" i="29"/>
  <c r="M20" i="9"/>
  <c r="A272" i="29" s="1"/>
  <c r="M21" i="9"/>
  <c r="A273" i="29"/>
  <c r="M22" i="9"/>
  <c r="A274" i="29"/>
  <c r="M23" i="9"/>
  <c r="A275" i="29"/>
  <c r="M24" i="9"/>
  <c r="A276" i="29" s="1"/>
  <c r="M25" i="9"/>
  <c r="A277" i="29"/>
  <c r="M26" i="9"/>
  <c r="A278" i="29"/>
  <c r="M27" i="9"/>
  <c r="A279" i="29"/>
  <c r="M28" i="9"/>
  <c r="A280" i="29" s="1"/>
  <c r="M29" i="9"/>
  <c r="A281" i="29"/>
  <c r="M30" i="9"/>
  <c r="A282" i="29"/>
  <c r="M11" i="9"/>
  <c r="A263" i="29" s="1"/>
  <c r="M112" i="10"/>
  <c r="A244" i="29" s="1"/>
  <c r="M113" i="10"/>
  <c r="A245" i="29"/>
  <c r="M114" i="10"/>
  <c r="A246" i="29"/>
  <c r="M115" i="10"/>
  <c r="M116" i="10"/>
  <c r="A248" i="29" s="1"/>
  <c r="M117" i="10"/>
  <c r="A249" i="29"/>
  <c r="M118" i="10"/>
  <c r="A250" i="29"/>
  <c r="M119" i="10"/>
  <c r="A251" i="29"/>
  <c r="C251" i="29" s="1"/>
  <c r="D251" i="29" s="1"/>
  <c r="M120" i="10"/>
  <c r="A252" i="29" s="1"/>
  <c r="M121" i="10"/>
  <c r="A253" i="29"/>
  <c r="M122" i="10"/>
  <c r="A254" i="29"/>
  <c r="M123" i="10"/>
  <c r="A255" i="29"/>
  <c r="M124" i="10"/>
  <c r="A256" i="29" s="1"/>
  <c r="M125" i="10"/>
  <c r="A257" i="29"/>
  <c r="M126" i="10"/>
  <c r="A258" i="29"/>
  <c r="M127" i="10"/>
  <c r="A259" i="29" s="1"/>
  <c r="M128" i="10"/>
  <c r="A260" i="29" s="1"/>
  <c r="M129" i="10"/>
  <c r="A261" i="29"/>
  <c r="M130" i="10"/>
  <c r="A262" i="29"/>
  <c r="M111" i="10"/>
  <c r="A243" i="29"/>
  <c r="M87" i="10"/>
  <c r="A224" i="29" s="1"/>
  <c r="M88" i="10"/>
  <c r="A225" i="29"/>
  <c r="M89" i="10"/>
  <c r="A226" i="29"/>
  <c r="M90" i="10"/>
  <c r="A227" i="29"/>
  <c r="M91" i="10"/>
  <c r="A228" i="29" s="1"/>
  <c r="M92" i="10"/>
  <c r="A229" i="29"/>
  <c r="M93" i="10"/>
  <c r="A230" i="29"/>
  <c r="C230" i="29" s="1"/>
  <c r="M94" i="10"/>
  <c r="A231" i="29"/>
  <c r="M95" i="10"/>
  <c r="A232" i="29" s="1"/>
  <c r="M96" i="10"/>
  <c r="A233" i="29"/>
  <c r="M97" i="10"/>
  <c r="A234" i="29"/>
  <c r="M98" i="10"/>
  <c r="A235" i="29" s="1"/>
  <c r="M99" i="10"/>
  <c r="A236" i="29" s="1"/>
  <c r="M100" i="10"/>
  <c r="A237" i="29"/>
  <c r="M101" i="10"/>
  <c r="A238" i="29"/>
  <c r="C238" i="29" s="1"/>
  <c r="M102" i="10"/>
  <c r="A239" i="29"/>
  <c r="M103" i="10"/>
  <c r="A240" i="29" s="1"/>
  <c r="M104" i="10"/>
  <c r="A241" i="29"/>
  <c r="M105" i="10"/>
  <c r="A242" i="29"/>
  <c r="M86" i="10"/>
  <c r="A223" i="29"/>
  <c r="M62" i="10"/>
  <c r="A204" i="29" s="1"/>
  <c r="C204" i="29" s="1"/>
  <c r="M63" i="10"/>
  <c r="A205" i="29"/>
  <c r="M64" i="10"/>
  <c r="A206" i="29"/>
  <c r="C206" i="29" s="1"/>
  <c r="M65" i="10"/>
  <c r="A207" i="29" s="1"/>
  <c r="M66" i="10"/>
  <c r="A208" i="29" s="1"/>
  <c r="M67" i="10"/>
  <c r="A209" i="29"/>
  <c r="M68" i="10"/>
  <c r="A210" i="29"/>
  <c r="M69" i="10"/>
  <c r="A211" i="29"/>
  <c r="M70" i="10"/>
  <c r="A212" i="29" s="1"/>
  <c r="M71" i="10"/>
  <c r="A213" i="29"/>
  <c r="M72" i="10"/>
  <c r="A214" i="29"/>
  <c r="M73" i="10"/>
  <c r="A215" i="29"/>
  <c r="M74" i="10"/>
  <c r="A216" i="29" s="1"/>
  <c r="M75" i="10"/>
  <c r="A217" i="29"/>
  <c r="M76" i="10"/>
  <c r="A218" i="29"/>
  <c r="M77" i="10"/>
  <c r="A219" i="29" s="1"/>
  <c r="M78" i="10"/>
  <c r="A220" i="29" s="1"/>
  <c r="M79" i="10"/>
  <c r="A221" i="29"/>
  <c r="M80" i="10"/>
  <c r="A222" i="29"/>
  <c r="M61" i="10"/>
  <c r="A20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183" i="29"/>
  <c r="M12" i="10"/>
  <c r="A164" i="29"/>
  <c r="M13" i="10"/>
  <c r="A165" i="29"/>
  <c r="M14" i="10"/>
  <c r="A166" i="29" s="1"/>
  <c r="C166" i="29" s="1"/>
  <c r="M15" i="10"/>
  <c r="A167" i="29"/>
  <c r="M16" i="10"/>
  <c r="A168" i="29"/>
  <c r="M17" i="10"/>
  <c r="A169" i="29" s="1"/>
  <c r="M18" i="10"/>
  <c r="A170" i="29" s="1"/>
  <c r="M19" i="10"/>
  <c r="A171" i="29"/>
  <c r="M20" i="10"/>
  <c r="A172" i="29"/>
  <c r="M21" i="10"/>
  <c r="A173" i="29" s="1"/>
  <c r="M22" i="10"/>
  <c r="A174" i="29" s="1"/>
  <c r="M23" i="10"/>
  <c r="A175" i="29"/>
  <c r="M24" i="10"/>
  <c r="A176" i="29"/>
  <c r="M25" i="10"/>
  <c r="M27" i="10"/>
  <c r="A179" i="29"/>
  <c r="M28" i="10"/>
  <c r="A180" i="29"/>
  <c r="M29" i="10"/>
  <c r="A181" i="29"/>
  <c r="M30" i="10"/>
  <c r="A182" i="29" s="1"/>
  <c r="M11" i="10"/>
  <c r="A163" i="29"/>
  <c r="M87" i="11"/>
  <c r="A144" i="29"/>
  <c r="M88" i="11"/>
  <c r="A145" i="29" s="1"/>
  <c r="M89" i="11"/>
  <c r="A146" i="29" s="1"/>
  <c r="M90" i="11"/>
  <c r="A147" i="29"/>
  <c r="M91" i="11"/>
  <c r="A148" i="29"/>
  <c r="M92" i="11"/>
  <c r="A149" i="29"/>
  <c r="M93" i="11"/>
  <c r="A150" i="29" s="1"/>
  <c r="C150" i="29" s="1"/>
  <c r="M94" i="11"/>
  <c r="A151" i="29"/>
  <c r="M95" i="11"/>
  <c r="A152" i="29"/>
  <c r="M96" i="11"/>
  <c r="A153" i="29"/>
  <c r="M97" i="11"/>
  <c r="A154" i="29" s="1"/>
  <c r="M98" i="11"/>
  <c r="A155" i="29"/>
  <c r="M99" i="11"/>
  <c r="A156" i="29"/>
  <c r="M100" i="11"/>
  <c r="M101" i="11"/>
  <c r="A158" i="29" s="1"/>
  <c r="M102" i="11"/>
  <c r="A159" i="29"/>
  <c r="M103" i="11"/>
  <c r="A160" i="29"/>
  <c r="M104" i="11"/>
  <c r="M105" i="11"/>
  <c r="A162" i="29" s="1"/>
  <c r="M86" i="11"/>
  <c r="A143" i="29"/>
  <c r="M62" i="11"/>
  <c r="A124" i="29"/>
  <c r="M63" i="11"/>
  <c r="A125" i="29"/>
  <c r="M64" i="11"/>
  <c r="A126" i="29" s="1"/>
  <c r="M65" i="11"/>
  <c r="A127" i="29"/>
  <c r="M66" i="11"/>
  <c r="A128" i="29"/>
  <c r="M67" i="11"/>
  <c r="A129" i="29"/>
  <c r="M68" i="11"/>
  <c r="A130" i="29" s="1"/>
  <c r="M69" i="11"/>
  <c r="A131" i="29"/>
  <c r="M70" i="11"/>
  <c r="A132" i="29"/>
  <c r="M71" i="11"/>
  <c r="A133" i="29" s="1"/>
  <c r="M72" i="11"/>
  <c r="A134" i="29" s="1"/>
  <c r="C134" i="29" s="1"/>
  <c r="M73" i="11"/>
  <c r="A135" i="29"/>
  <c r="M74" i="11"/>
  <c r="A136" i="29"/>
  <c r="M75" i="11"/>
  <c r="A137" i="29"/>
  <c r="M76" i="11"/>
  <c r="A138" i="29" s="1"/>
  <c r="M77" i="11"/>
  <c r="A139" i="29"/>
  <c r="M78" i="11"/>
  <c r="A140" i="29"/>
  <c r="M79" i="11"/>
  <c r="M80" i="11"/>
  <c r="A142" i="29" s="1"/>
  <c r="M61" i="11"/>
  <c r="A123" i="29"/>
  <c r="M37" i="11"/>
  <c r="A104" i="29"/>
  <c r="M38" i="11"/>
  <c r="A105" i="29"/>
  <c r="M39" i="11"/>
  <c r="A106" i="29" s="1"/>
  <c r="M40" i="11"/>
  <c r="A107" i="29"/>
  <c r="M41" i="11"/>
  <c r="A108" i="29"/>
  <c r="M42" i="11"/>
  <c r="A109" i="29" s="1"/>
  <c r="M43" i="11"/>
  <c r="A110" i="29" s="1"/>
  <c r="M44" i="11"/>
  <c r="A111" i="29"/>
  <c r="M45" i="11"/>
  <c r="A112" i="29"/>
  <c r="M46" i="11"/>
  <c r="A113" i="29"/>
  <c r="M47" i="11"/>
  <c r="A114" i="29" s="1"/>
  <c r="M48" i="11"/>
  <c r="A115" i="29"/>
  <c r="M49" i="11"/>
  <c r="A116" i="29"/>
  <c r="M50" i="11"/>
  <c r="A117" i="29"/>
  <c r="M51" i="11"/>
  <c r="A118" i="29" s="1"/>
  <c r="M52" i="11"/>
  <c r="A119" i="29"/>
  <c r="M53" i="11"/>
  <c r="A120" i="29"/>
  <c r="M54" i="11"/>
  <c r="A121" i="29" s="1"/>
  <c r="M55" i="11"/>
  <c r="A122" i="29" s="1"/>
  <c r="M36" i="11"/>
  <c r="A103" i="29"/>
  <c r="M12" i="11"/>
  <c r="A84" i="29"/>
  <c r="M14" i="11"/>
  <c r="A86" i="29" s="1"/>
  <c r="C86" i="29" s="1"/>
  <c r="M15" i="11"/>
  <c r="A87" i="29"/>
  <c r="M16" i="11"/>
  <c r="A88" i="29"/>
  <c r="M17" i="11"/>
  <c r="A89" i="29" s="1"/>
  <c r="M18" i="11"/>
  <c r="A90" i="29" s="1"/>
  <c r="M19" i="11"/>
  <c r="A91" i="29"/>
  <c r="M20" i="11"/>
  <c r="A92" i="29"/>
  <c r="M21" i="11"/>
  <c r="A93" i="29"/>
  <c r="M22" i="11"/>
  <c r="A94" i="29" s="1"/>
  <c r="C94" i="29" s="1"/>
  <c r="M23" i="11"/>
  <c r="A95" i="29"/>
  <c r="M24" i="11"/>
  <c r="A96" i="29"/>
  <c r="M25" i="11"/>
  <c r="A97" i="29"/>
  <c r="M26" i="11"/>
  <c r="A98" i="29" s="1"/>
  <c r="M27" i="11"/>
  <c r="A99" i="29"/>
  <c r="M28" i="11"/>
  <c r="A100" i="29"/>
  <c r="M29" i="11"/>
  <c r="A101" i="29" s="1"/>
  <c r="M30" i="11"/>
  <c r="A102" i="29" s="1"/>
  <c r="M11" i="11"/>
  <c r="A83" i="29"/>
  <c r="M87" i="12"/>
  <c r="A64" i="29"/>
  <c r="M88" i="12"/>
  <c r="A65" i="29"/>
  <c r="M89" i="12"/>
  <c r="A66" i="29" s="1"/>
  <c r="M90" i="12"/>
  <c r="A67" i="29"/>
  <c r="M91" i="12"/>
  <c r="A68" i="29"/>
  <c r="M92" i="12"/>
  <c r="M93" i="12"/>
  <c r="A70" i="29" s="1"/>
  <c r="C70" i="29" s="1"/>
  <c r="M94" i="12"/>
  <c r="A71" i="29"/>
  <c r="M95" i="12"/>
  <c r="A72" i="29"/>
  <c r="M96" i="12"/>
  <c r="A73" i="29"/>
  <c r="M97" i="12"/>
  <c r="A74" i="29" s="1"/>
  <c r="M98" i="12"/>
  <c r="A75" i="29"/>
  <c r="M99" i="12"/>
  <c r="A76" i="29"/>
  <c r="M100" i="12"/>
  <c r="A77" i="29" s="1"/>
  <c r="M101" i="12"/>
  <c r="A78" i="29" s="1"/>
  <c r="M102" i="12"/>
  <c r="A79" i="29"/>
  <c r="M103" i="12"/>
  <c r="A80" i="29"/>
  <c r="M104" i="12"/>
  <c r="A81" i="29"/>
  <c r="M105" i="12"/>
  <c r="A82" i="29" s="1"/>
  <c r="M86" i="12"/>
  <c r="A63" i="29"/>
  <c r="M62" i="12"/>
  <c r="A44" i="29"/>
  <c r="M63" i="12"/>
  <c r="M64" i="12"/>
  <c r="A46" i="29" s="1"/>
  <c r="C46" i="29" s="1"/>
  <c r="M65" i="12"/>
  <c r="A47" i="29"/>
  <c r="M66" i="12"/>
  <c r="A48" i="29"/>
  <c r="M67" i="12"/>
  <c r="A49" i="29"/>
  <c r="M68" i="12"/>
  <c r="A50" i="29" s="1"/>
  <c r="M69" i="12"/>
  <c r="A51" i="29"/>
  <c r="M70" i="12"/>
  <c r="A52" i="29"/>
  <c r="M71" i="12"/>
  <c r="A53" i="29" s="1"/>
  <c r="M72" i="12"/>
  <c r="A54" i="29" s="1"/>
  <c r="M73" i="12"/>
  <c r="A55" i="29"/>
  <c r="M74" i="12"/>
  <c r="A56" i="29"/>
  <c r="M75" i="12"/>
  <c r="A57" i="29" s="1"/>
  <c r="M76" i="12"/>
  <c r="A58" i="29" s="1"/>
  <c r="M77" i="12"/>
  <c r="A59" i="29"/>
  <c r="M78" i="12"/>
  <c r="A60" i="29"/>
  <c r="M79" i="12"/>
  <c r="A61" i="29"/>
  <c r="M80" i="12"/>
  <c r="A62" i="29" s="1"/>
  <c r="C62" i="29" s="1"/>
  <c r="M61" i="12"/>
  <c r="A43" i="29"/>
  <c r="M37" i="12"/>
  <c r="A24" i="29"/>
  <c r="M38" i="12"/>
  <c r="A25" i="29" s="1"/>
  <c r="M39" i="12"/>
  <c r="A26" i="29" s="1"/>
  <c r="M40" i="12"/>
  <c r="A27" i="29"/>
  <c r="M41" i="12"/>
  <c r="A28" i="29"/>
  <c r="M42" i="12"/>
  <c r="M43" i="12"/>
  <c r="A30" i="29" s="1"/>
  <c r="C30" i="29" s="1"/>
  <c r="M44" i="12"/>
  <c r="A31" i="29"/>
  <c r="C31" i="29" s="1"/>
  <c r="M45" i="12"/>
  <c r="A32" i="29"/>
  <c r="M46" i="12"/>
  <c r="A33" i="29"/>
  <c r="M47" i="12"/>
  <c r="A34" i="29" s="1"/>
  <c r="M48" i="12"/>
  <c r="A35" i="29"/>
  <c r="M49" i="12"/>
  <c r="A36" i="29"/>
  <c r="M50" i="12"/>
  <c r="A37" i="29"/>
  <c r="M51" i="12"/>
  <c r="A38" i="29" s="1"/>
  <c r="M52" i="12"/>
  <c r="A39" i="29"/>
  <c r="M53" i="12"/>
  <c r="A40" i="29"/>
  <c r="M54" i="12"/>
  <c r="A41" i="29"/>
  <c r="M55" i="12"/>
  <c r="A42" i="29" s="1"/>
  <c r="M36" i="12"/>
  <c r="A23" i="29"/>
  <c r="M12" i="12"/>
  <c r="A4" i="29"/>
  <c r="M13" i="12"/>
  <c r="A5" i="29" s="1"/>
  <c r="M14" i="12"/>
  <c r="A6" i="29" s="1"/>
  <c r="M15" i="12"/>
  <c r="A7" i="29"/>
  <c r="M16" i="12"/>
  <c r="M17" i="12"/>
  <c r="A9" i="29"/>
  <c r="M18" i="12"/>
  <c r="A10" i="29" s="1"/>
  <c r="M19" i="12"/>
  <c r="A11" i="29"/>
  <c r="M20" i="12"/>
  <c r="A12" i="29"/>
  <c r="M21" i="12"/>
  <c r="M22" i="12"/>
  <c r="A14" i="29" s="1"/>
  <c r="M23" i="12"/>
  <c r="A15" i="29"/>
  <c r="M24" i="12"/>
  <c r="A16" i="29" s="1"/>
  <c r="M25" i="12"/>
  <c r="A17" i="29" s="1"/>
  <c r="M26" i="12"/>
  <c r="A18" i="29" s="1"/>
  <c r="M27" i="12"/>
  <c r="A19" i="29" s="1"/>
  <c r="M28" i="12"/>
  <c r="A20" i="29"/>
  <c r="M29" i="12"/>
  <c r="A21" i="29" s="1"/>
  <c r="M30" i="12"/>
  <c r="A22" i="29" s="1"/>
  <c r="M11" i="12"/>
  <c r="A3" i="29" s="1"/>
  <c r="B1" i="29"/>
  <c r="B5" i="29"/>
  <c r="C5" i="29"/>
  <c r="D5" i="29"/>
  <c r="D1" i="29"/>
  <c r="G1" i="29"/>
  <c r="I5" i="29"/>
  <c r="B6" i="29"/>
  <c r="G6" i="29"/>
  <c r="G7" i="29"/>
  <c r="B8" i="29"/>
  <c r="B9" i="29"/>
  <c r="B10" i="29"/>
  <c r="C10" i="29"/>
  <c r="B11" i="29"/>
  <c r="C11" i="29"/>
  <c r="B12" i="29"/>
  <c r="C12" i="29"/>
  <c r="B13" i="29"/>
  <c r="G13" i="29"/>
  <c r="B14" i="29"/>
  <c r="C15" i="29"/>
  <c r="B16" i="29"/>
  <c r="B17" i="29"/>
  <c r="B18" i="29"/>
  <c r="D18" i="29" s="1"/>
  <c r="I18" i="29" s="1"/>
  <c r="C18" i="29"/>
  <c r="B19" i="29"/>
  <c r="D19" i="29" s="1"/>
  <c r="C19" i="29"/>
  <c r="E19" i="29"/>
  <c r="B20" i="29"/>
  <c r="C20" i="29"/>
  <c r="D20" i="29"/>
  <c r="G20" i="29"/>
  <c r="I20" i="29"/>
  <c r="B21" i="29"/>
  <c r="B22" i="29"/>
  <c r="B24" i="29"/>
  <c r="G24" i="29"/>
  <c r="B25" i="29"/>
  <c r="B26" i="29"/>
  <c r="B27" i="29"/>
  <c r="C27" i="29"/>
  <c r="D27" i="29"/>
  <c r="H27" i="29"/>
  <c r="I27" i="29"/>
  <c r="B28" i="29"/>
  <c r="B29" i="29"/>
  <c r="B30" i="29"/>
  <c r="D30" i="29"/>
  <c r="H30" i="29"/>
  <c r="I30" i="29"/>
  <c r="B32" i="29"/>
  <c r="D32" i="29" s="1"/>
  <c r="I32" i="29" s="1"/>
  <c r="C32" i="29"/>
  <c r="B33" i="29"/>
  <c r="B34" i="29"/>
  <c r="B35" i="29"/>
  <c r="C35" i="29"/>
  <c r="G35" i="29"/>
  <c r="B36" i="29"/>
  <c r="D36" i="29" s="1"/>
  <c r="I36" i="29" s="1"/>
  <c r="C36" i="29"/>
  <c r="B37" i="29"/>
  <c r="G37" i="29"/>
  <c r="B38" i="29"/>
  <c r="C39" i="29"/>
  <c r="B40" i="29"/>
  <c r="C40" i="29"/>
  <c r="G40" i="29"/>
  <c r="B41" i="29"/>
  <c r="G41" i="29"/>
  <c r="B42" i="29"/>
  <c r="C42" i="29"/>
  <c r="B43" i="29"/>
  <c r="B44" i="29"/>
  <c r="C44" i="29"/>
  <c r="B45" i="29"/>
  <c r="B46" i="29"/>
  <c r="D46" i="29"/>
  <c r="I46" i="29" s="1"/>
  <c r="F46" i="29"/>
  <c r="C47" i="29"/>
  <c r="B48" i="29"/>
  <c r="C48" i="29"/>
  <c r="D48" i="29" s="1"/>
  <c r="I48" i="29" s="1"/>
  <c r="F48" i="29"/>
  <c r="H48" i="29"/>
  <c r="B49" i="29"/>
  <c r="B50" i="29"/>
  <c r="C50" i="29"/>
  <c r="D50" i="29" s="1"/>
  <c r="I50" i="29" s="1"/>
  <c r="B51" i="29"/>
  <c r="C51" i="29"/>
  <c r="D51" i="29"/>
  <c r="B52" i="29"/>
  <c r="C52" i="29"/>
  <c r="D52" i="29" s="1"/>
  <c r="F52" i="29"/>
  <c r="G52" i="29"/>
  <c r="I52" i="29"/>
  <c r="B53" i="29"/>
  <c r="C53" i="29"/>
  <c r="B54" i="29"/>
  <c r="G55" i="29"/>
  <c r="B56" i="29"/>
  <c r="C56" i="29"/>
  <c r="D56" i="29"/>
  <c r="I56" i="29" s="1"/>
  <c r="F56" i="29"/>
  <c r="G56" i="29"/>
  <c r="B57" i="29"/>
  <c r="B58" i="29"/>
  <c r="C58" i="29"/>
  <c r="D58" i="29"/>
  <c r="I58" i="29" s="1"/>
  <c r="H58" i="29"/>
  <c r="B59" i="29"/>
  <c r="B60" i="29"/>
  <c r="G60" i="29"/>
  <c r="B61" i="29"/>
  <c r="B62" i="29"/>
  <c r="D62" i="29"/>
  <c r="I62" i="29" s="1"/>
  <c r="G62" i="29"/>
  <c r="C63" i="29"/>
  <c r="B64" i="29"/>
  <c r="G64" i="29"/>
  <c r="B65" i="29"/>
  <c r="D65" i="29" s="1"/>
  <c r="C65" i="29"/>
  <c r="I65" i="29"/>
  <c r="B66" i="29"/>
  <c r="D66" i="29" s="1"/>
  <c r="I66" i="29" s="1"/>
  <c r="C66" i="29"/>
  <c r="B67" i="29"/>
  <c r="G67" i="29"/>
  <c r="B68" i="29"/>
  <c r="D68" i="29" s="1"/>
  <c r="C68" i="29"/>
  <c r="F68" i="29"/>
  <c r="H68" i="29"/>
  <c r="I68" i="29"/>
  <c r="B69" i="29"/>
  <c r="B70" i="29"/>
  <c r="D70" i="29" s="1"/>
  <c r="I70" i="29" s="1"/>
  <c r="F70" i="29"/>
  <c r="G70" i="29"/>
  <c r="H70" i="29"/>
  <c r="C71" i="29"/>
  <c r="G71" i="29"/>
  <c r="B72" i="29"/>
  <c r="C72" i="29"/>
  <c r="B73" i="29"/>
  <c r="C73" i="29"/>
  <c r="G73" i="29"/>
  <c r="B74" i="29"/>
  <c r="C74" i="29"/>
  <c r="B75" i="29"/>
  <c r="C75" i="29"/>
  <c r="B76" i="29"/>
  <c r="C76" i="29"/>
  <c r="B77" i="29"/>
  <c r="C77" i="29"/>
  <c r="G77" i="29"/>
  <c r="B78" i="29"/>
  <c r="C79" i="29"/>
  <c r="B80" i="29"/>
  <c r="G80" i="29"/>
  <c r="B81" i="29"/>
  <c r="B82" i="29"/>
  <c r="D82" i="29" s="1"/>
  <c r="I82" i="29" s="1"/>
  <c r="C82" i="29"/>
  <c r="B83" i="29"/>
  <c r="B84" i="29"/>
  <c r="B85" i="29"/>
  <c r="B86" i="29"/>
  <c r="D86" i="29" s="1"/>
  <c r="E86" i="29"/>
  <c r="J86" i="29" s="1"/>
  <c r="H86" i="29"/>
  <c r="I86" i="29"/>
  <c r="C87" i="29"/>
  <c r="B88" i="29"/>
  <c r="C88" i="29"/>
  <c r="B89" i="29"/>
  <c r="C89" i="29"/>
  <c r="B90" i="29"/>
  <c r="B91" i="29"/>
  <c r="C91" i="29"/>
  <c r="B92" i="29"/>
  <c r="C92" i="29"/>
  <c r="B93" i="29"/>
  <c r="B94" i="29"/>
  <c r="D94" i="29" s="1"/>
  <c r="F94" i="29"/>
  <c r="I94" i="29"/>
  <c r="C95" i="29"/>
  <c r="B96" i="29"/>
  <c r="C96" i="29"/>
  <c r="D96" i="29"/>
  <c r="B97" i="29"/>
  <c r="C97" i="29"/>
  <c r="D97" i="29"/>
  <c r="I97" i="29" s="1"/>
  <c r="B98" i="29"/>
  <c r="B99" i="29"/>
  <c r="G99" i="29"/>
  <c r="B100" i="29"/>
  <c r="C100" i="29"/>
  <c r="D100" i="29"/>
  <c r="I100" i="29" s="1"/>
  <c r="G100" i="29"/>
  <c r="B101" i="29"/>
  <c r="C101" i="29"/>
  <c r="B102" i="29"/>
  <c r="G102" i="29"/>
  <c r="C103" i="29"/>
  <c r="B104" i="29"/>
  <c r="C104" i="29"/>
  <c r="D104" i="29"/>
  <c r="G104" i="29"/>
  <c r="B105" i="29"/>
  <c r="B106" i="29"/>
  <c r="C106" i="29"/>
  <c r="D106" i="29"/>
  <c r="I106" i="29" s="1"/>
  <c r="B107" i="29"/>
  <c r="D107" i="29" s="1"/>
  <c r="C107" i="29"/>
  <c r="B108" i="29"/>
  <c r="B109" i="29"/>
  <c r="C109" i="29"/>
  <c r="B110" i="29"/>
  <c r="C111" i="29"/>
  <c r="B112" i="29"/>
  <c r="C112" i="29"/>
  <c r="D112" i="29"/>
  <c r="I112" i="29" s="1"/>
  <c r="B113" i="29"/>
  <c r="B114" i="29"/>
  <c r="C114" i="29"/>
  <c r="D114" i="29"/>
  <c r="I114" i="29" s="1"/>
  <c r="F114" i="29"/>
  <c r="B115" i="29"/>
  <c r="B116" i="29"/>
  <c r="C116" i="29"/>
  <c r="D116" i="29"/>
  <c r="I116" i="29" s="1"/>
  <c r="G116" i="29"/>
  <c r="B117" i="29"/>
  <c r="C117" i="29"/>
  <c r="G117" i="29"/>
  <c r="B118" i="29"/>
  <c r="G118" i="29"/>
  <c r="B120" i="29"/>
  <c r="C120" i="29"/>
  <c r="D120" i="29"/>
  <c r="I120" i="29" s="1"/>
  <c r="E120" i="29"/>
  <c r="J120" i="29" s="1"/>
  <c r="G120" i="29"/>
  <c r="B121" i="29"/>
  <c r="G121" i="29"/>
  <c r="B122" i="29"/>
  <c r="C122" i="29"/>
  <c r="D122" i="29"/>
  <c r="I122" i="29" s="1"/>
  <c r="F122" i="29"/>
  <c r="B123" i="29"/>
  <c r="C123" i="29"/>
  <c r="D123" i="29"/>
  <c r="I123" i="29" s="1"/>
  <c r="H123" i="29"/>
  <c r="B124" i="29"/>
  <c r="C124" i="29"/>
  <c r="D124" i="29"/>
  <c r="I124" i="29" s="1"/>
  <c r="B125" i="29"/>
  <c r="G125" i="29"/>
  <c r="B126" i="29"/>
  <c r="G126" i="29"/>
  <c r="B128" i="29"/>
  <c r="G128" i="29"/>
  <c r="B129" i="29"/>
  <c r="D129" i="29" s="1"/>
  <c r="C129" i="29"/>
  <c r="G129" i="29"/>
  <c r="I129" i="29"/>
  <c r="B130" i="29"/>
  <c r="B131" i="29"/>
  <c r="D131" i="29" s="1"/>
  <c r="C131" i="29"/>
  <c r="E131" i="29"/>
  <c r="J131" i="29" s="1"/>
  <c r="G131" i="29"/>
  <c r="I131" i="29"/>
  <c r="B132" i="29"/>
  <c r="D132" i="29" s="1"/>
  <c r="C132" i="29"/>
  <c r="G132" i="29"/>
  <c r="H132" i="29"/>
  <c r="I132" i="29"/>
  <c r="B133" i="29"/>
  <c r="B134" i="29"/>
  <c r="D134" i="29" s="1"/>
  <c r="I134" i="29" s="1"/>
  <c r="F134" i="29"/>
  <c r="G134" i="29"/>
  <c r="B136" i="29"/>
  <c r="B137" i="29"/>
  <c r="C137" i="29"/>
  <c r="B138" i="29"/>
  <c r="D138" i="29" s="1"/>
  <c r="F138" i="29" s="1"/>
  <c r="C138" i="29"/>
  <c r="H138" i="29"/>
  <c r="B139" i="29"/>
  <c r="C139" i="29"/>
  <c r="G139" i="29"/>
  <c r="B140" i="29"/>
  <c r="D140" i="29" s="1"/>
  <c r="I140" i="29" s="1"/>
  <c r="C140" i="29"/>
  <c r="B141" i="29"/>
  <c r="G141" i="29"/>
  <c r="B142" i="29"/>
  <c r="G142" i="29"/>
  <c r="C143" i="29"/>
  <c r="G143" i="29"/>
  <c r="B144" i="29"/>
  <c r="D144" i="29" s="1"/>
  <c r="I144" i="29" s="1"/>
  <c r="C144" i="29"/>
  <c r="B145" i="29"/>
  <c r="G145" i="29"/>
  <c r="B146" i="29"/>
  <c r="C146" i="29"/>
  <c r="D146" i="29"/>
  <c r="I146" i="29" s="1"/>
  <c r="B147" i="29"/>
  <c r="B148" i="29"/>
  <c r="C148" i="29"/>
  <c r="D148" i="29"/>
  <c r="B149" i="29"/>
  <c r="B150" i="29"/>
  <c r="D150" i="29" s="1"/>
  <c r="I150" i="29" s="1"/>
  <c r="B152" i="29"/>
  <c r="B153" i="29"/>
  <c r="C153" i="29"/>
  <c r="B154" i="29"/>
  <c r="C154" i="29"/>
  <c r="B155" i="29"/>
  <c r="D155" i="29" s="1"/>
  <c r="I155" i="29" s="1"/>
  <c r="C155" i="29"/>
  <c r="B156" i="29"/>
  <c r="B157" i="29"/>
  <c r="B158" i="29"/>
  <c r="C159" i="29"/>
  <c r="B160" i="29"/>
  <c r="D160" i="29" s="1"/>
  <c r="I160" i="29" s="1"/>
  <c r="C160" i="29"/>
  <c r="B161" i="29"/>
  <c r="B162" i="29"/>
  <c r="C162" i="29"/>
  <c r="D162" i="29"/>
  <c r="I162" i="29" s="1"/>
  <c r="B163" i="29"/>
  <c r="C163" i="29"/>
  <c r="B164" i="29"/>
  <c r="D164" i="29" s="1"/>
  <c r="I164" i="29" s="1"/>
  <c r="C164" i="29"/>
  <c r="G164" i="29"/>
  <c r="B165" i="29"/>
  <c r="G165" i="29"/>
  <c r="B166" i="29"/>
  <c r="D166" i="29"/>
  <c r="G167" i="29"/>
  <c r="B168" i="29"/>
  <c r="D168" i="29" s="1"/>
  <c r="I168" i="29" s="1"/>
  <c r="C168" i="29"/>
  <c r="B169" i="29"/>
  <c r="D169" i="29" s="1"/>
  <c r="C169" i="29"/>
  <c r="G169" i="29"/>
  <c r="B170" i="29"/>
  <c r="C170" i="29"/>
  <c r="D170" i="29"/>
  <c r="I170" i="29" s="1"/>
  <c r="E170" i="29"/>
  <c r="J170" i="29" s="1"/>
  <c r="B171" i="29"/>
  <c r="D171" i="29" s="1"/>
  <c r="I171" i="29" s="1"/>
  <c r="C171" i="29"/>
  <c r="B172" i="29"/>
  <c r="B173" i="29"/>
  <c r="B174" i="29"/>
  <c r="B176" i="29"/>
  <c r="C176" i="29"/>
  <c r="D176" i="29" s="1"/>
  <c r="B177" i="29"/>
  <c r="B178" i="29"/>
  <c r="B179" i="29"/>
  <c r="C179" i="29"/>
  <c r="D179" i="29"/>
  <c r="I179" i="29"/>
  <c r="B180" i="29"/>
  <c r="C180" i="29"/>
  <c r="B181" i="29"/>
  <c r="C181" i="29"/>
  <c r="B182" i="29"/>
  <c r="G182" i="29"/>
  <c r="G183" i="29"/>
  <c r="B184" i="29"/>
  <c r="C184" i="29"/>
  <c r="D184" i="29"/>
  <c r="I184" i="29" s="1"/>
  <c r="B185" i="29"/>
  <c r="C185" i="29"/>
  <c r="D185" i="29"/>
  <c r="I185" i="29" s="1"/>
  <c r="E185" i="29"/>
  <c r="J185" i="29" s="1"/>
  <c r="B186" i="29"/>
  <c r="C186" i="29"/>
  <c r="D186" i="29"/>
  <c r="B187" i="29"/>
  <c r="G187" i="29"/>
  <c r="B188" i="29"/>
  <c r="C188" i="29"/>
  <c r="D188" i="29"/>
  <c r="I188" i="29" s="1"/>
  <c r="F188" i="29"/>
  <c r="H188" i="29"/>
  <c r="B189" i="29"/>
  <c r="B190" i="29"/>
  <c r="G191" i="29"/>
  <c r="B192" i="29"/>
  <c r="D192" i="29" s="1"/>
  <c r="I192" i="29" s="1"/>
  <c r="C192" i="29"/>
  <c r="G192" i="29"/>
  <c r="B193" i="29"/>
  <c r="D193" i="29" s="1"/>
  <c r="C193" i="29"/>
  <c r="B194" i="29"/>
  <c r="D194" i="29" s="1"/>
  <c r="I194" i="29" s="1"/>
  <c r="C194" i="29"/>
  <c r="E194" i="29"/>
  <c r="J194" i="29" s="1"/>
  <c r="H194" i="29"/>
  <c r="B195" i="29"/>
  <c r="G195" i="29"/>
  <c r="B196" i="29"/>
  <c r="D196" i="29" s="1"/>
  <c r="C196" i="29"/>
  <c r="I196" i="29"/>
  <c r="B197" i="29"/>
  <c r="G197" i="29"/>
  <c r="B198" i="29"/>
  <c r="G198" i="29"/>
  <c r="C199" i="29"/>
  <c r="B200" i="29"/>
  <c r="C200" i="29"/>
  <c r="D200" i="29" s="1"/>
  <c r="I200" i="29" s="1"/>
  <c r="F200" i="29"/>
  <c r="G200" i="29"/>
  <c r="H200" i="29"/>
  <c r="B201" i="29"/>
  <c r="C201" i="29"/>
  <c r="D201" i="29" s="1"/>
  <c r="I201" i="29"/>
  <c r="B202" i="29"/>
  <c r="C202" i="29"/>
  <c r="D202" i="29" s="1"/>
  <c r="I202" i="29"/>
  <c r="B203" i="29"/>
  <c r="C203" i="29"/>
  <c r="G203" i="29"/>
  <c r="B204" i="29"/>
  <c r="G204" i="29"/>
  <c r="B205" i="29"/>
  <c r="C205" i="29"/>
  <c r="G205" i="29"/>
  <c r="B206" i="29"/>
  <c r="D206" i="29"/>
  <c r="I206" i="29"/>
  <c r="G207" i="29"/>
  <c r="B208" i="29"/>
  <c r="G208" i="29"/>
  <c r="B209" i="29"/>
  <c r="D209" i="29" s="1"/>
  <c r="I209" i="29" s="1"/>
  <c r="C209" i="29"/>
  <c r="B210" i="29"/>
  <c r="C210" i="29"/>
  <c r="D210" i="29"/>
  <c r="I210" i="29" s="1"/>
  <c r="H210" i="29"/>
  <c r="B211" i="29"/>
  <c r="B212" i="29"/>
  <c r="B213" i="29"/>
  <c r="B214" i="29"/>
  <c r="C215" i="29"/>
  <c r="B216" i="29"/>
  <c r="C216" i="29"/>
  <c r="B217" i="29"/>
  <c r="C217" i="29"/>
  <c r="B218" i="29"/>
  <c r="C218" i="29"/>
  <c r="B219" i="29"/>
  <c r="C219" i="29"/>
  <c r="B220" i="29"/>
  <c r="C220" i="29"/>
  <c r="B221" i="29"/>
  <c r="B222" i="29"/>
  <c r="C223" i="29"/>
  <c r="B224" i="29"/>
  <c r="C224" i="29"/>
  <c r="D224" i="29"/>
  <c r="I224" i="29" s="1"/>
  <c r="B225" i="29"/>
  <c r="C225" i="29"/>
  <c r="B226" i="29"/>
  <c r="C226" i="29"/>
  <c r="D226" i="29"/>
  <c r="B227" i="29"/>
  <c r="C227" i="29"/>
  <c r="D227" i="29"/>
  <c r="I227" i="29" s="1"/>
  <c r="G227" i="29"/>
  <c r="B228" i="29"/>
  <c r="C228" i="29"/>
  <c r="B229" i="29"/>
  <c r="C229" i="29"/>
  <c r="G229" i="29"/>
  <c r="B230" i="29"/>
  <c r="D230" i="29" s="1"/>
  <c r="I230" i="29" s="1"/>
  <c r="C231" i="29"/>
  <c r="G231" i="29"/>
  <c r="B232" i="29"/>
  <c r="C232" i="29"/>
  <c r="D232" i="29"/>
  <c r="I232" i="29" s="1"/>
  <c r="E232" i="29"/>
  <c r="J232" i="29" s="1"/>
  <c r="B233" i="29"/>
  <c r="D233" i="29" s="1"/>
  <c r="I233" i="29" s="1"/>
  <c r="C233" i="29"/>
  <c r="B234" i="29"/>
  <c r="C234" i="29"/>
  <c r="B235" i="29"/>
  <c r="D235" i="29" s="1"/>
  <c r="C235" i="29"/>
  <c r="B236" i="29"/>
  <c r="C236" i="29"/>
  <c r="D236" i="29"/>
  <c r="B237" i="29"/>
  <c r="C237" i="29"/>
  <c r="B238" i="29"/>
  <c r="D238" i="29"/>
  <c r="I238" i="29" s="1"/>
  <c r="C239" i="29"/>
  <c r="B240" i="29"/>
  <c r="C240" i="29"/>
  <c r="D240" i="29"/>
  <c r="I240" i="29" s="1"/>
  <c r="E240" i="29"/>
  <c r="J240" i="29" s="1"/>
  <c r="H240" i="29"/>
  <c r="B241" i="29"/>
  <c r="C241" i="29"/>
  <c r="D241" i="29" s="1"/>
  <c r="I241" i="29" s="1"/>
  <c r="H241" i="29"/>
  <c r="B242" i="29"/>
  <c r="C242" i="29"/>
  <c r="D242" i="29" s="1"/>
  <c r="B243" i="29"/>
  <c r="C243" i="29"/>
  <c r="B244" i="29"/>
  <c r="C244" i="29"/>
  <c r="B245" i="29"/>
  <c r="B246" i="29"/>
  <c r="C246" i="29"/>
  <c r="G246" i="29"/>
  <c r="B247" i="29"/>
  <c r="G247" i="29"/>
  <c r="B248" i="29"/>
  <c r="C248" i="29"/>
  <c r="D248" i="29"/>
  <c r="E248" i="29"/>
  <c r="G248" i="29"/>
  <c r="I248" i="29"/>
  <c r="B249" i="29"/>
  <c r="C249" i="29"/>
  <c r="D249" i="29"/>
  <c r="I249" i="29" s="1"/>
  <c r="B250" i="29"/>
  <c r="D250" i="29" s="1"/>
  <c r="I250" i="29" s="1"/>
  <c r="C250" i="29"/>
  <c r="B251" i="29"/>
  <c r="B252" i="29"/>
  <c r="C252" i="29"/>
  <c r="B253" i="29"/>
  <c r="D253" i="29" s="1"/>
  <c r="C253" i="29"/>
  <c r="B254" i="29"/>
  <c r="C254" i="29"/>
  <c r="B255" i="29"/>
  <c r="G255" i="29"/>
  <c r="B256" i="29"/>
  <c r="G256" i="29"/>
  <c r="B257" i="29"/>
  <c r="C257" i="29"/>
  <c r="D257" i="29"/>
  <c r="I257" i="29" s="1"/>
  <c r="H257" i="29"/>
  <c r="B258" i="29"/>
  <c r="D258" i="29" s="1"/>
  <c r="I258" i="29" s="1"/>
  <c r="C258" i="29"/>
  <c r="B259" i="29"/>
  <c r="C259" i="29"/>
  <c r="D259" i="29" s="1"/>
  <c r="I259" i="29" s="1"/>
  <c r="B260" i="29"/>
  <c r="C260" i="29"/>
  <c r="B261" i="29"/>
  <c r="C261" i="29"/>
  <c r="D261" i="29"/>
  <c r="G261" i="29"/>
  <c r="I261" i="29"/>
  <c r="B262" i="29"/>
  <c r="D262" i="29" s="1"/>
  <c r="C262" i="29"/>
  <c r="B263" i="29"/>
  <c r="B264" i="29"/>
  <c r="C264" i="29"/>
  <c r="D264" i="29"/>
  <c r="E264" i="29"/>
  <c r="B265" i="29"/>
  <c r="C265" i="29"/>
  <c r="D265" i="29" s="1"/>
  <c r="I265" i="29" s="1"/>
  <c r="E265" i="29"/>
  <c r="J265" i="29" s="1"/>
  <c r="F265" i="29"/>
  <c r="H265" i="29"/>
  <c r="B266" i="29"/>
  <c r="C266" i="29"/>
  <c r="D266" i="29"/>
  <c r="I266" i="29" s="1"/>
  <c r="E266" i="29"/>
  <c r="J266" i="29" s="1"/>
  <c r="B267" i="29"/>
  <c r="C267" i="29"/>
  <c r="B268" i="29"/>
  <c r="B269" i="29"/>
  <c r="B270" i="29"/>
  <c r="C270" i="29"/>
  <c r="G270" i="29"/>
  <c r="B271" i="29"/>
  <c r="B272" i="29"/>
  <c r="B273" i="29"/>
  <c r="C273" i="29"/>
  <c r="D273" i="29" s="1"/>
  <c r="I273" i="29" s="1"/>
  <c r="E273" i="29"/>
  <c r="J273" i="29" s="1"/>
  <c r="H273" i="29"/>
  <c r="B274" i="29"/>
  <c r="C274" i="29"/>
  <c r="D274" i="29"/>
  <c r="I274" i="29" s="1"/>
  <c r="B275" i="29"/>
  <c r="D275" i="29" s="1"/>
  <c r="I275" i="29" s="1"/>
  <c r="C275" i="29"/>
  <c r="B276" i="29"/>
  <c r="C276" i="29"/>
  <c r="B277" i="29"/>
  <c r="B278" i="29"/>
  <c r="G278" i="29"/>
  <c r="B279" i="29"/>
  <c r="D279" i="29" s="1"/>
  <c r="I279" i="29" s="1"/>
  <c r="C279" i="29"/>
  <c r="B280" i="29"/>
  <c r="B281" i="29"/>
  <c r="B282" i="29"/>
  <c r="C282" i="29"/>
  <c r="D282" i="29"/>
  <c r="I282" i="29" s="1"/>
  <c r="G282" i="29"/>
  <c r="B283" i="29"/>
  <c r="B284" i="29"/>
  <c r="C284" i="29"/>
  <c r="B285" i="29"/>
  <c r="G285" i="29"/>
  <c r="B286" i="29"/>
  <c r="C286" i="29"/>
  <c r="B287" i="29"/>
  <c r="B288" i="29"/>
  <c r="B289" i="29"/>
  <c r="C289" i="29"/>
  <c r="D289" i="29"/>
  <c r="B290" i="29"/>
  <c r="C290" i="29"/>
  <c r="D290" i="29"/>
  <c r="I290" i="29" s="1"/>
  <c r="G290" i="29"/>
  <c r="B291" i="29"/>
  <c r="D291" i="29" s="1"/>
  <c r="I291" i="29" s="1"/>
  <c r="C291" i="29"/>
  <c r="B292" i="29"/>
  <c r="C292" i="29"/>
  <c r="B293" i="29"/>
  <c r="G293" i="29"/>
  <c r="B294" i="29"/>
  <c r="B295" i="29"/>
  <c r="D295" i="29" s="1"/>
  <c r="I295" i="29" s="1"/>
  <c r="C295" i="29"/>
  <c r="G295" i="29"/>
  <c r="B296" i="29"/>
  <c r="B297" i="29"/>
  <c r="C297" i="29"/>
  <c r="D297" i="29"/>
  <c r="B298" i="29"/>
  <c r="G298" i="29"/>
  <c r="B299" i="29"/>
  <c r="C299" i="29"/>
  <c r="D299" i="29"/>
  <c r="I299" i="29" s="1"/>
  <c r="F299" i="29"/>
  <c r="B300" i="29"/>
  <c r="C300" i="29"/>
  <c r="B301" i="29"/>
  <c r="C301" i="29"/>
  <c r="D301" i="29"/>
  <c r="I301" i="29" s="1"/>
  <c r="G301" i="29"/>
  <c r="B302" i="29"/>
  <c r="C302" i="29"/>
  <c r="G302" i="29"/>
  <c r="B303" i="29"/>
  <c r="B304" i="29"/>
  <c r="G304" i="29"/>
  <c r="B305" i="29"/>
  <c r="C305" i="29"/>
  <c r="D305" i="29"/>
  <c r="I305" i="29" s="1"/>
  <c r="B306" i="29"/>
  <c r="D306" i="29" s="1"/>
  <c r="C306" i="29"/>
  <c r="G306" i="29"/>
  <c r="B307" i="29"/>
  <c r="C307" i="29"/>
  <c r="D307" i="29"/>
  <c r="I307" i="29"/>
  <c r="B308" i="29"/>
  <c r="D308" i="29" s="1"/>
  <c r="I308" i="29" s="1"/>
  <c r="C308" i="29"/>
  <c r="B309" i="29"/>
  <c r="G309" i="29"/>
  <c r="B310" i="29"/>
  <c r="G310" i="29"/>
  <c r="B311" i="29"/>
  <c r="B312" i="29"/>
  <c r="C312" i="29"/>
  <c r="D312" i="29"/>
  <c r="F312" i="29"/>
  <c r="I312" i="29"/>
  <c r="B313" i="29"/>
  <c r="C313" i="29"/>
  <c r="B314" i="29"/>
  <c r="C314" i="29"/>
  <c r="D314" i="29" s="1"/>
  <c r="B315" i="29"/>
  <c r="C315" i="29"/>
  <c r="B316" i="29"/>
  <c r="B317" i="29"/>
  <c r="D317" i="29" s="1"/>
  <c r="I317" i="29" s="1"/>
  <c r="C317" i="29"/>
  <c r="B318" i="29"/>
  <c r="C318" i="29"/>
  <c r="B319" i="29"/>
  <c r="B320" i="29"/>
  <c r="C320" i="29"/>
  <c r="D320" i="29"/>
  <c r="B321" i="29"/>
  <c r="C321" i="29"/>
  <c r="D321" i="29"/>
  <c r="B322" i="29"/>
  <c r="D322" i="29" s="1"/>
  <c r="C322" i="29"/>
  <c r="G322" i="29"/>
  <c r="B323" i="29"/>
  <c r="C323" i="29"/>
  <c r="D323" i="29"/>
  <c r="I323" i="29" s="1"/>
  <c r="B324" i="29"/>
  <c r="C324" i="29"/>
  <c r="G324" i="29"/>
  <c r="B325" i="29"/>
  <c r="D325" i="29" s="1"/>
  <c r="I325" i="29" s="1"/>
  <c r="C325" i="29"/>
  <c r="G325" i="29"/>
  <c r="B326" i="29"/>
  <c r="G326" i="29"/>
  <c r="B327" i="29"/>
  <c r="G327" i="29"/>
  <c r="B328" i="29"/>
  <c r="C328" i="29"/>
  <c r="D328" i="29"/>
  <c r="F328" i="29"/>
  <c r="H328" i="29"/>
  <c r="I328" i="29"/>
  <c r="B329" i="29"/>
  <c r="C329" i="29"/>
  <c r="D329" i="29"/>
  <c r="E329" i="29"/>
  <c r="J329" i="29" s="1"/>
  <c r="G329" i="29"/>
  <c r="H329" i="29"/>
  <c r="I329" i="29"/>
  <c r="B330" i="29"/>
  <c r="C330" i="29"/>
  <c r="D330" i="29"/>
  <c r="G330" i="29"/>
  <c r="H330" i="29"/>
  <c r="B331" i="29"/>
  <c r="C331" i="29"/>
  <c r="G331" i="29"/>
  <c r="B332" i="29"/>
  <c r="C332" i="29"/>
  <c r="D332" i="29"/>
  <c r="E332" i="29"/>
  <c r="B333" i="29"/>
  <c r="C333" i="29"/>
  <c r="D333" i="29" s="1"/>
  <c r="I333" i="29" s="1"/>
  <c r="E333" i="29"/>
  <c r="J333" i="29" s="1"/>
  <c r="B334" i="29"/>
  <c r="D334" i="29" s="1"/>
  <c r="C334" i="29"/>
  <c r="B335" i="29"/>
  <c r="C335" i="29"/>
  <c r="G335" i="29"/>
  <c r="B336" i="29"/>
  <c r="B337" i="29"/>
  <c r="C337" i="29"/>
  <c r="D337" i="29"/>
  <c r="E337" i="29"/>
  <c r="G337" i="29"/>
  <c r="H337" i="29"/>
  <c r="I337" i="29"/>
  <c r="B338" i="29"/>
  <c r="C338" i="29"/>
  <c r="D338" i="29"/>
  <c r="G338" i="29"/>
  <c r="B339" i="29"/>
  <c r="D339" i="29" s="1"/>
  <c r="C339" i="29"/>
  <c r="G339" i="29"/>
  <c r="B340" i="29"/>
  <c r="B341" i="29"/>
  <c r="C341" i="29"/>
  <c r="D341" i="29"/>
  <c r="B342" i="29"/>
  <c r="C342" i="29"/>
  <c r="B343" i="29"/>
  <c r="D343" i="29" s="1"/>
  <c r="I343" i="29" s="1"/>
  <c r="C343" i="29"/>
  <c r="G343" i="29"/>
  <c r="B344" i="29"/>
  <c r="D344" i="29" s="1"/>
  <c r="C344" i="29"/>
  <c r="F344" i="29"/>
  <c r="H344" i="29"/>
  <c r="I344" i="29"/>
  <c r="B345" i="29"/>
  <c r="C345" i="29"/>
  <c r="D345" i="29"/>
  <c r="E345" i="29"/>
  <c r="J345" i="29" s="1"/>
  <c r="G345" i="29"/>
  <c r="H345" i="29"/>
  <c r="I345" i="29"/>
  <c r="B346" i="29"/>
  <c r="C346" i="29"/>
  <c r="D346" i="29"/>
  <c r="G346" i="29"/>
  <c r="B347" i="29"/>
  <c r="G347" i="29"/>
  <c r="B348" i="29"/>
  <c r="C348" i="29"/>
  <c r="D348" i="29"/>
  <c r="E348" i="29"/>
  <c r="B349" i="29"/>
  <c r="C349" i="29"/>
  <c r="D349" i="29" s="1"/>
  <c r="E349" i="29"/>
  <c r="I349" i="29"/>
  <c r="B350" i="29"/>
  <c r="D350" i="29" s="1"/>
  <c r="C350" i="29"/>
  <c r="B351" i="29"/>
  <c r="C351" i="29"/>
  <c r="G351" i="29"/>
  <c r="B352" i="29"/>
  <c r="B353" i="29"/>
  <c r="C353" i="29"/>
  <c r="D353" i="29"/>
  <c r="E353" i="29"/>
  <c r="G353" i="29"/>
  <c r="H353" i="29"/>
  <c r="I353" i="29"/>
  <c r="B354" i="29"/>
  <c r="C354" i="29"/>
  <c r="D354" i="29"/>
  <c r="G354" i="29"/>
  <c r="B355" i="29"/>
  <c r="D355" i="29" s="1"/>
  <c r="I355" i="29" s="1"/>
  <c r="C355" i="29"/>
  <c r="E355" i="29"/>
  <c r="J355" i="29" s="1"/>
  <c r="F355" i="29"/>
  <c r="G355" i="29"/>
  <c r="B356" i="29"/>
  <c r="B357" i="29"/>
  <c r="C357" i="29"/>
  <c r="D357" i="29"/>
  <c r="I357" i="29" s="1"/>
  <c r="B358" i="29"/>
  <c r="D358" i="29" s="1"/>
  <c r="I358" i="29" s="1"/>
  <c r="C358" i="29"/>
  <c r="H358" i="29"/>
  <c r="B359" i="29"/>
  <c r="D359" i="29" s="1"/>
  <c r="I359" i="29" s="1"/>
  <c r="C359" i="29"/>
  <c r="G359" i="29"/>
  <c r="B360" i="29"/>
  <c r="D360" i="29" s="1"/>
  <c r="C360" i="29"/>
  <c r="F360" i="29"/>
  <c r="H360" i="29"/>
  <c r="I360" i="29"/>
  <c r="B361" i="29"/>
  <c r="G361" i="29"/>
  <c r="B362" i="29"/>
  <c r="G362" i="29"/>
  <c r="B363" i="29"/>
  <c r="C363" i="29"/>
  <c r="G363" i="29"/>
  <c r="B364" i="29"/>
  <c r="C364" i="29"/>
  <c r="D364" i="29"/>
  <c r="I364" i="29" s="1"/>
  <c r="E364" i="29"/>
  <c r="J364" i="29" s="1"/>
  <c r="F364" i="29"/>
  <c r="B365" i="29"/>
  <c r="C365" i="29"/>
  <c r="D365" i="29" s="1"/>
  <c r="E365" i="29"/>
  <c r="H365" i="29"/>
  <c r="I365" i="29"/>
  <c r="B366" i="29"/>
  <c r="D366" i="29" s="1"/>
  <c r="C366" i="29"/>
  <c r="G366" i="29"/>
  <c r="B367" i="29"/>
  <c r="C367" i="29"/>
  <c r="G367" i="29"/>
  <c r="B368" i="29"/>
  <c r="B369" i="29"/>
  <c r="C369" i="29"/>
  <c r="D369" i="29"/>
  <c r="E369" i="29"/>
  <c r="J369" i="29" s="1"/>
  <c r="G369" i="29"/>
  <c r="H369" i="29"/>
  <c r="I369" i="29"/>
  <c r="B370" i="29"/>
  <c r="C370" i="29"/>
  <c r="D370" i="29"/>
  <c r="G370" i="29"/>
  <c r="H370" i="29"/>
  <c r="B371" i="29"/>
  <c r="C371" i="29"/>
  <c r="G371" i="29"/>
  <c r="B372" i="29"/>
  <c r="D372" i="29" s="1"/>
  <c r="C372" i="29"/>
  <c r="B373" i="29"/>
  <c r="C373" i="29"/>
  <c r="D373" i="29" s="1"/>
  <c r="E373" i="29" s="1"/>
  <c r="B374" i="29"/>
  <c r="D374" i="29" s="1"/>
  <c r="C374" i="29"/>
  <c r="G374" i="29"/>
  <c r="B375" i="29"/>
  <c r="D375" i="29" s="1"/>
  <c r="F375" i="29" s="1"/>
  <c r="C375" i="29"/>
  <c r="G375" i="29"/>
  <c r="B376" i="29"/>
  <c r="B377" i="29"/>
  <c r="C377" i="29"/>
  <c r="D377" i="29"/>
  <c r="E377" i="29"/>
  <c r="G377" i="29"/>
  <c r="B378" i="29"/>
  <c r="C378" i="29"/>
  <c r="D378" i="29"/>
  <c r="F378" i="29" s="1"/>
  <c r="G378" i="29"/>
  <c r="B379" i="29"/>
  <c r="C379" i="29"/>
  <c r="G379" i="29"/>
  <c r="B380" i="29"/>
  <c r="D380" i="29" s="1"/>
  <c r="C380" i="29"/>
  <c r="F380" i="29"/>
  <c r="B381" i="29"/>
  <c r="C381" i="29"/>
  <c r="D381" i="29" s="1"/>
  <c r="B382" i="29"/>
  <c r="C382" i="29"/>
  <c r="D382" i="29" s="1"/>
  <c r="I382" i="29" s="1"/>
  <c r="G382" i="29"/>
  <c r="B383" i="29"/>
  <c r="C383" i="29"/>
  <c r="G383" i="29"/>
  <c r="B384" i="29"/>
  <c r="D384" i="29" s="1"/>
  <c r="E384" i="29" s="1"/>
  <c r="C384" i="29"/>
  <c r="F384" i="29"/>
  <c r="I384" i="29"/>
  <c r="J384" i="29" s="1"/>
  <c r="B385" i="29"/>
  <c r="C385" i="29"/>
  <c r="D385" i="29"/>
  <c r="E385" i="29"/>
  <c r="G385" i="29"/>
  <c r="H385" i="29"/>
  <c r="I385" i="29"/>
  <c r="B386" i="29"/>
  <c r="C386" i="29"/>
  <c r="D386" i="29" s="1"/>
  <c r="G386" i="29"/>
  <c r="B387" i="29"/>
  <c r="C387" i="29"/>
  <c r="G387" i="29"/>
  <c r="B388" i="29"/>
  <c r="B389" i="29"/>
  <c r="C389" i="29"/>
  <c r="D389" i="29"/>
  <c r="H389" i="29" s="1"/>
  <c r="E389" i="29"/>
  <c r="J389" i="29" s="1"/>
  <c r="I389" i="29"/>
  <c r="B390" i="29"/>
  <c r="C390" i="29"/>
  <c r="G390" i="29"/>
  <c r="B391" i="29"/>
  <c r="C391" i="29"/>
  <c r="G391" i="29"/>
  <c r="B392" i="29"/>
  <c r="D392" i="29" s="1"/>
  <c r="E392" i="29" s="1"/>
  <c r="C392" i="29"/>
  <c r="F392" i="29"/>
  <c r="H392" i="29"/>
  <c r="I392" i="29"/>
  <c r="B393" i="29"/>
  <c r="G393" i="29"/>
  <c r="B394" i="29"/>
  <c r="C394" i="29"/>
  <c r="D394" i="29" s="1"/>
  <c r="G394" i="29"/>
  <c r="B395" i="29"/>
  <c r="G395" i="29"/>
  <c r="B396" i="29"/>
  <c r="C396" i="29"/>
  <c r="D396" i="29"/>
  <c r="I396" i="29" s="1"/>
  <c r="E396" i="29"/>
  <c r="J396" i="29" s="1"/>
  <c r="B397" i="29"/>
  <c r="C397" i="29"/>
  <c r="D397" i="29" s="1"/>
  <c r="E397" i="29"/>
  <c r="H397" i="29"/>
  <c r="I397" i="29"/>
  <c r="B398" i="29"/>
  <c r="D398" i="29" s="1"/>
  <c r="C398" i="29"/>
  <c r="G398" i="29"/>
  <c r="B399" i="29"/>
  <c r="C399" i="29"/>
  <c r="G399" i="29"/>
  <c r="B400" i="29"/>
  <c r="B401" i="29"/>
  <c r="C401" i="29"/>
  <c r="D401" i="29"/>
  <c r="E401" i="29"/>
  <c r="J401" i="29" s="1"/>
  <c r="G401" i="29"/>
  <c r="H401" i="29"/>
  <c r="I401" i="29"/>
  <c r="B402" i="29"/>
  <c r="C402" i="29"/>
  <c r="D402" i="29"/>
  <c r="G402" i="29"/>
  <c r="H402" i="29"/>
  <c r="B403" i="29"/>
  <c r="G403" i="29"/>
  <c r="B404" i="29"/>
  <c r="D404" i="29" s="1"/>
  <c r="C404" i="29"/>
  <c r="B405" i="29"/>
  <c r="C405" i="29"/>
  <c r="D405" i="29"/>
  <c r="E405" i="29"/>
  <c r="B406" i="29"/>
  <c r="C406" i="29"/>
  <c r="G406" i="29"/>
  <c r="B407" i="29"/>
  <c r="D407" i="29" s="1"/>
  <c r="F407" i="29" s="1"/>
  <c r="C407" i="29"/>
  <c r="G407" i="29"/>
  <c r="B408" i="29"/>
  <c r="D408" i="29" s="1"/>
  <c r="C408" i="29"/>
  <c r="B409" i="29"/>
  <c r="G409" i="29"/>
  <c r="B410" i="29"/>
  <c r="C410" i="29"/>
  <c r="D410" i="29"/>
  <c r="F410" i="29"/>
  <c r="G410" i="29"/>
  <c r="B411" i="29"/>
  <c r="C411" i="29"/>
  <c r="G411" i="29"/>
  <c r="B412" i="29"/>
  <c r="D412" i="29" s="1"/>
  <c r="C412" i="29"/>
  <c r="F412" i="29"/>
  <c r="B413" i="29"/>
  <c r="C413" i="29"/>
  <c r="D413" i="29" s="1"/>
  <c r="B414" i="29"/>
  <c r="C414" i="29"/>
  <c r="D414" i="29"/>
  <c r="G414" i="29"/>
  <c r="B415" i="29"/>
  <c r="C415" i="29"/>
  <c r="G415" i="29"/>
  <c r="B416" i="29"/>
  <c r="D416" i="29" s="1"/>
  <c r="E416" i="29" s="1"/>
  <c r="C416" i="29"/>
  <c r="F416" i="29"/>
  <c r="I416" i="29"/>
  <c r="J416" i="29"/>
  <c r="B417" i="29"/>
  <c r="C417" i="29"/>
  <c r="D417" i="29"/>
  <c r="E417" i="29"/>
  <c r="G417" i="29"/>
  <c r="H417" i="29"/>
  <c r="I417" i="29"/>
  <c r="B418" i="29"/>
  <c r="C418" i="29"/>
  <c r="D418" i="29" s="1"/>
  <c r="G418" i="29"/>
  <c r="B419" i="29"/>
  <c r="C419" i="29"/>
  <c r="G419" i="29"/>
  <c r="B420" i="29"/>
  <c r="D420" i="29" s="1"/>
  <c r="C420" i="29"/>
  <c r="E420" i="29"/>
  <c r="B421" i="29"/>
  <c r="C421" i="29"/>
  <c r="D421" i="29"/>
  <c r="B422" i="29"/>
  <c r="D422" i="29" s="1"/>
  <c r="C422" i="29"/>
  <c r="G422" i="29"/>
  <c r="B423" i="29"/>
  <c r="C423" i="29"/>
  <c r="G423" i="29"/>
  <c r="B424" i="29"/>
  <c r="D424" i="29" s="1"/>
  <c r="C424" i="29"/>
  <c r="B425" i="29"/>
  <c r="C425" i="29"/>
  <c r="D425" i="29"/>
  <c r="E425" i="29"/>
  <c r="J425" i="29" s="1"/>
  <c r="G425" i="29"/>
  <c r="H425" i="29"/>
  <c r="I425" i="29"/>
  <c r="B426" i="29"/>
  <c r="C426" i="29"/>
  <c r="D426" i="29"/>
  <c r="G426" i="29"/>
  <c r="B427" i="29"/>
  <c r="D427" i="29" s="1"/>
  <c r="C427" i="29"/>
  <c r="G427" i="29"/>
  <c r="B428" i="29"/>
  <c r="C428" i="29"/>
  <c r="D428" i="29"/>
  <c r="B429" i="29"/>
  <c r="C429" i="29"/>
  <c r="D429" i="29"/>
  <c r="E429" i="29"/>
  <c r="B430" i="29"/>
  <c r="C430" i="29"/>
  <c r="G430" i="29"/>
  <c r="B431" i="29"/>
  <c r="C431" i="29"/>
  <c r="G431" i="29"/>
  <c r="B432" i="29"/>
  <c r="D432" i="29" s="1"/>
  <c r="C432" i="29"/>
  <c r="I432" i="29"/>
  <c r="B433" i="29"/>
  <c r="G433" i="29"/>
  <c r="B434" i="29"/>
  <c r="C434" i="29"/>
  <c r="D434" i="29"/>
  <c r="F434" i="29" s="1"/>
  <c r="G434" i="29"/>
  <c r="B435" i="29"/>
  <c r="C435" i="29"/>
  <c r="G435" i="29"/>
  <c r="B436" i="29"/>
  <c r="D436" i="29" s="1"/>
  <c r="C436" i="29"/>
  <c r="F436" i="29"/>
  <c r="B437" i="29"/>
  <c r="C437" i="29"/>
  <c r="D437" i="29" s="1"/>
  <c r="I437" i="29" s="1"/>
  <c r="B438" i="29"/>
  <c r="C438" i="29"/>
  <c r="D438" i="29"/>
  <c r="G438" i="29"/>
  <c r="B439" i="29"/>
  <c r="C439" i="29"/>
  <c r="G439" i="29"/>
  <c r="B440" i="29"/>
  <c r="D440" i="29" s="1"/>
  <c r="E440" i="29" s="1"/>
  <c r="J440" i="29" s="1"/>
  <c r="C440" i="29"/>
  <c r="F440" i="29"/>
  <c r="I440" i="29"/>
  <c r="B441" i="29"/>
  <c r="C441" i="29"/>
  <c r="D441" i="29"/>
  <c r="E441" i="29"/>
  <c r="G441" i="29"/>
  <c r="H441" i="29"/>
  <c r="I441" i="29"/>
  <c r="B442" i="29"/>
  <c r="C442" i="29"/>
  <c r="D442" i="29" s="1"/>
  <c r="G442" i="29"/>
  <c r="H442" i="29"/>
  <c r="B443" i="29"/>
  <c r="C443" i="29"/>
  <c r="G443" i="29"/>
  <c r="B444" i="29"/>
  <c r="D444" i="29" s="1"/>
  <c r="C444" i="29"/>
  <c r="E444" i="29"/>
  <c r="F444" i="29"/>
  <c r="I444" i="29"/>
  <c r="B445" i="29"/>
  <c r="C445" i="29"/>
  <c r="D445" i="29"/>
  <c r="E445" i="29" s="1"/>
  <c r="H445" i="29"/>
  <c r="I445" i="29"/>
  <c r="B446" i="29"/>
  <c r="D446" i="29" s="1"/>
  <c r="I446" i="29" s="1"/>
  <c r="C446" i="29"/>
  <c r="G446" i="29"/>
  <c r="H446" i="29"/>
  <c r="B447" i="29"/>
  <c r="C447" i="29"/>
  <c r="G447" i="29"/>
  <c r="B448" i="29"/>
  <c r="D448" i="29" s="1"/>
  <c r="C448" i="29"/>
  <c r="E448" i="29"/>
  <c r="F448" i="29"/>
  <c r="B449" i="29"/>
  <c r="G449" i="29"/>
  <c r="B450" i="29"/>
  <c r="C450" i="29"/>
  <c r="D450" i="29"/>
  <c r="I450" i="29" s="1"/>
  <c r="F450" i="29"/>
  <c r="G450" i="29"/>
  <c r="H450" i="29"/>
  <c r="B451" i="29"/>
  <c r="D451" i="29" s="1"/>
  <c r="C451" i="29"/>
  <c r="G451" i="29"/>
  <c r="B452" i="29"/>
  <c r="B453" i="29"/>
  <c r="C453" i="29"/>
  <c r="D453" i="29" s="1"/>
  <c r="H453" i="29"/>
  <c r="B454" i="29"/>
  <c r="D454" i="29" s="1"/>
  <c r="C454" i="29"/>
  <c r="G454" i="29"/>
  <c r="B455" i="29"/>
  <c r="C455" i="29"/>
  <c r="G455" i="29"/>
  <c r="B456" i="29"/>
  <c r="D456" i="29" s="1"/>
  <c r="I456" i="29" s="1"/>
  <c r="C456" i="29"/>
  <c r="E456" i="29"/>
  <c r="F456" i="29"/>
  <c r="H456" i="29"/>
  <c r="B457" i="29"/>
  <c r="C457" i="29"/>
  <c r="D457" i="29"/>
  <c r="E457" i="29"/>
  <c r="G457" i="29"/>
  <c r="B458" i="29"/>
  <c r="C458" i="29"/>
  <c r="D458" i="29" s="1"/>
  <c r="I458" i="29" s="1"/>
  <c r="F458" i="29"/>
  <c r="G458" i="29"/>
  <c r="H458" i="29"/>
  <c r="B459" i="29"/>
  <c r="D459" i="29" s="1"/>
  <c r="I459" i="29" s="1"/>
  <c r="C459" i="29"/>
  <c r="F459" i="29"/>
  <c r="G459" i="29"/>
  <c r="B460" i="29"/>
  <c r="D460" i="29" s="1"/>
  <c r="I460" i="29" s="1"/>
  <c r="C460" i="29"/>
  <c r="B461" i="29"/>
  <c r="B462" i="29"/>
  <c r="C462" i="29"/>
  <c r="D462" i="29"/>
  <c r="I462" i="29" s="1"/>
  <c r="G462" i="29"/>
  <c r="H462" i="29"/>
  <c r="B463" i="29"/>
  <c r="C463" i="29"/>
  <c r="G463" i="29"/>
  <c r="B464" i="29"/>
  <c r="B465" i="29"/>
  <c r="C465" i="29"/>
  <c r="D465" i="29"/>
  <c r="G465" i="29"/>
  <c r="I465" i="29"/>
  <c r="B466" i="29"/>
  <c r="C466" i="29"/>
  <c r="D466" i="29" s="1"/>
  <c r="G466" i="29"/>
  <c r="B467" i="29"/>
  <c r="C467" i="29"/>
  <c r="G467" i="29"/>
  <c r="B468" i="29"/>
  <c r="D468" i="29" s="1"/>
  <c r="C468" i="29"/>
  <c r="B469" i="29"/>
  <c r="C469" i="29"/>
  <c r="D469" i="29" s="1"/>
  <c r="H469" i="29" s="1"/>
  <c r="B470" i="29"/>
  <c r="D470" i="29" s="1"/>
  <c r="C470" i="29"/>
  <c r="G470" i="29"/>
  <c r="B471" i="29"/>
  <c r="D471" i="29" s="1"/>
  <c r="C471" i="29"/>
  <c r="F471" i="29"/>
  <c r="G471" i="29"/>
  <c r="I471" i="29"/>
  <c r="B472" i="29"/>
  <c r="D472" i="29" s="1"/>
  <c r="C472" i="29"/>
  <c r="E472" i="29"/>
  <c r="F472" i="29"/>
  <c r="H472" i="29"/>
  <c r="I472" i="29"/>
  <c r="J472" i="29" s="1"/>
  <c r="B473" i="29"/>
  <c r="G473" i="29"/>
  <c r="B474" i="29"/>
  <c r="C474" i="29"/>
  <c r="D474" i="29" s="1"/>
  <c r="G474" i="29"/>
  <c r="H474" i="29"/>
  <c r="B475" i="29"/>
  <c r="C475" i="29"/>
  <c r="G475" i="29"/>
  <c r="B476" i="29"/>
  <c r="D476" i="29" s="1"/>
  <c r="C476" i="29"/>
  <c r="E476" i="29"/>
  <c r="F476" i="29"/>
  <c r="I476" i="29"/>
  <c r="B477" i="29"/>
  <c r="C477" i="29"/>
  <c r="D477" i="29"/>
  <c r="E477" i="29" s="1"/>
  <c r="I477" i="29"/>
  <c r="B478" i="29"/>
  <c r="D478" i="29" s="1"/>
  <c r="C478" i="29"/>
  <c r="G478" i="29"/>
  <c r="B479" i="29"/>
  <c r="C479" i="29"/>
  <c r="G479" i="29"/>
  <c r="B480" i="29"/>
  <c r="B481" i="29"/>
  <c r="C481" i="29"/>
  <c r="D481" i="29"/>
  <c r="E481" i="29" s="1"/>
  <c r="G481" i="29"/>
  <c r="H481" i="29"/>
  <c r="I481" i="29"/>
  <c r="B482" i="29"/>
  <c r="C482" i="29"/>
  <c r="D482" i="29"/>
  <c r="I482" i="29" s="1"/>
  <c r="F482" i="29"/>
  <c r="G482" i="29"/>
  <c r="H482" i="29"/>
  <c r="B483" i="29"/>
  <c r="D483" i="29" s="1"/>
  <c r="C483" i="29"/>
  <c r="G483" i="29"/>
  <c r="B484" i="29"/>
  <c r="C484" i="29"/>
  <c r="D484" i="29"/>
  <c r="E484" i="29"/>
  <c r="B485" i="29"/>
  <c r="C485" i="29"/>
  <c r="D485" i="29"/>
  <c r="B486" i="29"/>
  <c r="C486" i="29"/>
  <c r="D486" i="29"/>
  <c r="I486" i="29" s="1"/>
  <c r="G486" i="29"/>
  <c r="H486" i="29"/>
  <c r="B487" i="29"/>
  <c r="G487" i="29"/>
  <c r="B488" i="29"/>
  <c r="D488" i="29" s="1"/>
  <c r="C488" i="29"/>
  <c r="E488" i="29"/>
  <c r="B489" i="29"/>
  <c r="C489" i="29"/>
  <c r="D489" i="29"/>
  <c r="E489" i="29"/>
  <c r="G489" i="29"/>
  <c r="B490" i="29"/>
  <c r="C490" i="29"/>
  <c r="D490" i="29"/>
  <c r="F490" i="29" s="1"/>
  <c r="G490" i="29"/>
  <c r="B491" i="29"/>
  <c r="G491" i="29"/>
  <c r="B492" i="29"/>
  <c r="D492" i="29" s="1"/>
  <c r="C492" i="29"/>
  <c r="B493" i="29"/>
  <c r="C493" i="29"/>
  <c r="D493" i="29" s="1"/>
  <c r="I493" i="29" s="1"/>
  <c r="B494" i="29"/>
  <c r="C494" i="29"/>
  <c r="D494" i="29" s="1"/>
  <c r="G494" i="29"/>
  <c r="B495" i="29"/>
  <c r="C495" i="29"/>
  <c r="G495" i="29"/>
  <c r="B496" i="29"/>
  <c r="D496" i="29" s="1"/>
  <c r="E496" i="29" s="1"/>
  <c r="J496" i="29" s="1"/>
  <c r="C496" i="29"/>
  <c r="F496" i="29"/>
  <c r="I496" i="29"/>
  <c r="B497" i="29"/>
  <c r="C497" i="29"/>
  <c r="D497" i="29"/>
  <c r="E497" i="29"/>
  <c r="G497" i="29"/>
  <c r="H497" i="29"/>
  <c r="I497" i="29"/>
  <c r="B498" i="29"/>
  <c r="C498" i="29"/>
  <c r="D498" i="29" s="1"/>
  <c r="G498" i="29"/>
  <c r="H498" i="29"/>
  <c r="B499" i="29"/>
  <c r="C499" i="29"/>
  <c r="G499" i="29"/>
  <c r="B500" i="29"/>
  <c r="D500" i="29" s="1"/>
  <c r="C500" i="29"/>
  <c r="E500" i="29"/>
  <c r="F500" i="29"/>
  <c r="I500" i="29"/>
  <c r="B501" i="29"/>
  <c r="C501" i="29"/>
  <c r="D501" i="29"/>
  <c r="E501" i="29" s="1"/>
  <c r="J501" i="29" s="1"/>
  <c r="H501" i="29"/>
  <c r="I501" i="29"/>
  <c r="B502" i="29"/>
  <c r="D502" i="29" s="1"/>
  <c r="I502" i="29" s="1"/>
  <c r="C502" i="29"/>
  <c r="G502" i="29"/>
  <c r="H502" i="29"/>
  <c r="B503" i="29"/>
  <c r="C503" i="29"/>
  <c r="G503" i="29"/>
  <c r="B504" i="29"/>
  <c r="B505" i="29"/>
  <c r="C505" i="29"/>
  <c r="D505" i="29"/>
  <c r="E505" i="29" s="1"/>
  <c r="G505" i="29"/>
  <c r="H505" i="29"/>
  <c r="I505" i="29"/>
  <c r="B506" i="29"/>
  <c r="C506" i="29"/>
  <c r="D506" i="29"/>
  <c r="I506" i="29" s="1"/>
  <c r="F506" i="29"/>
  <c r="G506" i="29"/>
  <c r="H506" i="29"/>
  <c r="B507" i="29"/>
  <c r="C507" i="29"/>
  <c r="G507" i="29"/>
  <c r="B508" i="29"/>
  <c r="C508" i="29"/>
  <c r="D508" i="29"/>
  <c r="E508" i="29" s="1"/>
  <c r="B509" i="29"/>
  <c r="C509" i="29"/>
  <c r="D509" i="29"/>
  <c r="E509" i="29" s="1"/>
  <c r="B510" i="29"/>
  <c r="C510" i="29"/>
  <c r="D510" i="29"/>
  <c r="I510" i="29" s="1"/>
  <c r="G510" i="29"/>
  <c r="H510" i="29"/>
  <c r="B511" i="29"/>
  <c r="C511" i="29"/>
  <c r="G511" i="29"/>
  <c r="B512" i="29"/>
  <c r="B513" i="29"/>
  <c r="G513" i="29"/>
  <c r="B514" i="29"/>
  <c r="C514" i="29"/>
  <c r="D514" i="29"/>
  <c r="G514" i="29"/>
  <c r="B515" i="29"/>
  <c r="G515" i="29"/>
  <c r="B516" i="29"/>
  <c r="C516" i="29"/>
  <c r="D516" i="29"/>
  <c r="B517" i="29"/>
  <c r="C517" i="29"/>
  <c r="D517" i="29"/>
  <c r="B518" i="29"/>
  <c r="C518" i="29"/>
  <c r="G518" i="29"/>
  <c r="B519" i="29"/>
  <c r="D519" i="29" s="1"/>
  <c r="F519" i="29" s="1"/>
  <c r="C519" i="29"/>
  <c r="G519" i="29"/>
  <c r="B520" i="29"/>
  <c r="B521" i="29"/>
  <c r="G521" i="29"/>
  <c r="B522" i="29"/>
  <c r="G522" i="29"/>
  <c r="B523" i="29"/>
  <c r="G523" i="29"/>
  <c r="B524" i="29"/>
  <c r="B525" i="29"/>
  <c r="C525" i="29"/>
  <c r="D525" i="29" s="1"/>
  <c r="B526" i="29"/>
  <c r="C526" i="29"/>
  <c r="G526" i="29"/>
  <c r="B527" i="29"/>
  <c r="G527" i="29"/>
  <c r="B528" i="29"/>
  <c r="B529" i="29"/>
  <c r="C529" i="29"/>
  <c r="D529" i="29"/>
  <c r="E529" i="29"/>
  <c r="G529" i="29"/>
  <c r="B530" i="29"/>
  <c r="C530" i="29"/>
  <c r="D530" i="29"/>
  <c r="F530" i="29"/>
  <c r="G530" i="29"/>
  <c r="B531" i="29"/>
  <c r="C531" i="29"/>
  <c r="G531" i="29"/>
  <c r="B532" i="29"/>
  <c r="D532" i="29" s="1"/>
  <c r="C532" i="29"/>
  <c r="F532" i="29"/>
  <c r="B533" i="29"/>
  <c r="B534" i="29"/>
  <c r="C534" i="29"/>
  <c r="D534" i="29"/>
  <c r="G534" i="29"/>
  <c r="B535" i="29"/>
  <c r="C535" i="29"/>
  <c r="G535" i="29"/>
  <c r="B536" i="29"/>
  <c r="D536" i="29" s="1"/>
  <c r="E536" i="29" s="1"/>
  <c r="C536" i="29"/>
  <c r="F536" i="29"/>
  <c r="I536" i="29"/>
  <c r="J536" i="29" s="1"/>
  <c r="B537" i="29"/>
  <c r="C537" i="29"/>
  <c r="D537" i="29"/>
  <c r="E537" i="29"/>
  <c r="G537" i="29"/>
  <c r="H537" i="29"/>
  <c r="I537" i="29"/>
  <c r="B538" i="29"/>
  <c r="G538" i="29"/>
  <c r="B539" i="29"/>
  <c r="C539" i="29"/>
  <c r="G539" i="29"/>
  <c r="B540" i="29"/>
  <c r="D540" i="29" s="1"/>
  <c r="C540" i="29"/>
  <c r="E540" i="29"/>
  <c r="F540" i="29"/>
  <c r="I540" i="29"/>
  <c r="B541" i="29"/>
  <c r="C541" i="29"/>
  <c r="D541" i="29"/>
  <c r="B542" i="29"/>
  <c r="G542" i="29"/>
  <c r="B543" i="29"/>
  <c r="G543" i="29"/>
  <c r="B544" i="29"/>
  <c r="B545" i="29"/>
  <c r="G545" i="29"/>
  <c r="B546" i="29"/>
  <c r="C546" i="29"/>
  <c r="D546" i="29" s="1"/>
  <c r="G546" i="29"/>
  <c r="B547" i="29"/>
  <c r="D547" i="29" s="1"/>
  <c r="C547" i="29"/>
  <c r="G547" i="29"/>
  <c r="B548" i="29"/>
  <c r="C548" i="29"/>
  <c r="D548" i="29"/>
  <c r="I548" i="29" s="1"/>
  <c r="E548" i="29"/>
  <c r="J548" i="29" s="1"/>
  <c r="F548" i="29"/>
  <c r="B549" i="29"/>
  <c r="C549" i="29"/>
  <c r="B550" i="29"/>
  <c r="D550" i="29" s="1"/>
  <c r="C550" i="29"/>
  <c r="G550" i="29"/>
  <c r="B551" i="29"/>
  <c r="D551" i="29" s="1"/>
  <c r="C551" i="29"/>
  <c r="G551" i="29"/>
  <c r="B552" i="29"/>
  <c r="D552" i="29" s="1"/>
  <c r="I552" i="29" s="1"/>
  <c r="C552" i="29"/>
  <c r="E552" i="29"/>
  <c r="J552" i="29" s="1"/>
  <c r="F552" i="29"/>
  <c r="H552" i="29"/>
  <c r="B553" i="29"/>
  <c r="C553" i="29"/>
  <c r="D553" i="29"/>
  <c r="E553" i="29" s="1"/>
  <c r="G553" i="29"/>
  <c r="B554" i="29"/>
  <c r="C554" i="29"/>
  <c r="D554" i="29" s="1"/>
  <c r="F554" i="29"/>
  <c r="G554" i="29"/>
  <c r="B555" i="29"/>
  <c r="C555" i="29"/>
  <c r="G555" i="29"/>
  <c r="B556" i="29"/>
  <c r="D556" i="29" s="1"/>
  <c r="C556" i="29"/>
  <c r="B557" i="29"/>
  <c r="C557" i="29"/>
  <c r="D557" i="29"/>
  <c r="B558" i="29"/>
  <c r="D558" i="29" s="1"/>
  <c r="C558" i="29"/>
  <c r="G558" i="29"/>
  <c r="B559" i="29"/>
  <c r="G559" i="29"/>
  <c r="B560" i="29"/>
  <c r="D560" i="29" s="1"/>
  <c r="C560" i="29"/>
  <c r="B561" i="29"/>
  <c r="C561" i="29"/>
  <c r="D561" i="29"/>
  <c r="E561" i="29" s="1"/>
  <c r="G561" i="29"/>
  <c r="H561" i="29"/>
  <c r="B562" i="29"/>
  <c r="G562" i="29"/>
  <c r="B563" i="29"/>
  <c r="D563" i="29" s="1"/>
  <c r="I563" i="29" s="1"/>
  <c r="C563" i="29"/>
  <c r="F563" i="29"/>
  <c r="G563" i="29"/>
  <c r="B564" i="29"/>
  <c r="C564" i="29"/>
  <c r="D564" i="29"/>
  <c r="E564" i="29" s="1"/>
  <c r="F564" i="29"/>
  <c r="I564" i="29"/>
  <c r="J564" i="29" s="1"/>
  <c r="B565" i="29"/>
  <c r="C565" i="29"/>
  <c r="D565" i="29"/>
  <c r="H565" i="29" s="1"/>
  <c r="E565" i="29"/>
  <c r="J565" i="29" s="1"/>
  <c r="I565" i="29"/>
  <c r="B566" i="29"/>
  <c r="C566" i="29"/>
  <c r="G566" i="29"/>
  <c r="B567" i="29"/>
  <c r="C567" i="29"/>
  <c r="G567" i="29"/>
  <c r="B568" i="29"/>
  <c r="D568" i="29" s="1"/>
  <c r="E568" i="29" s="1"/>
  <c r="J568" i="29" s="1"/>
  <c r="C568" i="29"/>
  <c r="F568" i="29"/>
  <c r="H568" i="29"/>
  <c r="I568" i="29"/>
  <c r="B569" i="29"/>
  <c r="C569" i="29"/>
  <c r="D569" i="29"/>
  <c r="E569" i="29" s="1"/>
  <c r="G569" i="29"/>
  <c r="H569" i="29"/>
  <c r="I569" i="29"/>
  <c r="B570" i="29"/>
  <c r="C570" i="29"/>
  <c r="D570" i="29"/>
  <c r="I570" i="29" s="1"/>
  <c r="F570" i="29"/>
  <c r="G570" i="29"/>
  <c r="H570" i="29"/>
  <c r="B571" i="29"/>
  <c r="C571" i="29"/>
  <c r="G571" i="29"/>
  <c r="B572" i="29"/>
  <c r="B573" i="29"/>
  <c r="C573" i="29"/>
  <c r="D573" i="29" s="1"/>
  <c r="E573" i="29"/>
  <c r="B574" i="29"/>
  <c r="D574" i="29" s="1"/>
  <c r="C574" i="29"/>
  <c r="G574" i="29"/>
  <c r="B575" i="29"/>
  <c r="C575" i="29"/>
  <c r="G575" i="29"/>
  <c r="B576" i="29"/>
  <c r="D576" i="29" s="1"/>
  <c r="I576" i="29" s="1"/>
  <c r="C576" i="29"/>
  <c r="E576" i="29"/>
  <c r="J576" i="29" s="1"/>
  <c r="F576" i="29"/>
  <c r="H576" i="29"/>
  <c r="B577" i="29"/>
  <c r="C577" i="29"/>
  <c r="D577" i="29"/>
  <c r="E577" i="29"/>
  <c r="G577" i="29"/>
  <c r="B578" i="29"/>
  <c r="G578" i="29"/>
  <c r="B579" i="29"/>
  <c r="C579" i="29"/>
  <c r="G579" i="29"/>
  <c r="B580" i="29"/>
  <c r="D580" i="29" s="1"/>
  <c r="B581" i="29"/>
  <c r="C581" i="29"/>
  <c r="D581" i="29" s="1"/>
  <c r="G581" i="29"/>
  <c r="I581" i="29"/>
  <c r="B582" i="29"/>
  <c r="D582" i="29" s="1"/>
  <c r="C582" i="29"/>
  <c r="G582" i="29"/>
  <c r="B583" i="29"/>
  <c r="C583" i="29"/>
  <c r="G583" i="29"/>
  <c r="B584" i="29"/>
  <c r="B585" i="29"/>
  <c r="C585" i="29"/>
  <c r="D585" i="29"/>
  <c r="E585" i="29"/>
  <c r="G585" i="29"/>
  <c r="B586" i="29"/>
  <c r="C586" i="29"/>
  <c r="G586" i="29"/>
  <c r="B587" i="29"/>
  <c r="G587" i="29"/>
  <c r="B588" i="29"/>
  <c r="D588" i="29" s="1"/>
  <c r="F588" i="29" s="1"/>
  <c r="C588" i="29"/>
  <c r="E588" i="29"/>
  <c r="J588" i="29" s="1"/>
  <c r="H588" i="29"/>
  <c r="I588" i="29"/>
  <c r="B589" i="29"/>
  <c r="C589" i="29"/>
  <c r="D589" i="29"/>
  <c r="E589" i="29"/>
  <c r="G589" i="29"/>
  <c r="H589" i="29"/>
  <c r="I589" i="29"/>
  <c r="B590" i="29"/>
  <c r="D590" i="29" s="1"/>
  <c r="C590" i="29"/>
  <c r="G590" i="29"/>
  <c r="B591" i="29"/>
  <c r="D591" i="29" s="1"/>
  <c r="C591" i="29"/>
  <c r="G591" i="29"/>
  <c r="I591" i="29"/>
  <c r="B592" i="29"/>
  <c r="B593" i="29"/>
  <c r="C593" i="29"/>
  <c r="D593" i="29" s="1"/>
  <c r="G593" i="29"/>
  <c r="B594" i="29"/>
  <c r="C594" i="29"/>
  <c r="D594" i="29"/>
  <c r="F594" i="29"/>
  <c r="G594" i="29"/>
  <c r="B595" i="29"/>
  <c r="C595" i="29"/>
  <c r="G595" i="29"/>
  <c r="B596" i="29"/>
  <c r="C596" i="29"/>
  <c r="D596" i="29"/>
  <c r="H596" i="29"/>
  <c r="B597" i="29"/>
  <c r="G597" i="29"/>
  <c r="B598" i="29"/>
  <c r="G598" i="29"/>
  <c r="B599" i="29"/>
  <c r="D599" i="29" s="1"/>
  <c r="C599" i="29"/>
  <c r="G599" i="29"/>
  <c r="B600" i="29"/>
  <c r="D600" i="29" s="1"/>
  <c r="C600" i="29"/>
  <c r="B601" i="29"/>
  <c r="C601" i="29"/>
  <c r="D601" i="29" s="1"/>
  <c r="H601" i="29" s="1"/>
  <c r="G601" i="29"/>
  <c r="B602" i="29"/>
  <c r="D602" i="29" s="1"/>
  <c r="C602" i="29"/>
  <c r="G602" i="29"/>
  <c r="B603" i="29"/>
  <c r="C603" i="29"/>
  <c r="G603" i="29"/>
  <c r="B604" i="29"/>
  <c r="C604" i="29"/>
  <c r="D604" i="29"/>
  <c r="E604" i="29"/>
  <c r="F604" i="29"/>
  <c r="B605" i="29"/>
  <c r="C605" i="29"/>
  <c r="D605" i="29"/>
  <c r="E605" i="29"/>
  <c r="G605" i="29"/>
  <c r="B606" i="29"/>
  <c r="C606" i="29"/>
  <c r="G606" i="29"/>
  <c r="B607" i="29"/>
  <c r="C607" i="29"/>
  <c r="G607" i="29"/>
  <c r="B608" i="29"/>
  <c r="D608" i="29" s="1"/>
  <c r="C608" i="29"/>
  <c r="B609" i="29"/>
  <c r="G609" i="29"/>
  <c r="B610" i="29"/>
  <c r="D610" i="29" s="1"/>
  <c r="C610" i="29"/>
  <c r="G610" i="29"/>
  <c r="B611" i="29"/>
  <c r="D611" i="29" s="1"/>
  <c r="C611" i="29"/>
  <c r="G611" i="29"/>
  <c r="B612" i="29"/>
  <c r="C612" i="29"/>
  <c r="D612" i="29"/>
  <c r="I612" i="29"/>
  <c r="B613" i="29"/>
  <c r="C613" i="29"/>
  <c r="D613" i="29" s="1"/>
  <c r="G613" i="29"/>
  <c r="B614" i="29"/>
  <c r="C614" i="29"/>
  <c r="D614" i="29"/>
  <c r="F614" i="29" s="1"/>
  <c r="G614" i="29"/>
  <c r="B615" i="29"/>
  <c r="C615" i="29"/>
  <c r="G615" i="29"/>
  <c r="B616" i="29"/>
  <c r="D616" i="29" s="1"/>
  <c r="C616" i="29"/>
  <c r="E616" i="29"/>
  <c r="F616" i="29"/>
  <c r="B617" i="29"/>
  <c r="C617" i="29"/>
  <c r="D617" i="29" s="1"/>
  <c r="I617" i="29" s="1"/>
  <c r="G617" i="29"/>
  <c r="H617" i="29"/>
  <c r="B618" i="29"/>
  <c r="C618" i="29"/>
  <c r="D618" i="29"/>
  <c r="G618" i="29"/>
  <c r="H618" i="29"/>
  <c r="B619" i="29"/>
  <c r="C619" i="29"/>
  <c r="G619" i="29"/>
  <c r="B620" i="29"/>
  <c r="D620" i="29" s="1"/>
  <c r="C620" i="29"/>
  <c r="F620" i="29"/>
  <c r="I620" i="29"/>
  <c r="B621" i="29"/>
  <c r="C621" i="29"/>
  <c r="D621" i="29" s="1"/>
  <c r="G621" i="29"/>
  <c r="I621" i="29"/>
  <c r="B622" i="29"/>
  <c r="C622" i="29"/>
  <c r="G622" i="29"/>
  <c r="B623" i="29"/>
  <c r="G623" i="29"/>
  <c r="B624" i="29"/>
  <c r="C624" i="29"/>
  <c r="D624" i="29"/>
  <c r="B625" i="29"/>
  <c r="C625" i="29"/>
  <c r="D625" i="29" s="1"/>
  <c r="G625" i="29"/>
  <c r="B626" i="29"/>
  <c r="D626" i="29" s="1"/>
  <c r="C626" i="29"/>
  <c r="G626" i="29"/>
  <c r="B627" i="29"/>
  <c r="C627" i="29"/>
  <c r="G627" i="29"/>
  <c r="B628" i="29"/>
  <c r="C628" i="29"/>
  <c r="D628" i="29"/>
  <c r="E628" i="29" s="1"/>
  <c r="H628" i="29"/>
  <c r="I628" i="29"/>
  <c r="B629" i="29"/>
  <c r="C629" i="29"/>
  <c r="D629" i="29"/>
  <c r="E629" i="29" s="1"/>
  <c r="G629" i="29"/>
  <c r="H629" i="29"/>
  <c r="I629" i="29"/>
  <c r="B630" i="29"/>
  <c r="D630" i="29" s="1"/>
  <c r="C630" i="29"/>
  <c r="G630" i="29"/>
  <c r="B631" i="29"/>
  <c r="D631" i="29" s="1"/>
  <c r="C631" i="29"/>
  <c r="G631" i="29"/>
  <c r="B632" i="29"/>
  <c r="D632" i="29" s="1"/>
  <c r="C632" i="29"/>
  <c r="B633" i="29"/>
  <c r="G633" i="29"/>
  <c r="B634" i="29"/>
  <c r="C634" i="29"/>
  <c r="G634" i="29"/>
  <c r="B635" i="29"/>
  <c r="C635" i="29"/>
  <c r="G635" i="29"/>
  <c r="B636" i="29"/>
  <c r="D636" i="29" s="1"/>
  <c r="I636" i="29" s="1"/>
  <c r="E636" i="29"/>
  <c r="J636" i="29" s="1"/>
  <c r="F636" i="29"/>
  <c r="H636" i="29"/>
  <c r="B637" i="29"/>
  <c r="C637" i="29"/>
  <c r="D637" i="29" s="1"/>
  <c r="G637" i="29"/>
  <c r="B638" i="29"/>
  <c r="G638" i="29"/>
  <c r="B639" i="29"/>
  <c r="G639" i="29"/>
  <c r="B640" i="29"/>
  <c r="D640" i="29" s="1"/>
  <c r="C640" i="29"/>
  <c r="F640" i="29"/>
  <c r="I640" i="29"/>
  <c r="B641" i="29"/>
  <c r="C641" i="29"/>
  <c r="D641" i="29" s="1"/>
  <c r="G641" i="29"/>
  <c r="I641" i="29"/>
  <c r="B642" i="29"/>
  <c r="C642" i="29"/>
  <c r="G642" i="29"/>
  <c r="B643" i="29"/>
  <c r="C643" i="29"/>
  <c r="G643" i="29"/>
  <c r="B644" i="29"/>
  <c r="C644" i="29"/>
  <c r="D644" i="29"/>
  <c r="B645" i="29"/>
  <c r="C645" i="29"/>
  <c r="D645" i="29"/>
  <c r="G645" i="29"/>
  <c r="B646" i="29"/>
  <c r="D646" i="29" s="1"/>
  <c r="C646" i="29"/>
  <c r="G646" i="29"/>
  <c r="B647" i="29"/>
  <c r="C647" i="29"/>
  <c r="G647" i="29"/>
  <c r="B648" i="29"/>
  <c r="C648" i="29"/>
  <c r="D648" i="29"/>
  <c r="E648" i="29" s="1"/>
  <c r="F648" i="29"/>
  <c r="H648" i="29"/>
  <c r="I648" i="29"/>
  <c r="B649" i="29"/>
  <c r="C649" i="29"/>
  <c r="D649" i="29"/>
  <c r="E649" i="29" s="1"/>
  <c r="G649" i="29"/>
  <c r="H649" i="29"/>
  <c r="I649" i="29"/>
  <c r="B650" i="29"/>
  <c r="G650" i="29"/>
  <c r="B651" i="29"/>
  <c r="C651" i="29"/>
  <c r="G651" i="29"/>
  <c r="B652" i="29"/>
  <c r="D652" i="29" s="1"/>
  <c r="B653" i="29"/>
  <c r="C653" i="29"/>
  <c r="D653" i="29" s="1"/>
  <c r="G653" i="29"/>
  <c r="B654" i="29"/>
  <c r="C654" i="29"/>
  <c r="D654" i="29" s="1"/>
  <c r="G654" i="29"/>
  <c r="B655" i="29"/>
  <c r="G655" i="29"/>
  <c r="B656" i="29"/>
  <c r="D656" i="29" s="1"/>
  <c r="C656" i="29"/>
  <c r="B657" i="29"/>
  <c r="C657" i="29"/>
  <c r="D657" i="29" s="1"/>
  <c r="E657" i="29" s="1"/>
  <c r="G657" i="29"/>
  <c r="B658" i="29"/>
  <c r="C658" i="29"/>
  <c r="D658" i="29"/>
  <c r="G658" i="29"/>
  <c r="H658" i="29"/>
  <c r="B659" i="29"/>
  <c r="D659" i="29" s="1"/>
  <c r="E659" i="29" s="1"/>
  <c r="J659" i="29" s="1"/>
  <c r="C659" i="29"/>
  <c r="F659" i="29"/>
  <c r="G659" i="29"/>
  <c r="I659" i="29"/>
  <c r="B660" i="29"/>
  <c r="B661" i="29"/>
  <c r="C661" i="29"/>
  <c r="D661" i="29" s="1"/>
  <c r="G661" i="29"/>
  <c r="H661" i="29"/>
  <c r="B662" i="29"/>
  <c r="C662" i="29"/>
  <c r="D662" i="29" s="1"/>
  <c r="G662" i="29"/>
  <c r="B663" i="29"/>
  <c r="C663" i="29"/>
  <c r="G663" i="29"/>
  <c r="B664" i="29"/>
  <c r="D664" i="29" s="1"/>
  <c r="C664" i="29"/>
  <c r="B665" i="29"/>
  <c r="C665" i="29"/>
  <c r="D665" i="29"/>
  <c r="E665" i="29"/>
  <c r="G665" i="29"/>
  <c r="B666" i="29"/>
  <c r="C666" i="29"/>
  <c r="G666" i="29"/>
  <c r="B667" i="29"/>
  <c r="G667" i="29"/>
  <c r="B668" i="29"/>
  <c r="D668" i="29" s="1"/>
  <c r="F668" i="29" s="1"/>
  <c r="I668" i="29"/>
  <c r="B669" i="29"/>
  <c r="C669" i="29"/>
  <c r="D669" i="29" s="1"/>
  <c r="G669" i="29"/>
  <c r="B670" i="29"/>
  <c r="D670" i="29" s="1"/>
  <c r="C670" i="29"/>
  <c r="G670" i="29"/>
  <c r="H670" i="29"/>
  <c r="B671" i="29"/>
  <c r="C671" i="29"/>
  <c r="G671" i="29"/>
  <c r="B672" i="29"/>
  <c r="D672" i="29"/>
  <c r="F672" i="29" s="1"/>
  <c r="E672" i="29"/>
  <c r="B673" i="29"/>
  <c r="C673" i="29"/>
  <c r="D673" i="29"/>
  <c r="E673" i="29"/>
  <c r="G673" i="29"/>
  <c r="B674" i="29"/>
  <c r="C674" i="29"/>
  <c r="G674" i="29"/>
  <c r="B675" i="29"/>
  <c r="C675" i="29"/>
  <c r="G675" i="29"/>
  <c r="B676" i="29"/>
  <c r="B677" i="29"/>
  <c r="C677" i="29"/>
  <c r="D677" i="29" s="1"/>
  <c r="G677" i="29"/>
  <c r="I677" i="29"/>
  <c r="B678" i="29"/>
  <c r="D678" i="29" s="1"/>
  <c r="C678" i="29"/>
  <c r="G678" i="29"/>
  <c r="B679" i="29"/>
  <c r="C679" i="29"/>
  <c r="G679" i="29"/>
  <c r="B680" i="29"/>
  <c r="C680" i="29"/>
  <c r="D680" i="29"/>
  <c r="E680" i="29" s="1"/>
  <c r="B681" i="29"/>
  <c r="C681" i="29"/>
  <c r="D681" i="29" s="1"/>
  <c r="I681" i="29" s="1"/>
  <c r="G681" i="29"/>
  <c r="B682" i="29"/>
  <c r="C682" i="29"/>
  <c r="D682" i="29"/>
  <c r="F682" i="29"/>
  <c r="G682" i="29"/>
  <c r="B683" i="29"/>
  <c r="C683" i="29"/>
  <c r="G683" i="29"/>
  <c r="B684" i="29"/>
  <c r="D684" i="29"/>
  <c r="F684" i="29" s="1"/>
  <c r="E684" i="29"/>
  <c r="J684" i="29" s="1"/>
  <c r="H684" i="29"/>
  <c r="I684" i="29"/>
  <c r="B685" i="29"/>
  <c r="C685" i="29"/>
  <c r="D685" i="29"/>
  <c r="E685" i="29"/>
  <c r="J685" i="29" s="1"/>
  <c r="G685" i="29"/>
  <c r="H685" i="29"/>
  <c r="I685" i="29"/>
  <c r="B686" i="29"/>
  <c r="G686" i="29"/>
  <c r="B687" i="29"/>
  <c r="C687" i="29"/>
  <c r="G687" i="29"/>
  <c r="B688" i="29"/>
  <c r="D688" i="29"/>
  <c r="E688" i="29"/>
  <c r="B689" i="29"/>
  <c r="C689" i="29"/>
  <c r="D689" i="29"/>
  <c r="G689" i="29"/>
  <c r="B690" i="29"/>
  <c r="D690" i="29" s="1"/>
  <c r="F690" i="29" s="1"/>
  <c r="C690" i="29"/>
  <c r="G690" i="29"/>
  <c r="B691" i="29"/>
  <c r="G691" i="29"/>
  <c r="B692" i="29"/>
  <c r="C692" i="29"/>
  <c r="D692" i="29"/>
  <c r="B693" i="29"/>
  <c r="C693" i="29"/>
  <c r="D693" i="29"/>
  <c r="E693" i="29" s="1"/>
  <c r="G693" i="29"/>
  <c r="H693" i="29"/>
  <c r="I693" i="29"/>
  <c r="B694" i="29"/>
  <c r="D694" i="29" s="1"/>
  <c r="C694" i="29"/>
  <c r="G694" i="29"/>
  <c r="B695" i="29"/>
  <c r="D695" i="29" s="1"/>
  <c r="C695" i="29"/>
  <c r="G695" i="29"/>
  <c r="B696" i="29"/>
  <c r="D696" i="29" s="1"/>
  <c r="C696" i="29"/>
  <c r="H696" i="29"/>
  <c r="B697" i="29"/>
  <c r="C697" i="29"/>
  <c r="G697" i="29"/>
  <c r="B698" i="29"/>
  <c r="C698" i="29"/>
  <c r="D698" i="29" s="1"/>
  <c r="G698" i="29"/>
  <c r="B699" i="29"/>
  <c r="C699" i="29"/>
  <c r="G699" i="29"/>
  <c r="B700" i="29"/>
  <c r="C700" i="29"/>
  <c r="D700" i="29"/>
  <c r="B701" i="29"/>
  <c r="C701" i="29"/>
  <c r="D701" i="29"/>
  <c r="E701" i="29" s="1"/>
  <c r="G701" i="29"/>
  <c r="B702" i="29"/>
  <c r="G702" i="29"/>
  <c r="B703" i="29"/>
  <c r="C703" i="29"/>
  <c r="G703" i="29"/>
  <c r="B704" i="29"/>
  <c r="D704" i="29" s="1"/>
  <c r="E704" i="29"/>
  <c r="G704" i="29"/>
  <c r="B705" i="29"/>
  <c r="C705" i="29"/>
  <c r="D705" i="29"/>
  <c r="F705" i="29"/>
  <c r="G705" i="29"/>
  <c r="B706" i="29"/>
  <c r="G706" i="29"/>
  <c r="B707" i="29"/>
  <c r="C707" i="29"/>
  <c r="D707" i="29"/>
  <c r="G707" i="29"/>
  <c r="B708" i="29"/>
  <c r="B709" i="29"/>
  <c r="D709" i="29" s="1"/>
  <c r="C709" i="29"/>
  <c r="G709" i="29"/>
  <c r="B710" i="29"/>
  <c r="D710" i="29" s="1"/>
  <c r="C710" i="29"/>
  <c r="F710" i="29"/>
  <c r="G710" i="29"/>
  <c r="B711" i="29"/>
  <c r="D711" i="29" s="1"/>
  <c r="E711" i="29" s="1"/>
  <c r="C711" i="29"/>
  <c r="F711" i="29"/>
  <c r="G711" i="29"/>
  <c r="B712" i="29"/>
  <c r="D712" i="29" s="1"/>
  <c r="C712" i="29"/>
  <c r="G712" i="29"/>
  <c r="B713" i="29"/>
  <c r="C713" i="29"/>
  <c r="D713" i="29"/>
  <c r="G713" i="29"/>
  <c r="B714" i="29"/>
  <c r="C714" i="29"/>
  <c r="D714" i="29"/>
  <c r="G714" i="29"/>
  <c r="B715" i="29"/>
  <c r="C715" i="29"/>
  <c r="D715" i="29" s="1"/>
  <c r="G715" i="29"/>
  <c r="B716" i="29"/>
  <c r="C716" i="29"/>
  <c r="D716" i="29"/>
  <c r="E716" i="29"/>
  <c r="B717" i="29"/>
  <c r="C717" i="29"/>
  <c r="D717" i="29" s="1"/>
  <c r="G717" i="29"/>
  <c r="B718" i="29"/>
  <c r="C718" i="29"/>
  <c r="D718" i="29"/>
  <c r="F718" i="29"/>
  <c r="G718" i="29"/>
  <c r="B719" i="29"/>
  <c r="C719" i="29"/>
  <c r="G719" i="29"/>
  <c r="B720" i="29"/>
  <c r="C720" i="29"/>
  <c r="D720" i="29"/>
  <c r="E720" i="29"/>
  <c r="J720" i="29" s="1"/>
  <c r="G720" i="29"/>
  <c r="I720" i="29"/>
  <c r="B721" i="29"/>
  <c r="C721" i="29"/>
  <c r="D721" i="29" s="1"/>
  <c r="G721" i="29"/>
  <c r="B722" i="29"/>
  <c r="D722" i="29" s="1"/>
  <c r="C722" i="29"/>
  <c r="G722" i="29"/>
  <c r="H722" i="29"/>
  <c r="B723" i="29"/>
  <c r="C723" i="29"/>
  <c r="G723" i="29"/>
  <c r="B724" i="29"/>
  <c r="C724" i="29"/>
  <c r="D724" i="29" s="1"/>
  <c r="B725" i="29"/>
  <c r="D725" i="29" s="1"/>
  <c r="C725" i="29"/>
  <c r="G725" i="29"/>
  <c r="B726" i="29"/>
  <c r="C726" i="29"/>
  <c r="D726" i="29" s="1"/>
  <c r="G726" i="29"/>
  <c r="B727" i="29"/>
  <c r="C727" i="29"/>
  <c r="G727" i="29"/>
  <c r="B728" i="29"/>
  <c r="D728" i="29" s="1"/>
  <c r="C728" i="29"/>
  <c r="G728" i="29"/>
  <c r="B729" i="29"/>
  <c r="C729" i="29"/>
  <c r="D729" i="29" s="1"/>
  <c r="I729" i="29" s="1"/>
  <c r="G729" i="29"/>
  <c r="B730" i="29"/>
  <c r="G730" i="29"/>
  <c r="B731" i="29"/>
  <c r="D731" i="29" s="1"/>
  <c r="C731" i="29"/>
  <c r="G731" i="29"/>
  <c r="B732" i="29"/>
  <c r="C732" i="29"/>
  <c r="B733" i="29"/>
  <c r="D733" i="29" s="1"/>
  <c r="C733" i="29"/>
  <c r="G733" i="29"/>
  <c r="H733" i="29"/>
  <c r="B734" i="29"/>
  <c r="C734" i="29"/>
  <c r="G734" i="29"/>
  <c r="B735" i="29"/>
  <c r="G735" i="29"/>
  <c r="B736" i="29"/>
  <c r="D736" i="29" s="1"/>
  <c r="C736" i="29"/>
  <c r="G736" i="29"/>
  <c r="I736" i="29"/>
  <c r="B737" i="29"/>
  <c r="C737" i="29"/>
  <c r="D737" i="29" s="1"/>
  <c r="E737" i="29" s="1"/>
  <c r="F737" i="29"/>
  <c r="G737" i="29"/>
  <c r="H737" i="29"/>
  <c r="I737" i="29"/>
  <c r="B738" i="29"/>
  <c r="D738" i="29" s="1"/>
  <c r="C738" i="29"/>
  <c r="G738" i="29"/>
  <c r="B739" i="29"/>
  <c r="D739" i="29" s="1"/>
  <c r="C739" i="29"/>
  <c r="F739" i="29"/>
  <c r="G739" i="29"/>
  <c r="B740" i="29"/>
  <c r="B741" i="29"/>
  <c r="D741" i="29" s="1"/>
  <c r="C741" i="29"/>
  <c r="G741" i="29"/>
  <c r="B742" i="29"/>
  <c r="D742" i="29" s="1"/>
  <c r="C742" i="29"/>
  <c r="G742" i="29"/>
  <c r="I742" i="29"/>
  <c r="B743" i="29"/>
  <c r="D743" i="29" s="1"/>
  <c r="C743" i="29"/>
  <c r="G743" i="29"/>
  <c r="I743" i="29"/>
  <c r="B744" i="29"/>
  <c r="D744" i="29" s="1"/>
  <c r="C744" i="29"/>
  <c r="G744" i="29"/>
  <c r="B745" i="29"/>
  <c r="C745" i="29"/>
  <c r="D745" i="29"/>
  <c r="F745" i="29" s="1"/>
  <c r="E745" i="29"/>
  <c r="J745" i="29" s="1"/>
  <c r="G745" i="29"/>
  <c r="H745" i="29"/>
  <c r="I745" i="29"/>
  <c r="B746" i="29"/>
  <c r="D746" i="29" s="1"/>
  <c r="C746" i="29"/>
  <c r="E746" i="29"/>
  <c r="G746" i="29"/>
  <c r="H746" i="29"/>
  <c r="B747" i="29"/>
  <c r="G747" i="29"/>
  <c r="B748" i="29"/>
  <c r="D748" i="29" s="1"/>
  <c r="C748" i="29"/>
  <c r="B749" i="29"/>
  <c r="D749" i="29" s="1"/>
  <c r="C749" i="29"/>
  <c r="G749" i="29"/>
  <c r="B750" i="29"/>
  <c r="D750" i="29" s="1"/>
  <c r="I750" i="29" s="1"/>
  <c r="C750" i="29"/>
  <c r="F750" i="29"/>
  <c r="G750" i="29"/>
  <c r="H750" i="29"/>
  <c r="B751" i="29"/>
  <c r="C751" i="29"/>
  <c r="G751" i="29"/>
  <c r="B752" i="29"/>
  <c r="D752" i="29" s="1"/>
  <c r="F752" i="29" s="1"/>
  <c r="C752" i="29"/>
  <c r="G752" i="29"/>
  <c r="H752" i="29"/>
  <c r="I752" i="29"/>
  <c r="B753" i="29"/>
  <c r="C753" i="29"/>
  <c r="D753" i="29"/>
  <c r="F753" i="29" s="1"/>
  <c r="G753" i="29"/>
  <c r="H753" i="29"/>
  <c r="B754" i="29"/>
  <c r="C754" i="29"/>
  <c r="D754" i="29"/>
  <c r="G754" i="29"/>
  <c r="B755" i="29"/>
  <c r="C755" i="29"/>
  <c r="D755" i="29"/>
  <c r="G755" i="29"/>
  <c r="B756" i="29"/>
  <c r="C756" i="29"/>
  <c r="D756" i="29"/>
  <c r="E756" i="29" s="1"/>
  <c r="F756" i="29"/>
  <c r="H756" i="29"/>
  <c r="I756" i="29"/>
  <c r="B757" i="29"/>
  <c r="C757" i="29"/>
  <c r="D757" i="29"/>
  <c r="E757" i="29" s="1"/>
  <c r="G757" i="29"/>
  <c r="I757" i="29"/>
  <c r="B758" i="29"/>
  <c r="C758" i="29"/>
  <c r="D758" i="29"/>
  <c r="G758" i="29"/>
  <c r="B759" i="29"/>
  <c r="C759" i="29"/>
  <c r="G759" i="29"/>
  <c r="B760" i="29"/>
  <c r="C760" i="29"/>
  <c r="D760" i="29"/>
  <c r="F760" i="29"/>
  <c r="G760" i="29"/>
  <c r="H760" i="29"/>
  <c r="B761" i="29"/>
  <c r="C761" i="29"/>
  <c r="D761" i="29" s="1"/>
  <c r="E761" i="29"/>
  <c r="F761" i="29"/>
  <c r="G761" i="29"/>
  <c r="B762" i="29"/>
  <c r="C762" i="29"/>
  <c r="G762" i="29"/>
  <c r="B763" i="29"/>
  <c r="C763" i="29"/>
  <c r="G763" i="29"/>
  <c r="B764" i="29"/>
  <c r="D764" i="29" s="1"/>
  <c r="C764" i="29"/>
  <c r="B765" i="29"/>
  <c r="C765" i="29"/>
  <c r="G765" i="29"/>
  <c r="B766" i="29"/>
  <c r="C766" i="29"/>
  <c r="G766" i="29"/>
  <c r="B767" i="29"/>
  <c r="C767" i="29"/>
  <c r="G767" i="29"/>
  <c r="B768" i="29"/>
  <c r="D768" i="29" s="1"/>
  <c r="C768" i="29"/>
  <c r="E768" i="29"/>
  <c r="F768" i="29"/>
  <c r="G768" i="29"/>
  <c r="B769" i="29"/>
  <c r="C769" i="29"/>
  <c r="D769" i="29"/>
  <c r="E769" i="29" s="1"/>
  <c r="G769" i="29"/>
  <c r="B770" i="29"/>
  <c r="D770" i="29" s="1"/>
  <c r="C770" i="29"/>
  <c r="G770" i="29"/>
  <c r="B771" i="29"/>
  <c r="C771" i="29"/>
  <c r="D771" i="29"/>
  <c r="G771" i="29"/>
  <c r="B772" i="29"/>
  <c r="D772" i="29" s="1"/>
  <c r="C772" i="29"/>
  <c r="E772" i="29"/>
  <c r="F772" i="29"/>
  <c r="B773" i="29"/>
  <c r="D773" i="29" s="1"/>
  <c r="C773" i="29"/>
  <c r="G773" i="29"/>
  <c r="B774" i="29"/>
  <c r="C774" i="29"/>
  <c r="D774" i="29"/>
  <c r="F774" i="29"/>
  <c r="G774" i="29"/>
  <c r="B775" i="29"/>
  <c r="C775" i="29"/>
  <c r="G775" i="29"/>
  <c r="B776" i="29"/>
  <c r="C776" i="29"/>
  <c r="D776" i="29"/>
  <c r="G776" i="29"/>
  <c r="B777" i="29"/>
  <c r="C777" i="29"/>
  <c r="D777" i="29" s="1"/>
  <c r="E777" i="29" s="1"/>
  <c r="G777" i="29"/>
  <c r="B778" i="29"/>
  <c r="C778" i="29"/>
  <c r="D778" i="29"/>
  <c r="E778" i="29"/>
  <c r="G778" i="29"/>
  <c r="B779" i="29"/>
  <c r="C779" i="29"/>
  <c r="D779" i="29" s="1"/>
  <c r="G779" i="29"/>
  <c r="B780" i="29"/>
  <c r="C780" i="29"/>
  <c r="D780" i="29" s="1"/>
  <c r="B781" i="29"/>
  <c r="C781" i="29"/>
  <c r="D781" i="29"/>
  <c r="G781" i="29"/>
  <c r="B782" i="29"/>
  <c r="C782" i="29"/>
  <c r="D782" i="29" s="1"/>
  <c r="G782" i="29"/>
  <c r="B783" i="29"/>
  <c r="G783" i="29"/>
  <c r="B784" i="29"/>
  <c r="C784" i="29"/>
  <c r="D784" i="29"/>
  <c r="G784" i="29"/>
  <c r="B785" i="29"/>
  <c r="C785" i="29"/>
  <c r="D785" i="29" s="1"/>
  <c r="G785" i="29"/>
  <c r="B786" i="29"/>
  <c r="C786" i="29"/>
  <c r="D786" i="29" s="1"/>
  <c r="G786" i="29"/>
  <c r="B787" i="29"/>
  <c r="D787" i="29" s="1"/>
  <c r="I787" i="29" s="1"/>
  <c r="C787" i="29"/>
  <c r="G787" i="29"/>
  <c r="B788" i="29"/>
  <c r="C788" i="29"/>
  <c r="D788" i="29"/>
  <c r="B789" i="29"/>
  <c r="D789" i="29" s="1"/>
  <c r="C789" i="29"/>
  <c r="G789" i="29"/>
  <c r="B790" i="29"/>
  <c r="C790" i="29"/>
  <c r="D790" i="29" s="1"/>
  <c r="G790" i="29"/>
  <c r="B791" i="29"/>
  <c r="C791" i="29"/>
  <c r="G791" i="29"/>
  <c r="B792" i="29"/>
  <c r="D792" i="29" s="1"/>
  <c r="C792" i="29"/>
  <c r="G792" i="29"/>
  <c r="B793" i="29"/>
  <c r="C793" i="29"/>
  <c r="D793" i="29" s="1"/>
  <c r="G793" i="29"/>
  <c r="I793" i="29"/>
  <c r="B794" i="29"/>
  <c r="D794" i="29" s="1"/>
  <c r="C794" i="29"/>
  <c r="G794" i="29"/>
  <c r="B795" i="29"/>
  <c r="C795" i="29"/>
  <c r="G795" i="29"/>
  <c r="B796" i="29"/>
  <c r="D796" i="29" s="1"/>
  <c r="C796" i="29"/>
  <c r="B797" i="29"/>
  <c r="C797" i="29"/>
  <c r="G797" i="29"/>
  <c r="B798" i="29"/>
  <c r="C798" i="29"/>
  <c r="G798" i="29"/>
  <c r="B799" i="29"/>
  <c r="D799" i="29" s="1"/>
  <c r="C799" i="29"/>
  <c r="G799" i="29"/>
  <c r="B800" i="29"/>
  <c r="D800" i="29" s="1"/>
  <c r="C800" i="29"/>
  <c r="E800" i="29"/>
  <c r="G800" i="29"/>
  <c r="B801" i="29"/>
  <c r="C801" i="29"/>
  <c r="D801" i="29"/>
  <c r="G801" i="29"/>
  <c r="B802" i="29"/>
  <c r="C802" i="29"/>
  <c r="G802" i="29"/>
  <c r="B803" i="29"/>
  <c r="D803" i="29" s="1"/>
  <c r="C803" i="29"/>
  <c r="G803" i="29"/>
  <c r="B804" i="29"/>
  <c r="C804" i="29"/>
  <c r="D804" i="29" s="1"/>
  <c r="E804" i="29"/>
  <c r="G804" i="29"/>
  <c r="B805" i="29"/>
  <c r="C805" i="29"/>
  <c r="D805" i="29"/>
  <c r="G805" i="29"/>
  <c r="H805" i="29"/>
  <c r="B806" i="29"/>
  <c r="C806" i="29"/>
  <c r="G806" i="29"/>
  <c r="B807" i="29"/>
  <c r="D807" i="29" s="1"/>
  <c r="C807" i="29"/>
  <c r="F807" i="29"/>
  <c r="G807" i="29"/>
  <c r="B808" i="29"/>
  <c r="D808" i="29" s="1"/>
  <c r="C808" i="29"/>
  <c r="E808" i="29"/>
  <c r="G808" i="29"/>
  <c r="B809" i="29"/>
  <c r="C809" i="29"/>
  <c r="D809" i="29"/>
  <c r="F809" i="29" s="1"/>
  <c r="G809" i="29"/>
  <c r="B810" i="29"/>
  <c r="C810" i="29"/>
  <c r="G810" i="29"/>
  <c r="B811" i="29"/>
  <c r="G811" i="29"/>
  <c r="B812" i="29"/>
  <c r="C812" i="29"/>
  <c r="D812" i="29" s="1"/>
  <c r="G812" i="29"/>
  <c r="B813" i="29"/>
  <c r="D813" i="29" s="1"/>
  <c r="C813" i="29"/>
  <c r="G813" i="29"/>
  <c r="B814" i="29"/>
  <c r="D814" i="29" s="1"/>
  <c r="C814" i="29"/>
  <c r="G814" i="29"/>
  <c r="B815" i="29"/>
  <c r="D815" i="29" s="1"/>
  <c r="C815" i="29"/>
  <c r="F815" i="29"/>
  <c r="G815" i="29"/>
  <c r="B816" i="29"/>
  <c r="D816" i="29" s="1"/>
  <c r="F816" i="29" s="1"/>
  <c r="C816" i="29"/>
  <c r="E816" i="29"/>
  <c r="G816" i="29"/>
  <c r="H816" i="29"/>
  <c r="B817" i="29"/>
  <c r="C817" i="29"/>
  <c r="D817" i="29"/>
  <c r="F817" i="29"/>
  <c r="G817" i="29"/>
  <c r="H817" i="29"/>
  <c r="B818" i="29"/>
  <c r="D818" i="29" s="1"/>
  <c r="C818" i="29"/>
  <c r="G818" i="29"/>
  <c r="B819" i="29"/>
  <c r="D819" i="29" s="1"/>
  <c r="C819" i="29"/>
  <c r="G819" i="29"/>
  <c r="B820" i="29"/>
  <c r="C820" i="29"/>
  <c r="D820" i="29" s="1"/>
  <c r="E820" i="29" s="1"/>
  <c r="G820" i="29"/>
  <c r="B821" i="29"/>
  <c r="D821" i="29" s="1"/>
  <c r="C821" i="29"/>
  <c r="G821" i="29"/>
  <c r="B822" i="29"/>
  <c r="D822" i="29" s="1"/>
  <c r="C822" i="29"/>
  <c r="G822" i="29"/>
  <c r="B823" i="29"/>
  <c r="G823" i="29"/>
  <c r="B824" i="29"/>
  <c r="D824" i="29" s="1"/>
  <c r="F824" i="29" s="1"/>
  <c r="C824" i="29"/>
  <c r="E824" i="29"/>
  <c r="J824" i="29" s="1"/>
  <c r="G824" i="29"/>
  <c r="H824" i="29"/>
  <c r="I824" i="29"/>
  <c r="B825" i="29"/>
  <c r="C825" i="29"/>
  <c r="D825" i="29"/>
  <c r="F825" i="29" s="1"/>
  <c r="G825" i="29"/>
  <c r="H825" i="29"/>
  <c r="B826" i="29"/>
  <c r="C826" i="29"/>
  <c r="G826" i="29"/>
  <c r="B827" i="29"/>
  <c r="C827" i="29"/>
  <c r="D827" i="29"/>
  <c r="E827" i="29" s="1"/>
  <c r="G827" i="29"/>
  <c r="B828" i="29"/>
  <c r="C828" i="29"/>
  <c r="D828" i="29"/>
  <c r="E828" i="29" s="1"/>
  <c r="J828" i="29" s="1"/>
  <c r="G828" i="29"/>
  <c r="I828" i="29"/>
  <c r="B829" i="29"/>
  <c r="C829" i="29"/>
  <c r="D829" i="29" s="1"/>
  <c r="H829" i="29" s="1"/>
  <c r="G829" i="29"/>
  <c r="B830" i="29"/>
  <c r="C830" i="29"/>
  <c r="G830" i="29"/>
  <c r="B831" i="29"/>
  <c r="D831" i="29" s="1"/>
  <c r="E831" i="29" s="1"/>
  <c r="C831" i="29"/>
  <c r="F831" i="29"/>
  <c r="G831" i="29"/>
  <c r="H831" i="29"/>
  <c r="B832" i="29"/>
  <c r="D832" i="29" s="1"/>
  <c r="F832" i="29" s="1"/>
  <c r="C832" i="29"/>
  <c r="E832" i="29"/>
  <c r="J832" i="29" s="1"/>
  <c r="G832" i="29"/>
  <c r="H832" i="29"/>
  <c r="I832" i="29"/>
  <c r="B833" i="29"/>
  <c r="C833" i="29"/>
  <c r="D833" i="29"/>
  <c r="F833" i="29" s="1"/>
  <c r="G833" i="29"/>
  <c r="H833" i="29"/>
  <c r="B834" i="29"/>
  <c r="D834" i="29" s="1"/>
  <c r="C834" i="29"/>
  <c r="G834" i="29"/>
  <c r="B835" i="29"/>
  <c r="G835" i="29"/>
  <c r="B836" i="29"/>
  <c r="C836" i="29"/>
  <c r="D836" i="29" s="1"/>
  <c r="E836" i="29"/>
  <c r="J836" i="29" s="1"/>
  <c r="G836" i="29"/>
  <c r="I836" i="29"/>
  <c r="B837" i="29"/>
  <c r="D837" i="29" s="1"/>
  <c r="C837" i="29"/>
  <c r="G837" i="29"/>
  <c r="B838" i="29"/>
  <c r="C838" i="29"/>
  <c r="G838" i="29"/>
  <c r="B839" i="29"/>
  <c r="G839" i="29"/>
  <c r="B840" i="29"/>
  <c r="D840" i="29" s="1"/>
  <c r="F840" i="29" s="1"/>
  <c r="C840" i="29"/>
  <c r="E840" i="29"/>
  <c r="G840" i="29"/>
  <c r="H840" i="29"/>
  <c r="I840" i="29"/>
  <c r="B841" i="29"/>
  <c r="C841" i="29"/>
  <c r="D841" i="29"/>
  <c r="F841" i="29"/>
  <c r="G841" i="29"/>
  <c r="H841" i="29"/>
  <c r="B842" i="29"/>
  <c r="C842" i="29"/>
  <c r="G842" i="29"/>
  <c r="B843" i="29"/>
  <c r="D843" i="29" s="1"/>
  <c r="C843" i="29"/>
  <c r="G843" i="29"/>
  <c r="B844" i="29"/>
  <c r="C844" i="29"/>
  <c r="D844" i="29" s="1"/>
  <c r="I844" i="29" s="1"/>
  <c r="G844" i="29"/>
  <c r="B845" i="29"/>
  <c r="D845" i="29" s="1"/>
  <c r="C845" i="29"/>
  <c r="G845" i="29"/>
  <c r="B846" i="29"/>
  <c r="D846" i="29" s="1"/>
  <c r="I846" i="29" s="1"/>
  <c r="C846" i="29"/>
  <c r="G846" i="29"/>
  <c r="B847" i="29"/>
  <c r="G847" i="29"/>
  <c r="B848" i="29"/>
  <c r="D848" i="29" s="1"/>
  <c r="C848" i="29"/>
  <c r="G848" i="29"/>
  <c r="B849" i="29"/>
  <c r="C849" i="29"/>
  <c r="D849" i="29"/>
  <c r="G849" i="29"/>
  <c r="B850" i="29"/>
  <c r="C850" i="29"/>
  <c r="G850" i="29"/>
  <c r="B851" i="29"/>
  <c r="G851" i="29"/>
  <c r="B852" i="29"/>
  <c r="C852" i="29"/>
  <c r="D852" i="29" s="1"/>
  <c r="G852" i="29"/>
  <c r="B853" i="29"/>
  <c r="C853" i="29"/>
  <c r="D853" i="29" s="1"/>
  <c r="G853" i="29"/>
  <c r="B854" i="29"/>
  <c r="D854" i="29" s="1"/>
  <c r="C854" i="29"/>
  <c r="G854" i="29"/>
  <c r="I854" i="29"/>
  <c r="B855" i="29"/>
  <c r="D855" i="29" s="1"/>
  <c r="C855" i="29"/>
  <c r="G855" i="29"/>
  <c r="I855" i="29"/>
  <c r="B856" i="29"/>
  <c r="D856" i="29" s="1"/>
  <c r="C856" i="29"/>
  <c r="G856" i="29"/>
  <c r="B857" i="29"/>
  <c r="C857" i="29"/>
  <c r="D857" i="29"/>
  <c r="G857" i="29"/>
  <c r="B858" i="29"/>
  <c r="D858" i="29" s="1"/>
  <c r="C858" i="29"/>
  <c r="E858" i="29"/>
  <c r="F858" i="29"/>
  <c r="G858" i="29"/>
  <c r="B859" i="29"/>
  <c r="G859" i="29"/>
  <c r="B860" i="29"/>
  <c r="C860" i="29"/>
  <c r="D860" i="29" s="1"/>
  <c r="G860" i="29"/>
  <c r="B861" i="29"/>
  <c r="C861" i="29"/>
  <c r="D861" i="29"/>
  <c r="G861" i="29"/>
  <c r="B862" i="29"/>
  <c r="D862" i="29" s="1"/>
  <c r="C862" i="29"/>
  <c r="G862" i="29"/>
  <c r="I862" i="29"/>
  <c r="B863" i="29"/>
  <c r="G863" i="29"/>
  <c r="B864" i="29"/>
  <c r="D864" i="29" s="1"/>
  <c r="C864" i="29"/>
  <c r="G864" i="29"/>
  <c r="B865" i="29"/>
  <c r="C865" i="29"/>
  <c r="D865" i="29"/>
  <c r="G865" i="29"/>
  <c r="B866" i="29"/>
  <c r="C866" i="29"/>
  <c r="G866" i="29"/>
  <c r="B867" i="29"/>
  <c r="G867" i="29"/>
  <c r="B868" i="29"/>
  <c r="C868" i="29"/>
  <c r="D868" i="29" s="1"/>
  <c r="G868" i="29"/>
  <c r="B869" i="29"/>
  <c r="D869" i="29" s="1"/>
  <c r="C869" i="29"/>
  <c r="G869" i="29"/>
  <c r="B870" i="29"/>
  <c r="D870" i="29" s="1"/>
  <c r="C870" i="29"/>
  <c r="G870" i="29"/>
  <c r="B871" i="29"/>
  <c r="D871" i="29" s="1"/>
  <c r="C871" i="29"/>
  <c r="F871" i="29"/>
  <c r="G871" i="29"/>
  <c r="B872" i="29"/>
  <c r="D872" i="29" s="1"/>
  <c r="F872" i="29" s="1"/>
  <c r="C872" i="29"/>
  <c r="E872" i="29"/>
  <c r="G872" i="29"/>
  <c r="H872" i="29"/>
  <c r="B873" i="29"/>
  <c r="C873" i="29"/>
  <c r="D873" i="29"/>
  <c r="F873" i="29"/>
  <c r="G873" i="29"/>
  <c r="H873" i="29"/>
  <c r="B874" i="29"/>
  <c r="D874" i="29" s="1"/>
  <c r="C874" i="29"/>
  <c r="G874" i="29"/>
  <c r="B875" i="29"/>
  <c r="D875" i="29" s="1"/>
  <c r="C875" i="29"/>
  <c r="G875" i="29"/>
  <c r="B876" i="29"/>
  <c r="C876" i="29"/>
  <c r="D876" i="29" s="1"/>
  <c r="E876" i="29"/>
  <c r="G876" i="29"/>
  <c r="B877" i="29"/>
  <c r="D877" i="29" s="1"/>
  <c r="C877" i="29"/>
  <c r="G877" i="29"/>
  <c r="H877" i="29"/>
  <c r="B878" i="29"/>
  <c r="D878" i="29" s="1"/>
  <c r="C878" i="29"/>
  <c r="G878" i="29"/>
  <c r="B879" i="29"/>
  <c r="D879" i="29" s="1"/>
  <c r="C879" i="29"/>
  <c r="F879" i="29"/>
  <c r="G879" i="29"/>
  <c r="B880" i="29"/>
  <c r="D880" i="29" s="1"/>
  <c r="F880" i="29" s="1"/>
  <c r="C880" i="29"/>
  <c r="E880" i="29"/>
  <c r="G880" i="29"/>
  <c r="H880" i="29"/>
  <c r="B881" i="29"/>
  <c r="C881" i="29"/>
  <c r="D881" i="29"/>
  <c r="F881" i="29"/>
  <c r="G881" i="29"/>
  <c r="H881" i="29"/>
  <c r="B882" i="29"/>
  <c r="D882" i="29" s="1"/>
  <c r="C882" i="29"/>
  <c r="G882" i="29"/>
  <c r="B883" i="29"/>
  <c r="D883" i="29" s="1"/>
  <c r="C883" i="29"/>
  <c r="G883" i="29"/>
  <c r="B884" i="29"/>
  <c r="C884" i="29"/>
  <c r="D884" i="29" s="1"/>
  <c r="E884" i="29"/>
  <c r="G884" i="29"/>
  <c r="B885" i="29"/>
  <c r="D885" i="29" s="1"/>
  <c r="C885" i="29"/>
  <c r="G885" i="29"/>
  <c r="B886" i="29"/>
  <c r="D886" i="29" s="1"/>
  <c r="C886" i="29"/>
  <c r="G886" i="29"/>
  <c r="B887" i="29"/>
  <c r="G887" i="29"/>
  <c r="B888" i="29"/>
  <c r="D888" i="29" s="1"/>
  <c r="F888" i="29" s="1"/>
  <c r="C888" i="29"/>
  <c r="E888" i="29"/>
  <c r="J888" i="29" s="1"/>
  <c r="G888" i="29"/>
  <c r="H888" i="29"/>
  <c r="I888" i="29"/>
  <c r="B889" i="29"/>
  <c r="C889" i="29"/>
  <c r="D889" i="29"/>
  <c r="F889" i="29" s="1"/>
  <c r="G889" i="29"/>
  <c r="H889" i="29"/>
  <c r="B890" i="29"/>
  <c r="C890" i="29"/>
  <c r="G890" i="29"/>
  <c r="B891" i="29"/>
  <c r="C891" i="29"/>
  <c r="D891" i="29"/>
  <c r="E891" i="29" s="1"/>
  <c r="F891" i="29"/>
  <c r="G891" i="29"/>
  <c r="B892" i="29"/>
  <c r="C892" i="29"/>
  <c r="D892" i="29"/>
  <c r="G892" i="29"/>
  <c r="B893" i="29"/>
  <c r="C893" i="29"/>
  <c r="D893" i="29" s="1"/>
  <c r="G893" i="29"/>
  <c r="B894" i="29"/>
  <c r="C894" i="29"/>
  <c r="G894" i="29"/>
  <c r="B895" i="29"/>
  <c r="D895" i="29" s="1"/>
  <c r="E895" i="29" s="1"/>
  <c r="C895" i="29"/>
  <c r="F895" i="29"/>
  <c r="G895" i="29"/>
  <c r="H895" i="29"/>
  <c r="B896" i="29"/>
  <c r="D896" i="29" s="1"/>
  <c r="F896" i="29" s="1"/>
  <c r="C896" i="29"/>
  <c r="E896" i="29"/>
  <c r="G896" i="29"/>
  <c r="H896" i="29"/>
  <c r="I896" i="29"/>
  <c r="B897" i="29"/>
  <c r="G897" i="29"/>
  <c r="B898" i="29"/>
  <c r="D898" i="29" s="1"/>
  <c r="C898" i="29"/>
  <c r="E898" i="29"/>
  <c r="G898" i="29"/>
  <c r="B899" i="29"/>
  <c r="C899" i="29"/>
  <c r="D899" i="29"/>
  <c r="G899" i="29"/>
  <c r="B900" i="29"/>
  <c r="C900" i="29"/>
  <c r="D900" i="29" s="1"/>
  <c r="I900" i="29" s="1"/>
  <c r="G900" i="29"/>
  <c r="B901" i="29"/>
  <c r="D901" i="29" s="1"/>
  <c r="C901" i="29"/>
  <c r="G901" i="29"/>
  <c r="B902" i="29"/>
  <c r="G902" i="29"/>
  <c r="B903" i="29"/>
  <c r="D903" i="29" s="1"/>
  <c r="E903" i="29" s="1"/>
  <c r="C903" i="29"/>
  <c r="F903" i="29"/>
  <c r="G903" i="29"/>
  <c r="H903" i="29"/>
  <c r="I903" i="29"/>
  <c r="B904" i="29"/>
  <c r="D904" i="29" s="1"/>
  <c r="F904" i="29" s="1"/>
  <c r="C904" i="29"/>
  <c r="G904" i="29"/>
  <c r="H904" i="29"/>
  <c r="I904" i="29"/>
  <c r="B905" i="29"/>
  <c r="C905" i="29"/>
  <c r="D905" i="29"/>
  <c r="F905" i="29" s="1"/>
  <c r="G905" i="29"/>
  <c r="H905" i="29"/>
  <c r="B906" i="29"/>
  <c r="D906" i="29" s="1"/>
  <c r="C906" i="29"/>
  <c r="G906" i="29"/>
  <c r="B907" i="29"/>
  <c r="C907" i="29"/>
  <c r="D907" i="29"/>
  <c r="G907" i="29"/>
  <c r="B908" i="29"/>
  <c r="C908" i="29"/>
  <c r="D908" i="29" s="1"/>
  <c r="E908" i="29"/>
  <c r="J908" i="29" s="1"/>
  <c r="G908" i="29"/>
  <c r="I908" i="29"/>
  <c r="B909" i="29"/>
  <c r="D909" i="29" s="1"/>
  <c r="C909" i="29"/>
  <c r="G909" i="29"/>
  <c r="B910" i="29"/>
  <c r="C910" i="29"/>
  <c r="G910" i="29"/>
  <c r="B911" i="29"/>
  <c r="D911" i="29" s="1"/>
  <c r="E911" i="29" s="1"/>
  <c r="J911" i="29" s="1"/>
  <c r="C911" i="29"/>
  <c r="F911" i="29"/>
  <c r="G911" i="29"/>
  <c r="H911" i="29"/>
  <c r="I911" i="29"/>
  <c r="B912" i="29"/>
  <c r="D912" i="29" s="1"/>
  <c r="F912" i="29" s="1"/>
  <c r="C912" i="29"/>
  <c r="G912" i="29"/>
  <c r="H912" i="29"/>
  <c r="I912" i="29"/>
  <c r="B913" i="29"/>
  <c r="G913" i="29"/>
  <c r="B914" i="29"/>
  <c r="C914" i="29"/>
  <c r="G914" i="29"/>
  <c r="B915" i="29"/>
  <c r="D915" i="29" s="1"/>
  <c r="C915" i="29"/>
  <c r="G915" i="29"/>
  <c r="B916" i="29"/>
  <c r="C916" i="29"/>
  <c r="D916" i="29" s="1"/>
  <c r="I916" i="29" s="1"/>
  <c r="G916" i="29"/>
  <c r="B917" i="29"/>
  <c r="D917" i="29" s="1"/>
  <c r="C917" i="29"/>
  <c r="G917" i="29"/>
  <c r="B918" i="29"/>
  <c r="C918" i="29"/>
  <c r="G918" i="29"/>
  <c r="B919" i="29"/>
  <c r="D919" i="29" s="1"/>
  <c r="E919" i="29" s="1"/>
  <c r="C919" i="29"/>
  <c r="G919" i="29"/>
  <c r="H919" i="29"/>
  <c r="I919" i="29"/>
  <c r="J919" i="29" s="1"/>
  <c r="B920" i="29"/>
  <c r="D920" i="29" s="1"/>
  <c r="F920" i="29" s="1"/>
  <c r="C920" i="29"/>
  <c r="E920" i="29"/>
  <c r="G920" i="29"/>
  <c r="H920" i="29"/>
  <c r="I920" i="29"/>
  <c r="B921" i="29"/>
  <c r="C921" i="29"/>
  <c r="D921" i="29"/>
  <c r="F921" i="29"/>
  <c r="G921" i="29"/>
  <c r="H921" i="29"/>
  <c r="B922" i="29"/>
  <c r="G922" i="29"/>
  <c r="B923" i="29"/>
  <c r="D923" i="29" s="1"/>
  <c r="C923" i="29"/>
  <c r="G923" i="29"/>
  <c r="B924" i="29"/>
  <c r="C924" i="29"/>
  <c r="D924" i="29" s="1"/>
  <c r="I924" i="29" s="1"/>
  <c r="G924" i="29"/>
  <c r="B925" i="29"/>
  <c r="D925" i="29" s="1"/>
  <c r="C925" i="29"/>
  <c r="G925" i="29"/>
  <c r="B926" i="29"/>
  <c r="C926" i="29"/>
  <c r="G926" i="29"/>
  <c r="B927" i="29"/>
  <c r="D927" i="29" s="1"/>
  <c r="E927" i="29" s="1"/>
  <c r="C927" i="29"/>
  <c r="G927" i="29"/>
  <c r="H927" i="29"/>
  <c r="I927" i="29"/>
  <c r="J927" i="29"/>
  <c r="B928" i="29"/>
  <c r="D928" i="29" s="1"/>
  <c r="F928" i="29" s="1"/>
  <c r="C928" i="29"/>
  <c r="E928" i="29"/>
  <c r="G928" i="29"/>
  <c r="H928" i="29"/>
  <c r="I928" i="29"/>
  <c r="B929" i="29"/>
  <c r="C929" i="29"/>
  <c r="D929" i="29"/>
  <c r="F929" i="29"/>
  <c r="G929" i="29"/>
  <c r="H929" i="29"/>
  <c r="B930" i="29"/>
  <c r="G930" i="29"/>
  <c r="B931" i="29"/>
  <c r="D931" i="29" s="1"/>
  <c r="C931" i="29"/>
  <c r="G931" i="29"/>
  <c r="B932" i="29"/>
  <c r="C932" i="29"/>
  <c r="D932" i="29" s="1"/>
  <c r="I932" i="29" s="1"/>
  <c r="G932" i="29"/>
  <c r="B933" i="29"/>
  <c r="D933" i="29" s="1"/>
  <c r="C933" i="29"/>
  <c r="G933" i="29"/>
  <c r="B934" i="29"/>
  <c r="D934" i="29" s="1"/>
  <c r="C934" i="29"/>
  <c r="G934" i="29"/>
  <c r="B935" i="29"/>
  <c r="G935" i="29"/>
  <c r="B936" i="29"/>
  <c r="D936" i="29" s="1"/>
  <c r="C936" i="29"/>
  <c r="G936" i="29"/>
  <c r="B937" i="29"/>
  <c r="C937" i="29"/>
  <c r="D937" i="29"/>
  <c r="G937" i="29"/>
  <c r="B938" i="29"/>
  <c r="C938" i="29"/>
  <c r="G938" i="29"/>
  <c r="B939" i="29"/>
  <c r="C939" i="29"/>
  <c r="D939" i="29"/>
  <c r="E939" i="29" s="1"/>
  <c r="F939" i="29"/>
  <c r="G939" i="29"/>
  <c r="B940" i="29"/>
  <c r="C940" i="29"/>
  <c r="D940" i="29"/>
  <c r="E940" i="29" s="1"/>
  <c r="G940" i="29"/>
  <c r="I940" i="29"/>
  <c r="B941" i="29"/>
  <c r="C941" i="29"/>
  <c r="D941" i="29"/>
  <c r="G941" i="29"/>
  <c r="B942" i="29"/>
  <c r="C942" i="29"/>
  <c r="G942" i="29"/>
  <c r="B943" i="29"/>
  <c r="D943" i="29" s="1"/>
  <c r="E943" i="29" s="1"/>
  <c r="C943" i="29"/>
  <c r="F943" i="29"/>
  <c r="G943" i="29"/>
  <c r="H943" i="29"/>
  <c r="I943" i="29"/>
  <c r="J943" i="29" s="1"/>
  <c r="B944" i="29"/>
  <c r="D944" i="29" s="1"/>
  <c r="C944" i="29"/>
  <c r="G944" i="29"/>
  <c r="B945" i="29"/>
  <c r="C945" i="29"/>
  <c r="D945" i="29"/>
  <c r="G945" i="29"/>
  <c r="B946" i="29"/>
  <c r="C946" i="29"/>
  <c r="G946" i="29"/>
  <c r="B947" i="29"/>
  <c r="C947" i="29"/>
  <c r="D947" i="29"/>
  <c r="E947" i="29" s="1"/>
  <c r="F947" i="29"/>
  <c r="G947" i="29"/>
  <c r="B948" i="29"/>
  <c r="C948" i="29"/>
  <c r="D948" i="29"/>
  <c r="E948" i="29" s="1"/>
  <c r="G948" i="29"/>
  <c r="I948" i="29"/>
  <c r="B949" i="29"/>
  <c r="C949" i="29"/>
  <c r="D949" i="29"/>
  <c r="G949" i="29"/>
  <c r="B950" i="29"/>
  <c r="C950" i="29"/>
  <c r="G950" i="29"/>
  <c r="B951" i="29"/>
  <c r="D951" i="29" s="1"/>
  <c r="E951" i="29" s="1"/>
  <c r="C951" i="29"/>
  <c r="F951" i="29"/>
  <c r="G951" i="29"/>
  <c r="H951" i="29"/>
  <c r="I951" i="29"/>
  <c r="J951" i="29" s="1"/>
  <c r="B952" i="29"/>
  <c r="D952" i="29" s="1"/>
  <c r="C952" i="29"/>
  <c r="G952" i="29"/>
  <c r="B953" i="29"/>
  <c r="C953" i="29"/>
  <c r="D953" i="29"/>
  <c r="G953" i="29"/>
  <c r="B954" i="29"/>
  <c r="C954" i="29"/>
  <c r="G954" i="29"/>
  <c r="B955" i="29"/>
  <c r="C955" i="29"/>
  <c r="D955" i="29"/>
  <c r="E955" i="29" s="1"/>
  <c r="F955" i="29"/>
  <c r="G955" i="29"/>
  <c r="B956" i="29"/>
  <c r="C956" i="29"/>
  <c r="D956" i="29"/>
  <c r="E956" i="29" s="1"/>
  <c r="G956" i="29"/>
  <c r="I956" i="29"/>
  <c r="B957" i="29"/>
  <c r="C957" i="29"/>
  <c r="D957" i="29"/>
  <c r="G957" i="29"/>
  <c r="B958" i="29"/>
  <c r="C958" i="29"/>
  <c r="G958" i="29"/>
  <c r="B959" i="29"/>
  <c r="D959" i="29" s="1"/>
  <c r="E959" i="29" s="1"/>
  <c r="C959" i="29"/>
  <c r="F959" i="29"/>
  <c r="G959" i="29"/>
  <c r="H959" i="29"/>
  <c r="I959" i="29"/>
  <c r="J959" i="29" s="1"/>
  <c r="B960" i="29"/>
  <c r="D960" i="29" s="1"/>
  <c r="C960" i="29"/>
  <c r="G960" i="29"/>
  <c r="B961" i="29"/>
  <c r="G961" i="29"/>
  <c r="B962" i="29"/>
  <c r="D962" i="29" s="1"/>
  <c r="C962" i="29"/>
  <c r="E962" i="29"/>
  <c r="F962" i="29"/>
  <c r="G962" i="29"/>
  <c r="B963" i="29"/>
  <c r="G963" i="29"/>
  <c r="B964" i="29"/>
  <c r="C964" i="29"/>
  <c r="D964" i="29"/>
  <c r="G964" i="29"/>
  <c r="B965" i="29"/>
  <c r="C965" i="29"/>
  <c r="D965" i="29"/>
  <c r="G965" i="29"/>
  <c r="H965" i="29"/>
  <c r="B966" i="29"/>
  <c r="D966" i="29" s="1"/>
  <c r="C966" i="29"/>
  <c r="G966" i="29"/>
  <c r="I966" i="29"/>
  <c r="B967" i="29"/>
  <c r="D967" i="29" s="1"/>
  <c r="C967" i="29"/>
  <c r="G967" i="29"/>
  <c r="B968" i="29"/>
  <c r="D968" i="29" s="1"/>
  <c r="C968" i="29"/>
  <c r="G968" i="29"/>
  <c r="B969" i="29"/>
  <c r="C969" i="29"/>
  <c r="D969" i="29"/>
  <c r="G969" i="29"/>
  <c r="B970" i="29"/>
  <c r="D970" i="29" s="1"/>
  <c r="E970" i="29" s="1"/>
  <c r="C970" i="29"/>
  <c r="F970" i="29"/>
  <c r="G970" i="29"/>
  <c r="B971" i="29"/>
  <c r="D971" i="29" s="1"/>
  <c r="C971" i="29"/>
  <c r="G971" i="29"/>
  <c r="B972" i="29"/>
  <c r="C972" i="29"/>
  <c r="D972" i="29" s="1"/>
  <c r="G972" i="29"/>
  <c r="B973" i="29"/>
  <c r="C973" i="29"/>
  <c r="D973" i="29" s="1"/>
  <c r="G973" i="29"/>
  <c r="B974" i="29"/>
  <c r="D974" i="29" s="1"/>
  <c r="C974" i="29"/>
  <c r="G974" i="29"/>
  <c r="I974" i="29"/>
  <c r="B975" i="29"/>
  <c r="D975" i="29" s="1"/>
  <c r="C975" i="29"/>
  <c r="G975" i="29"/>
  <c r="B976" i="29"/>
  <c r="D976" i="29" s="1"/>
  <c r="C976" i="29"/>
  <c r="E976" i="29"/>
  <c r="G976" i="29"/>
  <c r="B977" i="29"/>
  <c r="G977" i="29"/>
  <c r="B978" i="29"/>
  <c r="C978" i="29"/>
  <c r="G978" i="29"/>
  <c r="B979" i="29"/>
  <c r="D979" i="29" s="1"/>
  <c r="C979" i="29"/>
  <c r="G979" i="29"/>
  <c r="B980" i="29"/>
  <c r="G980" i="29"/>
  <c r="B981" i="29"/>
  <c r="C981" i="29"/>
  <c r="D981" i="29"/>
  <c r="G981" i="29"/>
  <c r="H981" i="29"/>
  <c r="B982" i="29"/>
  <c r="C982" i="29"/>
  <c r="G982" i="29"/>
  <c r="B983" i="29"/>
  <c r="D983" i="29" s="1"/>
  <c r="C983" i="29"/>
  <c r="F983" i="29"/>
  <c r="G983" i="29"/>
  <c r="B984" i="29"/>
  <c r="D984" i="29" s="1"/>
  <c r="C984" i="29"/>
  <c r="G984" i="29"/>
  <c r="B985" i="29"/>
  <c r="G985" i="29"/>
  <c r="B986" i="29"/>
  <c r="D986" i="29" s="1"/>
  <c r="C986" i="29"/>
  <c r="G986" i="29"/>
  <c r="B987" i="29"/>
  <c r="C987" i="29"/>
  <c r="D987" i="29"/>
  <c r="E987" i="29"/>
  <c r="G987" i="29"/>
  <c r="B988" i="29"/>
  <c r="C988" i="29"/>
  <c r="D988" i="29"/>
  <c r="G988" i="29"/>
  <c r="B989" i="29"/>
  <c r="D989" i="29" s="1"/>
  <c r="C989" i="29"/>
  <c r="G989" i="29"/>
  <c r="H989" i="29"/>
  <c r="B990" i="29"/>
  <c r="D990" i="29" s="1"/>
  <c r="C990" i="29"/>
  <c r="G990" i="29"/>
  <c r="B991" i="29"/>
  <c r="D991" i="29" s="1"/>
  <c r="C991" i="29"/>
  <c r="F991" i="29"/>
  <c r="G991" i="29"/>
  <c r="B992" i="29"/>
  <c r="D992" i="29" s="1"/>
  <c r="F992" i="29" s="1"/>
  <c r="C992" i="29"/>
  <c r="E992" i="29"/>
  <c r="G992" i="29"/>
  <c r="H992" i="29"/>
  <c r="B993" i="29"/>
  <c r="C993" i="29"/>
  <c r="D993" i="29"/>
  <c r="F993" i="29"/>
  <c r="G993" i="29"/>
  <c r="H993" i="29"/>
  <c r="B994" i="29"/>
  <c r="D994" i="29" s="1"/>
  <c r="C994" i="29"/>
  <c r="G994" i="29"/>
  <c r="B995" i="29"/>
  <c r="D995" i="29" s="1"/>
  <c r="C995" i="29"/>
  <c r="G995" i="29"/>
  <c r="B996" i="29"/>
  <c r="C996" i="29"/>
  <c r="D996" i="29"/>
  <c r="G996" i="29"/>
  <c r="B997" i="29"/>
  <c r="D997" i="29" s="1"/>
  <c r="C997" i="29"/>
  <c r="G997" i="29"/>
  <c r="H997" i="29"/>
  <c r="B998" i="29"/>
  <c r="D998" i="29" s="1"/>
  <c r="C998" i="29"/>
  <c r="G998" i="29"/>
  <c r="B999" i="29"/>
  <c r="G999" i="29"/>
  <c r="B1000" i="29"/>
  <c r="D1000" i="29" s="1"/>
  <c r="F1000" i="29" s="1"/>
  <c r="C1000" i="29"/>
  <c r="E1000" i="29"/>
  <c r="G1000" i="29"/>
  <c r="H1000" i="29"/>
  <c r="I1000" i="29"/>
  <c r="B1001" i="29"/>
  <c r="C1001" i="29"/>
  <c r="D1001" i="29"/>
  <c r="F1001" i="29" s="1"/>
  <c r="G1001" i="29"/>
  <c r="H1001" i="29"/>
  <c r="B1002" i="29"/>
  <c r="D1002" i="29" s="1"/>
  <c r="C1002" i="29"/>
  <c r="G1002" i="29"/>
  <c r="B1003" i="29"/>
  <c r="C1003" i="29"/>
  <c r="D1003" i="29"/>
  <c r="E1003" i="29"/>
  <c r="F1003" i="29"/>
  <c r="G1003" i="29"/>
  <c r="B1004" i="29"/>
  <c r="C1004" i="29"/>
  <c r="D1004" i="29"/>
  <c r="E1004" i="29"/>
  <c r="G1004" i="29"/>
  <c r="I1004" i="29"/>
  <c r="B1005" i="29"/>
  <c r="C1005" i="29"/>
  <c r="D1005" i="29" s="1"/>
  <c r="G1005" i="29"/>
  <c r="B1006" i="29"/>
  <c r="D1006" i="29" s="1"/>
  <c r="C1006" i="29"/>
  <c r="G1006" i="29"/>
  <c r="B1007" i="29"/>
  <c r="G1007" i="29"/>
  <c r="B1008" i="29"/>
  <c r="D1008" i="29" s="1"/>
  <c r="F1008" i="29" s="1"/>
  <c r="C1008" i="29"/>
  <c r="G1008" i="29"/>
  <c r="H1008" i="29"/>
  <c r="I1008" i="29"/>
  <c r="B1009" i="29"/>
  <c r="C1009" i="29"/>
  <c r="D1009" i="29"/>
  <c r="F1009" i="29" s="1"/>
  <c r="G1009" i="29"/>
  <c r="H1009" i="29"/>
  <c r="B1010" i="29"/>
  <c r="D1010" i="29" s="1"/>
  <c r="C1010" i="29"/>
  <c r="E1010" i="29"/>
  <c r="G1010" i="29"/>
  <c r="B1011" i="29"/>
  <c r="C1011" i="29"/>
  <c r="D1011" i="29"/>
  <c r="E1011" i="29" s="1"/>
  <c r="F1011" i="29"/>
  <c r="G1011" i="29"/>
  <c r="B1012" i="29"/>
  <c r="C1012" i="29"/>
  <c r="D1012" i="29" s="1"/>
  <c r="E1012" i="29"/>
  <c r="J1012" i="29" s="1"/>
  <c r="G1012" i="29"/>
  <c r="I1012" i="29"/>
  <c r="B1013" i="29"/>
  <c r="D1013" i="29" s="1"/>
  <c r="C1013" i="29"/>
  <c r="G1013" i="29"/>
  <c r="B1014" i="29"/>
  <c r="C1014" i="29"/>
  <c r="G1014" i="29"/>
  <c r="B1015" i="29"/>
  <c r="D1015" i="29" s="1"/>
  <c r="E1015" i="29" s="1"/>
  <c r="J1015" i="29" s="1"/>
  <c r="C1015" i="29"/>
  <c r="F1015" i="29"/>
  <c r="G1015" i="29"/>
  <c r="H1015" i="29"/>
  <c r="I1015" i="29"/>
  <c r="B1016" i="29"/>
  <c r="D1016" i="29" s="1"/>
  <c r="F1016" i="29" s="1"/>
  <c r="C1016" i="29"/>
  <c r="G1016" i="29"/>
  <c r="H1016" i="29"/>
  <c r="I1016" i="29"/>
  <c r="B1017" i="29"/>
  <c r="C1017" i="29"/>
  <c r="D1017" i="29"/>
  <c r="F1017" i="29" s="1"/>
  <c r="G1017" i="29"/>
  <c r="H1017" i="29"/>
  <c r="B1018" i="29"/>
  <c r="D1018" i="29" s="1"/>
  <c r="C1018" i="29"/>
  <c r="E1018" i="29"/>
  <c r="G1018" i="29"/>
  <c r="B1019" i="29"/>
  <c r="C1019" i="29"/>
  <c r="D1019" i="29"/>
  <c r="G1019" i="29"/>
  <c r="B1020" i="29"/>
  <c r="C1020" i="29"/>
  <c r="D1020" i="29" s="1"/>
  <c r="G1020" i="29"/>
  <c r="B1021" i="29"/>
  <c r="D1021" i="29" s="1"/>
  <c r="C1021" i="29"/>
  <c r="G1021" i="29"/>
  <c r="B1022" i="29"/>
  <c r="D1022" i="29" s="1"/>
  <c r="C1022" i="29"/>
  <c r="G1022" i="29"/>
  <c r="B1023" i="29"/>
  <c r="D1023" i="29" s="1"/>
  <c r="E1023" i="29" s="1"/>
  <c r="C1023" i="29"/>
  <c r="F1023" i="29"/>
  <c r="G1023" i="29"/>
  <c r="H1023" i="29"/>
  <c r="I1023" i="29"/>
  <c r="B1024" i="29"/>
  <c r="D1024" i="29" s="1"/>
  <c r="F1024" i="29" s="1"/>
  <c r="C1024" i="29"/>
  <c r="G1024" i="29"/>
  <c r="H1024" i="29"/>
  <c r="I1024" i="29"/>
  <c r="B1025" i="29"/>
  <c r="C1025" i="29"/>
  <c r="D1025" i="29"/>
  <c r="F1025" i="29" s="1"/>
  <c r="G1025" i="29"/>
  <c r="H1025" i="29"/>
  <c r="B1026" i="29"/>
  <c r="D1026" i="29" s="1"/>
  <c r="C1026" i="29"/>
  <c r="G1026" i="29"/>
  <c r="B1027" i="29"/>
  <c r="C1027" i="29"/>
  <c r="D1027" i="29"/>
  <c r="G1027" i="29"/>
  <c r="B1028" i="29"/>
  <c r="C1028" i="29"/>
  <c r="D1028" i="29" s="1"/>
  <c r="E1028" i="29"/>
  <c r="G1028" i="29"/>
  <c r="I1028" i="29"/>
  <c r="B1029" i="29"/>
  <c r="D1029" i="29" s="1"/>
  <c r="C1029" i="29"/>
  <c r="G1029" i="29"/>
  <c r="B1030" i="29"/>
  <c r="C1030" i="29"/>
  <c r="G1030" i="29"/>
  <c r="B1031" i="29"/>
  <c r="D1031" i="29" s="1"/>
  <c r="E1031" i="29" s="1"/>
  <c r="J1031" i="29" s="1"/>
  <c r="C1031" i="29"/>
  <c r="F1031" i="29"/>
  <c r="G1031" i="29"/>
  <c r="H1031" i="29"/>
  <c r="I1031" i="29"/>
  <c r="B1032" i="29"/>
  <c r="D1032" i="29" s="1"/>
  <c r="F1032" i="29" s="1"/>
  <c r="C1032" i="29"/>
  <c r="G1032" i="29"/>
  <c r="H1032" i="29"/>
  <c r="I1032" i="29"/>
  <c r="B1033" i="29"/>
  <c r="G1033" i="29"/>
  <c r="B1034" i="29"/>
  <c r="C1034" i="29"/>
  <c r="G1034" i="29"/>
  <c r="B1035" i="29"/>
  <c r="D1035" i="29" s="1"/>
  <c r="C1035" i="29"/>
  <c r="G1035" i="29"/>
  <c r="B1036" i="29"/>
  <c r="C1036" i="29"/>
  <c r="D1036" i="29" s="1"/>
  <c r="I1036" i="29" s="1"/>
  <c r="G1036" i="29"/>
  <c r="B1037" i="29"/>
  <c r="D1037" i="29" s="1"/>
  <c r="C1037" i="29"/>
  <c r="G1037" i="29"/>
  <c r="B1038" i="29"/>
  <c r="D1038" i="29" s="1"/>
  <c r="I1038" i="29" s="1"/>
  <c r="C1038" i="29"/>
  <c r="G1038" i="29"/>
  <c r="B1039" i="29"/>
  <c r="D1039" i="29" s="1"/>
  <c r="E1039" i="29" s="1"/>
  <c r="C1039" i="29"/>
  <c r="G1039" i="29"/>
  <c r="H1039" i="29"/>
  <c r="I1039" i="29"/>
  <c r="J1039" i="29" s="1"/>
  <c r="B1040" i="29"/>
  <c r="D1040" i="29" s="1"/>
  <c r="F1040" i="29" s="1"/>
  <c r="C1040" i="29"/>
  <c r="E1040" i="29"/>
  <c r="G1040" i="29"/>
  <c r="H1040" i="29"/>
  <c r="I1040" i="29"/>
  <c r="B1041" i="29"/>
  <c r="C1041" i="29"/>
  <c r="D1041" i="29"/>
  <c r="F1041" i="29"/>
  <c r="G1041" i="29"/>
  <c r="H1041" i="29"/>
  <c r="B1042" i="29"/>
  <c r="C1042" i="29"/>
  <c r="G1042" i="29"/>
  <c r="B1043" i="29"/>
  <c r="D1043" i="29" s="1"/>
  <c r="C1043" i="29"/>
  <c r="G1043" i="29"/>
  <c r="B1044" i="29"/>
  <c r="C1044" i="29"/>
  <c r="D1044" i="29" s="1"/>
  <c r="I1044" i="29" s="1"/>
  <c r="G1044" i="29"/>
  <c r="B1045" i="29"/>
  <c r="D1045" i="29" s="1"/>
  <c r="C1045" i="29"/>
  <c r="G1045" i="29"/>
  <c r="B1046" i="29"/>
  <c r="C1046" i="29"/>
  <c r="G1046" i="29"/>
  <c r="B1047" i="29"/>
  <c r="D1047" i="29" s="1"/>
  <c r="E1047" i="29" s="1"/>
  <c r="C1047" i="29"/>
  <c r="G1047" i="29"/>
  <c r="H1047" i="29"/>
  <c r="I1047" i="29"/>
  <c r="J1047" i="29" s="1"/>
  <c r="B1048" i="29"/>
  <c r="D1048" i="29" s="1"/>
  <c r="F1048" i="29" s="1"/>
  <c r="C1048" i="29"/>
  <c r="E1048" i="29"/>
  <c r="G1048" i="29"/>
  <c r="H1048" i="29"/>
  <c r="I1048" i="29"/>
  <c r="B1049" i="29"/>
  <c r="C1049" i="29"/>
  <c r="D1049" i="29"/>
  <c r="F1049" i="29"/>
  <c r="G1049" i="29"/>
  <c r="H1049" i="29"/>
  <c r="B1050" i="29"/>
  <c r="C1050" i="29"/>
  <c r="G1050" i="29"/>
  <c r="B1051" i="29"/>
  <c r="D1051" i="29" s="1"/>
  <c r="C1051" i="29"/>
  <c r="G1051" i="29"/>
  <c r="B1052" i="29"/>
  <c r="C1052" i="29"/>
  <c r="D1052" i="29" s="1"/>
  <c r="I1052" i="29" s="1"/>
  <c r="G1052" i="29"/>
  <c r="B1053" i="29"/>
  <c r="D1053" i="29" s="1"/>
  <c r="C1053" i="29"/>
  <c r="G1053" i="29"/>
  <c r="B1054" i="29"/>
  <c r="D1054" i="29" s="1"/>
  <c r="C1054" i="29"/>
  <c r="G1054" i="29"/>
  <c r="B1055" i="29"/>
  <c r="G1055" i="29"/>
  <c r="B1056" i="29"/>
  <c r="D1056" i="29" s="1"/>
  <c r="C1056" i="29"/>
  <c r="G1056" i="29"/>
  <c r="B1057" i="29"/>
  <c r="C1057" i="29"/>
  <c r="D1057" i="29"/>
  <c r="G1057" i="29"/>
  <c r="B1058" i="29"/>
  <c r="C1058" i="29"/>
  <c r="G1058" i="29"/>
  <c r="B1059" i="29"/>
  <c r="C1059" i="29"/>
  <c r="D1059" i="29"/>
  <c r="E1059" i="29" s="1"/>
  <c r="F1059" i="29"/>
  <c r="G1059" i="29"/>
  <c r="B1060" i="29"/>
  <c r="C1060" i="29"/>
  <c r="D1060" i="29"/>
  <c r="E1060" i="29" s="1"/>
  <c r="G1060" i="29"/>
  <c r="I1060" i="29"/>
  <c r="B1061" i="29"/>
  <c r="C1061" i="29"/>
  <c r="D1061" i="29"/>
  <c r="G1061" i="29"/>
  <c r="B1062" i="29"/>
  <c r="C1062" i="29"/>
  <c r="G1062" i="29"/>
  <c r="B1" i="28"/>
  <c r="M113" i="12"/>
  <c r="A5" i="28"/>
  <c r="C5" i="28"/>
  <c r="D1" i="28"/>
  <c r="G1" i="28"/>
  <c r="G5" i="28" s="1"/>
  <c r="B6" i="28"/>
  <c r="M114" i="12"/>
  <c r="A6" i="28" s="1"/>
  <c r="B7" i="28"/>
  <c r="M115" i="12"/>
  <c r="A7" i="28"/>
  <c r="C7" i="28"/>
  <c r="G7" i="28"/>
  <c r="B8" i="28"/>
  <c r="M116" i="12"/>
  <c r="A8" i="28"/>
  <c r="C8" i="28"/>
  <c r="D8" i="28"/>
  <c r="B9" i="28"/>
  <c r="M117" i="12"/>
  <c r="A9" i="28" s="1"/>
  <c r="G9" i="28"/>
  <c r="M118" i="12"/>
  <c r="A10" i="28"/>
  <c r="G10" i="28"/>
  <c r="M119" i="12"/>
  <c r="A11" i="28"/>
  <c r="C11" i="28" s="1"/>
  <c r="G11" i="28"/>
  <c r="B12" i="28"/>
  <c r="G12" i="28"/>
  <c r="M121" i="12"/>
  <c r="B14" i="28"/>
  <c r="M122" i="12"/>
  <c r="T122" i="12" s="1"/>
  <c r="A14" i="28"/>
  <c r="C14" i="28"/>
  <c r="B15" i="28"/>
  <c r="M123" i="12"/>
  <c r="A15" i="28"/>
  <c r="D15" i="28" s="1"/>
  <c r="I15" i="28" s="1"/>
  <c r="C15" i="28"/>
  <c r="G15" i="28"/>
  <c r="B16" i="28"/>
  <c r="M124" i="12"/>
  <c r="A16" i="28"/>
  <c r="B17" i="28"/>
  <c r="M125" i="12"/>
  <c r="N125" i="12" s="1"/>
  <c r="W125" i="12" s="1"/>
  <c r="G17" i="28"/>
  <c r="M126" i="12"/>
  <c r="A18" i="28"/>
  <c r="G18" i="28"/>
  <c r="M127" i="12"/>
  <c r="A19" i="28"/>
  <c r="C19" i="28" s="1"/>
  <c r="G19" i="28"/>
  <c r="B20" i="28"/>
  <c r="G20" i="28"/>
  <c r="M129" i="12"/>
  <c r="A21" i="28" s="1"/>
  <c r="C21" i="28" s="1"/>
  <c r="B22" i="28"/>
  <c r="M130" i="12"/>
  <c r="A22" i="28"/>
  <c r="C22" i="28" s="1"/>
  <c r="B23" i="28"/>
  <c r="M111" i="11"/>
  <c r="A23" i="28"/>
  <c r="C23" i="28"/>
  <c r="G23" i="28"/>
  <c r="B24" i="28"/>
  <c r="M112" i="11"/>
  <c r="A24" i="28"/>
  <c r="C24" i="28" s="1"/>
  <c r="B25" i="28"/>
  <c r="M113" i="11"/>
  <c r="A25" i="28"/>
  <c r="G25" i="28"/>
  <c r="M114" i="11"/>
  <c r="A26" i="28"/>
  <c r="G26" i="28"/>
  <c r="M115" i="11"/>
  <c r="A27" i="28"/>
  <c r="G27" i="28"/>
  <c r="B28" i="28"/>
  <c r="M116" i="11"/>
  <c r="G28" i="28"/>
  <c r="B29" i="28"/>
  <c r="M117" i="11"/>
  <c r="B30" i="28"/>
  <c r="M118" i="11"/>
  <c r="T118" i="11" s="1"/>
  <c r="A30" i="28"/>
  <c r="B31" i="28"/>
  <c r="M119" i="11"/>
  <c r="A31" i="28"/>
  <c r="C31" i="28"/>
  <c r="G31" i="28"/>
  <c r="B32" i="28"/>
  <c r="M120" i="11"/>
  <c r="A32" i="28"/>
  <c r="C32" i="28" s="1"/>
  <c r="G32" i="28"/>
  <c r="B33" i="28"/>
  <c r="M121" i="11"/>
  <c r="A33" i="28" s="1"/>
  <c r="G33" i="28"/>
  <c r="M122" i="11"/>
  <c r="A34" i="28" s="1"/>
  <c r="G34" i="28"/>
  <c r="M123" i="11"/>
  <c r="A35" i="28" s="1"/>
  <c r="G35" i="28"/>
  <c r="B36" i="28"/>
  <c r="G36" i="28"/>
  <c r="B37" i="28"/>
  <c r="M125" i="11"/>
  <c r="A37" i="28" s="1"/>
  <c r="C37" i="28" s="1"/>
  <c r="D37" i="28"/>
  <c r="E37" i="28" s="1"/>
  <c r="F37" i="28"/>
  <c r="B38" i="28"/>
  <c r="M126" i="11"/>
  <c r="A38" i="28" s="1"/>
  <c r="C38" i="28"/>
  <c r="B39" i="28"/>
  <c r="M127" i="11"/>
  <c r="A39" i="28"/>
  <c r="G39" i="28"/>
  <c r="B40" i="28"/>
  <c r="M128" i="11"/>
  <c r="A40" i="28"/>
  <c r="D40" i="28" s="1"/>
  <c r="I40" i="28" s="1"/>
  <c r="C40" i="28"/>
  <c r="G40" i="28"/>
  <c r="B41" i="28"/>
  <c r="M129" i="11"/>
  <c r="T129" i="11" s="1"/>
  <c r="AC129" i="11" s="1"/>
  <c r="AC154" i="10" s="1"/>
  <c r="G41" i="28"/>
  <c r="M130" i="11"/>
  <c r="O130" i="11" s="1"/>
  <c r="A42" i="28"/>
  <c r="G42" i="28"/>
  <c r="M136" i="10"/>
  <c r="G43" i="28"/>
  <c r="B44" i="28"/>
  <c r="M137" i="10"/>
  <c r="G44" i="28"/>
  <c r="B45" i="28"/>
  <c r="M138" i="10"/>
  <c r="B46" i="28"/>
  <c r="M139" i="10"/>
  <c r="A46" i="28"/>
  <c r="B47" i="28"/>
  <c r="M140" i="10"/>
  <c r="A47" i="28"/>
  <c r="C47" i="28"/>
  <c r="G47" i="28"/>
  <c r="B48" i="28"/>
  <c r="G48" i="28"/>
  <c r="B49" i="28"/>
  <c r="M142" i="10"/>
  <c r="A49" i="28"/>
  <c r="G49" i="28"/>
  <c r="M143" i="10"/>
  <c r="A50" i="28"/>
  <c r="C50" i="28" s="1"/>
  <c r="G50" i="28"/>
  <c r="M144" i="10"/>
  <c r="A51" i="28" s="1"/>
  <c r="G51" i="28"/>
  <c r="B52" i="28"/>
  <c r="M145" i="10"/>
  <c r="A52" i="28"/>
  <c r="G52" i="28"/>
  <c r="B53" i="28"/>
  <c r="M146" i="10"/>
  <c r="G53" i="28"/>
  <c r="B54" i="28"/>
  <c r="M147" i="10"/>
  <c r="B55" i="28"/>
  <c r="G55" i="28"/>
  <c r="B56" i="28"/>
  <c r="G56" i="28"/>
  <c r="B57" i="28"/>
  <c r="M150" i="10"/>
  <c r="A57" i="28"/>
  <c r="C57" i="28"/>
  <c r="G57" i="28"/>
  <c r="B58" i="28"/>
  <c r="M151" i="10"/>
  <c r="A58" i="28"/>
  <c r="G58" i="28"/>
  <c r="M152" i="10"/>
  <c r="A59" i="28"/>
  <c r="G59" i="28"/>
  <c r="B60" i="28"/>
  <c r="M153" i="10"/>
  <c r="A60" i="28"/>
  <c r="C60" i="28" s="1"/>
  <c r="G60" i="28"/>
  <c r="B61" i="28"/>
  <c r="M154" i="10"/>
  <c r="A61" i="28" s="1"/>
  <c r="G61" i="28"/>
  <c r="B62" i="28"/>
  <c r="M155" i="10"/>
  <c r="A62" i="28"/>
  <c r="C62" i="28"/>
  <c r="B63" i="28"/>
  <c r="M111" i="9"/>
  <c r="A63" i="28" s="1"/>
  <c r="C63" i="28"/>
  <c r="G63" i="28"/>
  <c r="B64" i="28"/>
  <c r="D64" i="28" s="1"/>
  <c r="M112" i="9"/>
  <c r="A64" i="28"/>
  <c r="C64" i="28"/>
  <c r="G64" i="28"/>
  <c r="B65" i="28"/>
  <c r="M113" i="9"/>
  <c r="A65" i="28" s="1"/>
  <c r="G65" i="28"/>
  <c r="B66" i="28"/>
  <c r="M114" i="9"/>
  <c r="A66" i="28"/>
  <c r="G66" i="28"/>
  <c r="M115" i="9"/>
  <c r="A67" i="28" s="1"/>
  <c r="G67" i="28"/>
  <c r="B68" i="28"/>
  <c r="M116" i="9"/>
  <c r="T116" i="9" s="1"/>
  <c r="A68" i="28"/>
  <c r="G68" i="28"/>
  <c r="B69" i="28"/>
  <c r="D69" i="28" s="1"/>
  <c r="H69" i="28" s="1"/>
  <c r="M117" i="9"/>
  <c r="A69" i="28" s="1"/>
  <c r="C69" i="28"/>
  <c r="F69" i="28"/>
  <c r="G69" i="28"/>
  <c r="I69" i="28"/>
  <c r="B70" i="28"/>
  <c r="M118" i="9"/>
  <c r="A70" i="28" s="1"/>
  <c r="C70" i="28" s="1"/>
  <c r="B71" i="28"/>
  <c r="M119" i="9"/>
  <c r="A71" i="28"/>
  <c r="C71" i="28"/>
  <c r="G71" i="28"/>
  <c r="B72" i="28"/>
  <c r="M120" i="9"/>
  <c r="A72" i="28"/>
  <c r="G72" i="28"/>
  <c r="B73" i="28"/>
  <c r="M121" i="9"/>
  <c r="G73" i="28"/>
  <c r="B74" i="28"/>
  <c r="M122" i="9"/>
  <c r="A74" i="28" s="1"/>
  <c r="G74" i="28"/>
  <c r="M123" i="9"/>
  <c r="A75" i="28" s="1"/>
  <c r="C75" i="28"/>
  <c r="G75" i="28"/>
  <c r="B76" i="28"/>
  <c r="M124" i="9"/>
  <c r="G76" i="28"/>
  <c r="B77" i="28"/>
  <c r="M125" i="9"/>
  <c r="G77" i="28"/>
  <c r="B78" i="28"/>
  <c r="M126" i="9"/>
  <c r="B79" i="28"/>
  <c r="M127" i="9"/>
  <c r="A79" i="28" s="1"/>
  <c r="G79" i="28"/>
  <c r="B80" i="28"/>
  <c r="M128" i="9"/>
  <c r="A80" i="28"/>
  <c r="C80" i="28" s="1"/>
  <c r="D80" i="28"/>
  <c r="G80" i="28"/>
  <c r="B81" i="28"/>
  <c r="M129" i="9"/>
  <c r="R129" i="9" s="1"/>
  <c r="G81" i="28"/>
  <c r="B82" i="28"/>
  <c r="M130" i="9"/>
  <c r="G82" i="28"/>
  <c r="M111" i="8"/>
  <c r="A83" i="28"/>
  <c r="C83" i="28" s="1"/>
  <c r="G83" i="28"/>
  <c r="B84" i="28"/>
  <c r="M112" i="8"/>
  <c r="A84" i="28" s="1"/>
  <c r="C84" i="28"/>
  <c r="D84" i="28" s="1"/>
  <c r="G84" i="28"/>
  <c r="B85" i="28"/>
  <c r="M113" i="8"/>
  <c r="G85" i="28"/>
  <c r="B86" i="28"/>
  <c r="M114" i="8"/>
  <c r="T114" i="8" s="1"/>
  <c r="A86" i="28"/>
  <c r="B87" i="28"/>
  <c r="M115" i="8"/>
  <c r="G87" i="28"/>
  <c r="B88" i="28"/>
  <c r="M116" i="8"/>
  <c r="A88" i="28"/>
  <c r="G88" i="28"/>
  <c r="B89" i="28"/>
  <c r="M117" i="8"/>
  <c r="A89" i="28"/>
  <c r="C89" i="28"/>
  <c r="D89" i="28" s="1"/>
  <c r="G89" i="28"/>
  <c r="B90" i="28"/>
  <c r="M118" i="8"/>
  <c r="O118" i="8" s="1"/>
  <c r="A90" i="28"/>
  <c r="G90" i="28"/>
  <c r="M119" i="8"/>
  <c r="A91" i="28"/>
  <c r="G91" i="28"/>
  <c r="B92" i="28"/>
  <c r="M120" i="8"/>
  <c r="A92" i="28"/>
  <c r="C92" i="28" s="1"/>
  <c r="G92" i="28"/>
  <c r="B93" i="28"/>
  <c r="M121" i="8"/>
  <c r="A93" i="28" s="1"/>
  <c r="G93" i="28"/>
  <c r="B94" i="28"/>
  <c r="M122" i="8"/>
  <c r="A94" i="28"/>
  <c r="C94" i="28"/>
  <c r="D94" i="28" s="1"/>
  <c r="I94" i="28" s="1"/>
  <c r="B95" i="28"/>
  <c r="M123" i="8"/>
  <c r="G95" i="28"/>
  <c r="B96" i="28"/>
  <c r="D96" i="28" s="1"/>
  <c r="M124" i="8"/>
  <c r="A96" i="28"/>
  <c r="C96" i="28"/>
  <c r="G96" i="28"/>
  <c r="H96" i="28"/>
  <c r="B97" i="28"/>
  <c r="M125" i="8"/>
  <c r="A97" i="28" s="1"/>
  <c r="G97" i="28"/>
  <c r="B98" i="28"/>
  <c r="M126" i="8"/>
  <c r="A98" i="28"/>
  <c r="G98" i="28"/>
  <c r="M127" i="8"/>
  <c r="A99" i="28"/>
  <c r="C99" i="28"/>
  <c r="G99" i="28"/>
  <c r="B100" i="28"/>
  <c r="M128" i="8"/>
  <c r="A100" i="28" s="1"/>
  <c r="G100" i="28"/>
  <c r="B101" i="28"/>
  <c r="D101" i="28" s="1"/>
  <c r="F101" i="28" s="1"/>
  <c r="M129" i="8"/>
  <c r="A101" i="28" s="1"/>
  <c r="C101" i="28"/>
  <c r="G101" i="28"/>
  <c r="H101" i="28"/>
  <c r="I101" i="28"/>
  <c r="B102" i="28"/>
  <c r="M130" i="8"/>
  <c r="A102" i="28" s="1"/>
  <c r="B103" i="28"/>
  <c r="M136" i="17"/>
  <c r="A103" i="28"/>
  <c r="C103" i="28"/>
  <c r="G103" i="28"/>
  <c r="B104" i="28"/>
  <c r="G104" i="28"/>
  <c r="B105" i="28"/>
  <c r="M138" i="17"/>
  <c r="A105" i="28"/>
  <c r="C105" i="28" s="1"/>
  <c r="G105" i="28"/>
  <c r="B106" i="28"/>
  <c r="M139" i="17"/>
  <c r="A106" i="28"/>
  <c r="G106" i="28"/>
  <c r="B107" i="28"/>
  <c r="M140" i="17"/>
  <c r="A107" i="28"/>
  <c r="G107" i="28"/>
  <c r="B108" i="28"/>
  <c r="M141" i="17"/>
  <c r="A108" i="28" s="1"/>
  <c r="G108" i="28"/>
  <c r="B109" i="28"/>
  <c r="M142" i="17"/>
  <c r="T142" i="17" s="1"/>
  <c r="A109" i="28"/>
  <c r="C109" i="28" s="1"/>
  <c r="D109" i="28"/>
  <c r="I109" i="28" s="1"/>
  <c r="G109" i="28"/>
  <c r="B110" i="28"/>
  <c r="M143" i="17"/>
  <c r="G110" i="28"/>
  <c r="B111" i="28"/>
  <c r="M144" i="17"/>
  <c r="A111" i="28" s="1"/>
  <c r="C111" i="28"/>
  <c r="G111" i="28"/>
  <c r="B112" i="28"/>
  <c r="G112" i="28"/>
  <c r="B113" i="28"/>
  <c r="M146" i="17"/>
  <c r="A113" i="28"/>
  <c r="C113" i="28" s="1"/>
  <c r="G113" i="28"/>
  <c r="B114" i="28"/>
  <c r="M147" i="17"/>
  <c r="A114" i="28"/>
  <c r="G114" i="28"/>
  <c r="B115" i="28"/>
  <c r="M148" i="17"/>
  <c r="G115" i="28"/>
  <c r="B116" i="28"/>
  <c r="G116" i="28"/>
  <c r="B117" i="28"/>
  <c r="M150" i="17"/>
  <c r="T150" i="17" s="1"/>
  <c r="A117" i="28"/>
  <c r="C117" i="28" s="1"/>
  <c r="D117" i="28"/>
  <c r="I117" i="28" s="1"/>
  <c r="G117" i="28"/>
  <c r="B118" i="28"/>
  <c r="M151" i="17"/>
  <c r="G118" i="28"/>
  <c r="B119" i="28"/>
  <c r="M152" i="17"/>
  <c r="A119" i="28" s="1"/>
  <c r="C119" i="28"/>
  <c r="G119" i="28"/>
  <c r="B120" i="28"/>
  <c r="G120" i="28"/>
  <c r="B121" i="28"/>
  <c r="M154" i="17"/>
  <c r="A121" i="28"/>
  <c r="C121" i="28" s="1"/>
  <c r="G121" i="28"/>
  <c r="B122" i="28"/>
  <c r="M155" i="17"/>
  <c r="A122" i="28"/>
  <c r="G122" i="28"/>
  <c r="B123" i="28"/>
  <c r="M111" i="16"/>
  <c r="G123" i="28"/>
  <c r="B124" i="28"/>
  <c r="M112" i="16"/>
  <c r="A124" i="28" s="1"/>
  <c r="G124" i="28"/>
  <c r="B125" i="28"/>
  <c r="M113" i="16"/>
  <c r="T113" i="16" s="1"/>
  <c r="G125" i="28"/>
  <c r="B126" i="28"/>
  <c r="M114" i="16"/>
  <c r="G126" i="28"/>
  <c r="B127" i="28"/>
  <c r="M115" i="16"/>
  <c r="A127" i="28" s="1"/>
  <c r="G127" i="28"/>
  <c r="B128" i="28"/>
  <c r="M116" i="16"/>
  <c r="A128" i="28"/>
  <c r="G128" i="28"/>
  <c r="B129" i="28"/>
  <c r="M117" i="16"/>
  <c r="A129" i="28"/>
  <c r="C129" i="28" s="1"/>
  <c r="G129" i="28"/>
  <c r="B130" i="28"/>
  <c r="M118" i="16"/>
  <c r="A130" i="28"/>
  <c r="D130" i="28" s="1"/>
  <c r="C130" i="28"/>
  <c r="G130" i="28"/>
  <c r="B131" i="28"/>
  <c r="M119" i="16"/>
  <c r="G131" i="28"/>
  <c r="B132" i="28"/>
  <c r="M120" i="16"/>
  <c r="A132" i="28" s="1"/>
  <c r="G132" i="28"/>
  <c r="B133" i="28"/>
  <c r="M121" i="16"/>
  <c r="A133" i="28"/>
  <c r="C133" i="28" s="1"/>
  <c r="G133" i="28"/>
  <c r="B134" i="28"/>
  <c r="M122" i="16"/>
  <c r="G134" i="28"/>
  <c r="B135" i="28"/>
  <c r="M123" i="16"/>
  <c r="A135" i="28" s="1"/>
  <c r="C135" i="28"/>
  <c r="D135" i="28" s="1"/>
  <c r="I135" i="28" s="1"/>
  <c r="E135" i="28"/>
  <c r="J135" i="28" s="1"/>
  <c r="F135" i="28"/>
  <c r="G135" i="28"/>
  <c r="B136" i="28"/>
  <c r="M124" i="16"/>
  <c r="G136" i="28"/>
  <c r="B137" i="28"/>
  <c r="M125" i="16"/>
  <c r="A137" i="28"/>
  <c r="C137" i="28" s="1"/>
  <c r="G137" i="28"/>
  <c r="B138" i="28"/>
  <c r="M126" i="16"/>
  <c r="A138" i="28"/>
  <c r="G138" i="28"/>
  <c r="B139" i="28"/>
  <c r="M127" i="16"/>
  <c r="O127" i="16" s="1"/>
  <c r="A139" i="28"/>
  <c r="G139" i="28"/>
  <c r="B140" i="28"/>
  <c r="M128" i="16"/>
  <c r="A140" i="28" s="1"/>
  <c r="G140" i="28"/>
  <c r="B141" i="28"/>
  <c r="M129" i="16"/>
  <c r="A141" i="28" s="1"/>
  <c r="G141" i="28"/>
  <c r="B142" i="28"/>
  <c r="M130" i="16"/>
  <c r="G142" i="28"/>
  <c r="B143" i="28"/>
  <c r="M111" i="15"/>
  <c r="A143" i="28" s="1"/>
  <c r="C143" i="28" s="1"/>
  <c r="D143" i="28"/>
  <c r="G143" i="28"/>
  <c r="B144" i="28"/>
  <c r="M112" i="15"/>
  <c r="O112" i="15" s="1"/>
  <c r="A144" i="28"/>
  <c r="C144" i="28" s="1"/>
  <c r="G144" i="28"/>
  <c r="B145" i="28"/>
  <c r="M113" i="15"/>
  <c r="A145" i="28"/>
  <c r="C145" i="28" s="1"/>
  <c r="G145" i="28"/>
  <c r="B146" i="28"/>
  <c r="M114" i="15"/>
  <c r="A146" i="28"/>
  <c r="C146" i="28"/>
  <c r="D146" i="28" s="1"/>
  <c r="I146" i="28" s="1"/>
  <c r="E146" i="28"/>
  <c r="J146" i="28" s="1"/>
  <c r="G146" i="28"/>
  <c r="B147" i="28"/>
  <c r="M115" i="15"/>
  <c r="G147" i="28"/>
  <c r="B148" i="28"/>
  <c r="M116" i="15"/>
  <c r="A148" i="28" s="1"/>
  <c r="G148" i="28"/>
  <c r="B149" i="28"/>
  <c r="M117" i="15"/>
  <c r="A149" i="28"/>
  <c r="G149" i="28"/>
  <c r="B150" i="28"/>
  <c r="M118" i="15"/>
  <c r="G150" i="28"/>
  <c r="B151" i="28"/>
  <c r="M119" i="15"/>
  <c r="A151" i="28" s="1"/>
  <c r="C151" i="28"/>
  <c r="D151" i="28" s="1"/>
  <c r="G151" i="28"/>
  <c r="B152" i="28"/>
  <c r="M120" i="15"/>
  <c r="A152" i="28" s="1"/>
  <c r="C152" i="28"/>
  <c r="G152" i="28"/>
  <c r="B153" i="28"/>
  <c r="M121" i="15"/>
  <c r="A153" i="28"/>
  <c r="C153" i="28" s="1"/>
  <c r="G153" i="28"/>
  <c r="B154" i="28"/>
  <c r="M122" i="15"/>
  <c r="A154" i="28"/>
  <c r="C154" i="28" s="1"/>
  <c r="D154" i="28" s="1"/>
  <c r="I154" i="28" s="1"/>
  <c r="E154" i="28"/>
  <c r="J154" i="28" s="1"/>
  <c r="G154" i="28"/>
  <c r="B155" i="28"/>
  <c r="M123" i="15"/>
  <c r="A155" i="28"/>
  <c r="G155" i="28"/>
  <c r="B156" i="28"/>
  <c r="M124" i="15"/>
  <c r="A156" i="28" s="1"/>
  <c r="G156" i="28"/>
  <c r="B157" i="28"/>
  <c r="M125" i="15"/>
  <c r="G157" i="28"/>
  <c r="B158" i="28"/>
  <c r="M126" i="15"/>
  <c r="G158" i="28"/>
  <c r="B159" i="28"/>
  <c r="M127" i="15"/>
  <c r="A159" i="28" s="1"/>
  <c r="C159" i="28" s="1"/>
  <c r="G159" i="28"/>
  <c r="B160" i="28"/>
  <c r="M128" i="15"/>
  <c r="A160" i="28"/>
  <c r="G160" i="28"/>
  <c r="B161" i="28"/>
  <c r="M129" i="15"/>
  <c r="A161" i="28"/>
  <c r="C161" i="28" s="1"/>
  <c r="G161" i="28"/>
  <c r="B162" i="28"/>
  <c r="M130" i="15"/>
  <c r="A162" i="28"/>
  <c r="C162" i="28"/>
  <c r="D162" i="28"/>
  <c r="I162" i="28" s="1"/>
  <c r="E162" i="28"/>
  <c r="J162" i="28" s="1"/>
  <c r="G162" i="28"/>
  <c r="B163" i="28"/>
  <c r="M136" i="14"/>
  <c r="A163" i="28" s="1"/>
  <c r="G163" i="28"/>
  <c r="B164" i="28"/>
  <c r="G164" i="28"/>
  <c r="B165" i="28"/>
  <c r="M138" i="14"/>
  <c r="G165" i="28"/>
  <c r="B166" i="28"/>
  <c r="M139" i="14"/>
  <c r="G166" i="28"/>
  <c r="B167" i="28"/>
  <c r="M140" i="14"/>
  <c r="A167" i="28" s="1"/>
  <c r="C167" i="28"/>
  <c r="D167" i="28" s="1"/>
  <c r="I167" i="28" s="1"/>
  <c r="G167" i="28"/>
  <c r="B168" i="28"/>
  <c r="G168" i="28"/>
  <c r="B169" i="28"/>
  <c r="M142" i="14"/>
  <c r="A169" i="28"/>
  <c r="C169" i="28" s="1"/>
  <c r="G169" i="28"/>
  <c r="B170" i="28"/>
  <c r="M143" i="14"/>
  <c r="A170" i="28"/>
  <c r="C170" i="28"/>
  <c r="D170" i="28" s="1"/>
  <c r="G170" i="28"/>
  <c r="B171" i="28"/>
  <c r="M144" i="14"/>
  <c r="O144" i="14" s="1"/>
  <c r="G171" i="28"/>
  <c r="B172" i="28"/>
  <c r="G172" i="28"/>
  <c r="B173" i="28"/>
  <c r="M146" i="14"/>
  <c r="G173" i="28"/>
  <c r="B174" i="28"/>
  <c r="M147" i="14"/>
  <c r="G174" i="28"/>
  <c r="B175" i="28"/>
  <c r="M148" i="14"/>
  <c r="A175" i="28" s="1"/>
  <c r="G175" i="28"/>
  <c r="B176" i="28"/>
  <c r="G176" i="28"/>
  <c r="B177" i="28"/>
  <c r="M150" i="14"/>
  <c r="A177" i="28"/>
  <c r="C177" i="28" s="1"/>
  <c r="G177" i="28"/>
  <c r="B178" i="28"/>
  <c r="M151" i="14"/>
  <c r="A178" i="28"/>
  <c r="C178" i="28"/>
  <c r="D178" i="28" s="1"/>
  <c r="G178" i="28"/>
  <c r="B179" i="28"/>
  <c r="M152" i="14"/>
  <c r="O152" i="14" s="1"/>
  <c r="G179" i="28"/>
  <c r="B180" i="28"/>
  <c r="G180" i="28"/>
  <c r="B181" i="28"/>
  <c r="M154" i="14"/>
  <c r="G181" i="28"/>
  <c r="B182" i="28"/>
  <c r="M155" i="14"/>
  <c r="G182" i="28"/>
  <c r="B183" i="28"/>
  <c r="M111" i="13"/>
  <c r="A183" i="28" s="1"/>
  <c r="C183" i="28"/>
  <c r="D183" i="28"/>
  <c r="I183" i="28" s="1"/>
  <c r="G183" i="28"/>
  <c r="B184" i="28"/>
  <c r="M112" i="13"/>
  <c r="O112" i="13" s="1"/>
  <c r="A184" i="28"/>
  <c r="G184" i="28"/>
  <c r="B185" i="28"/>
  <c r="M113" i="13"/>
  <c r="A185" i="28"/>
  <c r="C185" i="28" s="1"/>
  <c r="G185" i="28"/>
  <c r="B186" i="28"/>
  <c r="M114" i="13"/>
  <c r="A186" i="28"/>
  <c r="C186" i="28"/>
  <c r="D186" i="28" s="1"/>
  <c r="I186" i="28" s="1"/>
  <c r="E186" i="28"/>
  <c r="G186" i="28"/>
  <c r="J186" i="28"/>
  <c r="B187" i="28"/>
  <c r="M115" i="13"/>
  <c r="O115" i="13" s="1"/>
  <c r="G187" i="28"/>
  <c r="B188" i="28"/>
  <c r="M116" i="13"/>
  <c r="A188" i="28" s="1"/>
  <c r="G188" i="28"/>
  <c r="B189" i="28"/>
  <c r="M117" i="13"/>
  <c r="T117" i="13" s="1"/>
  <c r="A189" i="28"/>
  <c r="G189" i="28"/>
  <c r="B190" i="28"/>
  <c r="M118" i="13"/>
  <c r="G190" i="28"/>
  <c r="B191" i="28"/>
  <c r="M119" i="13"/>
  <c r="A191" i="28" s="1"/>
  <c r="C191" i="28"/>
  <c r="G191" i="28"/>
  <c r="B192" i="28"/>
  <c r="M120" i="13"/>
  <c r="G192" i="28"/>
  <c r="B193" i="28"/>
  <c r="M121" i="13"/>
  <c r="A193" i="28"/>
  <c r="C193" i="28" s="1"/>
  <c r="G193" i="28"/>
  <c r="B194" i="28"/>
  <c r="M122" i="13"/>
  <c r="A194" i="28"/>
  <c r="G194" i="28"/>
  <c r="B195" i="28"/>
  <c r="M123" i="13"/>
  <c r="O123" i="13" s="1"/>
  <c r="A195" i="28"/>
  <c r="G195" i="28"/>
  <c r="B196" i="28"/>
  <c r="M124" i="13"/>
  <c r="A196" i="28" s="1"/>
  <c r="G196" i="28"/>
  <c r="B197" i="28"/>
  <c r="M125" i="13"/>
  <c r="G197" i="28"/>
  <c r="B198" i="28"/>
  <c r="M126" i="13"/>
  <c r="G198" i="28"/>
  <c r="B199" i="28"/>
  <c r="M127" i="13"/>
  <c r="A199" i="28" s="1"/>
  <c r="G199" i="28"/>
  <c r="B200" i="28"/>
  <c r="M128" i="13"/>
  <c r="A200" i="28" s="1"/>
  <c r="G200" i="28"/>
  <c r="B201" i="28"/>
  <c r="M129" i="13"/>
  <c r="A201" i="28"/>
  <c r="C201" i="28" s="1"/>
  <c r="G201" i="28"/>
  <c r="B202" i="28"/>
  <c r="M130" i="13"/>
  <c r="A202" i="28"/>
  <c r="C202" i="28"/>
  <c r="G202" i="28"/>
  <c r="B203" i="28"/>
  <c r="M111" i="19"/>
  <c r="G203" i="28"/>
  <c r="B204" i="28"/>
  <c r="M112" i="19"/>
  <c r="A204" i="28" s="1"/>
  <c r="G204" i="28"/>
  <c r="B205" i="28"/>
  <c r="M113" i="19"/>
  <c r="T113" i="19" s="1"/>
  <c r="A205" i="28"/>
  <c r="C205" i="28" s="1"/>
  <c r="D205" i="28" s="1"/>
  <c r="I205" i="28" s="1"/>
  <c r="G205" i="28"/>
  <c r="B206" i="28"/>
  <c r="M114" i="19"/>
  <c r="G206" i="28"/>
  <c r="B207" i="28"/>
  <c r="M115" i="19"/>
  <c r="A207" i="28" s="1"/>
  <c r="D207" i="28" s="1"/>
  <c r="C207" i="28"/>
  <c r="G207" i="28"/>
  <c r="B208" i="28"/>
  <c r="M116" i="19"/>
  <c r="G208" i="28"/>
  <c r="B209" i="28"/>
  <c r="M117" i="19"/>
  <c r="A209" i="28"/>
  <c r="C209" i="28" s="1"/>
  <c r="G209" i="28"/>
  <c r="B210" i="28"/>
  <c r="M118" i="19"/>
  <c r="A210" i="28"/>
  <c r="G210" i="28"/>
  <c r="B211" i="28"/>
  <c r="M119" i="19"/>
  <c r="A211" i="28" s="1"/>
  <c r="G211" i="28"/>
  <c r="B212" i="28"/>
  <c r="M120" i="19"/>
  <c r="A212" i="28" s="1"/>
  <c r="G212" i="28"/>
  <c r="B213" i="28"/>
  <c r="M121" i="19"/>
  <c r="T121" i="19" s="1"/>
  <c r="G213" i="28"/>
  <c r="B214" i="28"/>
  <c r="M122" i="19"/>
  <c r="G214" i="28"/>
  <c r="B215" i="28"/>
  <c r="M123" i="19"/>
  <c r="A215" i="28" s="1"/>
  <c r="G215" i="28"/>
  <c r="B216" i="28"/>
  <c r="M124" i="19"/>
  <c r="O124" i="19" s="1"/>
  <c r="A216" i="28"/>
  <c r="G216" i="28"/>
  <c r="B217" i="28"/>
  <c r="M125" i="19"/>
  <c r="A217" i="28"/>
  <c r="C217" i="28" s="1"/>
  <c r="G217" i="28"/>
  <c r="B218" i="28"/>
  <c r="M126" i="19"/>
  <c r="A218" i="28"/>
  <c r="D218" i="28" s="1"/>
  <c r="C218" i="28"/>
  <c r="G218" i="28"/>
  <c r="B219" i="28"/>
  <c r="M127" i="19"/>
  <c r="G219" i="28"/>
  <c r="B220" i="28"/>
  <c r="M128" i="19"/>
  <c r="A220" i="28" s="1"/>
  <c r="G220" i="28"/>
  <c r="B221" i="28"/>
  <c r="M129" i="19"/>
  <c r="T129" i="19" s="1"/>
  <c r="A221" i="28"/>
  <c r="G221" i="28"/>
  <c r="B222" i="28"/>
  <c r="M130" i="19"/>
  <c r="G222" i="28"/>
  <c r="B223" i="28"/>
  <c r="M161" i="18"/>
  <c r="A223" i="28" s="1"/>
  <c r="C223" i="28"/>
  <c r="D223" i="28" s="1"/>
  <c r="G223" i="28"/>
  <c r="B224" i="28"/>
  <c r="M162" i="18"/>
  <c r="G224" i="28"/>
  <c r="B225" i="28"/>
  <c r="M163" i="18"/>
  <c r="A225" i="28"/>
  <c r="C225" i="28" s="1"/>
  <c r="G225" i="28"/>
  <c r="B226" i="28"/>
  <c r="M164" i="18"/>
  <c r="A226" i="28"/>
  <c r="G226" i="28"/>
  <c r="B227" i="28"/>
  <c r="M165" i="18"/>
  <c r="O165" i="18" s="1"/>
  <c r="A227" i="28"/>
  <c r="G227" i="28"/>
  <c r="B228" i="28"/>
  <c r="M166" i="18"/>
  <c r="A228" i="28" s="1"/>
  <c r="G228" i="28"/>
  <c r="B229" i="28"/>
  <c r="M167" i="18"/>
  <c r="A229" i="28"/>
  <c r="G229" i="28"/>
  <c r="B230" i="28"/>
  <c r="M168" i="18"/>
  <c r="G230" i="28"/>
  <c r="B231" i="28"/>
  <c r="M169" i="18"/>
  <c r="A231" i="28" s="1"/>
  <c r="C231" i="28" s="1"/>
  <c r="D231" i="28" s="1"/>
  <c r="G231" i="28"/>
  <c r="B232" i="28"/>
  <c r="M170" i="18"/>
  <c r="A232" i="28"/>
  <c r="C232" i="28" s="1"/>
  <c r="G232" i="28"/>
  <c r="B233" i="28"/>
  <c r="M171" i="18"/>
  <c r="A233" i="28"/>
  <c r="C233" i="28" s="1"/>
  <c r="G233" i="28"/>
  <c r="B234" i="28"/>
  <c r="M172" i="18"/>
  <c r="A234" i="28"/>
  <c r="C234" i="28"/>
  <c r="D234" i="28" s="1"/>
  <c r="G234" i="28"/>
  <c r="B235" i="28"/>
  <c r="M173" i="18"/>
  <c r="G235" i="28"/>
  <c r="B236" i="28"/>
  <c r="M174" i="18"/>
  <c r="A236" i="28" s="1"/>
  <c r="G236" i="28"/>
  <c r="B237" i="28"/>
  <c r="M175" i="18"/>
  <c r="A237" i="28" s="1"/>
  <c r="G237" i="28"/>
  <c r="B238" i="28"/>
  <c r="M176" i="18"/>
  <c r="M181" i="18" s="1"/>
  <c r="G238" i="28"/>
  <c r="B239" i="28"/>
  <c r="M177" i="18"/>
  <c r="A239" i="28" s="1"/>
  <c r="C239" i="28"/>
  <c r="D239" i="28"/>
  <c r="I239" i="28" s="1"/>
  <c r="E239" i="28"/>
  <c r="J239" i="28" s="1"/>
  <c r="G239" i="28"/>
  <c r="B240" i="28"/>
  <c r="M178" i="18"/>
  <c r="A240" i="28" s="1"/>
  <c r="C240" i="28" s="1"/>
  <c r="G240" i="28"/>
  <c r="B241" i="28"/>
  <c r="M179" i="18"/>
  <c r="A241" i="28"/>
  <c r="C241" i="28" s="1"/>
  <c r="G241" i="28"/>
  <c r="B242" i="28"/>
  <c r="M180" i="18"/>
  <c r="A242" i="28"/>
  <c r="C242" i="28" s="1"/>
  <c r="D242" i="28"/>
  <c r="G242" i="28"/>
  <c r="M111" i="12"/>
  <c r="O180" i="18"/>
  <c r="O179" i="18"/>
  <c r="O177" i="18"/>
  <c r="O174" i="18"/>
  <c r="O172" i="18"/>
  <c r="O171" i="18"/>
  <c r="O169" i="18"/>
  <c r="O168" i="18"/>
  <c r="O166" i="18"/>
  <c r="O164" i="18"/>
  <c r="O163" i="18"/>
  <c r="O161" i="18"/>
  <c r="O130" i="19"/>
  <c r="O129" i="19"/>
  <c r="O128" i="19"/>
  <c r="O126" i="19"/>
  <c r="O125" i="19"/>
  <c r="O123" i="19"/>
  <c r="O122" i="19"/>
  <c r="O120" i="19"/>
  <c r="O118" i="19"/>
  <c r="O117" i="19"/>
  <c r="O115" i="19"/>
  <c r="O114" i="19"/>
  <c r="O113" i="19"/>
  <c r="O112" i="19"/>
  <c r="O130" i="13"/>
  <c r="O129" i="13"/>
  <c r="O127" i="13"/>
  <c r="O126" i="13"/>
  <c r="O124" i="13"/>
  <c r="O122" i="13"/>
  <c r="O121" i="13"/>
  <c r="O119" i="13"/>
  <c r="O118" i="13"/>
  <c r="O117" i="13"/>
  <c r="O116" i="13"/>
  <c r="O114" i="13"/>
  <c r="O113" i="13"/>
  <c r="O111" i="13"/>
  <c r="O155" i="14"/>
  <c r="O151" i="14"/>
  <c r="O150" i="14"/>
  <c r="O148" i="14"/>
  <c r="O147" i="14"/>
  <c r="O143" i="14"/>
  <c r="O142" i="14"/>
  <c r="O140" i="14"/>
  <c r="O138" i="14"/>
  <c r="O130" i="15"/>
  <c r="O129" i="15"/>
  <c r="O127" i="15"/>
  <c r="O124" i="15"/>
  <c r="O122" i="15"/>
  <c r="O121" i="15"/>
  <c r="O119" i="15"/>
  <c r="O118" i="15"/>
  <c r="O116" i="15"/>
  <c r="O114" i="15"/>
  <c r="O113" i="15"/>
  <c r="O111" i="15"/>
  <c r="O130" i="16"/>
  <c r="O128" i="16"/>
  <c r="O126" i="16"/>
  <c r="O125" i="16"/>
  <c r="O123" i="16"/>
  <c r="O122" i="16"/>
  <c r="O121" i="16"/>
  <c r="O120" i="16"/>
  <c r="O118" i="16"/>
  <c r="O117" i="16"/>
  <c r="O115" i="16"/>
  <c r="O114" i="16"/>
  <c r="O112" i="16"/>
  <c r="O155" i="17"/>
  <c r="O154" i="17"/>
  <c r="O152" i="17"/>
  <c r="O151" i="17"/>
  <c r="O150" i="17"/>
  <c r="O147" i="17"/>
  <c r="O146" i="17"/>
  <c r="O144" i="17"/>
  <c r="O143" i="17"/>
  <c r="O142" i="17"/>
  <c r="O141" i="17"/>
  <c r="O139" i="17"/>
  <c r="O138" i="17"/>
  <c r="O136" i="17"/>
  <c r="O130" i="8"/>
  <c r="O129" i="8"/>
  <c r="O128" i="8"/>
  <c r="O126" i="8"/>
  <c r="O125" i="8"/>
  <c r="O124" i="8"/>
  <c r="O122" i="8"/>
  <c r="O121" i="8"/>
  <c r="O120" i="8"/>
  <c r="O117" i="8"/>
  <c r="O116" i="8"/>
  <c r="O115" i="8"/>
  <c r="O114" i="8"/>
  <c r="O113" i="8"/>
  <c r="O112" i="8"/>
  <c r="O111" i="8"/>
  <c r="O128" i="9"/>
  <c r="O127" i="9"/>
  <c r="O125" i="9"/>
  <c r="O123" i="9"/>
  <c r="O122" i="9"/>
  <c r="O120" i="9"/>
  <c r="O119" i="9"/>
  <c r="O118" i="9"/>
  <c r="O117" i="9"/>
  <c r="O116" i="9"/>
  <c r="O114" i="9"/>
  <c r="O113" i="9"/>
  <c r="O112" i="9"/>
  <c r="O111" i="9"/>
  <c r="O155" i="10"/>
  <c r="O154" i="10"/>
  <c r="O153" i="10"/>
  <c r="O150" i="10"/>
  <c r="O145" i="10"/>
  <c r="O144" i="10"/>
  <c r="O143" i="10"/>
  <c r="O142" i="10"/>
  <c r="O140" i="10"/>
  <c r="O138" i="10"/>
  <c r="O128" i="11"/>
  <c r="O127" i="11"/>
  <c r="O126" i="11"/>
  <c r="O125" i="11"/>
  <c r="O123" i="11"/>
  <c r="O122" i="11"/>
  <c r="O121" i="11"/>
  <c r="O120" i="11"/>
  <c r="O119" i="11"/>
  <c r="O118" i="11"/>
  <c r="O117" i="11"/>
  <c r="O116" i="11"/>
  <c r="O114" i="11"/>
  <c r="O113" i="11"/>
  <c r="O112" i="11"/>
  <c r="O111" i="11"/>
  <c r="O130" i="12"/>
  <c r="O129" i="12"/>
  <c r="O127" i="12"/>
  <c r="O126" i="12"/>
  <c r="O124" i="12"/>
  <c r="O123" i="12"/>
  <c r="O122" i="12"/>
  <c r="O119" i="12"/>
  <c r="O118" i="12"/>
  <c r="O117" i="12"/>
  <c r="O116" i="12"/>
  <c r="O115" i="12"/>
  <c r="O114" i="12"/>
  <c r="O113" i="12"/>
  <c r="O155" i="18"/>
  <c r="O154" i="18"/>
  <c r="O153" i="18"/>
  <c r="O152" i="18"/>
  <c r="O151" i="18"/>
  <c r="O150" i="18"/>
  <c r="O149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89" i="18"/>
  <c r="O88" i="18"/>
  <c r="O87" i="18"/>
  <c r="O86" i="18"/>
  <c r="O80" i="18"/>
  <c r="O79" i="18"/>
  <c r="O78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55" i="18"/>
  <c r="O54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5" i="19"/>
  <c r="O104" i="19"/>
  <c r="O103" i="19"/>
  <c r="O102" i="19"/>
  <c r="O101" i="19"/>
  <c r="O100" i="19"/>
  <c r="O99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54" i="19"/>
  <c r="O53" i="19"/>
  <c r="O52" i="19"/>
  <c r="O51" i="19"/>
  <c r="O49" i="19"/>
  <c r="O48" i="19"/>
  <c r="O47" i="19"/>
  <c r="O46" i="19"/>
  <c r="O45" i="19"/>
  <c r="O44" i="19"/>
  <c r="O43" i="19"/>
  <c r="O42" i="19"/>
  <c r="O41" i="19"/>
  <c r="O39" i="19"/>
  <c r="O38" i="19"/>
  <c r="O37" i="19"/>
  <c r="O36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4" i="19"/>
  <c r="O13" i="19"/>
  <c r="O12" i="19"/>
  <c r="O11" i="19"/>
  <c r="O105" i="13"/>
  <c r="O104" i="13"/>
  <c r="O103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55" i="13"/>
  <c r="O54" i="13"/>
  <c r="O53" i="13"/>
  <c r="O52" i="13"/>
  <c r="O51" i="13"/>
  <c r="O50" i="13"/>
  <c r="O49" i="13"/>
  <c r="O48" i="13"/>
  <c r="O47" i="13"/>
  <c r="O46" i="13"/>
  <c r="O45" i="13"/>
  <c r="O43" i="13"/>
  <c r="O42" i="13"/>
  <c r="O41" i="13"/>
  <c r="O40" i="13"/>
  <c r="O39" i="13"/>
  <c r="O38" i="13"/>
  <c r="O37" i="13"/>
  <c r="O36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8" i="14"/>
  <c r="O37" i="14"/>
  <c r="O36" i="14"/>
  <c r="O30" i="14"/>
  <c r="O29" i="14"/>
  <c r="O28" i="14"/>
  <c r="O27" i="14"/>
  <c r="O26" i="14"/>
  <c r="O25" i="14"/>
  <c r="O24" i="14"/>
  <c r="O23" i="14"/>
  <c r="O22" i="14"/>
  <c r="O21" i="14"/>
  <c r="O20" i="14"/>
  <c r="O18" i="14"/>
  <c r="O17" i="14"/>
  <c r="O16" i="14"/>
  <c r="O15" i="14"/>
  <c r="O14" i="14"/>
  <c r="O13" i="14"/>
  <c r="O12" i="14"/>
  <c r="O11" i="14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0" i="16"/>
  <c r="O79" i="16"/>
  <c r="O78" i="16"/>
  <c r="O77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4" i="16"/>
  <c r="O13" i="16"/>
  <c r="O12" i="16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05" i="17"/>
  <c r="O104" i="17"/>
  <c r="O103" i="17"/>
  <c r="O102" i="17"/>
  <c r="O101" i="17"/>
  <c r="O100" i="17"/>
  <c r="O99" i="17"/>
  <c r="O98" i="17"/>
  <c r="O97" i="17"/>
  <c r="O96" i="17"/>
  <c r="O95" i="17"/>
  <c r="O93" i="17"/>
  <c r="O92" i="17"/>
  <c r="O91" i="17"/>
  <c r="O89" i="17"/>
  <c r="O88" i="17"/>
  <c r="O87" i="17"/>
  <c r="O86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81" i="17" s="1"/>
  <c r="O55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0" i="17"/>
  <c r="O29" i="17"/>
  <c r="O28" i="17"/>
  <c r="O27" i="17"/>
  <c r="O26" i="17"/>
  <c r="O25" i="17"/>
  <c r="O24" i="17"/>
  <c r="O23" i="17"/>
  <c r="O22" i="17"/>
  <c r="O20" i="17"/>
  <c r="O19" i="17"/>
  <c r="O18" i="17"/>
  <c r="O17" i="17"/>
  <c r="O16" i="17"/>
  <c r="O15" i="17"/>
  <c r="O14" i="17"/>
  <c r="O13" i="17"/>
  <c r="O12" i="17"/>
  <c r="O11" i="17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106" i="8" s="1"/>
  <c r="O89" i="8"/>
  <c r="O88" i="8"/>
  <c r="O87" i="8"/>
  <c r="O86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55" i="8"/>
  <c r="O54" i="8"/>
  <c r="O53" i="8"/>
  <c r="O52" i="8"/>
  <c r="O51" i="8"/>
  <c r="O50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55" i="9"/>
  <c r="O54" i="9"/>
  <c r="O53" i="9"/>
  <c r="O52" i="9"/>
  <c r="O51" i="9"/>
  <c r="O50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106" i="10" s="1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81" i="10" s="1"/>
  <c r="O64" i="10"/>
  <c r="O63" i="10"/>
  <c r="O62" i="10"/>
  <c r="O61" i="10"/>
  <c r="O30" i="10"/>
  <c r="O29" i="10"/>
  <c r="O28" i="10"/>
  <c r="O27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5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2" i="11"/>
  <c r="O11" i="11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X93" i="12" s="1"/>
  <c r="X18" i="11" s="1"/>
  <c r="X43" i="11" s="1"/>
  <c r="X68" i="11" s="1"/>
  <c r="X93" i="11" s="1"/>
  <c r="X18" i="10" s="1"/>
  <c r="X43" i="10" s="1"/>
  <c r="X68" i="10" s="1"/>
  <c r="X93" i="10" s="1"/>
  <c r="X118" i="10" s="1"/>
  <c r="X18" i="9" s="1"/>
  <c r="X43" i="9" s="1"/>
  <c r="X68" i="9" s="1"/>
  <c r="X93" i="9" s="1"/>
  <c r="X18" i="8" s="1"/>
  <c r="X43" i="8" s="1"/>
  <c r="X68" i="8" s="1"/>
  <c r="X93" i="8" s="1"/>
  <c r="X18" i="17" s="1"/>
  <c r="X43" i="17" s="1"/>
  <c r="X68" i="17" s="1"/>
  <c r="X93" i="17" s="1"/>
  <c r="X118" i="17" s="1"/>
  <c r="X18" i="16" s="1"/>
  <c r="X43" i="16" s="1"/>
  <c r="X68" i="16" s="1"/>
  <c r="X93" i="16" s="1"/>
  <c r="X18" i="15" s="1"/>
  <c r="X43" i="15" s="1"/>
  <c r="O91" i="12"/>
  <c r="O90" i="12"/>
  <c r="O89" i="12"/>
  <c r="O88" i="12"/>
  <c r="O87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1" i="12"/>
  <c r="O40" i="12"/>
  <c r="O39" i="12"/>
  <c r="O38" i="12"/>
  <c r="O37" i="12"/>
  <c r="O30" i="12"/>
  <c r="O29" i="12"/>
  <c r="O28" i="12"/>
  <c r="O27" i="12"/>
  <c r="O26" i="12"/>
  <c r="O25" i="12"/>
  <c r="O24" i="12"/>
  <c r="O23" i="12"/>
  <c r="O22" i="12"/>
  <c r="O20" i="12"/>
  <c r="O19" i="12"/>
  <c r="O18" i="12"/>
  <c r="O17" i="12"/>
  <c r="O15" i="12"/>
  <c r="O14" i="12"/>
  <c r="O13" i="12"/>
  <c r="O12" i="12"/>
  <c r="T162" i="18"/>
  <c r="T163" i="18"/>
  <c r="T164" i="18"/>
  <c r="T165" i="18"/>
  <c r="T166" i="18"/>
  <c r="T169" i="18"/>
  <c r="T170" i="18"/>
  <c r="T171" i="18"/>
  <c r="T172" i="18"/>
  <c r="T173" i="18"/>
  <c r="T174" i="18"/>
  <c r="T177" i="18"/>
  <c r="T178" i="18"/>
  <c r="T179" i="18"/>
  <c r="T180" i="18"/>
  <c r="T161" i="18"/>
  <c r="T112" i="19"/>
  <c r="T115" i="19"/>
  <c r="T116" i="19"/>
  <c r="T117" i="19"/>
  <c r="T118" i="19"/>
  <c r="T120" i="19"/>
  <c r="T123" i="19"/>
  <c r="T124" i="19"/>
  <c r="T125" i="19"/>
  <c r="T126" i="19"/>
  <c r="T128" i="19"/>
  <c r="T113" i="13"/>
  <c r="T114" i="13"/>
  <c r="T115" i="13"/>
  <c r="T116" i="13"/>
  <c r="T119" i="13"/>
  <c r="T121" i="13"/>
  <c r="T122" i="13"/>
  <c r="T123" i="13"/>
  <c r="T124" i="13"/>
  <c r="T127" i="13"/>
  <c r="T129" i="13"/>
  <c r="T130" i="13"/>
  <c r="T112" i="13"/>
  <c r="T111" i="13"/>
  <c r="T140" i="14"/>
  <c r="T142" i="14"/>
  <c r="T143" i="14"/>
  <c r="T144" i="14"/>
  <c r="T148" i="14"/>
  <c r="T150" i="14"/>
  <c r="T151" i="14"/>
  <c r="T152" i="14"/>
  <c r="T113" i="15"/>
  <c r="T114" i="15"/>
  <c r="T116" i="15"/>
  <c r="T119" i="15"/>
  <c r="T121" i="15"/>
  <c r="T122" i="15"/>
  <c r="T123" i="15"/>
  <c r="T124" i="15"/>
  <c r="T127" i="15"/>
  <c r="T129" i="15"/>
  <c r="T130" i="15"/>
  <c r="T112" i="15"/>
  <c r="T111" i="15"/>
  <c r="T115" i="16"/>
  <c r="T117" i="16"/>
  <c r="T118" i="16"/>
  <c r="T120" i="16"/>
  <c r="T123" i="16"/>
  <c r="T125" i="16"/>
  <c r="T126" i="16"/>
  <c r="T127" i="16"/>
  <c r="T128" i="16"/>
  <c r="T112" i="16"/>
  <c r="T138" i="17"/>
  <c r="T139" i="17"/>
  <c r="T140" i="17"/>
  <c r="T141" i="17"/>
  <c r="T144" i="17"/>
  <c r="T146" i="17"/>
  <c r="T147" i="17"/>
  <c r="T152" i="17"/>
  <c r="T154" i="17"/>
  <c r="T155" i="17"/>
  <c r="T136" i="17"/>
  <c r="T116" i="8"/>
  <c r="T117" i="8"/>
  <c r="T118" i="8"/>
  <c r="T119" i="8"/>
  <c r="T120" i="8"/>
  <c r="T121" i="8"/>
  <c r="T122" i="8"/>
  <c r="T124" i="8"/>
  <c r="T125" i="8"/>
  <c r="T126" i="8"/>
  <c r="T127" i="8"/>
  <c r="T128" i="8"/>
  <c r="T129" i="8"/>
  <c r="T130" i="8"/>
  <c r="T112" i="8"/>
  <c r="T111" i="8"/>
  <c r="T113" i="9"/>
  <c r="T114" i="9"/>
  <c r="T117" i="9"/>
  <c r="T118" i="9"/>
  <c r="T119" i="9"/>
  <c r="T120" i="9"/>
  <c r="T122" i="9"/>
  <c r="T123" i="9"/>
  <c r="T127" i="9"/>
  <c r="T128" i="9"/>
  <c r="T130" i="9"/>
  <c r="T112" i="9"/>
  <c r="T111" i="9"/>
  <c r="T140" i="10"/>
  <c r="T142" i="10"/>
  <c r="T143" i="10"/>
  <c r="AC143" i="10" s="1"/>
  <c r="AC118" i="9" s="1"/>
  <c r="AC118" i="8" s="1"/>
  <c r="T144" i="10"/>
  <c r="AC144" i="10" s="1"/>
  <c r="AC119" i="9" s="1"/>
  <c r="AC119" i="8" s="1"/>
  <c r="AC144" i="17" s="1"/>
  <c r="T145" i="10"/>
  <c r="T150" i="10"/>
  <c r="T151" i="10"/>
  <c r="T152" i="10"/>
  <c r="T153" i="10"/>
  <c r="T154" i="10"/>
  <c r="T155" i="10"/>
  <c r="T112" i="11"/>
  <c r="T113" i="11"/>
  <c r="T114" i="11"/>
  <c r="T119" i="11"/>
  <c r="T120" i="11"/>
  <c r="T121" i="11"/>
  <c r="T122" i="11"/>
  <c r="T123" i="11"/>
  <c r="T125" i="11"/>
  <c r="T126" i="11"/>
  <c r="T127" i="11"/>
  <c r="T128" i="11"/>
  <c r="T130" i="11"/>
  <c r="T111" i="11"/>
  <c r="T137" i="18"/>
  <c r="T138" i="18"/>
  <c r="T139" i="18"/>
  <c r="T140" i="18"/>
  <c r="T141" i="18"/>
  <c r="T142" i="18"/>
  <c r="T143" i="18"/>
  <c r="T144" i="18"/>
  <c r="T145" i="18"/>
  <c r="T146" i="18"/>
  <c r="T147" i="18"/>
  <c r="T149" i="18"/>
  <c r="T150" i="18"/>
  <c r="T151" i="18"/>
  <c r="T152" i="18"/>
  <c r="T153" i="18"/>
  <c r="T154" i="18"/>
  <c r="T155" i="18"/>
  <c r="T136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11" i="18"/>
  <c r="T87" i="18"/>
  <c r="T88" i="18"/>
  <c r="T89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86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8" i="18"/>
  <c r="T79" i="18"/>
  <c r="T80" i="18"/>
  <c r="T61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4" i="18"/>
  <c r="T55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11" i="18"/>
  <c r="T87" i="19"/>
  <c r="T88" i="19"/>
  <c r="T89" i="19"/>
  <c r="T90" i="19"/>
  <c r="T91" i="19"/>
  <c r="T92" i="19"/>
  <c r="T93" i="19"/>
  <c r="T94" i="19"/>
  <c r="T95" i="19"/>
  <c r="T96" i="19"/>
  <c r="T97" i="19"/>
  <c r="T99" i="19"/>
  <c r="T100" i="19"/>
  <c r="T101" i="19"/>
  <c r="T102" i="19"/>
  <c r="T103" i="19"/>
  <c r="T104" i="19"/>
  <c r="T105" i="19"/>
  <c r="T86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61" i="19"/>
  <c r="T37" i="19"/>
  <c r="T38" i="19"/>
  <c r="T39" i="19"/>
  <c r="T41" i="19"/>
  <c r="T42" i="19"/>
  <c r="T43" i="19"/>
  <c r="T44" i="19"/>
  <c r="T45" i="19"/>
  <c r="T46" i="19"/>
  <c r="T47" i="19"/>
  <c r="T48" i="19"/>
  <c r="T49" i="19"/>
  <c r="T51" i="19"/>
  <c r="T52" i="19"/>
  <c r="T53" i="19"/>
  <c r="T54" i="19"/>
  <c r="T36" i="19"/>
  <c r="T12" i="19"/>
  <c r="T13" i="19"/>
  <c r="T14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11" i="19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3" i="13"/>
  <c r="T104" i="13"/>
  <c r="T105" i="13"/>
  <c r="T86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61" i="13"/>
  <c r="T37" i="13"/>
  <c r="T38" i="13"/>
  <c r="T39" i="13"/>
  <c r="T40" i="13"/>
  <c r="T41" i="13"/>
  <c r="T42" i="13"/>
  <c r="T43" i="13"/>
  <c r="T45" i="13"/>
  <c r="T46" i="13"/>
  <c r="T47" i="13"/>
  <c r="T48" i="13"/>
  <c r="T49" i="13"/>
  <c r="T50" i="13"/>
  <c r="T51" i="13"/>
  <c r="T52" i="13"/>
  <c r="T53" i="13"/>
  <c r="T54" i="13"/>
  <c r="T55" i="13"/>
  <c r="T36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11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86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61" i="14"/>
  <c r="T37" i="14"/>
  <c r="T38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36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11" i="14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86" i="15"/>
  <c r="T78" i="15"/>
  <c r="T79" i="15"/>
  <c r="T80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61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36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11" i="15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86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7" i="16"/>
  <c r="T78" i="16"/>
  <c r="T79" i="16"/>
  <c r="T80" i="16"/>
  <c r="T61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3" i="16"/>
  <c r="T54" i="16"/>
  <c r="T55" i="16"/>
  <c r="T36" i="16"/>
  <c r="T12" i="16"/>
  <c r="T13" i="16"/>
  <c r="T14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11" i="17"/>
  <c r="T87" i="17"/>
  <c r="T88" i="17"/>
  <c r="T89" i="17"/>
  <c r="T91" i="17"/>
  <c r="T92" i="17"/>
  <c r="T93" i="17"/>
  <c r="T95" i="17"/>
  <c r="T96" i="17"/>
  <c r="T97" i="17"/>
  <c r="T98" i="17"/>
  <c r="T99" i="17"/>
  <c r="T100" i="17"/>
  <c r="T101" i="17"/>
  <c r="T102" i="17"/>
  <c r="T103" i="17"/>
  <c r="T104" i="17"/>
  <c r="T105" i="17"/>
  <c r="T86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61" i="17"/>
  <c r="T55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36" i="17"/>
  <c r="T12" i="17"/>
  <c r="T13" i="17"/>
  <c r="T14" i="17"/>
  <c r="T15" i="17"/>
  <c r="T16" i="17"/>
  <c r="T17" i="17"/>
  <c r="T18" i="17"/>
  <c r="T19" i="17"/>
  <c r="T20" i="17"/>
  <c r="T22" i="17"/>
  <c r="T23" i="17"/>
  <c r="T24" i="17"/>
  <c r="T25" i="17"/>
  <c r="T26" i="17"/>
  <c r="T27" i="17"/>
  <c r="T28" i="17"/>
  <c r="T29" i="17"/>
  <c r="T30" i="17"/>
  <c r="T11" i="17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86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61" i="8"/>
  <c r="T37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54" i="8"/>
  <c r="T55" i="8"/>
  <c r="T36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11" i="8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86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8" i="9"/>
  <c r="T79" i="9"/>
  <c r="T80" i="9"/>
  <c r="T61" i="9"/>
  <c r="T37" i="9"/>
  <c r="T38" i="9"/>
  <c r="T39" i="9"/>
  <c r="T40" i="9"/>
  <c r="T41" i="9"/>
  <c r="T42" i="9"/>
  <c r="T43" i="9"/>
  <c r="T44" i="9"/>
  <c r="T45" i="9"/>
  <c r="T46" i="9"/>
  <c r="T47" i="9"/>
  <c r="T48" i="9"/>
  <c r="T50" i="9"/>
  <c r="T51" i="9"/>
  <c r="T52" i="9"/>
  <c r="T53" i="9"/>
  <c r="T54" i="9"/>
  <c r="T55" i="9"/>
  <c r="T36" i="9"/>
  <c r="T30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11" i="9"/>
  <c r="T112" i="10"/>
  <c r="T113" i="10"/>
  <c r="T114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11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86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61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36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7" i="10"/>
  <c r="T28" i="10"/>
  <c r="T29" i="10"/>
  <c r="T30" i="10"/>
  <c r="T11" i="10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1" i="11"/>
  <c r="T102" i="11"/>
  <c r="T103" i="11"/>
  <c r="T105" i="11"/>
  <c r="T86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61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36" i="11"/>
  <c r="T12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11" i="11"/>
  <c r="O86" i="12"/>
  <c r="O61" i="12"/>
  <c r="O36" i="12"/>
  <c r="O111" i="12"/>
  <c r="T113" i="12"/>
  <c r="T114" i="12"/>
  <c r="T115" i="12"/>
  <c r="T116" i="12"/>
  <c r="T117" i="12"/>
  <c r="T118" i="12"/>
  <c r="T119" i="12"/>
  <c r="T123" i="12"/>
  <c r="T124" i="12"/>
  <c r="T125" i="12"/>
  <c r="AC125" i="12" s="1"/>
  <c r="T126" i="12"/>
  <c r="T127" i="12"/>
  <c r="AC127" i="12" s="1"/>
  <c r="AC127" i="11" s="1"/>
  <c r="AC152" i="10" s="1"/>
  <c r="T129" i="12"/>
  <c r="T130" i="12"/>
  <c r="T87" i="12"/>
  <c r="T88" i="12"/>
  <c r="T89" i="12"/>
  <c r="T90" i="12"/>
  <c r="T91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86" i="12"/>
  <c r="T62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61" i="12"/>
  <c r="T37" i="12"/>
  <c r="T38" i="12"/>
  <c r="T39" i="12"/>
  <c r="T40" i="12"/>
  <c r="T41" i="12"/>
  <c r="T43" i="12"/>
  <c r="T44" i="12"/>
  <c r="T45" i="12"/>
  <c r="T46" i="12"/>
  <c r="T47" i="12"/>
  <c r="T48" i="12"/>
  <c r="T49" i="12"/>
  <c r="T50" i="12"/>
  <c r="T51" i="12"/>
  <c r="T52" i="12"/>
  <c r="T53" i="12"/>
  <c r="AC53" i="12" s="1"/>
  <c r="AC78" i="12" s="1"/>
  <c r="AC103" i="12" s="1"/>
  <c r="AC28" i="11" s="1"/>
  <c r="AC53" i="11" s="1"/>
  <c r="AC78" i="11" s="1"/>
  <c r="T54" i="12"/>
  <c r="T55" i="12"/>
  <c r="T36" i="12"/>
  <c r="O11" i="12"/>
  <c r="T12" i="12"/>
  <c r="T13" i="12"/>
  <c r="AC13" i="12" s="1"/>
  <c r="AC38" i="12" s="1"/>
  <c r="T14" i="12"/>
  <c r="T15" i="12"/>
  <c r="AC15" i="12" s="1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11" i="12"/>
  <c r="J1" i="28"/>
  <c r="I1" i="28"/>
  <c r="H1" i="28"/>
  <c r="F1" i="28"/>
  <c r="E1" i="28"/>
  <c r="C1" i="28"/>
  <c r="J1" i="29"/>
  <c r="I1" i="29"/>
  <c r="H1" i="29"/>
  <c r="F1" i="29"/>
  <c r="E1" i="29"/>
  <c r="C1" i="29"/>
  <c r="B4" i="28"/>
  <c r="G4" i="28"/>
  <c r="B3" i="28"/>
  <c r="G3" i="28"/>
  <c r="B4" i="29"/>
  <c r="C4" i="29"/>
  <c r="D4" i="29" s="1"/>
  <c r="G4" i="29"/>
  <c r="F4" i="29"/>
  <c r="B3" i="29"/>
  <c r="D3" i="29" s="1"/>
  <c r="C3" i="29"/>
  <c r="G3" i="29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2" i="18"/>
  <c r="AT53" i="18"/>
  <c r="AT54" i="18"/>
  <c r="AT55" i="18"/>
  <c r="AT61" i="18"/>
  <c r="AT62" i="18"/>
  <c r="AT63" i="18"/>
  <c r="AT64" i="18"/>
  <c r="AT65" i="18"/>
  <c r="AT66" i="18"/>
  <c r="AT67" i="18"/>
  <c r="AT68" i="18"/>
  <c r="AT69" i="18"/>
  <c r="AT70" i="18"/>
  <c r="AT71" i="18"/>
  <c r="AT72" i="18"/>
  <c r="AT73" i="18"/>
  <c r="AT74" i="18"/>
  <c r="AT75" i="18"/>
  <c r="AT76" i="18"/>
  <c r="AT77" i="18"/>
  <c r="AT78" i="18"/>
  <c r="AT79" i="18"/>
  <c r="AT80" i="18"/>
  <c r="AT86" i="18"/>
  <c r="AT87" i="18"/>
  <c r="AT88" i="18"/>
  <c r="AT89" i="18"/>
  <c r="AT90" i="18"/>
  <c r="AT91" i="18"/>
  <c r="AT92" i="18"/>
  <c r="AT93" i="18"/>
  <c r="AT94" i="18"/>
  <c r="AT95" i="18"/>
  <c r="AT96" i="18"/>
  <c r="AT97" i="18"/>
  <c r="AT98" i="18"/>
  <c r="AT99" i="18"/>
  <c r="AT100" i="18"/>
  <c r="AT101" i="18"/>
  <c r="AT102" i="18"/>
  <c r="AT103" i="18"/>
  <c r="AT104" i="18"/>
  <c r="AT105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30" i="19"/>
  <c r="AT36" i="19"/>
  <c r="AT37" i="19"/>
  <c r="AT38" i="19"/>
  <c r="AT39" i="19"/>
  <c r="AT40" i="19"/>
  <c r="AT41" i="19"/>
  <c r="AT42" i="19"/>
  <c r="AT43" i="19"/>
  <c r="AT44" i="19"/>
  <c r="AT45" i="19"/>
  <c r="AT46" i="19"/>
  <c r="AT47" i="19"/>
  <c r="AT48" i="19"/>
  <c r="AT49" i="19"/>
  <c r="AT50" i="19"/>
  <c r="AT51" i="19"/>
  <c r="AT52" i="19"/>
  <c r="AT53" i="19"/>
  <c r="AT54" i="19"/>
  <c r="AT55" i="19"/>
  <c r="AT61" i="19"/>
  <c r="AT62" i="19"/>
  <c r="AT63" i="19"/>
  <c r="AT64" i="19"/>
  <c r="AT65" i="19"/>
  <c r="AT66" i="19"/>
  <c r="AT67" i="19"/>
  <c r="AT68" i="19"/>
  <c r="AT69" i="19"/>
  <c r="AT70" i="19"/>
  <c r="AT71" i="19"/>
  <c r="AT72" i="19"/>
  <c r="AT73" i="19"/>
  <c r="AT74" i="19"/>
  <c r="AT75" i="19"/>
  <c r="AT76" i="19"/>
  <c r="AT77" i="19"/>
  <c r="AT78" i="19"/>
  <c r="AT79" i="19"/>
  <c r="AT80" i="19"/>
  <c r="AT86" i="19"/>
  <c r="AT87" i="19"/>
  <c r="AT88" i="19"/>
  <c r="AT89" i="19"/>
  <c r="AT90" i="19"/>
  <c r="AT91" i="19"/>
  <c r="AT92" i="19"/>
  <c r="AT93" i="19"/>
  <c r="AT94" i="19"/>
  <c r="AT95" i="19"/>
  <c r="AT96" i="19"/>
  <c r="AT97" i="19"/>
  <c r="AT98" i="19"/>
  <c r="AT99" i="19"/>
  <c r="AT100" i="19"/>
  <c r="AT101" i="19"/>
  <c r="AT102" i="19"/>
  <c r="AT103" i="19"/>
  <c r="AT104" i="19"/>
  <c r="AT105" i="19"/>
  <c r="AT111" i="19"/>
  <c r="AT112" i="19"/>
  <c r="AT113" i="19"/>
  <c r="AT114" i="19"/>
  <c r="AT115" i="19"/>
  <c r="AT116" i="19"/>
  <c r="AT117" i="19"/>
  <c r="AT118" i="19"/>
  <c r="AT119" i="19"/>
  <c r="AT120" i="19"/>
  <c r="AT121" i="19"/>
  <c r="AT122" i="19"/>
  <c r="AT123" i="19"/>
  <c r="AT124" i="19"/>
  <c r="AT125" i="19"/>
  <c r="AT126" i="19"/>
  <c r="AT127" i="19"/>
  <c r="AT128" i="19"/>
  <c r="AT129" i="19"/>
  <c r="AT130" i="19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T86" i="13"/>
  <c r="AT87" i="13"/>
  <c r="AT88" i="13"/>
  <c r="AT89" i="13"/>
  <c r="AT90" i="13"/>
  <c r="AT91" i="13"/>
  <c r="AT92" i="13"/>
  <c r="AT93" i="13"/>
  <c r="AT94" i="13"/>
  <c r="AT95" i="13"/>
  <c r="AT96" i="13"/>
  <c r="AT97" i="13"/>
  <c r="AT98" i="13"/>
  <c r="AT99" i="13"/>
  <c r="AT100" i="13"/>
  <c r="AT101" i="13"/>
  <c r="AT102" i="13"/>
  <c r="AT103" i="13"/>
  <c r="AT104" i="13"/>
  <c r="AT105" i="13"/>
  <c r="AT111" i="13"/>
  <c r="AT112" i="13"/>
  <c r="AT113" i="13"/>
  <c r="AT114" i="13"/>
  <c r="AT115" i="13"/>
  <c r="AT116" i="13"/>
  <c r="AT117" i="13"/>
  <c r="AT118" i="13"/>
  <c r="AT119" i="13"/>
  <c r="AT120" i="13"/>
  <c r="AT121" i="13"/>
  <c r="AT122" i="13"/>
  <c r="AT123" i="13"/>
  <c r="AT124" i="13"/>
  <c r="AT125" i="13"/>
  <c r="AT126" i="13"/>
  <c r="AT127" i="13"/>
  <c r="AT128" i="13"/>
  <c r="AT129" i="13"/>
  <c r="AT130" i="13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124" i="14"/>
  <c r="AT125" i="14"/>
  <c r="AT126" i="14"/>
  <c r="AT127" i="14"/>
  <c r="AT128" i="14"/>
  <c r="AT129" i="14"/>
  <c r="AT130" i="14"/>
  <c r="AT136" i="14"/>
  <c r="AT137" i="14"/>
  <c r="AT138" i="14"/>
  <c r="AT139" i="14"/>
  <c r="AT140" i="14"/>
  <c r="AT141" i="14"/>
  <c r="AT142" i="14"/>
  <c r="AT143" i="14"/>
  <c r="AT144" i="14"/>
  <c r="AT145" i="14"/>
  <c r="AT146" i="14"/>
  <c r="AT147" i="14"/>
  <c r="AT148" i="14"/>
  <c r="AT149" i="14"/>
  <c r="AT150" i="14"/>
  <c r="AT151" i="14"/>
  <c r="AT152" i="14"/>
  <c r="AT153" i="14"/>
  <c r="AT154" i="14"/>
  <c r="AT155" i="14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T98" i="15"/>
  <c r="AT99" i="15"/>
  <c r="AT100" i="15"/>
  <c r="AT101" i="15"/>
  <c r="AT102" i="15"/>
  <c r="AT103" i="15"/>
  <c r="AT104" i="15"/>
  <c r="AT105" i="15"/>
  <c r="AT111" i="15"/>
  <c r="AT112" i="15"/>
  <c r="AT113" i="15"/>
  <c r="AT114" i="15"/>
  <c r="AT115" i="15"/>
  <c r="AT116" i="15"/>
  <c r="AT117" i="15"/>
  <c r="AT118" i="15"/>
  <c r="AT119" i="15"/>
  <c r="AT120" i="15"/>
  <c r="AT121" i="15"/>
  <c r="AT122" i="15"/>
  <c r="AT123" i="15"/>
  <c r="AT124" i="15"/>
  <c r="AT125" i="15"/>
  <c r="AT126" i="15"/>
  <c r="AT127" i="15"/>
  <c r="AT128" i="15"/>
  <c r="AT129" i="15"/>
  <c r="AT130" i="15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61" i="16"/>
  <c r="AT62" i="16"/>
  <c r="AT63" i="16"/>
  <c r="AT64" i="16"/>
  <c r="AT65" i="16"/>
  <c r="AT66" i="16"/>
  <c r="AT67" i="16"/>
  <c r="AT68" i="16"/>
  <c r="AT69" i="16"/>
  <c r="AT70" i="16"/>
  <c r="AT71" i="16"/>
  <c r="AT72" i="16"/>
  <c r="AT73" i="16"/>
  <c r="AT74" i="16"/>
  <c r="AT75" i="16"/>
  <c r="AT76" i="16"/>
  <c r="AT77" i="16"/>
  <c r="AT78" i="16"/>
  <c r="AT79" i="16"/>
  <c r="AT80" i="16"/>
  <c r="AT86" i="16"/>
  <c r="AT87" i="16"/>
  <c r="AT88" i="16"/>
  <c r="AT89" i="16"/>
  <c r="AT90" i="16"/>
  <c r="AT91" i="16"/>
  <c r="AT92" i="16"/>
  <c r="AT93" i="16"/>
  <c r="AT94" i="16"/>
  <c r="AT95" i="16"/>
  <c r="AT96" i="16"/>
  <c r="AT97" i="16"/>
  <c r="AT98" i="16"/>
  <c r="AT99" i="16"/>
  <c r="AT100" i="16"/>
  <c r="AT101" i="16"/>
  <c r="AT102" i="16"/>
  <c r="AT103" i="16"/>
  <c r="AT104" i="16"/>
  <c r="AT105" i="16"/>
  <c r="AT111" i="16"/>
  <c r="AT112" i="16"/>
  <c r="AT113" i="16"/>
  <c r="AT114" i="16"/>
  <c r="AT115" i="16"/>
  <c r="AT116" i="16"/>
  <c r="AT117" i="16"/>
  <c r="AT118" i="16"/>
  <c r="AT119" i="16"/>
  <c r="AT120" i="16"/>
  <c r="AT121" i="16"/>
  <c r="AT122" i="16"/>
  <c r="AT123" i="16"/>
  <c r="AT124" i="16"/>
  <c r="AT125" i="16"/>
  <c r="AT126" i="16"/>
  <c r="AT127" i="16"/>
  <c r="AT128" i="16"/>
  <c r="AT129" i="16"/>
  <c r="AT130" i="16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T102" i="17"/>
  <c r="AT103" i="17"/>
  <c r="AT104" i="17"/>
  <c r="AT105" i="17"/>
  <c r="AT111" i="17"/>
  <c r="AT112" i="17"/>
  <c r="AT113" i="17"/>
  <c r="AT114" i="17"/>
  <c r="AT115" i="17"/>
  <c r="AT116" i="17"/>
  <c r="AT117" i="17"/>
  <c r="AT118" i="17"/>
  <c r="AT119" i="17"/>
  <c r="AT120" i="17"/>
  <c r="AT121" i="17"/>
  <c r="AT122" i="17"/>
  <c r="AT123" i="17"/>
  <c r="AT124" i="17"/>
  <c r="AT125" i="17"/>
  <c r="AT126" i="17"/>
  <c r="AT127" i="17"/>
  <c r="AT128" i="17"/>
  <c r="AT129" i="17"/>
  <c r="AT130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8" i="17"/>
  <c r="AT160" i="17" s="1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11" i="9"/>
  <c r="AT112" i="9"/>
  <c r="AT113" i="9"/>
  <c r="AT114" i="9"/>
  <c r="AT115" i="9"/>
  <c r="AT116" i="9"/>
  <c r="AT117" i="9"/>
  <c r="AT118" i="9"/>
  <c r="AT119" i="9"/>
  <c r="AT120" i="9"/>
  <c r="AT121" i="9"/>
  <c r="AT122" i="9"/>
  <c r="AT123" i="9"/>
  <c r="AT124" i="9"/>
  <c r="AT125" i="9"/>
  <c r="AT126" i="9"/>
  <c r="AT127" i="9"/>
  <c r="AT128" i="9"/>
  <c r="AT129" i="9"/>
  <c r="AT130" i="9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6" i="10"/>
  <c r="AT87" i="10"/>
  <c r="AT88" i="10"/>
  <c r="AT89" i="10"/>
  <c r="AT90" i="10"/>
  <c r="AT91" i="10"/>
  <c r="AT92" i="10"/>
  <c r="AT93" i="10"/>
  <c r="AT94" i="10"/>
  <c r="AT95" i="10"/>
  <c r="AT96" i="10"/>
  <c r="AT97" i="10"/>
  <c r="AT98" i="10"/>
  <c r="AT99" i="10"/>
  <c r="AT100" i="10"/>
  <c r="AT101" i="10"/>
  <c r="AT102" i="10"/>
  <c r="AT103" i="10"/>
  <c r="AT104" i="10"/>
  <c r="AT105" i="10"/>
  <c r="AT111" i="10"/>
  <c r="AT112" i="10"/>
  <c r="AT113" i="10"/>
  <c r="AT114" i="10"/>
  <c r="AT115" i="10"/>
  <c r="AT116" i="10"/>
  <c r="AT117" i="10"/>
  <c r="AT118" i="10"/>
  <c r="AT119" i="10"/>
  <c r="AT120" i="10"/>
  <c r="AT121" i="10"/>
  <c r="AT122" i="10"/>
  <c r="AT123" i="10"/>
  <c r="AT124" i="10"/>
  <c r="AT125" i="10"/>
  <c r="AT126" i="10"/>
  <c r="AT127" i="10"/>
  <c r="AT128" i="10"/>
  <c r="AT129" i="10"/>
  <c r="AT130" i="10"/>
  <c r="AT136" i="10"/>
  <c r="AT137" i="10"/>
  <c r="AT138" i="10"/>
  <c r="AT139" i="10"/>
  <c r="AT140" i="10"/>
  <c r="AT141" i="10"/>
  <c r="AT142" i="10"/>
  <c r="AT143" i="10"/>
  <c r="AT144" i="10"/>
  <c r="AT145" i="10"/>
  <c r="AT146" i="10"/>
  <c r="AT147" i="10"/>
  <c r="AT148" i="10"/>
  <c r="AT149" i="10"/>
  <c r="AT150" i="10"/>
  <c r="AT151" i="10"/>
  <c r="AT152" i="10"/>
  <c r="AT153" i="10"/>
  <c r="AT154" i="10"/>
  <c r="AT155" i="10"/>
  <c r="AT11" i="11"/>
  <c r="AT12" i="11"/>
  <c r="AT13" i="11"/>
  <c r="AT14" i="11"/>
  <c r="AT133" i="11" s="1"/>
  <c r="AT135" i="11" s="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11" i="11"/>
  <c r="AT112" i="11"/>
  <c r="AT113" i="11"/>
  <c r="AT114" i="11"/>
  <c r="AT115" i="11"/>
  <c r="AT116" i="11"/>
  <c r="AT117" i="11"/>
  <c r="AT118" i="11"/>
  <c r="AT119" i="11"/>
  <c r="AT120" i="11"/>
  <c r="AT121" i="11"/>
  <c r="AT122" i="11"/>
  <c r="AT123" i="11"/>
  <c r="AT124" i="11"/>
  <c r="AT125" i="11"/>
  <c r="AT126" i="11"/>
  <c r="AT127" i="11"/>
  <c r="AT128" i="11"/>
  <c r="AT129" i="11"/>
  <c r="AT130" i="11"/>
  <c r="AT137" i="11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11" i="12"/>
  <c r="AT112" i="12"/>
  <c r="AT113" i="12"/>
  <c r="AT114" i="12"/>
  <c r="AT115" i="12"/>
  <c r="AT116" i="12"/>
  <c r="AT117" i="12"/>
  <c r="AT118" i="12"/>
  <c r="AT119" i="12"/>
  <c r="AT120" i="12"/>
  <c r="AT121" i="12"/>
  <c r="AT122" i="12"/>
  <c r="AT123" i="12"/>
  <c r="AT124" i="12"/>
  <c r="AT125" i="12"/>
  <c r="AT126" i="12"/>
  <c r="AT127" i="12"/>
  <c r="AT128" i="12"/>
  <c r="AT129" i="12"/>
  <c r="AT130" i="12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61" i="18"/>
  <c r="AS62" i="18"/>
  <c r="AS63" i="18"/>
  <c r="AS64" i="18"/>
  <c r="AS65" i="18"/>
  <c r="AS66" i="18"/>
  <c r="AS67" i="18"/>
  <c r="AS68" i="18"/>
  <c r="AS69" i="18"/>
  <c r="AS70" i="18"/>
  <c r="AS71" i="18"/>
  <c r="AS72" i="18"/>
  <c r="AS73" i="18"/>
  <c r="AS74" i="18"/>
  <c r="AS75" i="18"/>
  <c r="AS76" i="18"/>
  <c r="AS77" i="18"/>
  <c r="AS78" i="18"/>
  <c r="AS79" i="18"/>
  <c r="AS80" i="18"/>
  <c r="AS86" i="18"/>
  <c r="AS87" i="18"/>
  <c r="AS88" i="18"/>
  <c r="AS89" i="18"/>
  <c r="AS90" i="18"/>
  <c r="AS91" i="18"/>
  <c r="AS92" i="18"/>
  <c r="AS93" i="18"/>
  <c r="AS94" i="18"/>
  <c r="AS95" i="18"/>
  <c r="AS96" i="18"/>
  <c r="AS97" i="18"/>
  <c r="AS98" i="18"/>
  <c r="AS99" i="18"/>
  <c r="AS100" i="18"/>
  <c r="AS101" i="18"/>
  <c r="AS102" i="18"/>
  <c r="AS103" i="18"/>
  <c r="AS104" i="18"/>
  <c r="AS105" i="18"/>
  <c r="AS111" i="18"/>
  <c r="AS112" i="18"/>
  <c r="AS113" i="18"/>
  <c r="AS114" i="18"/>
  <c r="AS115" i="18"/>
  <c r="AS116" i="18"/>
  <c r="AS117" i="18"/>
  <c r="AS118" i="18"/>
  <c r="AS119" i="18"/>
  <c r="AS120" i="18"/>
  <c r="AS121" i="18"/>
  <c r="AS122" i="18"/>
  <c r="AS123" i="18"/>
  <c r="AS124" i="18"/>
  <c r="AS125" i="18"/>
  <c r="AS126" i="18"/>
  <c r="AS127" i="18"/>
  <c r="AS128" i="18"/>
  <c r="AS129" i="18"/>
  <c r="AS130" i="18"/>
  <c r="AS136" i="18"/>
  <c r="AS137" i="18"/>
  <c r="AS138" i="18"/>
  <c r="AS139" i="18"/>
  <c r="AS140" i="18"/>
  <c r="AS141" i="18"/>
  <c r="AS142" i="18"/>
  <c r="AS143" i="18"/>
  <c r="AS144" i="18"/>
  <c r="AS145" i="18"/>
  <c r="AS146" i="18"/>
  <c r="AS147" i="18"/>
  <c r="AS148" i="18"/>
  <c r="AS149" i="18"/>
  <c r="AS150" i="18"/>
  <c r="AS151" i="18"/>
  <c r="AS152" i="18"/>
  <c r="AS153" i="18"/>
  <c r="AS154" i="18"/>
  <c r="AS155" i="18"/>
  <c r="AS161" i="18"/>
  <c r="AS162" i="18"/>
  <c r="AS163" i="18"/>
  <c r="AS164" i="18"/>
  <c r="AS165" i="18"/>
  <c r="AS166" i="18"/>
  <c r="AS167" i="18"/>
  <c r="AS168" i="18"/>
  <c r="AS169" i="18"/>
  <c r="AS170" i="18"/>
  <c r="AS171" i="18"/>
  <c r="AS172" i="18"/>
  <c r="AS173" i="18"/>
  <c r="AS174" i="18"/>
  <c r="AS175" i="18"/>
  <c r="AS176" i="18"/>
  <c r="AS177" i="18"/>
  <c r="AS178" i="18"/>
  <c r="AS179" i="18"/>
  <c r="AS180" i="18"/>
  <c r="AS11" i="19"/>
  <c r="AS12" i="19"/>
  <c r="AS13" i="19"/>
  <c r="AS14" i="19"/>
  <c r="AS15" i="19"/>
  <c r="AS16" i="19"/>
  <c r="AS17" i="19"/>
  <c r="AS18" i="19"/>
  <c r="AS19" i="19"/>
  <c r="AS20" i="19"/>
  <c r="AS21" i="19"/>
  <c r="AS22" i="19"/>
  <c r="AS23" i="19"/>
  <c r="AS24" i="19"/>
  <c r="AS25" i="19"/>
  <c r="AS26" i="19"/>
  <c r="AS27" i="19"/>
  <c r="AS28" i="19"/>
  <c r="AS29" i="19"/>
  <c r="AS30" i="19"/>
  <c r="AS36" i="19"/>
  <c r="AS37" i="19"/>
  <c r="AS38" i="19"/>
  <c r="AS39" i="19"/>
  <c r="AS40" i="19"/>
  <c r="AS41" i="19"/>
  <c r="AS42" i="19"/>
  <c r="AS43" i="19"/>
  <c r="AS44" i="19"/>
  <c r="AS45" i="19"/>
  <c r="AS46" i="19"/>
  <c r="AS47" i="19"/>
  <c r="AS48" i="19"/>
  <c r="AS49" i="19"/>
  <c r="AS50" i="19"/>
  <c r="AS51" i="19"/>
  <c r="AS52" i="19"/>
  <c r="AS53" i="19"/>
  <c r="AS54" i="19"/>
  <c r="AS55" i="19"/>
  <c r="AS61" i="19"/>
  <c r="AS62" i="19"/>
  <c r="AS63" i="19"/>
  <c r="AS64" i="19"/>
  <c r="AS65" i="19"/>
  <c r="AS66" i="19"/>
  <c r="AS67" i="19"/>
  <c r="AS68" i="19"/>
  <c r="AS69" i="19"/>
  <c r="AS70" i="19"/>
  <c r="AS71" i="19"/>
  <c r="AS72" i="19"/>
  <c r="AS73" i="19"/>
  <c r="AS74" i="19"/>
  <c r="AS75" i="19"/>
  <c r="AS76" i="19"/>
  <c r="AS77" i="19"/>
  <c r="AS78" i="19"/>
  <c r="AS79" i="19"/>
  <c r="AS80" i="19"/>
  <c r="AS86" i="19"/>
  <c r="AS87" i="19"/>
  <c r="AS88" i="19"/>
  <c r="AS89" i="19"/>
  <c r="AS90" i="19"/>
  <c r="AS91" i="19"/>
  <c r="AS92" i="19"/>
  <c r="AS93" i="19"/>
  <c r="AS94" i="19"/>
  <c r="AS95" i="19"/>
  <c r="AS96" i="19"/>
  <c r="AS97" i="19"/>
  <c r="AS98" i="19"/>
  <c r="AS99" i="19"/>
  <c r="AS100" i="19"/>
  <c r="AS101" i="19"/>
  <c r="AS102" i="19"/>
  <c r="AS103" i="19"/>
  <c r="AS104" i="19"/>
  <c r="AS105" i="19"/>
  <c r="AS111" i="19"/>
  <c r="AS112" i="19"/>
  <c r="AS113" i="19"/>
  <c r="AS114" i="19"/>
  <c r="AS115" i="19"/>
  <c r="AS116" i="19"/>
  <c r="AS117" i="19"/>
  <c r="AS118" i="19"/>
  <c r="AS119" i="19"/>
  <c r="AS120" i="19"/>
  <c r="AS121" i="19"/>
  <c r="AS122" i="19"/>
  <c r="AS123" i="19"/>
  <c r="AS124" i="19"/>
  <c r="AS125" i="19"/>
  <c r="AS126" i="19"/>
  <c r="AS127" i="19"/>
  <c r="AS128" i="19"/>
  <c r="AS129" i="19"/>
  <c r="AS130" i="19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11" i="13"/>
  <c r="AS112" i="13"/>
  <c r="AS113" i="13"/>
  <c r="AS114" i="13"/>
  <c r="AS115" i="13"/>
  <c r="AS116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124" i="14"/>
  <c r="AS125" i="14"/>
  <c r="AS126" i="14"/>
  <c r="AS127" i="14"/>
  <c r="AS128" i="14"/>
  <c r="AS129" i="14"/>
  <c r="AS130" i="14"/>
  <c r="AS136" i="14"/>
  <c r="AS137" i="14"/>
  <c r="AS138" i="14"/>
  <c r="AS139" i="14"/>
  <c r="AS140" i="14"/>
  <c r="AS141" i="14"/>
  <c r="AS142" i="14"/>
  <c r="AS143" i="14"/>
  <c r="AS144" i="14"/>
  <c r="AS145" i="14"/>
  <c r="AS146" i="14"/>
  <c r="AS147" i="14"/>
  <c r="AS148" i="14"/>
  <c r="AS149" i="14"/>
  <c r="AS150" i="14"/>
  <c r="AS151" i="14"/>
  <c r="AS152" i="14"/>
  <c r="AS153" i="14"/>
  <c r="AS154" i="14"/>
  <c r="AS155" i="14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6" i="15"/>
  <c r="AS37" i="15"/>
  <c r="AS38" i="15"/>
  <c r="AS39" i="15"/>
  <c r="AS40" i="15"/>
  <c r="AS41" i="15"/>
  <c r="AS42" i="15"/>
  <c r="AS43" i="15"/>
  <c r="AS44" i="15"/>
  <c r="AS45" i="15"/>
  <c r="AS46" i="15"/>
  <c r="AS47" i="15"/>
  <c r="AS48" i="15"/>
  <c r="AS49" i="15"/>
  <c r="AS50" i="15"/>
  <c r="AS51" i="15"/>
  <c r="AS52" i="15"/>
  <c r="AS53" i="15"/>
  <c r="AS54" i="15"/>
  <c r="AS55" i="15"/>
  <c r="AS61" i="15"/>
  <c r="AS62" i="15"/>
  <c r="AS63" i="15"/>
  <c r="AS64" i="15"/>
  <c r="AS65" i="15"/>
  <c r="AS66" i="15"/>
  <c r="AS67" i="15"/>
  <c r="AS68" i="15"/>
  <c r="AS69" i="15"/>
  <c r="AS70" i="15"/>
  <c r="AS71" i="15"/>
  <c r="AS72" i="15"/>
  <c r="AS73" i="15"/>
  <c r="AS74" i="15"/>
  <c r="AS75" i="15"/>
  <c r="AS76" i="15"/>
  <c r="AS77" i="15"/>
  <c r="AS78" i="15"/>
  <c r="AS79" i="15"/>
  <c r="AS80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S98" i="15"/>
  <c r="AS99" i="15"/>
  <c r="AS100" i="15"/>
  <c r="AS101" i="15"/>
  <c r="AS102" i="15"/>
  <c r="AS103" i="15"/>
  <c r="AS104" i="15"/>
  <c r="AS105" i="15"/>
  <c r="AS111" i="15"/>
  <c r="AS112" i="15"/>
  <c r="AS113" i="15"/>
  <c r="AS114" i="15"/>
  <c r="AS115" i="15"/>
  <c r="AS116" i="15"/>
  <c r="AS117" i="15"/>
  <c r="AS118" i="15"/>
  <c r="AS119" i="15"/>
  <c r="AS120" i="15"/>
  <c r="AS121" i="15"/>
  <c r="AS122" i="15"/>
  <c r="AS123" i="15"/>
  <c r="AS124" i="15"/>
  <c r="AS125" i="15"/>
  <c r="AS126" i="15"/>
  <c r="AS127" i="15"/>
  <c r="AS128" i="15"/>
  <c r="AS129" i="15"/>
  <c r="AS130" i="15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S102" i="16"/>
  <c r="AS103" i="16"/>
  <c r="AS104" i="16"/>
  <c r="AS105" i="16"/>
  <c r="AS111" i="16"/>
  <c r="AS112" i="16"/>
  <c r="AS113" i="16"/>
  <c r="AS114" i="16"/>
  <c r="AS115" i="16"/>
  <c r="AS116" i="16"/>
  <c r="AS117" i="16"/>
  <c r="AS118" i="16"/>
  <c r="AS119" i="16"/>
  <c r="AS120" i="16"/>
  <c r="AS121" i="16"/>
  <c r="AS122" i="16"/>
  <c r="AS123" i="16"/>
  <c r="AS124" i="16"/>
  <c r="AS125" i="16"/>
  <c r="AS126" i="16"/>
  <c r="AS127" i="16"/>
  <c r="AS128" i="16"/>
  <c r="AS129" i="16"/>
  <c r="AS130" i="16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S102" i="17"/>
  <c r="AS103" i="17"/>
  <c r="AS104" i="17"/>
  <c r="AS105" i="17"/>
  <c r="AS111" i="17"/>
  <c r="AS112" i="17"/>
  <c r="AS113" i="17"/>
  <c r="AS114" i="17"/>
  <c r="AS115" i="17"/>
  <c r="AS116" i="17"/>
  <c r="AS117" i="17"/>
  <c r="AS118" i="17"/>
  <c r="AS119" i="17"/>
  <c r="AS120" i="17"/>
  <c r="AS121" i="17"/>
  <c r="AS122" i="17"/>
  <c r="AS123" i="17"/>
  <c r="AS124" i="17"/>
  <c r="AS125" i="17"/>
  <c r="AS126" i="17"/>
  <c r="AS127" i="17"/>
  <c r="AS128" i="17"/>
  <c r="AS129" i="17"/>
  <c r="AS130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3" i="8"/>
  <c r="AS135" i="8" s="1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AS125" i="9"/>
  <c r="AS126" i="9"/>
  <c r="AS127" i="9"/>
  <c r="AS128" i="9"/>
  <c r="AS129" i="9"/>
  <c r="AS130" i="9"/>
  <c r="AS11" i="10"/>
  <c r="AS12" i="10"/>
  <c r="AS158" i="10" s="1"/>
  <c r="AS160" i="10" s="1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S55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S86" i="10"/>
  <c r="AS87" i="10"/>
  <c r="AS88" i="10"/>
  <c r="AS89" i="10"/>
  <c r="AS90" i="10"/>
  <c r="AS91" i="10"/>
  <c r="AS92" i="10"/>
  <c r="AS93" i="10"/>
  <c r="AS94" i="10"/>
  <c r="AS95" i="10"/>
  <c r="AS96" i="10"/>
  <c r="AS97" i="10"/>
  <c r="AS98" i="10"/>
  <c r="AS99" i="10"/>
  <c r="AS100" i="10"/>
  <c r="AS101" i="10"/>
  <c r="AS102" i="10"/>
  <c r="AS103" i="10"/>
  <c r="AS104" i="10"/>
  <c r="AS105" i="10"/>
  <c r="AS111" i="10"/>
  <c r="AS112" i="10"/>
  <c r="AS113" i="10"/>
  <c r="AS114" i="10"/>
  <c r="AS115" i="10"/>
  <c r="AS116" i="10"/>
  <c r="AS117" i="10"/>
  <c r="AS118" i="10"/>
  <c r="AS119" i="10"/>
  <c r="AS120" i="10"/>
  <c r="AS121" i="10"/>
  <c r="AS122" i="10"/>
  <c r="AS123" i="10"/>
  <c r="AS124" i="10"/>
  <c r="AS125" i="10"/>
  <c r="AS126" i="10"/>
  <c r="AS127" i="10"/>
  <c r="AS128" i="10"/>
  <c r="AS129" i="10"/>
  <c r="AS130" i="10"/>
  <c r="AS136" i="10"/>
  <c r="AS137" i="10"/>
  <c r="AS138" i="10"/>
  <c r="AS139" i="10"/>
  <c r="AS140" i="10"/>
  <c r="AS141" i="10"/>
  <c r="AS142" i="10"/>
  <c r="AS143" i="10"/>
  <c r="AS144" i="10"/>
  <c r="AS145" i="10"/>
  <c r="AS146" i="10"/>
  <c r="AS147" i="10"/>
  <c r="AS148" i="10"/>
  <c r="AS149" i="10"/>
  <c r="AS150" i="10"/>
  <c r="AS151" i="10"/>
  <c r="AS152" i="10"/>
  <c r="AS153" i="10"/>
  <c r="AS154" i="10"/>
  <c r="AS155" i="10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11" i="11"/>
  <c r="AS112" i="11"/>
  <c r="AS113" i="11"/>
  <c r="AS114" i="11"/>
  <c r="AS115" i="11"/>
  <c r="AS116" i="11"/>
  <c r="AS117" i="11"/>
  <c r="AS118" i="11"/>
  <c r="AS119" i="11"/>
  <c r="AS120" i="11"/>
  <c r="AS121" i="11"/>
  <c r="AS122" i="11"/>
  <c r="AS123" i="11"/>
  <c r="AS124" i="11"/>
  <c r="AS125" i="11"/>
  <c r="AS126" i="11"/>
  <c r="AS127" i="11"/>
  <c r="AS128" i="11"/>
  <c r="AS129" i="11"/>
  <c r="AS130" i="11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3" i="12"/>
  <c r="AS135" i="12" s="1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61" i="18"/>
  <c r="AR62" i="18"/>
  <c r="AR63" i="18"/>
  <c r="AR64" i="18"/>
  <c r="AR65" i="18"/>
  <c r="AR66" i="18"/>
  <c r="AR67" i="18"/>
  <c r="AR68" i="18"/>
  <c r="AR69" i="18"/>
  <c r="AR70" i="18"/>
  <c r="AR71" i="18"/>
  <c r="AR72" i="18"/>
  <c r="AR73" i="18"/>
  <c r="AR74" i="18"/>
  <c r="AR75" i="18"/>
  <c r="AR76" i="18"/>
  <c r="AR77" i="18"/>
  <c r="AR78" i="18"/>
  <c r="AR79" i="18"/>
  <c r="AR80" i="18"/>
  <c r="AR86" i="18"/>
  <c r="AR87" i="18"/>
  <c r="AR88" i="18"/>
  <c r="AR89" i="18"/>
  <c r="AR90" i="18"/>
  <c r="AR91" i="18"/>
  <c r="AR92" i="18"/>
  <c r="AR93" i="18"/>
  <c r="AR94" i="18"/>
  <c r="AR95" i="18"/>
  <c r="AR96" i="18"/>
  <c r="AR97" i="18"/>
  <c r="AR98" i="18"/>
  <c r="AR99" i="18"/>
  <c r="AR100" i="18"/>
  <c r="AR101" i="18"/>
  <c r="AR102" i="18"/>
  <c r="AR103" i="18"/>
  <c r="AR104" i="18"/>
  <c r="AR105" i="18"/>
  <c r="AR111" i="18"/>
  <c r="AR112" i="18"/>
  <c r="AR113" i="18"/>
  <c r="AR114" i="18"/>
  <c r="AR115" i="18"/>
  <c r="AR116" i="18"/>
  <c r="AR117" i="18"/>
  <c r="AR118" i="18"/>
  <c r="AR119" i="18"/>
  <c r="AR120" i="18"/>
  <c r="AR121" i="18"/>
  <c r="AR122" i="18"/>
  <c r="AR123" i="18"/>
  <c r="AR124" i="18"/>
  <c r="AR125" i="18"/>
  <c r="AR126" i="18"/>
  <c r="AR127" i="18"/>
  <c r="AR128" i="18"/>
  <c r="AR129" i="18"/>
  <c r="AR130" i="18"/>
  <c r="AR136" i="18"/>
  <c r="AR137" i="18"/>
  <c r="AR138" i="18"/>
  <c r="AR139" i="18"/>
  <c r="AR140" i="18"/>
  <c r="AR141" i="18"/>
  <c r="AR142" i="18"/>
  <c r="AR143" i="18"/>
  <c r="AR144" i="18"/>
  <c r="AR145" i="18"/>
  <c r="AR146" i="18"/>
  <c r="AR147" i="18"/>
  <c r="AR148" i="18"/>
  <c r="AR149" i="18"/>
  <c r="AR150" i="18"/>
  <c r="AR151" i="18"/>
  <c r="AR152" i="18"/>
  <c r="AR153" i="18"/>
  <c r="AR154" i="18"/>
  <c r="AR155" i="18"/>
  <c r="AR161" i="18"/>
  <c r="AR162" i="18"/>
  <c r="AR163" i="18"/>
  <c r="AR164" i="18"/>
  <c r="AR165" i="18"/>
  <c r="AR166" i="18"/>
  <c r="AR167" i="18"/>
  <c r="AR168" i="18"/>
  <c r="AR169" i="18"/>
  <c r="AR170" i="18"/>
  <c r="AR171" i="18"/>
  <c r="AR172" i="18"/>
  <c r="AR173" i="18"/>
  <c r="AR174" i="18"/>
  <c r="AR175" i="18"/>
  <c r="AR176" i="18"/>
  <c r="AR177" i="18"/>
  <c r="AR178" i="18"/>
  <c r="AR179" i="18"/>
  <c r="AR180" i="18"/>
  <c r="AR11" i="19"/>
  <c r="AR12" i="19"/>
  <c r="AR13" i="19"/>
  <c r="AR14" i="19"/>
  <c r="AR15" i="19"/>
  <c r="AR16" i="19"/>
  <c r="AR17" i="19"/>
  <c r="AR18" i="19"/>
  <c r="AR19" i="19"/>
  <c r="AR20" i="19"/>
  <c r="AR21" i="19"/>
  <c r="AR22" i="19"/>
  <c r="AR23" i="19"/>
  <c r="AR24" i="19"/>
  <c r="AR25" i="19"/>
  <c r="AR26" i="19"/>
  <c r="AR27" i="19"/>
  <c r="AR28" i="19"/>
  <c r="AR29" i="19"/>
  <c r="AR30" i="19"/>
  <c r="AR36" i="19"/>
  <c r="AR37" i="19"/>
  <c r="AR38" i="19"/>
  <c r="AR39" i="19"/>
  <c r="AR40" i="19"/>
  <c r="AR41" i="19"/>
  <c r="AR42" i="19"/>
  <c r="AR43" i="19"/>
  <c r="AR44" i="19"/>
  <c r="AR45" i="19"/>
  <c r="AR46" i="19"/>
  <c r="AR47" i="19"/>
  <c r="AR48" i="19"/>
  <c r="AR49" i="19"/>
  <c r="AR50" i="19"/>
  <c r="AR51" i="19"/>
  <c r="AR52" i="19"/>
  <c r="AR53" i="19"/>
  <c r="AR54" i="19"/>
  <c r="AR55" i="19"/>
  <c r="AR61" i="19"/>
  <c r="AR62" i="19"/>
  <c r="AR63" i="19"/>
  <c r="AR64" i="19"/>
  <c r="AR65" i="19"/>
  <c r="AR66" i="19"/>
  <c r="AR67" i="19"/>
  <c r="AR68" i="19"/>
  <c r="AR69" i="19"/>
  <c r="AR70" i="19"/>
  <c r="AR71" i="19"/>
  <c r="AR72" i="19"/>
  <c r="AR73" i="19"/>
  <c r="AR74" i="19"/>
  <c r="AR75" i="19"/>
  <c r="AR76" i="19"/>
  <c r="AR77" i="19"/>
  <c r="AR78" i="19"/>
  <c r="AR79" i="19"/>
  <c r="AR80" i="19"/>
  <c r="AR86" i="19"/>
  <c r="AR87" i="19"/>
  <c r="AR88" i="19"/>
  <c r="AR89" i="19"/>
  <c r="AR90" i="19"/>
  <c r="AR91" i="19"/>
  <c r="AR92" i="19"/>
  <c r="AR93" i="19"/>
  <c r="AR94" i="19"/>
  <c r="AR95" i="19"/>
  <c r="AR96" i="19"/>
  <c r="AR97" i="19"/>
  <c r="AR98" i="19"/>
  <c r="AR99" i="19"/>
  <c r="AR100" i="19"/>
  <c r="AR101" i="19"/>
  <c r="AR102" i="19"/>
  <c r="AR103" i="19"/>
  <c r="AR104" i="19"/>
  <c r="AR105" i="19"/>
  <c r="AR111" i="19"/>
  <c r="AR112" i="19"/>
  <c r="AR113" i="19"/>
  <c r="AR114" i="19"/>
  <c r="AR115" i="19"/>
  <c r="AR116" i="19"/>
  <c r="AR117" i="19"/>
  <c r="AR118" i="19"/>
  <c r="AR119" i="19"/>
  <c r="AR120" i="19"/>
  <c r="AR121" i="19"/>
  <c r="AR122" i="19"/>
  <c r="AR123" i="19"/>
  <c r="AR124" i="19"/>
  <c r="AR125" i="19"/>
  <c r="AR126" i="19"/>
  <c r="AR127" i="19"/>
  <c r="AR128" i="19"/>
  <c r="AR129" i="19"/>
  <c r="AR130" i="19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R86" i="13"/>
  <c r="AR87" i="13"/>
  <c r="AR88" i="13"/>
  <c r="AR89" i="13"/>
  <c r="AR90" i="13"/>
  <c r="AR91" i="13"/>
  <c r="AR92" i="13"/>
  <c r="AR93" i="13"/>
  <c r="AR94" i="13"/>
  <c r="AR95" i="13"/>
  <c r="AR96" i="13"/>
  <c r="AR97" i="13"/>
  <c r="AR98" i="13"/>
  <c r="AR99" i="13"/>
  <c r="AR100" i="13"/>
  <c r="AR101" i="13"/>
  <c r="AR102" i="13"/>
  <c r="AR103" i="13"/>
  <c r="AR104" i="13"/>
  <c r="AR105" i="13"/>
  <c r="AR111" i="13"/>
  <c r="AR112" i="13"/>
  <c r="AR113" i="13"/>
  <c r="AR114" i="13"/>
  <c r="AR115" i="13"/>
  <c r="AR116" i="13"/>
  <c r="AR117" i="13"/>
  <c r="AR118" i="13"/>
  <c r="AR119" i="13"/>
  <c r="AR120" i="13"/>
  <c r="AR121" i="13"/>
  <c r="AR122" i="13"/>
  <c r="AR123" i="13"/>
  <c r="AR124" i="13"/>
  <c r="AR125" i="13"/>
  <c r="AR126" i="13"/>
  <c r="AR127" i="13"/>
  <c r="AR128" i="13"/>
  <c r="AR129" i="13"/>
  <c r="AR130" i="13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124" i="14"/>
  <c r="AR125" i="14"/>
  <c r="AR126" i="14"/>
  <c r="AR127" i="14"/>
  <c r="AR128" i="14"/>
  <c r="AR129" i="14"/>
  <c r="AR130" i="14"/>
  <c r="AR136" i="14"/>
  <c r="AR137" i="14"/>
  <c r="AR138" i="14"/>
  <c r="AR139" i="14"/>
  <c r="AR140" i="14"/>
  <c r="AR141" i="14"/>
  <c r="AR142" i="14"/>
  <c r="AR143" i="14"/>
  <c r="AR144" i="14"/>
  <c r="AR145" i="14"/>
  <c r="AR146" i="14"/>
  <c r="AR147" i="14"/>
  <c r="AR148" i="14"/>
  <c r="AR149" i="14"/>
  <c r="AR150" i="14"/>
  <c r="AR151" i="14"/>
  <c r="AR152" i="14"/>
  <c r="AR153" i="14"/>
  <c r="AR154" i="14"/>
  <c r="AR155" i="14"/>
  <c r="AR158" i="14"/>
  <c r="AR160" i="14" s="1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27" i="15"/>
  <c r="AR28" i="15"/>
  <c r="AR29" i="15"/>
  <c r="AR30" i="15"/>
  <c r="AR36" i="15"/>
  <c r="AR37" i="15"/>
  <c r="AR38" i="15"/>
  <c r="AR39" i="15"/>
  <c r="AR40" i="15"/>
  <c r="AR41" i="15"/>
  <c r="AR42" i="15"/>
  <c r="AR43" i="15"/>
  <c r="AR44" i="15"/>
  <c r="AR45" i="15"/>
  <c r="AR46" i="15"/>
  <c r="AR47" i="15"/>
  <c r="AR48" i="15"/>
  <c r="AR49" i="15"/>
  <c r="AR50" i="15"/>
  <c r="AR51" i="15"/>
  <c r="AR52" i="15"/>
  <c r="AR53" i="15"/>
  <c r="AR54" i="15"/>
  <c r="AR55" i="15"/>
  <c r="AR61" i="15"/>
  <c r="AR62" i="15"/>
  <c r="AR63" i="15"/>
  <c r="AR64" i="15"/>
  <c r="AR65" i="15"/>
  <c r="AR66" i="15"/>
  <c r="AR67" i="15"/>
  <c r="AR68" i="15"/>
  <c r="AR69" i="15"/>
  <c r="AR70" i="15"/>
  <c r="AR71" i="15"/>
  <c r="AR72" i="15"/>
  <c r="AR73" i="15"/>
  <c r="AR74" i="15"/>
  <c r="AR75" i="15"/>
  <c r="AR76" i="15"/>
  <c r="AR77" i="15"/>
  <c r="AR78" i="15"/>
  <c r="AR79" i="15"/>
  <c r="AR80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R98" i="15"/>
  <c r="AR99" i="15"/>
  <c r="AR100" i="15"/>
  <c r="AR101" i="15"/>
  <c r="AR102" i="15"/>
  <c r="AR103" i="15"/>
  <c r="AR104" i="15"/>
  <c r="AR105" i="15"/>
  <c r="AR111" i="15"/>
  <c r="AR112" i="15"/>
  <c r="AR113" i="15"/>
  <c r="AR114" i="15"/>
  <c r="AR115" i="15"/>
  <c r="AR116" i="15"/>
  <c r="AR117" i="15"/>
  <c r="AR118" i="15"/>
  <c r="AR119" i="15"/>
  <c r="AR120" i="15"/>
  <c r="AR121" i="15"/>
  <c r="AR122" i="15"/>
  <c r="AR123" i="15"/>
  <c r="AR124" i="15"/>
  <c r="AR125" i="15"/>
  <c r="AR126" i="15"/>
  <c r="AR127" i="15"/>
  <c r="AR128" i="15"/>
  <c r="AR129" i="15"/>
  <c r="AR130" i="15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6" i="16"/>
  <c r="AR37" i="16"/>
  <c r="AR38" i="16"/>
  <c r="AR39" i="16"/>
  <c r="AR40" i="16"/>
  <c r="AR41" i="16"/>
  <c r="AR42" i="16"/>
  <c r="AR43" i="16"/>
  <c r="AR44" i="16"/>
  <c r="AR45" i="16"/>
  <c r="AR46" i="16"/>
  <c r="AR47" i="16"/>
  <c r="AR48" i="16"/>
  <c r="AR49" i="16"/>
  <c r="AR50" i="16"/>
  <c r="AR51" i="16"/>
  <c r="AR52" i="16"/>
  <c r="AR53" i="16"/>
  <c r="AR54" i="16"/>
  <c r="AR55" i="16"/>
  <c r="AR61" i="16"/>
  <c r="AR62" i="16"/>
  <c r="AR63" i="16"/>
  <c r="AR64" i="16"/>
  <c r="AR65" i="16"/>
  <c r="AR66" i="16"/>
  <c r="AR67" i="16"/>
  <c r="AR68" i="16"/>
  <c r="AR69" i="16"/>
  <c r="AR70" i="16"/>
  <c r="AR71" i="16"/>
  <c r="AR72" i="16"/>
  <c r="AR73" i="16"/>
  <c r="AR74" i="16"/>
  <c r="AR75" i="16"/>
  <c r="AR76" i="16"/>
  <c r="AR77" i="16"/>
  <c r="AR78" i="16"/>
  <c r="AR79" i="16"/>
  <c r="AR80" i="16"/>
  <c r="AR86" i="16"/>
  <c r="AR87" i="16"/>
  <c r="AR88" i="16"/>
  <c r="AR89" i="16"/>
  <c r="AR90" i="16"/>
  <c r="AR91" i="16"/>
  <c r="AR92" i="16"/>
  <c r="AR93" i="16"/>
  <c r="AR94" i="16"/>
  <c r="AR95" i="16"/>
  <c r="AR96" i="16"/>
  <c r="AR97" i="16"/>
  <c r="AR98" i="16"/>
  <c r="AR99" i="16"/>
  <c r="AR100" i="16"/>
  <c r="AR101" i="16"/>
  <c r="AR102" i="16"/>
  <c r="AR103" i="16"/>
  <c r="AR104" i="16"/>
  <c r="AR105" i="16"/>
  <c r="AR111" i="16"/>
  <c r="AR112" i="16"/>
  <c r="AR113" i="16"/>
  <c r="AR114" i="16"/>
  <c r="AR115" i="16"/>
  <c r="AR116" i="16"/>
  <c r="AR117" i="16"/>
  <c r="AR118" i="16"/>
  <c r="AR119" i="16"/>
  <c r="AR120" i="16"/>
  <c r="AR121" i="16"/>
  <c r="AR122" i="16"/>
  <c r="AR123" i="16"/>
  <c r="AR124" i="16"/>
  <c r="AR125" i="16"/>
  <c r="AR126" i="16"/>
  <c r="AR127" i="16"/>
  <c r="AR128" i="16"/>
  <c r="AR129" i="16"/>
  <c r="AR130" i="16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6" i="17"/>
  <c r="AR87" i="17"/>
  <c r="AR88" i="17"/>
  <c r="AR89" i="17"/>
  <c r="AR90" i="17"/>
  <c r="AR91" i="17"/>
  <c r="AR92" i="17"/>
  <c r="AR93" i="17"/>
  <c r="AR94" i="17"/>
  <c r="AR95" i="17"/>
  <c r="AR96" i="17"/>
  <c r="AR97" i="17"/>
  <c r="AR98" i="17"/>
  <c r="AR99" i="17"/>
  <c r="AR100" i="17"/>
  <c r="AR101" i="17"/>
  <c r="AR102" i="17"/>
  <c r="AR103" i="17"/>
  <c r="AR104" i="17"/>
  <c r="AR105" i="17"/>
  <c r="AR111" i="17"/>
  <c r="AR112" i="17"/>
  <c r="AR113" i="17"/>
  <c r="AR114" i="17"/>
  <c r="AR115" i="17"/>
  <c r="AR116" i="17"/>
  <c r="AR117" i="17"/>
  <c r="AR118" i="17"/>
  <c r="AR119" i="17"/>
  <c r="AR120" i="17"/>
  <c r="AR121" i="17"/>
  <c r="AR122" i="17"/>
  <c r="AR123" i="17"/>
  <c r="AR124" i="17"/>
  <c r="AR125" i="17"/>
  <c r="AR126" i="17"/>
  <c r="AR127" i="17"/>
  <c r="AR128" i="17"/>
  <c r="AR129" i="17"/>
  <c r="AR130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61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R86" i="9"/>
  <c r="AR87" i="9"/>
  <c r="AR88" i="9"/>
  <c r="AR89" i="9"/>
  <c r="AR90" i="9"/>
  <c r="AR91" i="9"/>
  <c r="AR92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11" i="9"/>
  <c r="AR112" i="9"/>
  <c r="AR113" i="9"/>
  <c r="AR114" i="9"/>
  <c r="AR115" i="9"/>
  <c r="AR116" i="9"/>
  <c r="AR117" i="9"/>
  <c r="AR118" i="9"/>
  <c r="AR119" i="9"/>
  <c r="AR120" i="9"/>
  <c r="AR121" i="9"/>
  <c r="AR122" i="9"/>
  <c r="AR123" i="9"/>
  <c r="AR124" i="9"/>
  <c r="AR125" i="9"/>
  <c r="AR126" i="9"/>
  <c r="AR127" i="9"/>
  <c r="AR128" i="9"/>
  <c r="AR129" i="9"/>
  <c r="AR130" i="9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2" i="10"/>
  <c r="AR53" i="10"/>
  <c r="AR54" i="10"/>
  <c r="AR55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6" i="10"/>
  <c r="AR87" i="10"/>
  <c r="AR88" i="10"/>
  <c r="AR89" i="10"/>
  <c r="AR90" i="10"/>
  <c r="AR91" i="10"/>
  <c r="AR92" i="10"/>
  <c r="AR93" i="10"/>
  <c r="AR94" i="10"/>
  <c r="AR95" i="10"/>
  <c r="AR96" i="10"/>
  <c r="AR97" i="10"/>
  <c r="AR98" i="10"/>
  <c r="AR99" i="10"/>
  <c r="AR100" i="10"/>
  <c r="AR101" i="10"/>
  <c r="AR102" i="10"/>
  <c r="AR103" i="10"/>
  <c r="AR104" i="10"/>
  <c r="AR105" i="10"/>
  <c r="AR111" i="10"/>
  <c r="AR112" i="10"/>
  <c r="AR113" i="10"/>
  <c r="AR114" i="10"/>
  <c r="AR115" i="10"/>
  <c r="AR116" i="10"/>
  <c r="AR117" i="10"/>
  <c r="AR118" i="10"/>
  <c r="AR119" i="10"/>
  <c r="AR120" i="10"/>
  <c r="AR121" i="10"/>
  <c r="AR122" i="10"/>
  <c r="AR123" i="10"/>
  <c r="AR124" i="10"/>
  <c r="AR125" i="10"/>
  <c r="AR126" i="10"/>
  <c r="AR127" i="10"/>
  <c r="AR128" i="10"/>
  <c r="AR129" i="10"/>
  <c r="AR130" i="10"/>
  <c r="AR136" i="10"/>
  <c r="AR137" i="10"/>
  <c r="AR138" i="10"/>
  <c r="AR139" i="10"/>
  <c r="AR140" i="10"/>
  <c r="AR141" i="10"/>
  <c r="AR142" i="10"/>
  <c r="AR143" i="10"/>
  <c r="AR144" i="10"/>
  <c r="AR145" i="10"/>
  <c r="AR146" i="10"/>
  <c r="AR147" i="10"/>
  <c r="AR148" i="10"/>
  <c r="AR149" i="10"/>
  <c r="AR150" i="10"/>
  <c r="AR151" i="10"/>
  <c r="AR152" i="10"/>
  <c r="AR153" i="10"/>
  <c r="AR154" i="10"/>
  <c r="AR155" i="10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11" i="11"/>
  <c r="AR112" i="11"/>
  <c r="AR113" i="11"/>
  <c r="AR114" i="11"/>
  <c r="AR115" i="11"/>
  <c r="AR116" i="11"/>
  <c r="AR117" i="11"/>
  <c r="AR118" i="11"/>
  <c r="AR119" i="11"/>
  <c r="AR120" i="11"/>
  <c r="AR121" i="11"/>
  <c r="AR122" i="11"/>
  <c r="AR123" i="11"/>
  <c r="AR124" i="11"/>
  <c r="AR125" i="11"/>
  <c r="AR126" i="11"/>
  <c r="AR127" i="11"/>
  <c r="AR128" i="11"/>
  <c r="AR129" i="11"/>
  <c r="AR130" i="11"/>
  <c r="AR133" i="11"/>
  <c r="AR135" i="11" s="1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103" i="12"/>
  <c r="AR104" i="12"/>
  <c r="AR105" i="12"/>
  <c r="AR111" i="12"/>
  <c r="AR112" i="12"/>
  <c r="AR113" i="12"/>
  <c r="AR114" i="12"/>
  <c r="AR115" i="12"/>
  <c r="AR116" i="12"/>
  <c r="AR117" i="12"/>
  <c r="AR118" i="12"/>
  <c r="AR119" i="12"/>
  <c r="AR120" i="12"/>
  <c r="AR121" i="12"/>
  <c r="AR122" i="12"/>
  <c r="AR123" i="12"/>
  <c r="AR124" i="12"/>
  <c r="AR125" i="12"/>
  <c r="AR126" i="12"/>
  <c r="AR127" i="12"/>
  <c r="AR128" i="12"/>
  <c r="AR129" i="12"/>
  <c r="AR130" i="12"/>
  <c r="O31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61" i="18"/>
  <c r="AQ62" i="18"/>
  <c r="AQ63" i="18"/>
  <c r="AQ64" i="18"/>
  <c r="AQ65" i="18"/>
  <c r="AQ66" i="18"/>
  <c r="AQ67" i="18"/>
  <c r="AQ68" i="18"/>
  <c r="AQ69" i="18"/>
  <c r="AQ70" i="18"/>
  <c r="AQ71" i="18"/>
  <c r="AQ72" i="18"/>
  <c r="AQ73" i="18"/>
  <c r="AQ74" i="18"/>
  <c r="AQ75" i="18"/>
  <c r="AQ76" i="18"/>
  <c r="AQ77" i="18"/>
  <c r="AQ78" i="18"/>
  <c r="AQ79" i="18"/>
  <c r="AQ80" i="18"/>
  <c r="AQ86" i="18"/>
  <c r="AQ87" i="18"/>
  <c r="AQ88" i="18"/>
  <c r="AQ89" i="18"/>
  <c r="AQ90" i="18"/>
  <c r="AQ91" i="18"/>
  <c r="AQ92" i="18"/>
  <c r="AQ93" i="18"/>
  <c r="AQ94" i="18"/>
  <c r="AQ95" i="18"/>
  <c r="AQ96" i="18"/>
  <c r="AQ97" i="18"/>
  <c r="AQ98" i="18"/>
  <c r="AQ99" i="18"/>
  <c r="AQ100" i="18"/>
  <c r="AQ101" i="18"/>
  <c r="AQ102" i="18"/>
  <c r="AQ103" i="18"/>
  <c r="AQ104" i="18"/>
  <c r="AQ105" i="18"/>
  <c r="AQ111" i="18"/>
  <c r="AQ112" i="18"/>
  <c r="AQ113" i="18"/>
  <c r="AQ114" i="18"/>
  <c r="AQ115" i="18"/>
  <c r="AQ116" i="18"/>
  <c r="AQ117" i="18"/>
  <c r="AQ118" i="18"/>
  <c r="AQ119" i="18"/>
  <c r="AQ120" i="18"/>
  <c r="AQ121" i="18"/>
  <c r="AQ122" i="18"/>
  <c r="AQ123" i="18"/>
  <c r="AQ124" i="18"/>
  <c r="AQ125" i="18"/>
  <c r="AQ126" i="18"/>
  <c r="AQ127" i="18"/>
  <c r="AQ128" i="18"/>
  <c r="AQ129" i="18"/>
  <c r="AQ130" i="18"/>
  <c r="AQ136" i="18"/>
  <c r="AQ137" i="18"/>
  <c r="AQ138" i="18"/>
  <c r="AQ139" i="18"/>
  <c r="AQ140" i="18"/>
  <c r="AQ141" i="18"/>
  <c r="AQ142" i="18"/>
  <c r="AQ143" i="18"/>
  <c r="AQ144" i="18"/>
  <c r="AQ145" i="18"/>
  <c r="AQ146" i="18"/>
  <c r="AQ147" i="18"/>
  <c r="AQ148" i="18"/>
  <c r="AQ149" i="18"/>
  <c r="AQ150" i="18"/>
  <c r="AQ151" i="18"/>
  <c r="AQ152" i="18"/>
  <c r="AQ153" i="18"/>
  <c r="AQ154" i="18"/>
  <c r="AQ155" i="18"/>
  <c r="AQ161" i="18"/>
  <c r="AQ162" i="18"/>
  <c r="AQ163" i="18"/>
  <c r="AQ164" i="18"/>
  <c r="AQ165" i="18"/>
  <c r="AQ166" i="18"/>
  <c r="AQ167" i="18"/>
  <c r="AQ168" i="18"/>
  <c r="AQ169" i="18"/>
  <c r="AQ170" i="18"/>
  <c r="AQ171" i="18"/>
  <c r="AQ172" i="18"/>
  <c r="AQ173" i="18"/>
  <c r="AQ174" i="18"/>
  <c r="AQ175" i="18"/>
  <c r="AQ176" i="18"/>
  <c r="AQ177" i="18"/>
  <c r="AQ178" i="18"/>
  <c r="AQ179" i="18"/>
  <c r="AQ180" i="18"/>
  <c r="O81" i="19"/>
  <c r="AQ11" i="19"/>
  <c r="AQ12" i="19"/>
  <c r="AQ13" i="19"/>
  <c r="AQ14" i="19"/>
  <c r="AQ15" i="19"/>
  <c r="AQ16" i="19"/>
  <c r="AQ17" i="19"/>
  <c r="AQ18" i="19"/>
  <c r="AQ19" i="19"/>
  <c r="AQ20" i="19"/>
  <c r="AQ21" i="19"/>
  <c r="AQ22" i="19"/>
  <c r="AQ23" i="19"/>
  <c r="AQ24" i="19"/>
  <c r="AQ25" i="19"/>
  <c r="AQ26" i="19"/>
  <c r="AQ27" i="19"/>
  <c r="AQ28" i="19"/>
  <c r="AQ29" i="19"/>
  <c r="AQ30" i="19"/>
  <c r="AQ36" i="19"/>
  <c r="AQ37" i="19"/>
  <c r="AQ38" i="19"/>
  <c r="AQ39" i="19"/>
  <c r="AQ40" i="19"/>
  <c r="AQ41" i="19"/>
  <c r="AQ42" i="19"/>
  <c r="AQ43" i="19"/>
  <c r="AQ44" i="19"/>
  <c r="AQ45" i="19"/>
  <c r="AQ46" i="19"/>
  <c r="AQ47" i="19"/>
  <c r="AQ48" i="19"/>
  <c r="AQ49" i="19"/>
  <c r="AQ50" i="19"/>
  <c r="AQ51" i="19"/>
  <c r="AQ52" i="19"/>
  <c r="AQ53" i="19"/>
  <c r="AQ54" i="19"/>
  <c r="AQ55" i="19"/>
  <c r="AQ61" i="19"/>
  <c r="AQ62" i="19"/>
  <c r="AQ63" i="19"/>
  <c r="AQ64" i="19"/>
  <c r="AQ65" i="19"/>
  <c r="AQ66" i="19"/>
  <c r="AQ67" i="19"/>
  <c r="AQ68" i="19"/>
  <c r="AQ69" i="19"/>
  <c r="AQ70" i="19"/>
  <c r="AQ71" i="19"/>
  <c r="AQ72" i="19"/>
  <c r="AQ73" i="19"/>
  <c r="AQ74" i="19"/>
  <c r="AQ75" i="19"/>
  <c r="AQ76" i="19"/>
  <c r="AQ77" i="19"/>
  <c r="AQ78" i="19"/>
  <c r="AQ79" i="19"/>
  <c r="AQ80" i="19"/>
  <c r="AQ86" i="19"/>
  <c r="AQ87" i="19"/>
  <c r="AQ88" i="19"/>
  <c r="AQ89" i="19"/>
  <c r="AQ90" i="19"/>
  <c r="AQ91" i="19"/>
  <c r="AQ92" i="19"/>
  <c r="AQ93" i="19"/>
  <c r="AQ94" i="19"/>
  <c r="AQ95" i="19"/>
  <c r="AQ96" i="19"/>
  <c r="AQ97" i="19"/>
  <c r="AQ98" i="19"/>
  <c r="AQ99" i="19"/>
  <c r="AQ100" i="19"/>
  <c r="AQ101" i="19"/>
  <c r="AQ102" i="19"/>
  <c r="AQ103" i="19"/>
  <c r="AQ104" i="19"/>
  <c r="AQ105" i="19"/>
  <c r="AQ111" i="19"/>
  <c r="AQ112" i="19"/>
  <c r="AQ113" i="19"/>
  <c r="AQ114" i="19"/>
  <c r="AQ115" i="19"/>
  <c r="AQ116" i="19"/>
  <c r="AQ117" i="19"/>
  <c r="AQ118" i="19"/>
  <c r="AQ119" i="19"/>
  <c r="AQ120" i="19"/>
  <c r="AQ121" i="19"/>
  <c r="AQ122" i="19"/>
  <c r="AQ123" i="19"/>
  <c r="AQ124" i="19"/>
  <c r="AQ125" i="19"/>
  <c r="AQ126" i="19"/>
  <c r="AQ127" i="19"/>
  <c r="AQ128" i="19"/>
  <c r="AQ129" i="19"/>
  <c r="AQ130" i="19"/>
  <c r="O31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79" i="13"/>
  <c r="AQ80" i="13"/>
  <c r="AQ86" i="13"/>
  <c r="AQ87" i="13"/>
  <c r="AQ88" i="13"/>
  <c r="AQ89" i="13"/>
  <c r="AQ90" i="13"/>
  <c r="AQ91" i="13"/>
  <c r="AQ92" i="13"/>
  <c r="AQ93" i="13"/>
  <c r="AQ94" i="13"/>
  <c r="AQ95" i="13"/>
  <c r="AQ96" i="13"/>
  <c r="AQ97" i="13"/>
  <c r="AQ98" i="13"/>
  <c r="AQ99" i="13"/>
  <c r="AQ100" i="13"/>
  <c r="AQ101" i="13"/>
  <c r="AQ102" i="13"/>
  <c r="AQ103" i="13"/>
  <c r="AQ104" i="13"/>
  <c r="AQ105" i="13"/>
  <c r="AQ111" i="13"/>
  <c r="AQ112" i="13"/>
  <c r="AQ113" i="13"/>
  <c r="AQ114" i="13"/>
  <c r="AQ115" i="13"/>
  <c r="AQ116" i="13"/>
  <c r="AQ117" i="13"/>
  <c r="AQ118" i="13"/>
  <c r="AQ119" i="13"/>
  <c r="AQ120" i="13"/>
  <c r="AQ121" i="13"/>
  <c r="AQ122" i="13"/>
  <c r="AQ123" i="13"/>
  <c r="AQ124" i="13"/>
  <c r="AQ125" i="13"/>
  <c r="AQ126" i="13"/>
  <c r="AQ127" i="13"/>
  <c r="AQ128" i="13"/>
  <c r="AQ129" i="13"/>
  <c r="AQ130" i="13"/>
  <c r="T131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11" i="14"/>
  <c r="AQ112" i="14"/>
  <c r="AQ113" i="14"/>
  <c r="AQ114" i="14"/>
  <c r="AQ115" i="14"/>
  <c r="AQ116" i="14"/>
  <c r="AQ117" i="14"/>
  <c r="AQ118" i="14"/>
  <c r="AQ119" i="14"/>
  <c r="AQ120" i="14"/>
  <c r="AQ121" i="14"/>
  <c r="AQ122" i="14"/>
  <c r="AQ123" i="14"/>
  <c r="AQ124" i="14"/>
  <c r="AQ125" i="14"/>
  <c r="AQ126" i="14"/>
  <c r="AQ127" i="14"/>
  <c r="AQ128" i="14"/>
  <c r="AQ129" i="14"/>
  <c r="AQ130" i="14"/>
  <c r="AQ136" i="14"/>
  <c r="AQ137" i="14"/>
  <c r="AQ138" i="14"/>
  <c r="AQ139" i="14"/>
  <c r="AQ140" i="14"/>
  <c r="AQ141" i="14"/>
  <c r="AQ142" i="14"/>
  <c r="AQ143" i="14"/>
  <c r="AQ144" i="14"/>
  <c r="AQ145" i="14"/>
  <c r="AQ146" i="14"/>
  <c r="AQ147" i="14"/>
  <c r="AQ148" i="14"/>
  <c r="AQ149" i="14"/>
  <c r="AQ150" i="14"/>
  <c r="AQ151" i="14"/>
  <c r="AQ152" i="14"/>
  <c r="AQ153" i="14"/>
  <c r="AQ154" i="14"/>
  <c r="AQ155" i="14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O106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61" i="16"/>
  <c r="AQ62" i="16"/>
  <c r="AQ63" i="16"/>
  <c r="AQ64" i="16"/>
  <c r="AQ65" i="16"/>
  <c r="AQ66" i="16"/>
  <c r="AQ67" i="16"/>
  <c r="AQ68" i="16"/>
  <c r="AQ69" i="16"/>
  <c r="AQ70" i="16"/>
  <c r="AQ71" i="16"/>
  <c r="AQ72" i="16"/>
  <c r="AQ73" i="16"/>
  <c r="AQ74" i="16"/>
  <c r="AQ75" i="16"/>
  <c r="AQ76" i="16"/>
  <c r="AQ77" i="16"/>
  <c r="AQ78" i="16"/>
  <c r="AQ79" i="16"/>
  <c r="AQ80" i="16"/>
  <c r="AQ86" i="16"/>
  <c r="AQ87" i="16"/>
  <c r="AQ88" i="16"/>
  <c r="AQ89" i="16"/>
  <c r="AQ90" i="16"/>
  <c r="AQ91" i="16"/>
  <c r="AQ92" i="16"/>
  <c r="AQ93" i="16"/>
  <c r="AQ94" i="16"/>
  <c r="AQ95" i="16"/>
  <c r="AQ96" i="16"/>
  <c r="AQ97" i="16"/>
  <c r="AQ98" i="16"/>
  <c r="AQ99" i="16"/>
  <c r="AQ100" i="16"/>
  <c r="AQ101" i="16"/>
  <c r="AQ102" i="16"/>
  <c r="AQ103" i="16"/>
  <c r="AQ104" i="16"/>
  <c r="AQ105" i="16"/>
  <c r="AQ111" i="16"/>
  <c r="AQ112" i="16"/>
  <c r="AQ113" i="16"/>
  <c r="AQ114" i="16"/>
  <c r="AQ115" i="16"/>
  <c r="AQ116" i="16"/>
  <c r="AQ117" i="16"/>
  <c r="AQ118" i="16"/>
  <c r="AQ119" i="16"/>
  <c r="AQ120" i="16"/>
  <c r="AQ121" i="16"/>
  <c r="AQ122" i="16"/>
  <c r="AQ123" i="16"/>
  <c r="AQ124" i="16"/>
  <c r="AQ125" i="16"/>
  <c r="AQ126" i="16"/>
  <c r="AQ127" i="16"/>
  <c r="AQ128" i="16"/>
  <c r="AQ129" i="16"/>
  <c r="AQ130" i="16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61" i="17"/>
  <c r="AQ62" i="17"/>
  <c r="AQ63" i="17"/>
  <c r="AQ64" i="17"/>
  <c r="AQ65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6" i="17"/>
  <c r="AQ87" i="17"/>
  <c r="AQ88" i="17"/>
  <c r="AQ89" i="17"/>
  <c r="AQ90" i="17"/>
  <c r="AQ91" i="17"/>
  <c r="AQ92" i="17"/>
  <c r="AQ93" i="17"/>
  <c r="AQ94" i="17"/>
  <c r="AQ95" i="17"/>
  <c r="AQ96" i="17"/>
  <c r="AQ97" i="17"/>
  <c r="AQ98" i="17"/>
  <c r="AQ99" i="17"/>
  <c r="AQ100" i="17"/>
  <c r="AQ101" i="17"/>
  <c r="AQ102" i="17"/>
  <c r="AQ103" i="17"/>
  <c r="AQ104" i="17"/>
  <c r="AQ105" i="17"/>
  <c r="AQ111" i="17"/>
  <c r="AQ112" i="17"/>
  <c r="AQ113" i="17"/>
  <c r="AQ114" i="17"/>
  <c r="AQ115" i="17"/>
  <c r="AQ116" i="17"/>
  <c r="AQ117" i="17"/>
  <c r="AQ118" i="17"/>
  <c r="AQ119" i="17"/>
  <c r="AQ120" i="17"/>
  <c r="AQ121" i="17"/>
  <c r="AQ122" i="17"/>
  <c r="AQ123" i="17"/>
  <c r="AQ124" i="17"/>
  <c r="AQ125" i="17"/>
  <c r="AQ126" i="17"/>
  <c r="AQ127" i="17"/>
  <c r="AQ128" i="17"/>
  <c r="AQ129" i="17"/>
  <c r="AQ130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O31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6" i="9"/>
  <c r="AQ87" i="9"/>
  <c r="AQ88" i="9"/>
  <c r="AQ89" i="9"/>
  <c r="AQ90" i="9"/>
  <c r="AQ91" i="9"/>
  <c r="AQ92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11" i="9"/>
  <c r="AQ112" i="9"/>
  <c r="AQ113" i="9"/>
  <c r="AQ114" i="9"/>
  <c r="AQ115" i="9"/>
  <c r="AQ116" i="9"/>
  <c r="AQ117" i="9"/>
  <c r="AQ118" i="9"/>
  <c r="AQ119" i="9"/>
  <c r="AQ120" i="9"/>
  <c r="AQ121" i="9"/>
  <c r="AQ122" i="9"/>
  <c r="AQ123" i="9"/>
  <c r="AQ124" i="9"/>
  <c r="AQ125" i="9"/>
  <c r="AQ126" i="9"/>
  <c r="AQ127" i="9"/>
  <c r="AQ128" i="9"/>
  <c r="AQ129" i="9"/>
  <c r="AQ130" i="9"/>
  <c r="AQ133" i="9"/>
  <c r="O56" i="10"/>
  <c r="O131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6" i="10"/>
  <c r="AQ77" i="10"/>
  <c r="AQ78" i="10"/>
  <c r="AQ79" i="10"/>
  <c r="AQ80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6" i="10"/>
  <c r="AQ137" i="10"/>
  <c r="AQ138" i="10"/>
  <c r="AQ139" i="10"/>
  <c r="AQ140" i="10"/>
  <c r="AQ141" i="10"/>
  <c r="AQ142" i="10"/>
  <c r="AQ143" i="10"/>
  <c r="AQ144" i="10"/>
  <c r="AQ145" i="10"/>
  <c r="AQ146" i="10"/>
  <c r="AQ147" i="10"/>
  <c r="AQ148" i="10"/>
  <c r="AQ149" i="10"/>
  <c r="AQ150" i="10"/>
  <c r="AQ151" i="10"/>
  <c r="AQ152" i="10"/>
  <c r="AQ153" i="10"/>
  <c r="AQ154" i="10"/>
  <c r="AQ155" i="10"/>
  <c r="AQ158" i="10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O81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Q78" i="12"/>
  <c r="AQ79" i="12"/>
  <c r="AQ80" i="12"/>
  <c r="AQ86" i="12"/>
  <c r="AQ87" i="12"/>
  <c r="AQ88" i="12"/>
  <c r="AQ89" i="12"/>
  <c r="AQ90" i="12"/>
  <c r="AQ91" i="12"/>
  <c r="AQ92" i="12"/>
  <c r="AQ93" i="12"/>
  <c r="AQ94" i="12"/>
  <c r="AQ95" i="12"/>
  <c r="AQ96" i="12"/>
  <c r="AQ97" i="12"/>
  <c r="AQ98" i="12"/>
  <c r="AQ99" i="12"/>
  <c r="AQ100" i="12"/>
  <c r="AQ101" i="12"/>
  <c r="AQ102" i="12"/>
  <c r="AQ103" i="12"/>
  <c r="AQ104" i="12"/>
  <c r="AQ105" i="12"/>
  <c r="AQ111" i="12"/>
  <c r="AQ112" i="12"/>
  <c r="AQ113" i="12"/>
  <c r="AQ114" i="12"/>
  <c r="AQ115" i="12"/>
  <c r="AQ116" i="12"/>
  <c r="AQ117" i="12"/>
  <c r="AQ118" i="12"/>
  <c r="AQ119" i="12"/>
  <c r="AQ120" i="12"/>
  <c r="AQ121" i="12"/>
  <c r="AQ122" i="12"/>
  <c r="AQ123" i="12"/>
  <c r="AQ124" i="12"/>
  <c r="AQ125" i="12"/>
  <c r="AQ126" i="12"/>
  <c r="AQ127" i="12"/>
  <c r="AQ128" i="12"/>
  <c r="AQ129" i="12"/>
  <c r="AQ130" i="12"/>
  <c r="V30" i="12"/>
  <c r="V55" i="12" s="1"/>
  <c r="V80" i="12" s="1"/>
  <c r="V105" i="12" s="1"/>
  <c r="V30" i="11" s="1"/>
  <c r="V55" i="11" s="1"/>
  <c r="V80" i="11" s="1"/>
  <c r="V105" i="11" s="1"/>
  <c r="V30" i="10"/>
  <c r="V55" i="10" s="1"/>
  <c r="V80" i="10" s="1"/>
  <c r="V105" i="10" s="1"/>
  <c r="V130" i="10" s="1"/>
  <c r="V30" i="9" s="1"/>
  <c r="V55" i="9" s="1"/>
  <c r="V80" i="9" s="1"/>
  <c r="V105" i="9" s="1"/>
  <c r="V130" i="12"/>
  <c r="V130" i="11"/>
  <c r="V155" i="10" s="1"/>
  <c r="V130" i="9"/>
  <c r="V130" i="8" s="1"/>
  <c r="V155" i="17" s="1"/>
  <c r="V29" i="12"/>
  <c r="V54" i="12"/>
  <c r="V79" i="12" s="1"/>
  <c r="V104" i="12" s="1"/>
  <c r="V29" i="11" s="1"/>
  <c r="V54" i="11"/>
  <c r="V79" i="11" s="1"/>
  <c r="V129" i="12"/>
  <c r="V28" i="12"/>
  <c r="V53" i="12" s="1"/>
  <c r="V78" i="12" s="1"/>
  <c r="V103" i="12"/>
  <c r="V28" i="11"/>
  <c r="V53" i="11" s="1"/>
  <c r="V78" i="11" s="1"/>
  <c r="V103" i="11" s="1"/>
  <c r="V28" i="10" s="1"/>
  <c r="V53" i="10" s="1"/>
  <c r="V78" i="10" s="1"/>
  <c r="V103" i="10" s="1"/>
  <c r="V128" i="10" s="1"/>
  <c r="V28" i="9" s="1"/>
  <c r="V53" i="9" s="1"/>
  <c r="V78" i="9" s="1"/>
  <c r="V103" i="9" s="1"/>
  <c r="V28" i="8" s="1"/>
  <c r="V53" i="8" s="1"/>
  <c r="V78" i="8" s="1"/>
  <c r="V103" i="8" s="1"/>
  <c r="V28" i="17" s="1"/>
  <c r="V53" i="17" s="1"/>
  <c r="V78" i="17" s="1"/>
  <c r="V103" i="17" s="1"/>
  <c r="V128" i="17" s="1"/>
  <c r="V28" i="16" s="1"/>
  <c r="V53" i="16" s="1"/>
  <c r="V78" i="16" s="1"/>
  <c r="V103" i="16" s="1"/>
  <c r="V28" i="15" s="1"/>
  <c r="V53" i="15" s="1"/>
  <c r="V78" i="15" s="1"/>
  <c r="V103" i="15" s="1"/>
  <c r="V28" i="14" s="1"/>
  <c r="V53" i="14" s="1"/>
  <c r="V78" i="14" s="1"/>
  <c r="V103" i="14" s="1"/>
  <c r="V128" i="14" s="1"/>
  <c r="V28" i="13" s="1"/>
  <c r="V53" i="13" s="1"/>
  <c r="V78" i="13" s="1"/>
  <c r="V103" i="13" s="1"/>
  <c r="V28" i="19" s="1"/>
  <c r="V53" i="19" s="1"/>
  <c r="V78" i="19" s="1"/>
  <c r="V103" i="19" s="1"/>
  <c r="V28" i="18" s="1"/>
  <c r="V27" i="12"/>
  <c r="V52" i="12"/>
  <c r="V77" i="12"/>
  <c r="V102" i="12" s="1"/>
  <c r="V27" i="11"/>
  <c r="V52" i="11" s="1"/>
  <c r="V77" i="11" s="1"/>
  <c r="V102" i="11" s="1"/>
  <c r="V27" i="10" s="1"/>
  <c r="V52" i="10" s="1"/>
  <c r="V77" i="10" s="1"/>
  <c r="V102" i="10" s="1"/>
  <c r="V127" i="10" s="1"/>
  <c r="V27" i="9" s="1"/>
  <c r="V52" i="9" s="1"/>
  <c r="V127" i="12"/>
  <c r="V127" i="11" s="1"/>
  <c r="V26" i="12"/>
  <c r="V51" i="12"/>
  <c r="V76" i="12"/>
  <c r="V101" i="12" s="1"/>
  <c r="V26" i="11" s="1"/>
  <c r="V51" i="11" s="1"/>
  <c r="V76" i="11" s="1"/>
  <c r="V101" i="11" s="1"/>
  <c r="V126" i="12"/>
  <c r="V126" i="11"/>
  <c r="V25" i="12"/>
  <c r="V50" i="12"/>
  <c r="V75" i="12" s="1"/>
  <c r="V100" i="12"/>
  <c r="V25" i="11" s="1"/>
  <c r="V50" i="11" s="1"/>
  <c r="V75" i="11" s="1"/>
  <c r="V24" i="12"/>
  <c r="V49" i="12" s="1"/>
  <c r="V74" i="12"/>
  <c r="V99" i="12" s="1"/>
  <c r="V24" i="11" s="1"/>
  <c r="V49" i="11" s="1"/>
  <c r="V74" i="11" s="1"/>
  <c r="V99" i="11"/>
  <c r="V24" i="10" s="1"/>
  <c r="V49" i="10" s="1"/>
  <c r="V74" i="10" s="1"/>
  <c r="V99" i="10" s="1"/>
  <c r="V124" i="10" s="1"/>
  <c r="V24" i="9" s="1"/>
  <c r="V124" i="12"/>
  <c r="V23" i="12"/>
  <c r="V48" i="12"/>
  <c r="V73" i="12" s="1"/>
  <c r="V98" i="12" s="1"/>
  <c r="V23" i="11" s="1"/>
  <c r="V48" i="11" s="1"/>
  <c r="V73" i="11" s="1"/>
  <c r="V98" i="11" s="1"/>
  <c r="V23" i="10" s="1"/>
  <c r="V48" i="10" s="1"/>
  <c r="V73" i="10" s="1"/>
  <c r="V98" i="10" s="1"/>
  <c r="V123" i="10" s="1"/>
  <c r="V23" i="9" s="1"/>
  <c r="V48" i="9" s="1"/>
  <c r="V73" i="9" s="1"/>
  <c r="V98" i="9" s="1"/>
  <c r="V23" i="8"/>
  <c r="V48" i="8" s="1"/>
  <c r="V73" i="8" s="1"/>
  <c r="V98" i="8" s="1"/>
  <c r="V23" i="17" s="1"/>
  <c r="V48" i="17" s="1"/>
  <c r="V73" i="17" s="1"/>
  <c r="V98" i="17" s="1"/>
  <c r="V123" i="17" s="1"/>
  <c r="V23" i="16" s="1"/>
  <c r="V48" i="16" s="1"/>
  <c r="V73" i="16" s="1"/>
  <c r="V98" i="16" s="1"/>
  <c r="V23" i="15" s="1"/>
  <c r="V48" i="15" s="1"/>
  <c r="V73" i="15" s="1"/>
  <c r="V98" i="15" s="1"/>
  <c r="V23" i="14" s="1"/>
  <c r="V48" i="14" s="1"/>
  <c r="V73" i="14" s="1"/>
  <c r="V98" i="14" s="1"/>
  <c r="V123" i="14" s="1"/>
  <c r="V23" i="13" s="1"/>
  <c r="V48" i="13" s="1"/>
  <c r="V73" i="13" s="1"/>
  <c r="V98" i="13" s="1"/>
  <c r="V23" i="19" s="1"/>
  <c r="V48" i="19" s="1"/>
  <c r="V73" i="19" s="1"/>
  <c r="V123" i="12"/>
  <c r="V123" i="11"/>
  <c r="V22" i="12"/>
  <c r="V47" i="12" s="1"/>
  <c r="V72" i="12" s="1"/>
  <c r="V97" i="12" s="1"/>
  <c r="V22" i="11" s="1"/>
  <c r="V47" i="11" s="1"/>
  <c r="V72" i="11" s="1"/>
  <c r="V97" i="11" s="1"/>
  <c r="V22" i="10" s="1"/>
  <c r="V47" i="10" s="1"/>
  <c r="V72" i="10" s="1"/>
  <c r="V97" i="10" s="1"/>
  <c r="V122" i="10" s="1"/>
  <c r="V22" i="9" s="1"/>
  <c r="V47" i="9" s="1"/>
  <c r="V72" i="9" s="1"/>
  <c r="V97" i="9" s="1"/>
  <c r="V22" i="8" s="1"/>
  <c r="V47" i="8" s="1"/>
  <c r="V72" i="8" s="1"/>
  <c r="V97" i="8" s="1"/>
  <c r="V22" i="17" s="1"/>
  <c r="V47" i="17" s="1"/>
  <c r="V72" i="17" s="1"/>
  <c r="V97" i="17" s="1"/>
  <c r="V122" i="17" s="1"/>
  <c r="V22" i="16" s="1"/>
  <c r="V47" i="16" s="1"/>
  <c r="V72" i="16" s="1"/>
  <c r="V97" i="16" s="1"/>
  <c r="V22" i="15" s="1"/>
  <c r="V47" i="15" s="1"/>
  <c r="V72" i="15" s="1"/>
  <c r="V97" i="15" s="1"/>
  <c r="V22" i="14" s="1"/>
  <c r="V47" i="14" s="1"/>
  <c r="V72" i="14" s="1"/>
  <c r="V97" i="14" s="1"/>
  <c r="V122" i="14" s="1"/>
  <c r="V22" i="13" s="1"/>
  <c r="V47" i="13" s="1"/>
  <c r="V72" i="13" s="1"/>
  <c r="V97" i="13" s="1"/>
  <c r="V22" i="19" s="1"/>
  <c r="V47" i="19" s="1"/>
  <c r="V72" i="19" s="1"/>
  <c r="V97" i="19" s="1"/>
  <c r="V22" i="18" s="1"/>
  <c r="V47" i="18"/>
  <c r="V72" i="18" s="1"/>
  <c r="V97" i="18" s="1"/>
  <c r="V122" i="18" s="1"/>
  <c r="V147" i="18" s="1"/>
  <c r="V122" i="12"/>
  <c r="V122" i="11"/>
  <c r="V121" i="12"/>
  <c r="V121" i="11" s="1"/>
  <c r="V20" i="12"/>
  <c r="V45" i="12" s="1"/>
  <c r="V70" i="12" s="1"/>
  <c r="V95" i="12"/>
  <c r="V20" i="11" s="1"/>
  <c r="V45" i="11" s="1"/>
  <c r="V70" i="11" s="1"/>
  <c r="V95" i="11" s="1"/>
  <c r="V20" i="10" s="1"/>
  <c r="V45" i="10" s="1"/>
  <c r="V70" i="10" s="1"/>
  <c r="V95" i="10"/>
  <c r="V120" i="10" s="1"/>
  <c r="V20" i="9" s="1"/>
  <c r="V45" i="9" s="1"/>
  <c r="V70" i="9" s="1"/>
  <c r="V95" i="9" s="1"/>
  <c r="V20" i="8" s="1"/>
  <c r="V45" i="8" s="1"/>
  <c r="V70" i="8" s="1"/>
  <c r="V95" i="8" s="1"/>
  <c r="V20" i="17" s="1"/>
  <c r="V45" i="17" s="1"/>
  <c r="V70" i="17" s="1"/>
  <c r="V95" i="17" s="1"/>
  <c r="V120" i="17" s="1"/>
  <c r="V20" i="16" s="1"/>
  <c r="V45" i="16" s="1"/>
  <c r="V70" i="16" s="1"/>
  <c r="V95" i="16" s="1"/>
  <c r="V20" i="15" s="1"/>
  <c r="V45" i="15" s="1"/>
  <c r="V70" i="15" s="1"/>
  <c r="V95" i="15" s="1"/>
  <c r="V20" i="14" s="1"/>
  <c r="V45" i="14" s="1"/>
  <c r="V70" i="14" s="1"/>
  <c r="V95" i="14" s="1"/>
  <c r="V120" i="14" s="1"/>
  <c r="V20" i="13" s="1"/>
  <c r="V45" i="13" s="1"/>
  <c r="V70" i="13" s="1"/>
  <c r="V95" i="13" s="1"/>
  <c r="V20" i="19" s="1"/>
  <c r="V45" i="19" s="1"/>
  <c r="V70" i="19" s="1"/>
  <c r="V95" i="19" s="1"/>
  <c r="V20" i="18" s="1"/>
  <c r="V45" i="18" s="1"/>
  <c r="V70" i="18" s="1"/>
  <c r="V95" i="18" s="1"/>
  <c r="V120" i="18" s="1"/>
  <c r="V145" i="18" s="1"/>
  <c r="V19" i="12"/>
  <c r="V44" i="12" s="1"/>
  <c r="V69" i="12" s="1"/>
  <c r="V94" i="12" s="1"/>
  <c r="V19" i="11" s="1"/>
  <c r="V44" i="11"/>
  <c r="V69" i="11" s="1"/>
  <c r="V94" i="11" s="1"/>
  <c r="V19" i="10" s="1"/>
  <c r="V44" i="10" s="1"/>
  <c r="V69" i="10"/>
  <c r="V94" i="10"/>
  <c r="V119" i="10" s="1"/>
  <c r="V19" i="9" s="1"/>
  <c r="V44" i="9" s="1"/>
  <c r="V69" i="9" s="1"/>
  <c r="V94" i="9" s="1"/>
  <c r="V19" i="8" s="1"/>
  <c r="V44" i="8" s="1"/>
  <c r="V69" i="8" s="1"/>
  <c r="V94" i="8" s="1"/>
  <c r="V19" i="17" s="1"/>
  <c r="V44" i="17" s="1"/>
  <c r="V69" i="17" s="1"/>
  <c r="V119" i="12"/>
  <c r="V119" i="11" s="1"/>
  <c r="V144" i="10" s="1"/>
  <c r="V119" i="9" s="1"/>
  <c r="V18" i="12"/>
  <c r="V43" i="12"/>
  <c r="V68" i="12" s="1"/>
  <c r="V93" i="12" s="1"/>
  <c r="V18" i="11" s="1"/>
  <c r="V43" i="11" s="1"/>
  <c r="V68" i="11" s="1"/>
  <c r="V93" i="11" s="1"/>
  <c r="V18" i="10" s="1"/>
  <c r="V43" i="10"/>
  <c r="V68" i="10" s="1"/>
  <c r="V93" i="10" s="1"/>
  <c r="V118" i="10"/>
  <c r="V18" i="9" s="1"/>
  <c r="V43" i="9" s="1"/>
  <c r="V68" i="9" s="1"/>
  <c r="V93" i="9" s="1"/>
  <c r="V18" i="8" s="1"/>
  <c r="V43" i="8" s="1"/>
  <c r="V68" i="8" s="1"/>
  <c r="V93" i="8" s="1"/>
  <c r="V18" i="17" s="1"/>
  <c r="V43" i="17" s="1"/>
  <c r="V68" i="17" s="1"/>
  <c r="V93" i="17" s="1"/>
  <c r="V118" i="17" s="1"/>
  <c r="V18" i="16" s="1"/>
  <c r="V43" i="16" s="1"/>
  <c r="V68" i="16" s="1"/>
  <c r="V93" i="16" s="1"/>
  <c r="V18" i="15" s="1"/>
  <c r="V43" i="15" s="1"/>
  <c r="V68" i="15" s="1"/>
  <c r="V93" i="15"/>
  <c r="V18" i="14" s="1"/>
  <c r="V43" i="14" s="1"/>
  <c r="V68" i="14"/>
  <c r="V93" i="14" s="1"/>
  <c r="V118" i="14" s="1"/>
  <c r="V18" i="13" s="1"/>
  <c r="V43" i="13" s="1"/>
  <c r="V68" i="13" s="1"/>
  <c r="V93" i="13" s="1"/>
  <c r="V18" i="19" s="1"/>
  <c r="V43" i="19" s="1"/>
  <c r="V68" i="19" s="1"/>
  <c r="V93" i="19" s="1"/>
  <c r="V18" i="18" s="1"/>
  <c r="V43" i="18" s="1"/>
  <c r="V68" i="18" s="1"/>
  <c r="V93" i="18" s="1"/>
  <c r="V118" i="18" s="1"/>
  <c r="V143" i="18" s="1"/>
  <c r="V118" i="12"/>
  <c r="V118" i="11"/>
  <c r="V143" i="10" s="1"/>
  <c r="V118" i="9" s="1"/>
  <c r="V118" i="8" s="1"/>
  <c r="V143" i="17" s="1"/>
  <c r="V118" i="16" s="1"/>
  <c r="V118" i="15"/>
  <c r="V143" i="14" s="1"/>
  <c r="V118" i="13" s="1"/>
  <c r="V118" i="19" s="1"/>
  <c r="V168" i="18" s="1"/>
  <c r="V17" i="12"/>
  <c r="V42" i="12" s="1"/>
  <c r="V67" i="12" s="1"/>
  <c r="V92" i="12" s="1"/>
  <c r="V17" i="11" s="1"/>
  <c r="V42" i="11" s="1"/>
  <c r="V67" i="11" s="1"/>
  <c r="V92" i="11" s="1"/>
  <c r="V17" i="10" s="1"/>
  <c r="V42" i="10" s="1"/>
  <c r="V67" i="10" s="1"/>
  <c r="V92" i="10" s="1"/>
  <c r="V117" i="10" s="1"/>
  <c r="V17" i="9" s="1"/>
  <c r="V42" i="9" s="1"/>
  <c r="V67" i="9" s="1"/>
  <c r="V92" i="9" s="1"/>
  <c r="V17" i="8" s="1"/>
  <c r="V42" i="8" s="1"/>
  <c r="V67" i="8" s="1"/>
  <c r="V92" i="8" s="1"/>
  <c r="V17" i="17" s="1"/>
  <c r="V42" i="17" s="1"/>
  <c r="V67" i="17" s="1"/>
  <c r="V92" i="17" s="1"/>
  <c r="V117" i="17" s="1"/>
  <c r="V17" i="16" s="1"/>
  <c r="V42" i="16" s="1"/>
  <c r="V67" i="16" s="1"/>
  <c r="V92" i="16" s="1"/>
  <c r="V17" i="15" s="1"/>
  <c r="V42" i="15" s="1"/>
  <c r="V67" i="15" s="1"/>
  <c r="V92" i="15" s="1"/>
  <c r="V17" i="14" s="1"/>
  <c r="V42" i="14" s="1"/>
  <c r="V67" i="14" s="1"/>
  <c r="V92" i="14" s="1"/>
  <c r="V117" i="14" s="1"/>
  <c r="V17" i="13" s="1"/>
  <c r="V42" i="13" s="1"/>
  <c r="V67" i="13" s="1"/>
  <c r="V92" i="13" s="1"/>
  <c r="V17" i="19" s="1"/>
  <c r="V42" i="19" s="1"/>
  <c r="V67" i="19" s="1"/>
  <c r="V92" i="19" s="1"/>
  <c r="V17" i="18" s="1"/>
  <c r="V42" i="18" s="1"/>
  <c r="V67" i="18" s="1"/>
  <c r="V92" i="18" s="1"/>
  <c r="V117" i="18" s="1"/>
  <c r="V142" i="18" s="1"/>
  <c r="V117" i="12"/>
  <c r="V117" i="11" s="1"/>
  <c r="V142" i="10"/>
  <c r="V117" i="9" s="1"/>
  <c r="V117" i="8" s="1"/>
  <c r="V142" i="17" s="1"/>
  <c r="V117" i="16" s="1"/>
  <c r="V16" i="12"/>
  <c r="V41" i="12" s="1"/>
  <c r="V66" i="12" s="1"/>
  <c r="V91" i="12" s="1"/>
  <c r="V16" i="11" s="1"/>
  <c r="V41" i="11" s="1"/>
  <c r="V66" i="11" s="1"/>
  <c r="V91" i="11" s="1"/>
  <c r="V16" i="10" s="1"/>
  <c r="V41" i="10" s="1"/>
  <c r="V66" i="10" s="1"/>
  <c r="V91" i="10" s="1"/>
  <c r="V116" i="10" s="1"/>
  <c r="V16" i="9" s="1"/>
  <c r="V41" i="9" s="1"/>
  <c r="V66" i="9"/>
  <c r="V91" i="9"/>
  <c r="V16" i="8" s="1"/>
  <c r="V41" i="8" s="1"/>
  <c r="V66" i="8" s="1"/>
  <c r="V91" i="8" s="1"/>
  <c r="V16" i="17" s="1"/>
  <c r="V41" i="17" s="1"/>
  <c r="V66" i="17" s="1"/>
  <c r="V91" i="17" s="1"/>
  <c r="V116" i="17" s="1"/>
  <c r="V16" i="16" s="1"/>
  <c r="V41" i="16" s="1"/>
  <c r="V66" i="16" s="1"/>
  <c r="V91" i="16" s="1"/>
  <c r="V16" i="15" s="1"/>
  <c r="V41" i="15" s="1"/>
  <c r="V66" i="15" s="1"/>
  <c r="V91" i="15" s="1"/>
  <c r="V16" i="14" s="1"/>
  <c r="V41" i="14" s="1"/>
  <c r="V66" i="14" s="1"/>
  <c r="V91" i="14" s="1"/>
  <c r="V116" i="14" s="1"/>
  <c r="V16" i="13" s="1"/>
  <c r="V41" i="13" s="1"/>
  <c r="V66" i="13" s="1"/>
  <c r="V91" i="13" s="1"/>
  <c r="V16" i="19" s="1"/>
  <c r="V41" i="19" s="1"/>
  <c r="V66" i="19" s="1"/>
  <c r="V91" i="19" s="1"/>
  <c r="V16" i="18"/>
  <c r="V41" i="18" s="1"/>
  <c r="V66" i="18" s="1"/>
  <c r="V91" i="18" s="1"/>
  <c r="V116" i="18" s="1"/>
  <c r="V141" i="18" s="1"/>
  <c r="V116" i="12"/>
  <c r="V116" i="11"/>
  <c r="V15" i="12"/>
  <c r="V40" i="12"/>
  <c r="V65" i="12" s="1"/>
  <c r="V90" i="12" s="1"/>
  <c r="V15" i="11" s="1"/>
  <c r="V40" i="11"/>
  <c r="V65" i="11" s="1"/>
  <c r="V90" i="11" s="1"/>
  <c r="V15" i="10" s="1"/>
  <c r="V40" i="10" s="1"/>
  <c r="V65" i="10" s="1"/>
  <c r="V90" i="10" s="1"/>
  <c r="V115" i="12"/>
  <c r="V14" i="12"/>
  <c r="V39" i="12" s="1"/>
  <c r="V64" i="12" s="1"/>
  <c r="V89" i="12" s="1"/>
  <c r="V14" i="11"/>
  <c r="V39" i="11" s="1"/>
  <c r="V64" i="11"/>
  <c r="V89" i="11" s="1"/>
  <c r="V14" i="10"/>
  <c r="V39" i="10" s="1"/>
  <c r="V64" i="10" s="1"/>
  <c r="V89" i="10" s="1"/>
  <c r="V114" i="10" s="1"/>
  <c r="V14" i="9" s="1"/>
  <c r="V39" i="9" s="1"/>
  <c r="V64" i="9" s="1"/>
  <c r="V89" i="9" s="1"/>
  <c r="V14" i="8" s="1"/>
  <c r="V39" i="8" s="1"/>
  <c r="V64" i="8" s="1"/>
  <c r="V89" i="8" s="1"/>
  <c r="V14" i="17" s="1"/>
  <c r="V39" i="17"/>
  <c r="V64" i="17" s="1"/>
  <c r="V89" i="17" s="1"/>
  <c r="V114" i="17" s="1"/>
  <c r="V14" i="16" s="1"/>
  <c r="V39" i="16" s="1"/>
  <c r="V64" i="16" s="1"/>
  <c r="V89" i="16" s="1"/>
  <c r="V14" i="15" s="1"/>
  <c r="V39" i="15" s="1"/>
  <c r="V64" i="15" s="1"/>
  <c r="V89" i="15" s="1"/>
  <c r="V14" i="14" s="1"/>
  <c r="V114" i="12"/>
  <c r="V114" i="11"/>
  <c r="V13" i="12"/>
  <c r="V38" i="12"/>
  <c r="V63" i="12" s="1"/>
  <c r="V88" i="12"/>
  <c r="V113" i="12"/>
  <c r="V113" i="11" s="1"/>
  <c r="V138" i="10" s="1"/>
  <c r="V113" i="9" s="1"/>
  <c r="V113" i="8" s="1"/>
  <c r="V138" i="17" s="1"/>
  <c r="V113" i="16" s="1"/>
  <c r="V113" i="15" s="1"/>
  <c r="V138" i="14"/>
  <c r="V113" i="13" s="1"/>
  <c r="V113" i="19" s="1"/>
  <c r="V163" i="18" s="1"/>
  <c r="V12" i="12"/>
  <c r="V37" i="12" s="1"/>
  <c r="V62" i="12"/>
  <c r="V87" i="12"/>
  <c r="V12" i="11" s="1"/>
  <c r="V37" i="11" s="1"/>
  <c r="V62" i="11" s="1"/>
  <c r="V87" i="11" s="1"/>
  <c r="V12" i="10" s="1"/>
  <c r="V37" i="10" s="1"/>
  <c r="V62" i="10" s="1"/>
  <c r="V87" i="10"/>
  <c r="V112" i="10" s="1"/>
  <c r="V12" i="9" s="1"/>
  <c r="V37" i="9" s="1"/>
  <c r="V62" i="9" s="1"/>
  <c r="V87" i="9" s="1"/>
  <c r="V12" i="8" s="1"/>
  <c r="V37" i="8" s="1"/>
  <c r="V62" i="8" s="1"/>
  <c r="V87" i="8" s="1"/>
  <c r="V12" i="17" s="1"/>
  <c r="V37" i="17" s="1"/>
  <c r="V62" i="17" s="1"/>
  <c r="V87" i="17" s="1"/>
  <c r="V112" i="17" s="1"/>
  <c r="V12" i="16" s="1"/>
  <c r="V37" i="16" s="1"/>
  <c r="V62" i="16" s="1"/>
  <c r="V87" i="16" s="1"/>
  <c r="V12" i="15" s="1"/>
  <c r="V37" i="15" s="1"/>
  <c r="V62" i="15" s="1"/>
  <c r="V87" i="15" s="1"/>
  <c r="V12" i="14" s="1"/>
  <c r="V37" i="14" s="1"/>
  <c r="V62" i="14" s="1"/>
  <c r="V87" i="14" s="1"/>
  <c r="V112" i="14" s="1"/>
  <c r="V12" i="13" s="1"/>
  <c r="V37" i="13" s="1"/>
  <c r="V62" i="13" s="1"/>
  <c r="V87" i="13" s="1"/>
  <c r="V12" i="19" s="1"/>
  <c r="V37" i="19" s="1"/>
  <c r="V62" i="19" s="1"/>
  <c r="V87" i="19" s="1"/>
  <c r="V12" i="18" s="1"/>
  <c r="V37" i="18" s="1"/>
  <c r="V62" i="18" s="1"/>
  <c r="V87" i="18" s="1"/>
  <c r="V112" i="18" s="1"/>
  <c r="V137" i="18" s="1"/>
  <c r="V11" i="12"/>
  <c r="V36" i="12"/>
  <c r="V61" i="12" s="1"/>
  <c r="V86" i="12" s="1"/>
  <c r="V11" i="11" s="1"/>
  <c r="V36" i="11" s="1"/>
  <c r="V61" i="11" s="1"/>
  <c r="V86" i="11" s="1"/>
  <c r="V11" i="10" s="1"/>
  <c r="V36" i="10" s="1"/>
  <c r="V61" i="10" s="1"/>
  <c r="V86" i="10" s="1"/>
  <c r="V111" i="10" s="1"/>
  <c r="V11" i="9" s="1"/>
  <c r="V36" i="9" s="1"/>
  <c r="V61" i="9" s="1"/>
  <c r="V86" i="9" s="1"/>
  <c r="V11" i="8" s="1"/>
  <c r="V36" i="8" s="1"/>
  <c r="V61" i="8" s="1"/>
  <c r="V86" i="8" s="1"/>
  <c r="V11" i="17" s="1"/>
  <c r="V36" i="17" s="1"/>
  <c r="V61" i="17" s="1"/>
  <c r="V86" i="17" s="1"/>
  <c r="V111" i="17" s="1"/>
  <c r="V111" i="12"/>
  <c r="V111" i="11" s="1"/>
  <c r="B180" i="18"/>
  <c r="B179" i="18"/>
  <c r="P203" i="18" s="1"/>
  <c r="B178" i="18"/>
  <c r="B177" i="18"/>
  <c r="M201" i="18" s="1"/>
  <c r="B176" i="18"/>
  <c r="F200" i="18"/>
  <c r="B175" i="18"/>
  <c r="B174" i="18"/>
  <c r="B173" i="18"/>
  <c r="Q197" i="18" s="1"/>
  <c r="B172" i="18"/>
  <c r="F196" i="18" s="1"/>
  <c r="B171" i="18"/>
  <c r="B170" i="18"/>
  <c r="B169" i="18"/>
  <c r="M193" i="18" s="1"/>
  <c r="B168" i="18"/>
  <c r="F192" i="18"/>
  <c r="B167" i="18"/>
  <c r="B166" i="18"/>
  <c r="Q190" i="18" s="1"/>
  <c r="B165" i="18"/>
  <c r="Q189" i="18" s="1"/>
  <c r="B164" i="18"/>
  <c r="B163" i="18"/>
  <c r="B162" i="18"/>
  <c r="P186" i="18" s="1"/>
  <c r="B161" i="18"/>
  <c r="M185" i="18" s="1"/>
  <c r="B155" i="14"/>
  <c r="F179" i="14"/>
  <c r="B154" i="14"/>
  <c r="B152" i="14"/>
  <c r="Q176" i="14" s="1"/>
  <c r="B151" i="14"/>
  <c r="F175" i="14"/>
  <c r="B150" i="14"/>
  <c r="B148" i="14"/>
  <c r="M172" i="14" s="1"/>
  <c r="B147" i="14"/>
  <c r="F171" i="14"/>
  <c r="B146" i="14"/>
  <c r="B144" i="14"/>
  <c r="Q168" i="14" s="1"/>
  <c r="B143" i="14"/>
  <c r="B142" i="14"/>
  <c r="B140" i="14"/>
  <c r="M164" i="14" s="1"/>
  <c r="B139" i="14"/>
  <c r="F163" i="14"/>
  <c r="B138" i="14"/>
  <c r="B136" i="14"/>
  <c r="Q160" i="14" s="1"/>
  <c r="B155" i="17"/>
  <c r="F179" i="17" s="1"/>
  <c r="B154" i="17"/>
  <c r="B152" i="17"/>
  <c r="F176" i="17" s="1"/>
  <c r="B151" i="17"/>
  <c r="B150" i="17"/>
  <c r="B148" i="17"/>
  <c r="F172" i="17" s="1"/>
  <c r="B147" i="17"/>
  <c r="B146" i="17"/>
  <c r="B144" i="17"/>
  <c r="F168" i="17" s="1"/>
  <c r="B143" i="17"/>
  <c r="F167" i="17"/>
  <c r="B142" i="17"/>
  <c r="B141" i="17"/>
  <c r="B140" i="17"/>
  <c r="F164" i="17" s="1"/>
  <c r="B139" i="17"/>
  <c r="F163" i="17" s="1"/>
  <c r="B138" i="17"/>
  <c r="B136" i="17"/>
  <c r="F160" i="17" s="1"/>
  <c r="B155" i="10"/>
  <c r="F179" i="10"/>
  <c r="B154" i="10"/>
  <c r="B153" i="10"/>
  <c r="B152" i="10"/>
  <c r="F176" i="10" s="1"/>
  <c r="B151" i="10"/>
  <c r="B150" i="10"/>
  <c r="B147" i="10"/>
  <c r="B146" i="10"/>
  <c r="B145" i="10"/>
  <c r="M169" i="10" s="1"/>
  <c r="B144" i="10"/>
  <c r="F168" i="10" s="1"/>
  <c r="B143" i="10"/>
  <c r="F167" i="10"/>
  <c r="B142" i="10"/>
  <c r="B140" i="10"/>
  <c r="F164" i="10" s="1"/>
  <c r="B139" i="10"/>
  <c r="B138" i="10"/>
  <c r="B137" i="10"/>
  <c r="B136" i="10"/>
  <c r="F160" i="10" s="1"/>
  <c r="H30" i="17"/>
  <c r="H29" i="17"/>
  <c r="H28" i="17"/>
  <c r="H27" i="17"/>
  <c r="H26" i="17"/>
  <c r="H25" i="17"/>
  <c r="H24" i="17"/>
  <c r="H23" i="17"/>
  <c r="H22" i="17"/>
  <c r="H21" i="17"/>
  <c r="I30" i="17"/>
  <c r="I29" i="17"/>
  <c r="I28" i="17"/>
  <c r="K28" i="17" s="1"/>
  <c r="I27" i="17"/>
  <c r="I26" i="17"/>
  <c r="I25" i="17"/>
  <c r="I24" i="17"/>
  <c r="I23" i="17"/>
  <c r="K23" i="17" s="1"/>
  <c r="I22" i="17"/>
  <c r="I21" i="17"/>
  <c r="J30" i="17"/>
  <c r="J29" i="17"/>
  <c r="J28" i="17"/>
  <c r="J27" i="17"/>
  <c r="J26" i="17"/>
  <c r="J25" i="17"/>
  <c r="J24" i="17"/>
  <c r="J23" i="17"/>
  <c r="J22" i="17"/>
  <c r="J21" i="17"/>
  <c r="K29" i="17"/>
  <c r="K27" i="17"/>
  <c r="K26" i="17"/>
  <c r="K24" i="17"/>
  <c r="K21" i="17"/>
  <c r="L30" i="17"/>
  <c r="L29" i="17"/>
  <c r="L28" i="17"/>
  <c r="L27" i="17"/>
  <c r="L26" i="17"/>
  <c r="L25" i="17"/>
  <c r="L24" i="17"/>
  <c r="L23" i="17"/>
  <c r="L22" i="17"/>
  <c r="L21" i="17"/>
  <c r="BY54" i="27"/>
  <c r="BX54" i="27"/>
  <c r="BY53" i="27"/>
  <c r="BX53" i="27"/>
  <c r="BY52" i="27"/>
  <c r="BX52" i="27"/>
  <c r="BY51" i="27"/>
  <c r="BX51" i="27"/>
  <c r="BY50" i="27"/>
  <c r="BX50" i="27"/>
  <c r="BY49" i="27"/>
  <c r="BX49" i="27"/>
  <c r="BY48" i="27"/>
  <c r="BX48" i="27"/>
  <c r="BY47" i="27"/>
  <c r="BX47" i="27"/>
  <c r="BY46" i="27"/>
  <c r="BX46" i="27"/>
  <c r="BY45" i="27"/>
  <c r="BX45" i="27"/>
  <c r="BY44" i="27"/>
  <c r="BX44" i="27"/>
  <c r="BY43" i="27"/>
  <c r="BX43" i="27"/>
  <c r="BY42" i="27"/>
  <c r="BX42" i="27"/>
  <c r="BY41" i="27"/>
  <c r="BX41" i="27"/>
  <c r="BY40" i="27"/>
  <c r="BX40" i="27"/>
  <c r="BY39" i="27"/>
  <c r="BX39" i="27"/>
  <c r="BY38" i="27"/>
  <c r="BX38" i="27"/>
  <c r="BY37" i="27"/>
  <c r="BX37" i="27"/>
  <c r="BY36" i="27"/>
  <c r="BX36" i="27"/>
  <c r="BY35" i="27"/>
  <c r="BX35" i="27"/>
  <c r="BY34" i="27"/>
  <c r="BX34" i="27"/>
  <c r="BY33" i="27"/>
  <c r="BX33" i="27"/>
  <c r="BY32" i="27"/>
  <c r="BX32" i="27"/>
  <c r="BY31" i="27"/>
  <c r="BX31" i="27"/>
  <c r="BY30" i="27"/>
  <c r="BX30" i="27"/>
  <c r="BY29" i="27"/>
  <c r="BX29" i="27"/>
  <c r="BY28" i="27"/>
  <c r="BX28" i="27"/>
  <c r="BY27" i="27"/>
  <c r="BX27" i="27"/>
  <c r="BY26" i="27"/>
  <c r="BX26" i="27"/>
  <c r="BY25" i="27"/>
  <c r="BX25" i="27"/>
  <c r="BY24" i="27"/>
  <c r="BX24" i="27"/>
  <c r="BY23" i="27"/>
  <c r="BX23" i="27"/>
  <c r="BY22" i="27"/>
  <c r="BX22" i="27"/>
  <c r="BY21" i="27"/>
  <c r="BX21" i="27"/>
  <c r="BY20" i="27"/>
  <c r="BX20" i="27"/>
  <c r="BY19" i="27"/>
  <c r="BX19" i="27"/>
  <c r="BY18" i="27"/>
  <c r="BX18" i="27"/>
  <c r="BY17" i="27"/>
  <c r="BX17" i="27"/>
  <c r="BY16" i="27"/>
  <c r="BX16" i="27"/>
  <c r="BY15" i="27"/>
  <c r="BX15" i="27"/>
  <c r="BY14" i="27"/>
  <c r="BX14" i="27"/>
  <c r="BY13" i="27"/>
  <c r="BX13" i="27"/>
  <c r="BY12" i="27"/>
  <c r="BX12" i="27"/>
  <c r="BY11" i="27"/>
  <c r="BX11" i="27"/>
  <c r="BY10" i="27"/>
  <c r="BX10" i="27"/>
  <c r="BY9" i="27"/>
  <c r="BX9" i="27"/>
  <c r="BY8" i="27"/>
  <c r="BX8" i="27"/>
  <c r="BY7" i="27"/>
  <c r="BX7" i="27"/>
  <c r="BY6" i="27"/>
  <c r="BX6" i="27"/>
  <c r="BY5" i="27"/>
  <c r="BX5" i="27"/>
  <c r="BY4" i="27"/>
  <c r="BX4" i="27"/>
  <c r="BY3" i="27"/>
  <c r="BX3" i="27"/>
  <c r="BY2" i="27"/>
  <c r="BX2" i="27"/>
  <c r="BW54" i="27"/>
  <c r="BW53" i="27"/>
  <c r="BW52" i="27"/>
  <c r="BW51" i="27"/>
  <c r="BW50" i="27"/>
  <c r="BW49" i="27"/>
  <c r="BW48" i="27"/>
  <c r="BW47" i="27"/>
  <c r="BW46" i="27"/>
  <c r="BW45" i="27"/>
  <c r="BW44" i="27"/>
  <c r="BW43" i="27"/>
  <c r="BW42" i="27"/>
  <c r="BZ42" i="27" s="1"/>
  <c r="BW41" i="27"/>
  <c r="BW40" i="27"/>
  <c r="BW39" i="27"/>
  <c r="BW38" i="27"/>
  <c r="BW37" i="27"/>
  <c r="BW36" i="27"/>
  <c r="BW35" i="27"/>
  <c r="BW34" i="27"/>
  <c r="BW33" i="27"/>
  <c r="BW32" i="27"/>
  <c r="BW31" i="27"/>
  <c r="BW30" i="27"/>
  <c r="BW29" i="27"/>
  <c r="BW28" i="27"/>
  <c r="BW27" i="27"/>
  <c r="BW26" i="27"/>
  <c r="BZ26" i="27" s="1"/>
  <c r="BW25" i="27"/>
  <c r="BW24" i="27"/>
  <c r="BW23" i="27"/>
  <c r="BW22" i="27"/>
  <c r="BW21" i="27"/>
  <c r="BW20" i="27"/>
  <c r="BW19" i="27"/>
  <c r="BW18" i="27"/>
  <c r="BZ18" i="27" s="1"/>
  <c r="BW17" i="27"/>
  <c r="BZ17" i="27" s="1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7"/>
  <c r="BW3" i="27"/>
  <c r="BW2" i="27"/>
  <c r="BZ2" i="27" s="1"/>
  <c r="BV54" i="27"/>
  <c r="BZ54" i="27" s="1"/>
  <c r="BV53" i="27"/>
  <c r="BV52" i="27"/>
  <c r="BV51" i="27"/>
  <c r="BV50" i="27"/>
  <c r="BV49" i="27"/>
  <c r="BV48" i="27"/>
  <c r="BV47" i="27"/>
  <c r="BZ47" i="27" s="1"/>
  <c r="BV46" i="27"/>
  <c r="BZ46" i="27" s="1"/>
  <c r="BV45" i="27"/>
  <c r="BV44" i="27"/>
  <c r="BV43" i="27"/>
  <c r="BV42" i="27"/>
  <c r="BV41" i="27"/>
  <c r="BV40" i="27"/>
  <c r="BV39" i="27"/>
  <c r="BZ39" i="27" s="1"/>
  <c r="BV38" i="27"/>
  <c r="BZ38" i="27" s="1"/>
  <c r="BV37" i="27"/>
  <c r="BV36" i="27"/>
  <c r="BV35" i="27"/>
  <c r="BV34" i="27"/>
  <c r="BV33" i="27"/>
  <c r="BV32" i="27"/>
  <c r="BV31" i="27"/>
  <c r="BZ31" i="27" s="1"/>
  <c r="BV30" i="27"/>
  <c r="BZ30" i="27" s="1"/>
  <c r="BV29" i="27"/>
  <c r="BV28" i="27"/>
  <c r="BV27" i="27"/>
  <c r="BV26" i="27"/>
  <c r="BV25" i="27"/>
  <c r="BV24" i="27"/>
  <c r="BV23" i="27"/>
  <c r="BZ23" i="27" s="1"/>
  <c r="BV22" i="27"/>
  <c r="BZ22" i="27" s="1"/>
  <c r="BV21" i="27"/>
  <c r="BV20" i="27"/>
  <c r="BV19" i="27"/>
  <c r="BV18" i="27"/>
  <c r="BV17" i="27"/>
  <c r="BV16" i="27"/>
  <c r="BV15" i="27"/>
  <c r="BZ15" i="27" s="1"/>
  <c r="BV14" i="27"/>
  <c r="BZ14" i="27" s="1"/>
  <c r="BV13" i="27"/>
  <c r="BV12" i="27"/>
  <c r="BV11" i="27"/>
  <c r="BV10" i="27"/>
  <c r="BV9" i="27"/>
  <c r="BV8" i="27"/>
  <c r="BV7" i="27"/>
  <c r="BZ7" i="27" s="1"/>
  <c r="BV6" i="27"/>
  <c r="BZ6" i="27" s="1"/>
  <c r="BV5" i="27"/>
  <c r="BV4" i="27"/>
  <c r="BV3" i="27"/>
  <c r="BV2" i="27"/>
  <c r="F286" i="25"/>
  <c r="F26" i="25"/>
  <c r="T204" i="18"/>
  <c r="R203" i="18"/>
  <c r="Q203" i="18"/>
  <c r="N203" i="18"/>
  <c r="Q202" i="18"/>
  <c r="P202" i="18"/>
  <c r="O202" i="18"/>
  <c r="M202" i="18"/>
  <c r="R201" i="18"/>
  <c r="P201" i="18"/>
  <c r="O201" i="18"/>
  <c r="N201" i="18"/>
  <c r="T200" i="18"/>
  <c r="O200" i="18"/>
  <c r="N200" i="18"/>
  <c r="M200" i="18"/>
  <c r="T197" i="18"/>
  <c r="R197" i="18"/>
  <c r="P197" i="18"/>
  <c r="N197" i="18"/>
  <c r="R196" i="18"/>
  <c r="Q196" i="18"/>
  <c r="O196" i="18"/>
  <c r="N195" i="18"/>
  <c r="Q194" i="18"/>
  <c r="P194" i="18"/>
  <c r="O194" i="18"/>
  <c r="M194" i="18"/>
  <c r="R193" i="18"/>
  <c r="P193" i="18"/>
  <c r="O193" i="18"/>
  <c r="N193" i="18"/>
  <c r="O192" i="18"/>
  <c r="N192" i="18"/>
  <c r="M192" i="18"/>
  <c r="R191" i="18"/>
  <c r="N191" i="18"/>
  <c r="M191" i="18"/>
  <c r="T190" i="18"/>
  <c r="M190" i="18"/>
  <c r="T189" i="18"/>
  <c r="R189" i="18"/>
  <c r="P189" i="18"/>
  <c r="N189" i="18"/>
  <c r="R188" i="18"/>
  <c r="O188" i="18"/>
  <c r="R187" i="18"/>
  <c r="Q187" i="18"/>
  <c r="M186" i="18"/>
  <c r="R185" i="18"/>
  <c r="P185" i="18"/>
  <c r="O185" i="18"/>
  <c r="N185" i="18"/>
  <c r="B130" i="19"/>
  <c r="O154" i="19" s="1"/>
  <c r="P154" i="19"/>
  <c r="N154" i="19"/>
  <c r="F154" i="19"/>
  <c r="B129" i="19"/>
  <c r="N153" i="19" s="1"/>
  <c r="T153" i="19"/>
  <c r="R153" i="19"/>
  <c r="Q153" i="19"/>
  <c r="P153" i="19"/>
  <c r="O153" i="19"/>
  <c r="M153" i="19"/>
  <c r="F153" i="19"/>
  <c r="B128" i="19"/>
  <c r="O152" i="19" s="1"/>
  <c r="R152" i="19"/>
  <c r="Q152" i="19"/>
  <c r="P152" i="19"/>
  <c r="N152" i="19"/>
  <c r="F152" i="19"/>
  <c r="B127" i="19"/>
  <c r="P151" i="19" s="1"/>
  <c r="T151" i="19"/>
  <c r="R151" i="19"/>
  <c r="Q151" i="19"/>
  <c r="O151" i="19"/>
  <c r="M151" i="19"/>
  <c r="F151" i="19"/>
  <c r="B126" i="19"/>
  <c r="T150" i="19"/>
  <c r="R150" i="19"/>
  <c r="P150" i="19"/>
  <c r="B125" i="19"/>
  <c r="T149" i="19" s="1"/>
  <c r="Q149" i="19"/>
  <c r="F149" i="19"/>
  <c r="B124" i="19"/>
  <c r="R148" i="19"/>
  <c r="B123" i="19"/>
  <c r="T147" i="19"/>
  <c r="R147" i="19"/>
  <c r="Q147" i="19"/>
  <c r="P147" i="19"/>
  <c r="O147" i="19"/>
  <c r="N147" i="19"/>
  <c r="M147" i="19"/>
  <c r="F147" i="19"/>
  <c r="B122" i="19"/>
  <c r="P146" i="19"/>
  <c r="O146" i="19"/>
  <c r="N146" i="19"/>
  <c r="B121" i="19"/>
  <c r="N145" i="19" s="1"/>
  <c r="T145" i="19"/>
  <c r="R145" i="19"/>
  <c r="Q145" i="19"/>
  <c r="P145" i="19"/>
  <c r="O145" i="19"/>
  <c r="M145" i="19"/>
  <c r="F145" i="19"/>
  <c r="B120" i="19"/>
  <c r="O144" i="19" s="1"/>
  <c r="R144" i="19"/>
  <c r="Q144" i="19"/>
  <c r="P144" i="19"/>
  <c r="N144" i="19"/>
  <c r="F144" i="19"/>
  <c r="B119" i="19"/>
  <c r="P143" i="19" s="1"/>
  <c r="T143" i="19"/>
  <c r="R143" i="19"/>
  <c r="Q143" i="19"/>
  <c r="O143" i="19"/>
  <c r="M143" i="19"/>
  <c r="F143" i="19"/>
  <c r="B118" i="19"/>
  <c r="T142" i="19"/>
  <c r="B117" i="19"/>
  <c r="Q141" i="19" s="1"/>
  <c r="F141" i="19"/>
  <c r="B116" i="19"/>
  <c r="R140" i="19"/>
  <c r="N140" i="19"/>
  <c r="M140" i="19"/>
  <c r="F140" i="19"/>
  <c r="B115" i="19"/>
  <c r="T139" i="19"/>
  <c r="R139" i="19"/>
  <c r="Q139" i="19"/>
  <c r="P139" i="19"/>
  <c r="O139" i="19"/>
  <c r="N139" i="19"/>
  <c r="M139" i="19"/>
  <c r="F139" i="19"/>
  <c r="B114" i="19"/>
  <c r="P138" i="19"/>
  <c r="B113" i="19"/>
  <c r="N137" i="19" s="1"/>
  <c r="T137" i="19"/>
  <c r="R137" i="19"/>
  <c r="Q137" i="19"/>
  <c r="P137" i="19"/>
  <c r="O137" i="19"/>
  <c r="M137" i="19"/>
  <c r="F137" i="19"/>
  <c r="B112" i="19"/>
  <c r="O136" i="19" s="1"/>
  <c r="R136" i="19"/>
  <c r="Q136" i="19"/>
  <c r="P136" i="19"/>
  <c r="N136" i="19"/>
  <c r="F136" i="19"/>
  <c r="B111" i="19"/>
  <c r="P135" i="19" s="1"/>
  <c r="T135" i="19"/>
  <c r="R135" i="19"/>
  <c r="Q135" i="19"/>
  <c r="O135" i="19"/>
  <c r="M135" i="19"/>
  <c r="F135" i="19"/>
  <c r="B130" i="13"/>
  <c r="T154" i="13"/>
  <c r="R154" i="13"/>
  <c r="P154" i="13"/>
  <c r="F154" i="13"/>
  <c r="B129" i="13"/>
  <c r="T153" i="13"/>
  <c r="B128" i="13"/>
  <c r="N152" i="13" s="1"/>
  <c r="R152" i="13"/>
  <c r="M152" i="13"/>
  <c r="F152" i="13"/>
  <c r="B127" i="13"/>
  <c r="T151" i="13"/>
  <c r="R151" i="13"/>
  <c r="Q151" i="13"/>
  <c r="P151" i="13"/>
  <c r="O151" i="13"/>
  <c r="N151" i="13"/>
  <c r="M151" i="13"/>
  <c r="F151" i="13"/>
  <c r="B126" i="13"/>
  <c r="P150" i="13"/>
  <c r="O150" i="13"/>
  <c r="N150" i="13"/>
  <c r="F150" i="13"/>
  <c r="B125" i="13"/>
  <c r="N149" i="13" s="1"/>
  <c r="T149" i="13"/>
  <c r="R149" i="13"/>
  <c r="Q149" i="13"/>
  <c r="P149" i="13"/>
  <c r="O149" i="13"/>
  <c r="M149" i="13"/>
  <c r="F149" i="13"/>
  <c r="B124" i="13"/>
  <c r="O148" i="13" s="1"/>
  <c r="R148" i="13"/>
  <c r="Q148" i="13"/>
  <c r="P148" i="13"/>
  <c r="N148" i="13"/>
  <c r="F148" i="13"/>
  <c r="B123" i="13"/>
  <c r="P147" i="13" s="1"/>
  <c r="T147" i="13"/>
  <c r="R147" i="13"/>
  <c r="Q147" i="13"/>
  <c r="O147" i="13"/>
  <c r="M147" i="13"/>
  <c r="F147" i="13"/>
  <c r="B122" i="13"/>
  <c r="R146" i="13" s="1"/>
  <c r="T146" i="13"/>
  <c r="P146" i="13"/>
  <c r="F146" i="13"/>
  <c r="B121" i="13"/>
  <c r="F145" i="13"/>
  <c r="B120" i="13"/>
  <c r="R144" i="13"/>
  <c r="N144" i="13"/>
  <c r="M144" i="13"/>
  <c r="B119" i="13"/>
  <c r="T143" i="13"/>
  <c r="R143" i="13"/>
  <c r="Q143" i="13"/>
  <c r="P143" i="13"/>
  <c r="O143" i="13"/>
  <c r="N143" i="13"/>
  <c r="M143" i="13"/>
  <c r="F143" i="13"/>
  <c r="B118" i="13"/>
  <c r="O142" i="13" s="1"/>
  <c r="P142" i="13"/>
  <c r="N142" i="13"/>
  <c r="F142" i="13"/>
  <c r="B117" i="13"/>
  <c r="N141" i="13" s="1"/>
  <c r="T141" i="13"/>
  <c r="R141" i="13"/>
  <c r="Q141" i="13"/>
  <c r="P141" i="13"/>
  <c r="O141" i="13"/>
  <c r="M141" i="13"/>
  <c r="F141" i="13"/>
  <c r="B116" i="13"/>
  <c r="O140" i="13" s="1"/>
  <c r="R140" i="13"/>
  <c r="Q140" i="13"/>
  <c r="P140" i="13"/>
  <c r="N140" i="13"/>
  <c r="F140" i="13"/>
  <c r="B115" i="13"/>
  <c r="P139" i="13" s="1"/>
  <c r="T139" i="13"/>
  <c r="R139" i="13"/>
  <c r="Q139" i="13"/>
  <c r="O139" i="13"/>
  <c r="M139" i="13"/>
  <c r="F139" i="13"/>
  <c r="B114" i="13"/>
  <c r="T138" i="13"/>
  <c r="R138" i="13"/>
  <c r="P138" i="13"/>
  <c r="B113" i="13"/>
  <c r="T137" i="13" s="1"/>
  <c r="Q137" i="13"/>
  <c r="F137" i="13"/>
  <c r="B112" i="13"/>
  <c r="R136" i="13" s="1"/>
  <c r="B111" i="13"/>
  <c r="T135" i="13"/>
  <c r="R135" i="13"/>
  <c r="Q135" i="13"/>
  <c r="P135" i="13"/>
  <c r="O135" i="13"/>
  <c r="N135" i="13"/>
  <c r="M135" i="13"/>
  <c r="F135" i="13"/>
  <c r="T179" i="14"/>
  <c r="O179" i="14"/>
  <c r="N179" i="14"/>
  <c r="M179" i="14"/>
  <c r="R178" i="14"/>
  <c r="N178" i="14"/>
  <c r="M178" i="14"/>
  <c r="T176" i="14"/>
  <c r="R176" i="14"/>
  <c r="P176" i="14"/>
  <c r="N176" i="14"/>
  <c r="M176" i="14"/>
  <c r="T175" i="14"/>
  <c r="Q175" i="14"/>
  <c r="O175" i="14"/>
  <c r="R174" i="14"/>
  <c r="R172" i="14"/>
  <c r="Q172" i="14"/>
  <c r="P172" i="14"/>
  <c r="O172" i="14"/>
  <c r="N172" i="14"/>
  <c r="T171" i="14"/>
  <c r="O171" i="14"/>
  <c r="N171" i="14"/>
  <c r="M171" i="14"/>
  <c r="R170" i="14"/>
  <c r="N170" i="14"/>
  <c r="M170" i="14"/>
  <c r="T168" i="14"/>
  <c r="R168" i="14"/>
  <c r="P168" i="14"/>
  <c r="N168" i="14"/>
  <c r="M168" i="14"/>
  <c r="T167" i="14"/>
  <c r="Q167" i="14"/>
  <c r="R166" i="14"/>
  <c r="Q166" i="14"/>
  <c r="P166" i="14"/>
  <c r="N166" i="14"/>
  <c r="R164" i="14"/>
  <c r="Q164" i="14"/>
  <c r="P164" i="14"/>
  <c r="O164" i="14"/>
  <c r="N164" i="14"/>
  <c r="T163" i="14"/>
  <c r="O163" i="14"/>
  <c r="N163" i="14"/>
  <c r="M163" i="14"/>
  <c r="T160" i="14"/>
  <c r="R160" i="14"/>
  <c r="P160" i="14"/>
  <c r="N160" i="14"/>
  <c r="M160" i="14"/>
  <c r="B130" i="15"/>
  <c r="R154" i="15" s="1"/>
  <c r="F154" i="15"/>
  <c r="B129" i="15"/>
  <c r="T153" i="15"/>
  <c r="Q153" i="15"/>
  <c r="M153" i="15"/>
  <c r="F153" i="15"/>
  <c r="B128" i="15"/>
  <c r="R152" i="15"/>
  <c r="N152" i="15"/>
  <c r="B127" i="15"/>
  <c r="T151" i="15"/>
  <c r="R151" i="15"/>
  <c r="Q151" i="15"/>
  <c r="P151" i="15"/>
  <c r="O151" i="15"/>
  <c r="N151" i="15"/>
  <c r="M151" i="15"/>
  <c r="F151" i="15"/>
  <c r="B126" i="15"/>
  <c r="O150" i="15"/>
  <c r="N150" i="15"/>
  <c r="B125" i="15"/>
  <c r="N149" i="15" s="1"/>
  <c r="T149" i="15"/>
  <c r="R149" i="15"/>
  <c r="Q149" i="15"/>
  <c r="P149" i="15"/>
  <c r="O149" i="15"/>
  <c r="M149" i="15"/>
  <c r="F149" i="15"/>
  <c r="B124" i="15"/>
  <c r="O148" i="15" s="1"/>
  <c r="R148" i="15"/>
  <c r="Q148" i="15"/>
  <c r="P148" i="15"/>
  <c r="N148" i="15"/>
  <c r="F148" i="15"/>
  <c r="B123" i="15"/>
  <c r="P147" i="15" s="1"/>
  <c r="T147" i="15"/>
  <c r="R147" i="15"/>
  <c r="Q147" i="15"/>
  <c r="O147" i="15"/>
  <c r="M147" i="15"/>
  <c r="F147" i="15"/>
  <c r="B122" i="15"/>
  <c r="T146" i="15"/>
  <c r="B121" i="15"/>
  <c r="Q145" i="15" s="1"/>
  <c r="T145" i="15"/>
  <c r="M145" i="15"/>
  <c r="F145" i="15"/>
  <c r="B120" i="15"/>
  <c r="F144" i="15"/>
  <c r="B119" i="15"/>
  <c r="T143" i="15"/>
  <c r="R143" i="15"/>
  <c r="Q143" i="15"/>
  <c r="P143" i="15"/>
  <c r="O143" i="15"/>
  <c r="N143" i="15"/>
  <c r="M143" i="15"/>
  <c r="F143" i="15"/>
  <c r="B118" i="15"/>
  <c r="P142" i="15" s="1"/>
  <c r="B117" i="15"/>
  <c r="N141" i="15" s="1"/>
  <c r="T141" i="15"/>
  <c r="R141" i="15"/>
  <c r="Q141" i="15"/>
  <c r="P141" i="15"/>
  <c r="O141" i="15"/>
  <c r="M141" i="15"/>
  <c r="F141" i="15"/>
  <c r="B116" i="15"/>
  <c r="O140" i="15" s="1"/>
  <c r="R140" i="15"/>
  <c r="Q140" i="15"/>
  <c r="P140" i="15"/>
  <c r="N140" i="15"/>
  <c r="F140" i="15"/>
  <c r="B115" i="15"/>
  <c r="P139" i="15" s="1"/>
  <c r="T139" i="15"/>
  <c r="R139" i="15"/>
  <c r="Q139" i="15"/>
  <c r="O139" i="15"/>
  <c r="M139" i="15"/>
  <c r="F139" i="15"/>
  <c r="B114" i="15"/>
  <c r="F138" i="15" s="1"/>
  <c r="B113" i="15"/>
  <c r="T137" i="15"/>
  <c r="Q137" i="15"/>
  <c r="M137" i="15"/>
  <c r="B112" i="15"/>
  <c r="R136" i="15" s="1"/>
  <c r="N136" i="15"/>
  <c r="F136" i="15"/>
  <c r="B111" i="15"/>
  <c r="T135" i="15"/>
  <c r="R135" i="15"/>
  <c r="Q135" i="15"/>
  <c r="P135" i="15"/>
  <c r="O135" i="15"/>
  <c r="N135" i="15"/>
  <c r="M135" i="15"/>
  <c r="F135" i="15"/>
  <c r="B130" i="16"/>
  <c r="F154" i="16"/>
  <c r="B129" i="16"/>
  <c r="N153" i="16" s="1"/>
  <c r="T153" i="16"/>
  <c r="R153" i="16"/>
  <c r="Q153" i="16"/>
  <c r="P153" i="16"/>
  <c r="O153" i="16"/>
  <c r="M153" i="16"/>
  <c r="F153" i="16"/>
  <c r="B128" i="16"/>
  <c r="O152" i="16" s="1"/>
  <c r="R152" i="16"/>
  <c r="Q152" i="16"/>
  <c r="P152" i="16"/>
  <c r="N152" i="16"/>
  <c r="F152" i="16"/>
  <c r="B127" i="16"/>
  <c r="P151" i="16" s="1"/>
  <c r="T151" i="16"/>
  <c r="R151" i="16"/>
  <c r="Q151" i="16"/>
  <c r="O151" i="16"/>
  <c r="M151" i="16"/>
  <c r="F151" i="16"/>
  <c r="B126" i="16"/>
  <c r="T150" i="16" s="1"/>
  <c r="R150" i="16"/>
  <c r="F150" i="16"/>
  <c r="B125" i="16"/>
  <c r="T149" i="16"/>
  <c r="B124" i="16"/>
  <c r="N148" i="16"/>
  <c r="B123" i="16"/>
  <c r="T147" i="16"/>
  <c r="R147" i="16"/>
  <c r="Q147" i="16"/>
  <c r="P147" i="16"/>
  <c r="O147" i="16"/>
  <c r="N147" i="16"/>
  <c r="M147" i="16"/>
  <c r="F147" i="16"/>
  <c r="B122" i="16"/>
  <c r="P146" i="16" s="1"/>
  <c r="O146" i="16"/>
  <c r="F146" i="16"/>
  <c r="B121" i="16"/>
  <c r="N145" i="16" s="1"/>
  <c r="T145" i="16"/>
  <c r="R145" i="16"/>
  <c r="Q145" i="16"/>
  <c r="P145" i="16"/>
  <c r="O145" i="16"/>
  <c r="M145" i="16"/>
  <c r="F145" i="16"/>
  <c r="B120" i="16"/>
  <c r="O144" i="16" s="1"/>
  <c r="R144" i="16"/>
  <c r="Q144" i="16"/>
  <c r="P144" i="16"/>
  <c r="N144" i="16"/>
  <c r="F144" i="16"/>
  <c r="B119" i="16"/>
  <c r="P143" i="16" s="1"/>
  <c r="T143" i="16"/>
  <c r="R143" i="16"/>
  <c r="Q143" i="16"/>
  <c r="O143" i="16"/>
  <c r="M143" i="16"/>
  <c r="F143" i="16"/>
  <c r="B118" i="16"/>
  <c r="R142" i="16" s="1"/>
  <c r="P142" i="16"/>
  <c r="F142" i="16"/>
  <c r="B117" i="16"/>
  <c r="T141" i="16"/>
  <c r="Q141" i="16"/>
  <c r="M141" i="16"/>
  <c r="F141" i="16"/>
  <c r="B116" i="16"/>
  <c r="R140" i="16"/>
  <c r="N140" i="16"/>
  <c r="B115" i="16"/>
  <c r="T139" i="16"/>
  <c r="R139" i="16"/>
  <c r="Q139" i="16"/>
  <c r="P139" i="16"/>
  <c r="O139" i="16"/>
  <c r="N139" i="16"/>
  <c r="M139" i="16"/>
  <c r="F139" i="16"/>
  <c r="B114" i="16"/>
  <c r="O138" i="16" s="1"/>
  <c r="F138" i="16"/>
  <c r="B113" i="16"/>
  <c r="N137" i="16" s="1"/>
  <c r="T137" i="16"/>
  <c r="R137" i="16"/>
  <c r="Q137" i="16"/>
  <c r="P137" i="16"/>
  <c r="O137" i="16"/>
  <c r="M137" i="16"/>
  <c r="F137" i="16"/>
  <c r="B112" i="16"/>
  <c r="O136" i="16" s="1"/>
  <c r="R136" i="16"/>
  <c r="Q136" i="16"/>
  <c r="P136" i="16"/>
  <c r="N136" i="16"/>
  <c r="F136" i="16"/>
  <c r="B111" i="16"/>
  <c r="P135" i="16" s="1"/>
  <c r="T135" i="16"/>
  <c r="R135" i="16"/>
  <c r="Q135" i="16"/>
  <c r="O135" i="16"/>
  <c r="M135" i="16"/>
  <c r="F135" i="16"/>
  <c r="T179" i="17"/>
  <c r="R179" i="17"/>
  <c r="Q179" i="17"/>
  <c r="O179" i="17"/>
  <c r="P178" i="17"/>
  <c r="T176" i="17"/>
  <c r="R176" i="17"/>
  <c r="Q176" i="17"/>
  <c r="P176" i="17"/>
  <c r="O176" i="17"/>
  <c r="N176" i="17"/>
  <c r="M176" i="17"/>
  <c r="R174" i="17"/>
  <c r="N174" i="17"/>
  <c r="M174" i="17"/>
  <c r="T172" i="17"/>
  <c r="R172" i="17"/>
  <c r="Q172" i="17"/>
  <c r="P172" i="17"/>
  <c r="O172" i="17"/>
  <c r="N172" i="17"/>
  <c r="M172" i="17"/>
  <c r="Q171" i="17"/>
  <c r="R170" i="17"/>
  <c r="Q170" i="17"/>
  <c r="P170" i="17"/>
  <c r="T168" i="17"/>
  <c r="R168" i="17"/>
  <c r="Q168" i="17"/>
  <c r="P168" i="17"/>
  <c r="O168" i="17"/>
  <c r="N168" i="17"/>
  <c r="M168" i="17"/>
  <c r="T167" i="17"/>
  <c r="O167" i="17"/>
  <c r="N167" i="17"/>
  <c r="M167" i="17"/>
  <c r="R166" i="17"/>
  <c r="N166" i="17"/>
  <c r="M166" i="17"/>
  <c r="T165" i="17"/>
  <c r="M165" i="17"/>
  <c r="T164" i="17"/>
  <c r="R164" i="17"/>
  <c r="Q164" i="17"/>
  <c r="P164" i="17"/>
  <c r="O164" i="17"/>
  <c r="N164" i="17"/>
  <c r="M164" i="17"/>
  <c r="T160" i="17"/>
  <c r="R160" i="17"/>
  <c r="Q160" i="17"/>
  <c r="P160" i="17"/>
  <c r="O160" i="17"/>
  <c r="N160" i="17"/>
  <c r="M160" i="17"/>
  <c r="B130" i="8"/>
  <c r="P154" i="8"/>
  <c r="O154" i="8"/>
  <c r="N154" i="8"/>
  <c r="F154" i="8"/>
  <c r="B129" i="8"/>
  <c r="N153" i="8" s="1"/>
  <c r="T153" i="8"/>
  <c r="R153" i="8"/>
  <c r="Q153" i="8"/>
  <c r="P153" i="8"/>
  <c r="O153" i="8"/>
  <c r="M153" i="8"/>
  <c r="F153" i="8"/>
  <c r="B128" i="8"/>
  <c r="O152" i="8" s="1"/>
  <c r="R152" i="8"/>
  <c r="Q152" i="8"/>
  <c r="P152" i="8"/>
  <c r="N152" i="8"/>
  <c r="F152" i="8"/>
  <c r="B127" i="8"/>
  <c r="P151" i="8" s="1"/>
  <c r="T151" i="8"/>
  <c r="R151" i="8"/>
  <c r="Q151" i="8"/>
  <c r="O151" i="8"/>
  <c r="M151" i="8"/>
  <c r="F151" i="8"/>
  <c r="B126" i="8"/>
  <c r="R150" i="8" s="1"/>
  <c r="T150" i="8"/>
  <c r="P150" i="8"/>
  <c r="F150" i="8"/>
  <c r="B125" i="8"/>
  <c r="F149" i="8"/>
  <c r="B124" i="8"/>
  <c r="R148" i="8"/>
  <c r="N148" i="8"/>
  <c r="M148" i="8"/>
  <c r="B123" i="8"/>
  <c r="T147" i="8"/>
  <c r="R147" i="8"/>
  <c r="Q147" i="8"/>
  <c r="P147" i="8"/>
  <c r="O147" i="8"/>
  <c r="N147" i="8"/>
  <c r="M147" i="8"/>
  <c r="F147" i="8"/>
  <c r="B122" i="8"/>
  <c r="O146" i="8" s="1"/>
  <c r="P146" i="8"/>
  <c r="N146" i="8"/>
  <c r="F146" i="8"/>
  <c r="B121" i="8"/>
  <c r="N145" i="8" s="1"/>
  <c r="T145" i="8"/>
  <c r="R145" i="8"/>
  <c r="Q145" i="8"/>
  <c r="P145" i="8"/>
  <c r="O145" i="8"/>
  <c r="M145" i="8"/>
  <c r="F145" i="8"/>
  <c r="B120" i="8"/>
  <c r="O144" i="8" s="1"/>
  <c r="R144" i="8"/>
  <c r="Q144" i="8"/>
  <c r="P144" i="8"/>
  <c r="N144" i="8"/>
  <c r="F144" i="8"/>
  <c r="B119" i="8"/>
  <c r="P143" i="8" s="1"/>
  <c r="T143" i="8"/>
  <c r="R143" i="8"/>
  <c r="Q143" i="8"/>
  <c r="O143" i="8"/>
  <c r="M143" i="8"/>
  <c r="F143" i="8"/>
  <c r="B118" i="8"/>
  <c r="T142" i="8"/>
  <c r="R142" i="8"/>
  <c r="P142" i="8"/>
  <c r="B117" i="8"/>
  <c r="T141" i="8" s="1"/>
  <c r="Q141" i="8"/>
  <c r="F141" i="8"/>
  <c r="B116" i="8"/>
  <c r="R140" i="8" s="1"/>
  <c r="B115" i="8"/>
  <c r="T139" i="8"/>
  <c r="R139" i="8"/>
  <c r="Q139" i="8"/>
  <c r="P139" i="8"/>
  <c r="O139" i="8"/>
  <c r="N139" i="8"/>
  <c r="M139" i="8"/>
  <c r="F139" i="8"/>
  <c r="B114" i="8"/>
  <c r="P138" i="8"/>
  <c r="O138" i="8"/>
  <c r="N138" i="8"/>
  <c r="B113" i="8"/>
  <c r="N137" i="8" s="1"/>
  <c r="T137" i="8"/>
  <c r="R137" i="8"/>
  <c r="Q137" i="8"/>
  <c r="P137" i="8"/>
  <c r="O137" i="8"/>
  <c r="M137" i="8"/>
  <c r="F137" i="8"/>
  <c r="B112" i="8"/>
  <c r="O136" i="8" s="1"/>
  <c r="R136" i="8"/>
  <c r="Q136" i="8"/>
  <c r="P136" i="8"/>
  <c r="N136" i="8"/>
  <c r="F136" i="8"/>
  <c r="B111" i="8"/>
  <c r="P135" i="8" s="1"/>
  <c r="T135" i="8"/>
  <c r="R135" i="8"/>
  <c r="Q135" i="8"/>
  <c r="O135" i="8"/>
  <c r="M135" i="8"/>
  <c r="F135" i="8"/>
  <c r="B130" i="9"/>
  <c r="B129" i="9"/>
  <c r="Q153" i="9"/>
  <c r="M153" i="9"/>
  <c r="F153" i="9"/>
  <c r="B128" i="9"/>
  <c r="R152" i="9"/>
  <c r="N152" i="9"/>
  <c r="M152" i="9"/>
  <c r="F152" i="9"/>
  <c r="B127" i="9"/>
  <c r="T151" i="9"/>
  <c r="R151" i="9"/>
  <c r="Q151" i="9"/>
  <c r="P151" i="9"/>
  <c r="O151" i="9"/>
  <c r="N151" i="9"/>
  <c r="M151" i="9"/>
  <c r="F151" i="9"/>
  <c r="B126" i="9"/>
  <c r="P150" i="9" s="1"/>
  <c r="B125" i="9"/>
  <c r="N149" i="9" s="1"/>
  <c r="T149" i="9"/>
  <c r="R149" i="9"/>
  <c r="Q149" i="9"/>
  <c r="P149" i="9"/>
  <c r="O149" i="9"/>
  <c r="M149" i="9"/>
  <c r="F149" i="9"/>
  <c r="B124" i="9"/>
  <c r="O148" i="9" s="1"/>
  <c r="R148" i="9"/>
  <c r="Q148" i="9"/>
  <c r="P148" i="9"/>
  <c r="N148" i="9"/>
  <c r="F148" i="9"/>
  <c r="B123" i="9"/>
  <c r="P147" i="9" s="1"/>
  <c r="T147" i="9"/>
  <c r="R147" i="9"/>
  <c r="Q147" i="9"/>
  <c r="O147" i="9"/>
  <c r="M147" i="9"/>
  <c r="F147" i="9"/>
  <c r="B122" i="9"/>
  <c r="T146" i="9"/>
  <c r="R146" i="9"/>
  <c r="P146" i="9"/>
  <c r="F146" i="9"/>
  <c r="B121" i="9"/>
  <c r="B120" i="9"/>
  <c r="N144" i="9" s="1"/>
  <c r="R144" i="9"/>
  <c r="M144" i="9"/>
  <c r="F144" i="9"/>
  <c r="B119" i="9"/>
  <c r="T143" i="9"/>
  <c r="R143" i="9"/>
  <c r="Q143" i="9"/>
  <c r="P143" i="9"/>
  <c r="O143" i="9"/>
  <c r="N143" i="9"/>
  <c r="M143" i="9"/>
  <c r="F143" i="9"/>
  <c r="B118" i="9"/>
  <c r="P142" i="9"/>
  <c r="O142" i="9"/>
  <c r="N142" i="9"/>
  <c r="F142" i="9"/>
  <c r="B117" i="9"/>
  <c r="N141" i="9" s="1"/>
  <c r="T141" i="9"/>
  <c r="R141" i="9"/>
  <c r="Q141" i="9"/>
  <c r="P141" i="9"/>
  <c r="O141" i="9"/>
  <c r="M141" i="9"/>
  <c r="F141" i="9"/>
  <c r="B116" i="9"/>
  <c r="O140" i="9" s="1"/>
  <c r="R140" i="9"/>
  <c r="Q140" i="9"/>
  <c r="P140" i="9"/>
  <c r="N140" i="9"/>
  <c r="F140" i="9"/>
  <c r="B115" i="9"/>
  <c r="P139" i="9" s="1"/>
  <c r="T139" i="9"/>
  <c r="R139" i="9"/>
  <c r="Q139" i="9"/>
  <c r="O139" i="9"/>
  <c r="M139" i="9"/>
  <c r="F139" i="9"/>
  <c r="B114" i="9"/>
  <c r="R138" i="9" s="1"/>
  <c r="T138" i="9"/>
  <c r="P138" i="9"/>
  <c r="F138" i="9"/>
  <c r="B113" i="9"/>
  <c r="F137" i="9"/>
  <c r="B112" i="9"/>
  <c r="R136" i="9"/>
  <c r="N136" i="9"/>
  <c r="M136" i="9"/>
  <c r="B111" i="9"/>
  <c r="T135" i="9"/>
  <c r="R135" i="9"/>
  <c r="Q135" i="9"/>
  <c r="P135" i="9"/>
  <c r="O135" i="9"/>
  <c r="N135" i="9"/>
  <c r="M135" i="9"/>
  <c r="F135" i="9"/>
  <c r="T179" i="10"/>
  <c r="O179" i="10"/>
  <c r="N179" i="10"/>
  <c r="M179" i="10"/>
  <c r="R178" i="10"/>
  <c r="N178" i="10"/>
  <c r="M178" i="10"/>
  <c r="M177" i="10"/>
  <c r="T176" i="10"/>
  <c r="R176" i="10"/>
  <c r="Q176" i="10"/>
  <c r="P176" i="10"/>
  <c r="O176" i="10"/>
  <c r="N176" i="10"/>
  <c r="M176" i="10"/>
  <c r="T175" i="10"/>
  <c r="Q175" i="10"/>
  <c r="O175" i="10"/>
  <c r="R174" i="10"/>
  <c r="Q174" i="10"/>
  <c r="P174" i="10"/>
  <c r="N174" i="10"/>
  <c r="O171" i="10"/>
  <c r="M171" i="10"/>
  <c r="T168" i="10"/>
  <c r="R168" i="10"/>
  <c r="Q168" i="10"/>
  <c r="P168" i="10"/>
  <c r="O168" i="10"/>
  <c r="N168" i="10"/>
  <c r="M168" i="10"/>
  <c r="T167" i="10"/>
  <c r="R167" i="10"/>
  <c r="Q167" i="10"/>
  <c r="O167" i="10"/>
  <c r="R166" i="10"/>
  <c r="Q166" i="10"/>
  <c r="P166" i="10"/>
  <c r="N166" i="10"/>
  <c r="T164" i="10"/>
  <c r="R164" i="10"/>
  <c r="Q164" i="10"/>
  <c r="P164" i="10"/>
  <c r="O164" i="10"/>
  <c r="N164" i="10"/>
  <c r="M164" i="10"/>
  <c r="O163" i="10"/>
  <c r="N162" i="10"/>
  <c r="T161" i="10"/>
  <c r="Q161" i="10"/>
  <c r="M161" i="10"/>
  <c r="T160" i="10"/>
  <c r="R160" i="10"/>
  <c r="Q160" i="10"/>
  <c r="P160" i="10"/>
  <c r="O160" i="10"/>
  <c r="N160" i="10"/>
  <c r="M160" i="10"/>
  <c r="B130" i="11"/>
  <c r="F154" i="11" s="1"/>
  <c r="B129" i="11"/>
  <c r="T153" i="11"/>
  <c r="Q153" i="11"/>
  <c r="M153" i="11"/>
  <c r="B128" i="11"/>
  <c r="R152" i="11" s="1"/>
  <c r="N152" i="11"/>
  <c r="F152" i="11"/>
  <c r="B127" i="11"/>
  <c r="T151" i="11"/>
  <c r="R151" i="11"/>
  <c r="Q151" i="11"/>
  <c r="P151" i="11"/>
  <c r="O151" i="11"/>
  <c r="N151" i="11"/>
  <c r="M151" i="11"/>
  <c r="F151" i="11"/>
  <c r="B126" i="11"/>
  <c r="F150" i="11" s="1"/>
  <c r="B125" i="11"/>
  <c r="N149" i="11" s="1"/>
  <c r="T149" i="11"/>
  <c r="R149" i="11"/>
  <c r="Q149" i="11"/>
  <c r="P149" i="11"/>
  <c r="O149" i="11"/>
  <c r="M149" i="11"/>
  <c r="F149" i="11"/>
  <c r="B123" i="11"/>
  <c r="P147" i="11" s="1"/>
  <c r="T147" i="11"/>
  <c r="R147" i="11"/>
  <c r="Q147" i="11"/>
  <c r="O147" i="11"/>
  <c r="M147" i="11"/>
  <c r="F147" i="11"/>
  <c r="B122" i="11"/>
  <c r="B121" i="11"/>
  <c r="T145" i="11"/>
  <c r="Q145" i="11"/>
  <c r="M145" i="11"/>
  <c r="B120" i="11"/>
  <c r="R144" i="11" s="1"/>
  <c r="N144" i="11"/>
  <c r="F144" i="11"/>
  <c r="B119" i="11"/>
  <c r="T143" i="11"/>
  <c r="R143" i="11"/>
  <c r="Q143" i="11"/>
  <c r="P143" i="11"/>
  <c r="O143" i="11"/>
  <c r="N143" i="11"/>
  <c r="M143" i="11"/>
  <c r="F143" i="11"/>
  <c r="B118" i="11"/>
  <c r="F142" i="11" s="1"/>
  <c r="B117" i="11"/>
  <c r="N141" i="11" s="1"/>
  <c r="T141" i="11"/>
  <c r="R141" i="11"/>
  <c r="Q141" i="11"/>
  <c r="P141" i="11"/>
  <c r="O141" i="11"/>
  <c r="M141" i="11"/>
  <c r="F141" i="11"/>
  <c r="B116" i="11"/>
  <c r="O140" i="11" s="1"/>
  <c r="R140" i="11"/>
  <c r="Q140" i="11"/>
  <c r="P140" i="11"/>
  <c r="N140" i="11"/>
  <c r="F140" i="11"/>
  <c r="B115" i="11"/>
  <c r="P139" i="11" s="1"/>
  <c r="T139" i="11"/>
  <c r="R139" i="11"/>
  <c r="Q139" i="11"/>
  <c r="O139" i="11"/>
  <c r="M139" i="11"/>
  <c r="F139" i="11"/>
  <c r="B114" i="11"/>
  <c r="T138" i="11" s="1"/>
  <c r="R138" i="11"/>
  <c r="F138" i="11"/>
  <c r="B113" i="11"/>
  <c r="T137" i="11" s="1"/>
  <c r="B112" i="11"/>
  <c r="N136" i="11"/>
  <c r="M136" i="11"/>
  <c r="B111" i="11"/>
  <c r="T135" i="11"/>
  <c r="R135" i="11"/>
  <c r="Q135" i="11"/>
  <c r="P135" i="11"/>
  <c r="O135" i="11"/>
  <c r="N135" i="11"/>
  <c r="M135" i="11"/>
  <c r="F135" i="11"/>
  <c r="B130" i="12"/>
  <c r="P154" i="12" s="1"/>
  <c r="O154" i="12"/>
  <c r="F154" i="12"/>
  <c r="B129" i="12"/>
  <c r="N153" i="12" s="1"/>
  <c r="T153" i="12"/>
  <c r="R153" i="12"/>
  <c r="Q153" i="12"/>
  <c r="P153" i="12"/>
  <c r="O153" i="12"/>
  <c r="M153" i="12"/>
  <c r="F153" i="12"/>
  <c r="B127" i="12"/>
  <c r="P151" i="12" s="1"/>
  <c r="T151" i="12"/>
  <c r="R151" i="12"/>
  <c r="Q151" i="12"/>
  <c r="O151" i="12"/>
  <c r="M151" i="12"/>
  <c r="F151" i="12"/>
  <c r="B126" i="12"/>
  <c r="T150" i="12" s="1"/>
  <c r="R150" i="12"/>
  <c r="F150" i="12"/>
  <c r="B125" i="12"/>
  <c r="T149" i="12"/>
  <c r="B124" i="12"/>
  <c r="N148" i="12" s="1"/>
  <c r="M148" i="12"/>
  <c r="F148" i="12"/>
  <c r="B123" i="12"/>
  <c r="T147" i="12"/>
  <c r="R147" i="12"/>
  <c r="Q147" i="12"/>
  <c r="P147" i="12"/>
  <c r="O147" i="12"/>
  <c r="N147" i="12"/>
  <c r="M147" i="12"/>
  <c r="F147" i="12"/>
  <c r="B122" i="12"/>
  <c r="P146" i="12" s="1"/>
  <c r="O146" i="12"/>
  <c r="F146" i="12"/>
  <c r="B121" i="12"/>
  <c r="N145" i="12" s="1"/>
  <c r="T145" i="12"/>
  <c r="R145" i="12"/>
  <c r="Q145" i="12"/>
  <c r="P145" i="12"/>
  <c r="O145" i="12"/>
  <c r="M145" i="12"/>
  <c r="F145" i="12"/>
  <c r="B119" i="12"/>
  <c r="P143" i="12" s="1"/>
  <c r="T143" i="12"/>
  <c r="R143" i="12"/>
  <c r="Q143" i="12"/>
  <c r="O143" i="12"/>
  <c r="M143" i="12"/>
  <c r="F143" i="12"/>
  <c r="B118" i="12"/>
  <c r="T142" i="12" s="1"/>
  <c r="R142" i="12"/>
  <c r="F142" i="12"/>
  <c r="B117" i="12"/>
  <c r="B116" i="12"/>
  <c r="N140" i="12" s="1"/>
  <c r="M140" i="12"/>
  <c r="F140" i="12"/>
  <c r="B115" i="12"/>
  <c r="T139" i="12"/>
  <c r="R139" i="12"/>
  <c r="Q139" i="12"/>
  <c r="P139" i="12"/>
  <c r="O139" i="12"/>
  <c r="N139" i="12"/>
  <c r="M139" i="12"/>
  <c r="F139" i="12"/>
  <c r="B114" i="12"/>
  <c r="P138" i="12" s="1"/>
  <c r="O138" i="12"/>
  <c r="F138" i="12"/>
  <c r="B113" i="12"/>
  <c r="N137" i="12" s="1"/>
  <c r="T137" i="12"/>
  <c r="R137" i="12"/>
  <c r="Q137" i="12"/>
  <c r="P137" i="12"/>
  <c r="O137" i="12"/>
  <c r="M137" i="12"/>
  <c r="F137" i="12"/>
  <c r="B111" i="12"/>
  <c r="P135" i="12" s="1"/>
  <c r="T135" i="12"/>
  <c r="R135" i="12"/>
  <c r="Q135" i="12"/>
  <c r="O135" i="12"/>
  <c r="M135" i="12"/>
  <c r="F135" i="12"/>
  <c r="F522" i="25"/>
  <c r="F496" i="25"/>
  <c r="F470" i="25"/>
  <c r="F444" i="25"/>
  <c r="F418" i="25"/>
  <c r="F392" i="25"/>
  <c r="F366" i="25"/>
  <c r="F340" i="25"/>
  <c r="F314" i="25"/>
  <c r="F288" i="25"/>
  <c r="F262" i="25"/>
  <c r="F236" i="25"/>
  <c r="F210" i="25"/>
  <c r="F184" i="25"/>
  <c r="F158" i="25"/>
  <c r="F132" i="25"/>
  <c r="F106" i="25"/>
  <c r="F80" i="25"/>
  <c r="F54" i="25"/>
  <c r="F28" i="25"/>
  <c r="T2" i="10"/>
  <c r="R2" i="10"/>
  <c r="Q2" i="10"/>
  <c r="P2" i="10"/>
  <c r="O2" i="10"/>
  <c r="N2" i="10"/>
  <c r="M2" i="10"/>
  <c r="T2" i="17"/>
  <c r="R2" i="17"/>
  <c r="Q2" i="17"/>
  <c r="P2" i="17"/>
  <c r="O2" i="17"/>
  <c r="N2" i="17"/>
  <c r="M2" i="17"/>
  <c r="T2" i="14"/>
  <c r="R2" i="14"/>
  <c r="Q2" i="14"/>
  <c r="P2" i="14"/>
  <c r="O2" i="14"/>
  <c r="N2" i="14"/>
  <c r="M2" i="14"/>
  <c r="T2" i="12"/>
  <c r="R2" i="12"/>
  <c r="Q2" i="12"/>
  <c r="P2" i="12"/>
  <c r="O2" i="12"/>
  <c r="N2" i="12"/>
  <c r="M2" i="12"/>
  <c r="T2" i="11"/>
  <c r="R2" i="11"/>
  <c r="Q2" i="11"/>
  <c r="P2" i="11"/>
  <c r="O2" i="11"/>
  <c r="N2" i="11"/>
  <c r="M2" i="11"/>
  <c r="T2" i="9"/>
  <c r="R2" i="9"/>
  <c r="Q2" i="9"/>
  <c r="P2" i="9"/>
  <c r="O2" i="9"/>
  <c r="N2" i="9"/>
  <c r="M2" i="9"/>
  <c r="T2" i="8"/>
  <c r="R2" i="8"/>
  <c r="Q2" i="8"/>
  <c r="P2" i="8"/>
  <c r="O2" i="8"/>
  <c r="N2" i="8"/>
  <c r="M2" i="8"/>
  <c r="T2" i="16"/>
  <c r="R2" i="16"/>
  <c r="Q2" i="16"/>
  <c r="P2" i="16"/>
  <c r="O2" i="16"/>
  <c r="N2" i="16"/>
  <c r="M2" i="16"/>
  <c r="T2" i="15"/>
  <c r="R2" i="15"/>
  <c r="Q2" i="15"/>
  <c r="P2" i="15"/>
  <c r="O2" i="15"/>
  <c r="N2" i="15"/>
  <c r="M2" i="15"/>
  <c r="T2" i="13"/>
  <c r="R2" i="13"/>
  <c r="Q2" i="13"/>
  <c r="P2" i="13"/>
  <c r="O2" i="13"/>
  <c r="N2" i="13"/>
  <c r="M2" i="13"/>
  <c r="T2" i="19"/>
  <c r="R2" i="19"/>
  <c r="Q2" i="19"/>
  <c r="P2" i="19"/>
  <c r="O2" i="19"/>
  <c r="N2" i="19"/>
  <c r="M2" i="19"/>
  <c r="T2" i="18"/>
  <c r="R2" i="18"/>
  <c r="Q2" i="18"/>
  <c r="P2" i="18"/>
  <c r="O2" i="18"/>
  <c r="N2" i="18"/>
  <c r="M2" i="18"/>
  <c r="S288" i="25"/>
  <c r="S287" i="25"/>
  <c r="BJ13" i="27"/>
  <c r="S289" i="25"/>
  <c r="BK13" i="27"/>
  <c r="S290" i="25"/>
  <c r="BL13" i="27"/>
  <c r="BM13" i="27"/>
  <c r="S28" i="25"/>
  <c r="S27" i="25"/>
  <c r="B13" i="27"/>
  <c r="S29" i="25"/>
  <c r="C13" i="27"/>
  <c r="S30" i="25"/>
  <c r="D13" i="27"/>
  <c r="E13" i="27"/>
  <c r="F13" i="27" s="1"/>
  <c r="BJ54" i="27"/>
  <c r="BK54" i="27"/>
  <c r="BL54" i="27"/>
  <c r="BM54" i="27"/>
  <c r="B54" i="27"/>
  <c r="F54" i="27" s="1"/>
  <c r="C54" i="27"/>
  <c r="D54" i="27"/>
  <c r="E54" i="27"/>
  <c r="BJ53" i="27"/>
  <c r="BK53" i="27"/>
  <c r="BL53" i="27"/>
  <c r="BM53" i="27"/>
  <c r="BN53" i="27"/>
  <c r="B53" i="27"/>
  <c r="C53" i="27"/>
  <c r="D53" i="27"/>
  <c r="E53" i="27"/>
  <c r="BJ52" i="27"/>
  <c r="BK52" i="27"/>
  <c r="BL52" i="27"/>
  <c r="BM52" i="27"/>
  <c r="B52" i="27"/>
  <c r="C52" i="27"/>
  <c r="F52" i="27" s="1"/>
  <c r="D52" i="27"/>
  <c r="E52" i="27"/>
  <c r="BJ51" i="27"/>
  <c r="BK51" i="27"/>
  <c r="BL51" i="27"/>
  <c r="BM51" i="27"/>
  <c r="B51" i="27"/>
  <c r="C51" i="27"/>
  <c r="D51" i="27"/>
  <c r="E51" i="27"/>
  <c r="F51" i="27"/>
  <c r="BJ50" i="27"/>
  <c r="BN50" i="27" s="1"/>
  <c r="BK50" i="27"/>
  <c r="BL50" i="27"/>
  <c r="BM50" i="27"/>
  <c r="B50" i="27"/>
  <c r="C50" i="27"/>
  <c r="D50" i="27"/>
  <c r="E50" i="27"/>
  <c r="BJ49" i="27"/>
  <c r="BK49" i="27"/>
  <c r="BL49" i="27"/>
  <c r="BM49" i="27"/>
  <c r="BN49" i="27"/>
  <c r="B49" i="27"/>
  <c r="C49" i="27"/>
  <c r="D49" i="27"/>
  <c r="E49" i="27"/>
  <c r="BJ12" i="27"/>
  <c r="BK12" i="27"/>
  <c r="BL12" i="27"/>
  <c r="BN12" i="27" s="1"/>
  <c r="BM12" i="27"/>
  <c r="B12" i="27"/>
  <c r="C12" i="27"/>
  <c r="F12" i="27" s="1"/>
  <c r="D12" i="27"/>
  <c r="E12" i="27"/>
  <c r="BJ48" i="27"/>
  <c r="BK48" i="27"/>
  <c r="BL48" i="27"/>
  <c r="BN48" i="27" s="1"/>
  <c r="BM48" i="27"/>
  <c r="B48" i="27"/>
  <c r="C48" i="27"/>
  <c r="D48" i="27"/>
  <c r="E48" i="27"/>
  <c r="F48" i="27" s="1"/>
  <c r="BJ47" i="27"/>
  <c r="BN47" i="27" s="1"/>
  <c r="BK47" i="27"/>
  <c r="BL47" i="27"/>
  <c r="BM47" i="27"/>
  <c r="B47" i="27"/>
  <c r="F47" i="27" s="1"/>
  <c r="C47" i="27"/>
  <c r="D47" i="27"/>
  <c r="E47" i="27"/>
  <c r="BJ46" i="27"/>
  <c r="BN46" i="27" s="1"/>
  <c r="BK46" i="27"/>
  <c r="BL46" i="27"/>
  <c r="BM46" i="27"/>
  <c r="B46" i="27"/>
  <c r="C46" i="27"/>
  <c r="D46" i="27"/>
  <c r="E46" i="27"/>
  <c r="BJ45" i="27"/>
  <c r="BK45" i="27"/>
  <c r="BL45" i="27"/>
  <c r="BM45" i="27"/>
  <c r="B45" i="27"/>
  <c r="C45" i="27"/>
  <c r="F45" i="27" s="1"/>
  <c r="D45" i="27"/>
  <c r="E45" i="27"/>
  <c r="BJ11" i="27"/>
  <c r="BN11" i="27" s="1"/>
  <c r="BK11" i="27"/>
  <c r="BL11" i="27"/>
  <c r="BM11" i="27"/>
  <c r="B11" i="27"/>
  <c r="C11" i="27"/>
  <c r="D11" i="27"/>
  <c r="E11" i="27"/>
  <c r="F11" i="27"/>
  <c r="BJ44" i="27"/>
  <c r="BN44" i="27" s="1"/>
  <c r="BK44" i="27"/>
  <c r="BL44" i="27"/>
  <c r="BM44" i="27"/>
  <c r="B44" i="27"/>
  <c r="C44" i="27"/>
  <c r="D44" i="27"/>
  <c r="E44" i="27"/>
  <c r="BJ43" i="27"/>
  <c r="BN43" i="27" s="1"/>
  <c r="BK43" i="27"/>
  <c r="BL43" i="27"/>
  <c r="BM43" i="27"/>
  <c r="B43" i="27"/>
  <c r="C43" i="27"/>
  <c r="D43" i="27"/>
  <c r="E43" i="27"/>
  <c r="BJ42" i="27"/>
  <c r="BK42" i="27"/>
  <c r="BL42" i="27"/>
  <c r="BN42" i="27" s="1"/>
  <c r="BM42" i="27"/>
  <c r="B42" i="27"/>
  <c r="C42" i="27"/>
  <c r="F42" i="27" s="1"/>
  <c r="D42" i="27"/>
  <c r="E42" i="27"/>
  <c r="BJ41" i="27"/>
  <c r="BK41" i="27"/>
  <c r="BL41" i="27"/>
  <c r="BM41" i="27"/>
  <c r="BN41" i="27"/>
  <c r="B41" i="27"/>
  <c r="C41" i="27"/>
  <c r="D41" i="27"/>
  <c r="E41" i="27"/>
  <c r="F41" i="27" s="1"/>
  <c r="BJ10" i="27"/>
  <c r="BK10" i="27"/>
  <c r="BL10" i="27"/>
  <c r="BM10" i="27"/>
  <c r="B10" i="27"/>
  <c r="F10" i="27" s="1"/>
  <c r="C10" i="27"/>
  <c r="D10" i="27"/>
  <c r="E10" i="27"/>
  <c r="BJ40" i="27"/>
  <c r="BK40" i="27"/>
  <c r="BL40" i="27"/>
  <c r="BM40" i="27"/>
  <c r="BN40" i="27"/>
  <c r="B40" i="27"/>
  <c r="C40" i="27"/>
  <c r="D40" i="27"/>
  <c r="E40" i="27"/>
  <c r="BJ39" i="27"/>
  <c r="BK39" i="27"/>
  <c r="BL39" i="27"/>
  <c r="BM39" i="27"/>
  <c r="B39" i="27"/>
  <c r="C39" i="27"/>
  <c r="F39" i="27" s="1"/>
  <c r="D39" i="27"/>
  <c r="E39" i="27"/>
  <c r="BJ38" i="27"/>
  <c r="BK38" i="27"/>
  <c r="BL38" i="27"/>
  <c r="BM38" i="27"/>
  <c r="B38" i="27"/>
  <c r="C38" i="27"/>
  <c r="D38" i="27"/>
  <c r="E38" i="27"/>
  <c r="F38" i="27"/>
  <c r="BJ37" i="27"/>
  <c r="BN37" i="27" s="1"/>
  <c r="BK37" i="27"/>
  <c r="BL37" i="27"/>
  <c r="BM37" i="27"/>
  <c r="B37" i="27"/>
  <c r="C37" i="27"/>
  <c r="D37" i="27"/>
  <c r="E37" i="27"/>
  <c r="BJ36" i="27"/>
  <c r="BK36" i="27"/>
  <c r="BL36" i="27"/>
  <c r="BM36" i="27"/>
  <c r="BN36" i="27"/>
  <c r="B36" i="27"/>
  <c r="C36" i="27"/>
  <c r="D36" i="27"/>
  <c r="E36" i="27"/>
  <c r="BJ9" i="27"/>
  <c r="BK9" i="27"/>
  <c r="BL9" i="27"/>
  <c r="BN9" i="27" s="1"/>
  <c r="BM9" i="27"/>
  <c r="B9" i="27"/>
  <c r="C9" i="27"/>
  <c r="F9" i="27" s="1"/>
  <c r="D9" i="27"/>
  <c r="E9" i="27"/>
  <c r="BJ35" i="27"/>
  <c r="BK35" i="27"/>
  <c r="BL35" i="27"/>
  <c r="BN35" i="27" s="1"/>
  <c r="BM35" i="27"/>
  <c r="B35" i="27"/>
  <c r="C35" i="27"/>
  <c r="D35" i="27"/>
  <c r="E35" i="27"/>
  <c r="F35" i="27" s="1"/>
  <c r="BJ34" i="27"/>
  <c r="BN34" i="27" s="1"/>
  <c r="BK34" i="27"/>
  <c r="BL34" i="27"/>
  <c r="BM34" i="27"/>
  <c r="B34" i="27"/>
  <c r="F34" i="27" s="1"/>
  <c r="C34" i="27"/>
  <c r="D34" i="27"/>
  <c r="E34" i="27"/>
  <c r="BJ33" i="27"/>
  <c r="BN33" i="27" s="1"/>
  <c r="BK33" i="27"/>
  <c r="BL33" i="27"/>
  <c r="BM33" i="27"/>
  <c r="B33" i="27"/>
  <c r="C33" i="27"/>
  <c r="D33" i="27"/>
  <c r="E33" i="27"/>
  <c r="BJ32" i="27"/>
  <c r="BK32" i="27"/>
  <c r="BL32" i="27"/>
  <c r="BM32" i="27"/>
  <c r="B32" i="27"/>
  <c r="C32" i="27"/>
  <c r="F32" i="27" s="1"/>
  <c r="D32" i="27"/>
  <c r="E32" i="27"/>
  <c r="BJ8" i="27"/>
  <c r="BN8" i="27" s="1"/>
  <c r="BK8" i="27"/>
  <c r="BL8" i="27"/>
  <c r="BM8" i="27"/>
  <c r="B8" i="27"/>
  <c r="C8" i="27"/>
  <c r="D8" i="27"/>
  <c r="E8" i="27"/>
  <c r="F8" i="27"/>
  <c r="BJ31" i="27"/>
  <c r="BN31" i="27" s="1"/>
  <c r="BK31" i="27"/>
  <c r="BL31" i="27"/>
  <c r="BM31" i="27"/>
  <c r="B31" i="27"/>
  <c r="C31" i="27"/>
  <c r="D31" i="27"/>
  <c r="E31" i="27"/>
  <c r="BJ30" i="27"/>
  <c r="BN30" i="27" s="1"/>
  <c r="BK30" i="27"/>
  <c r="BL30" i="27"/>
  <c r="BM30" i="27"/>
  <c r="B30" i="27"/>
  <c r="C30" i="27"/>
  <c r="D30" i="27"/>
  <c r="E30" i="27"/>
  <c r="BJ29" i="27"/>
  <c r="BK29" i="27"/>
  <c r="BL29" i="27"/>
  <c r="BN29" i="27" s="1"/>
  <c r="BM29" i="27"/>
  <c r="B29" i="27"/>
  <c r="C29" i="27"/>
  <c r="F29" i="27" s="1"/>
  <c r="D29" i="27"/>
  <c r="E29" i="27"/>
  <c r="BJ28" i="27"/>
  <c r="BK28" i="27"/>
  <c r="BL28" i="27"/>
  <c r="BM28" i="27"/>
  <c r="BN28" i="27"/>
  <c r="B28" i="27"/>
  <c r="C28" i="27"/>
  <c r="D28" i="27"/>
  <c r="E28" i="27"/>
  <c r="F28" i="27" s="1"/>
  <c r="BJ7" i="27"/>
  <c r="BK7" i="27"/>
  <c r="BL7" i="27"/>
  <c r="BM7" i="27"/>
  <c r="B7" i="27"/>
  <c r="F7" i="27" s="1"/>
  <c r="C7" i="27"/>
  <c r="D7" i="27"/>
  <c r="E7" i="27"/>
  <c r="BJ27" i="27"/>
  <c r="BK27" i="27"/>
  <c r="BL27" i="27"/>
  <c r="BM27" i="27"/>
  <c r="BN27" i="27"/>
  <c r="B27" i="27"/>
  <c r="C27" i="27"/>
  <c r="D27" i="27"/>
  <c r="E27" i="27"/>
  <c r="BJ26" i="27"/>
  <c r="BK26" i="27"/>
  <c r="BL26" i="27"/>
  <c r="BN26" i="27" s="1"/>
  <c r="BM26" i="27"/>
  <c r="B26" i="27"/>
  <c r="C26" i="27"/>
  <c r="F26" i="27" s="1"/>
  <c r="D26" i="27"/>
  <c r="E26" i="27"/>
  <c r="BJ25" i="27"/>
  <c r="BK25" i="27"/>
  <c r="BL25" i="27"/>
  <c r="BM25" i="27"/>
  <c r="B25" i="27"/>
  <c r="C25" i="27"/>
  <c r="D25" i="27"/>
  <c r="E25" i="27"/>
  <c r="F25" i="27"/>
  <c r="BJ24" i="27"/>
  <c r="BN24" i="27" s="1"/>
  <c r="BK24" i="27"/>
  <c r="BL24" i="27"/>
  <c r="BM24" i="27"/>
  <c r="B24" i="27"/>
  <c r="C24" i="27"/>
  <c r="D24" i="27"/>
  <c r="E24" i="27"/>
  <c r="BJ23" i="27"/>
  <c r="BK23" i="27"/>
  <c r="BL23" i="27"/>
  <c r="BM23" i="27"/>
  <c r="BN23" i="27"/>
  <c r="B23" i="27"/>
  <c r="C23" i="27"/>
  <c r="D23" i="27"/>
  <c r="E23" i="27"/>
  <c r="BJ6" i="27"/>
  <c r="BK6" i="27"/>
  <c r="BL6" i="27"/>
  <c r="BN6" i="27" s="1"/>
  <c r="BM6" i="27"/>
  <c r="B6" i="27"/>
  <c r="C6" i="27"/>
  <c r="F6" i="27" s="1"/>
  <c r="D6" i="27"/>
  <c r="E6" i="27"/>
  <c r="BJ22" i="27"/>
  <c r="BK22" i="27"/>
  <c r="BL22" i="27"/>
  <c r="BN22" i="27" s="1"/>
  <c r="BM22" i="27"/>
  <c r="B22" i="27"/>
  <c r="C22" i="27"/>
  <c r="D22" i="27"/>
  <c r="E22" i="27"/>
  <c r="F22" i="27" s="1"/>
  <c r="BJ21" i="27"/>
  <c r="BN21" i="27" s="1"/>
  <c r="BK21" i="27"/>
  <c r="BL21" i="27"/>
  <c r="BM21" i="27"/>
  <c r="B21" i="27"/>
  <c r="F21" i="27" s="1"/>
  <c r="C21" i="27"/>
  <c r="D21" i="27"/>
  <c r="E21" i="27"/>
  <c r="BJ20" i="27"/>
  <c r="BN20" i="27" s="1"/>
  <c r="BK20" i="27"/>
  <c r="BL20" i="27"/>
  <c r="BM20" i="27"/>
  <c r="B20" i="27"/>
  <c r="C20" i="27"/>
  <c r="D20" i="27"/>
  <c r="E20" i="27"/>
  <c r="BJ19" i="27"/>
  <c r="BK19" i="27"/>
  <c r="BL19" i="27"/>
  <c r="BM19" i="27"/>
  <c r="B19" i="27"/>
  <c r="C19" i="27"/>
  <c r="F19" i="27" s="1"/>
  <c r="D19" i="27"/>
  <c r="E19" i="27"/>
  <c r="BJ5" i="27"/>
  <c r="BN5" i="27" s="1"/>
  <c r="BK5" i="27"/>
  <c r="BL5" i="27"/>
  <c r="BM5" i="27"/>
  <c r="B5" i="27"/>
  <c r="C5" i="27"/>
  <c r="D5" i="27"/>
  <c r="E5" i="27"/>
  <c r="F5" i="27"/>
  <c r="BJ18" i="27"/>
  <c r="BN18" i="27" s="1"/>
  <c r="BK18" i="27"/>
  <c r="BL18" i="27"/>
  <c r="BM18" i="27"/>
  <c r="B18" i="27"/>
  <c r="C18" i="27"/>
  <c r="D18" i="27"/>
  <c r="E18" i="27"/>
  <c r="BJ17" i="27"/>
  <c r="BN17" i="27" s="1"/>
  <c r="BK17" i="27"/>
  <c r="BL17" i="27"/>
  <c r="BM17" i="27"/>
  <c r="B17" i="27"/>
  <c r="C17" i="27"/>
  <c r="D17" i="27"/>
  <c r="E17" i="27"/>
  <c r="BJ16" i="27"/>
  <c r="BK16" i="27"/>
  <c r="BL16" i="27"/>
  <c r="BN16" i="27" s="1"/>
  <c r="BM16" i="27"/>
  <c r="B16" i="27"/>
  <c r="C16" i="27"/>
  <c r="F16" i="27" s="1"/>
  <c r="D16" i="27"/>
  <c r="E16" i="27"/>
  <c r="BJ15" i="27"/>
  <c r="BK15" i="27"/>
  <c r="BL15" i="27"/>
  <c r="BM15" i="27"/>
  <c r="BN15" i="27"/>
  <c r="B15" i="27"/>
  <c r="C15" i="27"/>
  <c r="D15" i="27"/>
  <c r="E15" i="27"/>
  <c r="F15" i="27" s="1"/>
  <c r="BJ4" i="27"/>
  <c r="BK4" i="27"/>
  <c r="BL4" i="27"/>
  <c r="BM4" i="27"/>
  <c r="B4" i="27"/>
  <c r="F4" i="27" s="1"/>
  <c r="C4" i="27"/>
  <c r="D4" i="27"/>
  <c r="E4" i="27"/>
  <c r="BJ14" i="27"/>
  <c r="BK14" i="27"/>
  <c r="BL14" i="27"/>
  <c r="BM14" i="27"/>
  <c r="BN14" i="27"/>
  <c r="B14" i="27"/>
  <c r="C14" i="27"/>
  <c r="D14" i="27"/>
  <c r="E14" i="27"/>
  <c r="BJ3" i="27"/>
  <c r="BK3" i="27"/>
  <c r="BL3" i="27"/>
  <c r="BM3" i="27"/>
  <c r="B3" i="27"/>
  <c r="C3" i="27"/>
  <c r="F3" i="27" s="1"/>
  <c r="D3" i="27"/>
  <c r="E3" i="27"/>
  <c r="BJ2" i="27"/>
  <c r="BK2" i="27"/>
  <c r="BL2" i="27"/>
  <c r="BM2" i="27"/>
  <c r="B2" i="27"/>
  <c r="C2" i="27"/>
  <c r="D2" i="27"/>
  <c r="E2" i="27"/>
  <c r="F2" i="27"/>
  <c r="C180" i="18"/>
  <c r="C179" i="18"/>
  <c r="C178" i="18"/>
  <c r="C177" i="18"/>
  <c r="C176" i="18"/>
  <c r="C175" i="18"/>
  <c r="C174" i="18"/>
  <c r="C173" i="18"/>
  <c r="C172" i="18"/>
  <c r="S278" i="25"/>
  <c r="S279" i="25"/>
  <c r="C171" i="18"/>
  <c r="C170" i="18"/>
  <c r="C169" i="18"/>
  <c r="C168" i="18"/>
  <c r="C167" i="18"/>
  <c r="C166" i="18"/>
  <c r="C165" i="18"/>
  <c r="C164" i="18"/>
  <c r="C163" i="18"/>
  <c r="C162" i="18"/>
  <c r="S18" i="25"/>
  <c r="S19" i="25"/>
  <c r="C161" i="18"/>
  <c r="C155" i="14"/>
  <c r="C154" i="14"/>
  <c r="C152" i="14"/>
  <c r="C151" i="14"/>
  <c r="C150" i="14"/>
  <c r="C148" i="14"/>
  <c r="C147" i="14"/>
  <c r="C146" i="14"/>
  <c r="C144" i="14"/>
  <c r="C143" i="14"/>
  <c r="C142" i="14"/>
  <c r="C140" i="14"/>
  <c r="C139" i="14"/>
  <c r="C138" i="14"/>
  <c r="C136" i="14"/>
  <c r="C155" i="17"/>
  <c r="C154" i="17"/>
  <c r="C152" i="17"/>
  <c r="C151" i="17"/>
  <c r="C150" i="17"/>
  <c r="C148" i="17"/>
  <c r="C147" i="17"/>
  <c r="C146" i="17"/>
  <c r="C144" i="17"/>
  <c r="C143" i="17"/>
  <c r="C142" i="17"/>
  <c r="C141" i="17"/>
  <c r="C140" i="17"/>
  <c r="C139" i="17"/>
  <c r="C138" i="17"/>
  <c r="C136" i="17"/>
  <c r="C155" i="10"/>
  <c r="C154" i="10"/>
  <c r="C153" i="10"/>
  <c r="C152" i="10"/>
  <c r="C151" i="10"/>
  <c r="C150" i="10"/>
  <c r="C147" i="10"/>
  <c r="C146" i="10"/>
  <c r="C145" i="10"/>
  <c r="C144" i="10"/>
  <c r="C143" i="10"/>
  <c r="C142" i="10"/>
  <c r="C140" i="10"/>
  <c r="C139" i="10"/>
  <c r="C138" i="10"/>
  <c r="C137" i="10"/>
  <c r="C136" i="10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30" i="11"/>
  <c r="C129" i="11"/>
  <c r="C128" i="11"/>
  <c r="C127" i="11"/>
  <c r="C126" i="11"/>
  <c r="C125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30" i="12"/>
  <c r="C129" i="12"/>
  <c r="C127" i="12"/>
  <c r="C126" i="12"/>
  <c r="C125" i="12"/>
  <c r="C124" i="12"/>
  <c r="C123" i="12"/>
  <c r="C122" i="12"/>
  <c r="AG2" i="26"/>
  <c r="C121" i="12"/>
  <c r="C119" i="12"/>
  <c r="C118" i="12"/>
  <c r="C117" i="12"/>
  <c r="C116" i="12"/>
  <c r="C115" i="12"/>
  <c r="C114" i="12"/>
  <c r="C113" i="12"/>
  <c r="C2" i="26"/>
  <c r="C111" i="12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80" i="16"/>
  <c r="C79" i="16"/>
  <c r="C78" i="16"/>
  <c r="C77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0" i="12"/>
  <c r="C29" i="12"/>
  <c r="C28" i="12"/>
  <c r="C27" i="12"/>
  <c r="C26" i="12"/>
  <c r="C25" i="12"/>
  <c r="C24" i="12"/>
  <c r="C23" i="12"/>
  <c r="C22" i="12"/>
  <c r="AF2" i="26"/>
  <c r="C21" i="12"/>
  <c r="C20" i="12"/>
  <c r="C19" i="12"/>
  <c r="C17" i="12"/>
  <c r="C16" i="12"/>
  <c r="C15" i="12"/>
  <c r="C14" i="12"/>
  <c r="C13" i="12"/>
  <c r="C18" i="12"/>
  <c r="C12" i="12"/>
  <c r="B2" i="26"/>
  <c r="C11" i="12"/>
  <c r="F2" i="26"/>
  <c r="O3" i="26"/>
  <c r="O2" i="26"/>
  <c r="E2" i="26"/>
  <c r="BH2" i="26"/>
  <c r="BG2" i="26"/>
  <c r="BD4" i="26"/>
  <c r="BD3" i="26"/>
  <c r="BE2" i="26"/>
  <c r="BD2" i="26"/>
  <c r="BB3" i="26"/>
  <c r="BB2" i="26"/>
  <c r="BA2" i="26"/>
  <c r="AY2" i="26"/>
  <c r="AX2" i="26"/>
  <c r="AV2" i="26"/>
  <c r="AU2" i="26"/>
  <c r="AS2" i="26"/>
  <c r="AR2" i="26"/>
  <c r="AP2" i="26"/>
  <c r="AO2" i="26"/>
  <c r="AM2" i="26"/>
  <c r="AL2" i="26"/>
  <c r="AI3" i="26"/>
  <c r="AJ2" i="26"/>
  <c r="AI2" i="26"/>
  <c r="AD3" i="26"/>
  <c r="AD2" i="26"/>
  <c r="AC2" i="26"/>
  <c r="Z3" i="26"/>
  <c r="AA2" i="26"/>
  <c r="Z2" i="26"/>
  <c r="X3" i="26"/>
  <c r="W3" i="26"/>
  <c r="X2" i="26"/>
  <c r="W2" i="26"/>
  <c r="U3" i="26"/>
  <c r="T3" i="26"/>
  <c r="U2" i="26"/>
  <c r="T2" i="26"/>
  <c r="R3" i="26"/>
  <c r="R2" i="26"/>
  <c r="Q2" i="26"/>
  <c r="N3" i="26"/>
  <c r="N2" i="26"/>
  <c r="L3" i="26"/>
  <c r="K3" i="26"/>
  <c r="L2" i="26"/>
  <c r="K2" i="26"/>
  <c r="I3" i="26"/>
  <c r="H3" i="26"/>
  <c r="I2" i="26"/>
  <c r="H2" i="26"/>
  <c r="E3" i="26"/>
  <c r="DO54" i="27"/>
  <c r="DN54" i="27"/>
  <c r="DP54" i="27" s="1"/>
  <c r="DM54" i="27"/>
  <c r="DL54" i="27"/>
  <c r="DO53" i="27"/>
  <c r="DN53" i="27"/>
  <c r="DP53" i="27" s="1"/>
  <c r="DM53" i="27"/>
  <c r="DL53" i="27"/>
  <c r="DO52" i="27"/>
  <c r="DN52" i="27"/>
  <c r="DP52" i="27" s="1"/>
  <c r="DM52" i="27"/>
  <c r="DL52" i="27"/>
  <c r="DO51" i="27"/>
  <c r="DN51" i="27"/>
  <c r="DM51" i="27"/>
  <c r="DL51" i="27"/>
  <c r="DO50" i="27"/>
  <c r="DN50" i="27"/>
  <c r="DP50" i="27" s="1"/>
  <c r="DM50" i="27"/>
  <c r="DL50" i="27"/>
  <c r="DO49" i="27"/>
  <c r="DN49" i="27"/>
  <c r="DP49" i="27" s="1"/>
  <c r="DM49" i="27"/>
  <c r="DL49" i="27"/>
  <c r="DO48" i="27"/>
  <c r="DN48" i="27"/>
  <c r="DP48" i="27" s="1"/>
  <c r="DM48" i="27"/>
  <c r="DL48" i="27"/>
  <c r="DO47" i="27"/>
  <c r="DN47" i="27"/>
  <c r="DP47" i="27" s="1"/>
  <c r="DM47" i="27"/>
  <c r="DL47" i="27"/>
  <c r="DO46" i="27"/>
  <c r="DN46" i="27"/>
  <c r="DP46" i="27" s="1"/>
  <c r="DM46" i="27"/>
  <c r="DL46" i="27"/>
  <c r="DO45" i="27"/>
  <c r="DN45" i="27"/>
  <c r="DP45" i="27" s="1"/>
  <c r="DM45" i="27"/>
  <c r="DL45" i="27"/>
  <c r="DO44" i="27"/>
  <c r="DN44" i="27"/>
  <c r="DP44" i="27" s="1"/>
  <c r="DM44" i="27"/>
  <c r="DL44" i="27"/>
  <c r="DO43" i="27"/>
  <c r="DN43" i="27"/>
  <c r="DM43" i="27"/>
  <c r="DL43" i="27"/>
  <c r="DO42" i="27"/>
  <c r="DN42" i="27"/>
  <c r="DP42" i="27" s="1"/>
  <c r="DM42" i="27"/>
  <c r="DL42" i="27"/>
  <c r="DO41" i="27"/>
  <c r="DN41" i="27"/>
  <c r="DM41" i="27"/>
  <c r="DL41" i="27"/>
  <c r="DO40" i="27"/>
  <c r="DN40" i="27"/>
  <c r="DP40" i="27" s="1"/>
  <c r="DM40" i="27"/>
  <c r="DL40" i="27"/>
  <c r="DO39" i="27"/>
  <c r="DN39" i="27"/>
  <c r="DP39" i="27" s="1"/>
  <c r="DM39" i="27"/>
  <c r="DL39" i="27"/>
  <c r="DO38" i="27"/>
  <c r="DN38" i="27"/>
  <c r="DP38" i="27" s="1"/>
  <c r="DM38" i="27"/>
  <c r="DL38" i="27"/>
  <c r="DO37" i="27"/>
  <c r="DN37" i="27"/>
  <c r="DP37" i="27" s="1"/>
  <c r="DM37" i="27"/>
  <c r="DL37" i="27"/>
  <c r="DO36" i="27"/>
  <c r="DN36" i="27"/>
  <c r="DP36" i="27" s="1"/>
  <c r="DM36" i="27"/>
  <c r="DL36" i="27"/>
  <c r="DO35" i="27"/>
  <c r="DN35" i="27"/>
  <c r="DM35" i="27"/>
  <c r="DL35" i="27"/>
  <c r="DO34" i="27"/>
  <c r="DN34" i="27"/>
  <c r="DP34" i="27" s="1"/>
  <c r="DM34" i="27"/>
  <c r="DL34" i="27"/>
  <c r="DO33" i="27"/>
  <c r="DN33" i="27"/>
  <c r="DP33" i="27" s="1"/>
  <c r="DM33" i="27"/>
  <c r="DL33" i="27"/>
  <c r="DO32" i="27"/>
  <c r="DN32" i="27"/>
  <c r="DP32" i="27" s="1"/>
  <c r="DM32" i="27"/>
  <c r="DL32" i="27"/>
  <c r="DO31" i="27"/>
  <c r="DN31" i="27"/>
  <c r="DP31" i="27" s="1"/>
  <c r="DM31" i="27"/>
  <c r="DL31" i="27"/>
  <c r="DO30" i="27"/>
  <c r="DN30" i="27"/>
  <c r="DP30" i="27" s="1"/>
  <c r="DM30" i="27"/>
  <c r="DL30" i="27"/>
  <c r="DO29" i="27"/>
  <c r="DN29" i="27"/>
  <c r="DM29" i="27"/>
  <c r="DL29" i="27"/>
  <c r="DO28" i="27"/>
  <c r="DN28" i="27"/>
  <c r="DP28" i="27" s="1"/>
  <c r="DM28" i="27"/>
  <c r="DL28" i="27"/>
  <c r="DO27" i="27"/>
  <c r="DN27" i="27"/>
  <c r="DM27" i="27"/>
  <c r="DL27" i="27"/>
  <c r="DO26" i="27"/>
  <c r="DN26" i="27"/>
  <c r="DP26" i="27" s="1"/>
  <c r="DM26" i="27"/>
  <c r="DL26" i="27"/>
  <c r="DO25" i="27"/>
  <c r="DN25" i="27"/>
  <c r="DM25" i="27"/>
  <c r="DL25" i="27"/>
  <c r="DO24" i="27"/>
  <c r="DN24" i="27"/>
  <c r="DP24" i="27" s="1"/>
  <c r="DM24" i="27"/>
  <c r="DL24" i="27"/>
  <c r="DO23" i="27"/>
  <c r="DN23" i="27"/>
  <c r="DP23" i="27" s="1"/>
  <c r="DM23" i="27"/>
  <c r="DL23" i="27"/>
  <c r="DO22" i="27"/>
  <c r="DN22" i="27"/>
  <c r="DP22" i="27" s="1"/>
  <c r="DM22" i="27"/>
  <c r="DL22" i="27"/>
  <c r="DO21" i="27"/>
  <c r="DN21" i="27"/>
  <c r="DP21" i="27" s="1"/>
  <c r="DM21" i="27"/>
  <c r="DL21" i="27"/>
  <c r="DO20" i="27"/>
  <c r="DN20" i="27"/>
  <c r="DP20" i="27" s="1"/>
  <c r="DM20" i="27"/>
  <c r="DL20" i="27"/>
  <c r="DO19" i="27"/>
  <c r="DN19" i="27"/>
  <c r="DM19" i="27"/>
  <c r="DL19" i="27"/>
  <c r="DO18" i="27"/>
  <c r="DN18" i="27"/>
  <c r="DP18" i="27" s="1"/>
  <c r="DM18" i="27"/>
  <c r="DL18" i="27"/>
  <c r="DO17" i="27"/>
  <c r="DN17" i="27"/>
  <c r="DP17" i="27" s="1"/>
  <c r="DM17" i="27"/>
  <c r="DL17" i="27"/>
  <c r="DO16" i="27"/>
  <c r="DN16" i="27"/>
  <c r="DP16" i="27" s="1"/>
  <c r="DM16" i="27"/>
  <c r="DL16" i="27"/>
  <c r="DO15" i="27"/>
  <c r="DN15" i="27"/>
  <c r="DP15" i="27" s="1"/>
  <c r="DM15" i="27"/>
  <c r="DL15" i="27"/>
  <c r="DO14" i="27"/>
  <c r="DN14" i="27"/>
  <c r="DP14" i="27" s="1"/>
  <c r="DM14" i="27"/>
  <c r="DL14" i="27"/>
  <c r="DO13" i="27"/>
  <c r="DN13" i="27"/>
  <c r="DP13" i="27" s="1"/>
  <c r="DM13" i="27"/>
  <c r="DL13" i="27"/>
  <c r="DO12" i="27"/>
  <c r="DN12" i="27"/>
  <c r="DP12" i="27" s="1"/>
  <c r="DM12" i="27"/>
  <c r="DL12" i="27"/>
  <c r="DO11" i="27"/>
  <c r="DN11" i="27"/>
  <c r="DM11" i="27"/>
  <c r="DL11" i="27"/>
  <c r="DO10" i="27"/>
  <c r="DN10" i="27"/>
  <c r="DP10" i="27" s="1"/>
  <c r="DM10" i="27"/>
  <c r="DL10" i="27"/>
  <c r="DO9" i="27"/>
  <c r="DN9" i="27"/>
  <c r="DM9" i="27"/>
  <c r="DL9" i="27"/>
  <c r="DO8" i="27"/>
  <c r="DN8" i="27"/>
  <c r="DP8" i="27" s="1"/>
  <c r="DM8" i="27"/>
  <c r="DL8" i="27"/>
  <c r="DO7" i="27"/>
  <c r="DN7" i="27"/>
  <c r="DP7" i="27" s="1"/>
  <c r="DM7" i="27"/>
  <c r="DL7" i="27"/>
  <c r="DO6" i="27"/>
  <c r="DN6" i="27"/>
  <c r="DP6" i="27" s="1"/>
  <c r="DM6" i="27"/>
  <c r="DL6" i="27"/>
  <c r="DO5" i="27"/>
  <c r="DN5" i="27"/>
  <c r="DP5" i="27" s="1"/>
  <c r="DM5" i="27"/>
  <c r="DL5" i="27"/>
  <c r="DO4" i="27"/>
  <c r="DN4" i="27"/>
  <c r="DP4" i="27" s="1"/>
  <c r="DM4" i="27"/>
  <c r="DL4" i="27"/>
  <c r="DO3" i="27"/>
  <c r="DN3" i="27"/>
  <c r="DM3" i="27"/>
  <c r="DL3" i="27"/>
  <c r="DO2" i="27"/>
  <c r="DN2" i="27"/>
  <c r="DP2" i="27" s="1"/>
  <c r="DM2" i="27"/>
  <c r="DL2" i="27"/>
  <c r="DI54" i="27"/>
  <c r="DH54" i="27"/>
  <c r="DJ54" i="27" s="1"/>
  <c r="DG54" i="27"/>
  <c r="DF54" i="27"/>
  <c r="DI53" i="27"/>
  <c r="DH53" i="27"/>
  <c r="DJ53" i="27" s="1"/>
  <c r="DG53" i="27"/>
  <c r="DF53" i="27"/>
  <c r="DI52" i="27"/>
  <c r="DH52" i="27"/>
  <c r="DJ52" i="27" s="1"/>
  <c r="DG52" i="27"/>
  <c r="DF52" i="27"/>
  <c r="DI51" i="27"/>
  <c r="DH51" i="27"/>
  <c r="DJ51" i="27" s="1"/>
  <c r="DG51" i="27"/>
  <c r="DF51" i="27"/>
  <c r="DI50" i="27"/>
  <c r="DH50" i="27"/>
  <c r="DG50" i="27"/>
  <c r="DF50" i="27"/>
  <c r="DI49" i="27"/>
  <c r="DH49" i="27"/>
  <c r="DJ49" i="27" s="1"/>
  <c r="DG49" i="27"/>
  <c r="DF49" i="27"/>
  <c r="DI48" i="27"/>
  <c r="DH48" i="27"/>
  <c r="DG48" i="27"/>
  <c r="DF48" i="27"/>
  <c r="DI47" i="27"/>
  <c r="DH47" i="27"/>
  <c r="DJ47" i="27" s="1"/>
  <c r="DG47" i="27"/>
  <c r="DF47" i="27"/>
  <c r="DI46" i="27"/>
  <c r="DH46" i="27"/>
  <c r="DG46" i="27"/>
  <c r="DF46" i="27"/>
  <c r="DI45" i="27"/>
  <c r="DH45" i="27"/>
  <c r="DJ45" i="27" s="1"/>
  <c r="DG45" i="27"/>
  <c r="DF45" i="27"/>
  <c r="DI44" i="27"/>
  <c r="DH44" i="27"/>
  <c r="DJ44" i="27" s="1"/>
  <c r="DG44" i="27"/>
  <c r="DF44" i="27"/>
  <c r="DI43" i="27"/>
  <c r="DH43" i="27"/>
  <c r="DJ43" i="27" s="1"/>
  <c r="DG43" i="27"/>
  <c r="DF43" i="27"/>
  <c r="DI42" i="27"/>
  <c r="DH42" i="27"/>
  <c r="DJ42" i="27" s="1"/>
  <c r="DG42" i="27"/>
  <c r="DF42" i="27"/>
  <c r="DI41" i="27"/>
  <c r="DH41" i="27"/>
  <c r="DJ41" i="27" s="1"/>
  <c r="DG41" i="27"/>
  <c r="DF41" i="27"/>
  <c r="DI40" i="27"/>
  <c r="DH40" i="27"/>
  <c r="DG40" i="27"/>
  <c r="DF40" i="27"/>
  <c r="DI39" i="27"/>
  <c r="DH39" i="27"/>
  <c r="DJ39" i="27" s="1"/>
  <c r="DG39" i="27"/>
  <c r="DF39" i="27"/>
  <c r="DI38" i="27"/>
  <c r="DH38" i="27"/>
  <c r="DJ38" i="27" s="1"/>
  <c r="DG38" i="27"/>
  <c r="DF38" i="27"/>
  <c r="DI37" i="27"/>
  <c r="DH37" i="27"/>
  <c r="DJ37" i="27" s="1"/>
  <c r="DG37" i="27"/>
  <c r="DF37" i="27"/>
  <c r="DI36" i="27"/>
  <c r="DH36" i="27"/>
  <c r="DJ36" i="27" s="1"/>
  <c r="DG36" i="27"/>
  <c r="DF36" i="27"/>
  <c r="DI35" i="27"/>
  <c r="DH35" i="27"/>
  <c r="DJ35" i="27" s="1"/>
  <c r="DG35" i="27"/>
  <c r="DF35" i="27"/>
  <c r="DI34" i="27"/>
  <c r="DH34" i="27"/>
  <c r="DJ34" i="27" s="1"/>
  <c r="DG34" i="27"/>
  <c r="DF34" i="27"/>
  <c r="DI33" i="27"/>
  <c r="DH33" i="27"/>
  <c r="DJ33" i="27" s="1"/>
  <c r="DG33" i="27"/>
  <c r="DF33" i="27"/>
  <c r="DI32" i="27"/>
  <c r="DH32" i="27"/>
  <c r="DG32" i="27"/>
  <c r="DF32" i="27"/>
  <c r="DI31" i="27"/>
  <c r="DH31" i="27"/>
  <c r="DJ31" i="27" s="1"/>
  <c r="DG31" i="27"/>
  <c r="DF31" i="27"/>
  <c r="DI30" i="27"/>
  <c r="DH30" i="27"/>
  <c r="DG30" i="27"/>
  <c r="DF30" i="27"/>
  <c r="DI29" i="27"/>
  <c r="DH29" i="27"/>
  <c r="DJ29" i="27" s="1"/>
  <c r="DG29" i="27"/>
  <c r="DF29" i="27"/>
  <c r="DI28" i="27"/>
  <c r="DH28" i="27"/>
  <c r="DJ28" i="27" s="1"/>
  <c r="DG28" i="27"/>
  <c r="DF28" i="27"/>
  <c r="DI27" i="27"/>
  <c r="DH27" i="27"/>
  <c r="DJ27" i="27" s="1"/>
  <c r="DG27" i="27"/>
  <c r="DF27" i="27"/>
  <c r="DI26" i="27"/>
  <c r="DH26" i="27"/>
  <c r="DJ26" i="27" s="1"/>
  <c r="DG26" i="27"/>
  <c r="DF26" i="27"/>
  <c r="DI25" i="27"/>
  <c r="DH25" i="27"/>
  <c r="DJ25" i="27" s="1"/>
  <c r="DG25" i="27"/>
  <c r="DF25" i="27"/>
  <c r="DI24" i="27"/>
  <c r="DH24" i="27"/>
  <c r="DG24" i="27"/>
  <c r="DF24" i="27"/>
  <c r="DI23" i="27"/>
  <c r="DH23" i="27"/>
  <c r="DJ23" i="27" s="1"/>
  <c r="DG23" i="27"/>
  <c r="DF23" i="27"/>
  <c r="DI22" i="27"/>
  <c r="DH22" i="27"/>
  <c r="DJ22" i="27" s="1"/>
  <c r="DG22" i="27"/>
  <c r="DF22" i="27"/>
  <c r="DI21" i="27"/>
  <c r="DH21" i="27"/>
  <c r="DJ21" i="27" s="1"/>
  <c r="DG21" i="27"/>
  <c r="DF21" i="27"/>
  <c r="DI20" i="27"/>
  <c r="DH20" i="27"/>
  <c r="DJ20" i="27" s="1"/>
  <c r="DG20" i="27"/>
  <c r="DF20" i="27"/>
  <c r="DI19" i="27"/>
  <c r="DH19" i="27"/>
  <c r="DJ19" i="27" s="1"/>
  <c r="DG19" i="27"/>
  <c r="DF19" i="27"/>
  <c r="DI18" i="27"/>
  <c r="DH18" i="27"/>
  <c r="DG18" i="27"/>
  <c r="DF18" i="27"/>
  <c r="DI17" i="27"/>
  <c r="DH17" i="27"/>
  <c r="DJ17" i="27" s="1"/>
  <c r="DG17" i="27"/>
  <c r="DF17" i="27"/>
  <c r="DI16" i="27"/>
  <c r="DH16" i="27"/>
  <c r="DG16" i="27"/>
  <c r="DF16" i="27"/>
  <c r="DI15" i="27"/>
  <c r="DH15" i="27"/>
  <c r="DJ15" i="27" s="1"/>
  <c r="DG15" i="27"/>
  <c r="DF15" i="27"/>
  <c r="DI14" i="27"/>
  <c r="DH14" i="27"/>
  <c r="DG14" i="27"/>
  <c r="DF14" i="27"/>
  <c r="DI13" i="27"/>
  <c r="DH13" i="27"/>
  <c r="DJ13" i="27" s="1"/>
  <c r="DG13" i="27"/>
  <c r="DF13" i="27"/>
  <c r="DI12" i="27"/>
  <c r="DH12" i="27"/>
  <c r="DJ12" i="27" s="1"/>
  <c r="DG12" i="27"/>
  <c r="DF12" i="27"/>
  <c r="DI11" i="27"/>
  <c r="DH11" i="27"/>
  <c r="DJ11" i="27" s="1"/>
  <c r="DG11" i="27"/>
  <c r="DF11" i="27"/>
  <c r="DI10" i="27"/>
  <c r="DH10" i="27"/>
  <c r="DJ10" i="27" s="1"/>
  <c r="DG10" i="27"/>
  <c r="DF10" i="27"/>
  <c r="DI9" i="27"/>
  <c r="DH9" i="27"/>
  <c r="DJ9" i="27" s="1"/>
  <c r="DG9" i="27"/>
  <c r="DF9" i="27"/>
  <c r="DI8" i="27"/>
  <c r="DH8" i="27"/>
  <c r="DG8" i="27"/>
  <c r="DF8" i="27"/>
  <c r="DI7" i="27"/>
  <c r="DH7" i="27"/>
  <c r="DJ7" i="27" s="1"/>
  <c r="DG7" i="27"/>
  <c r="DF7" i="27"/>
  <c r="DI6" i="27"/>
  <c r="DH6" i="27"/>
  <c r="DJ6" i="27" s="1"/>
  <c r="DG6" i="27"/>
  <c r="DF6" i="27"/>
  <c r="DI5" i="27"/>
  <c r="DH5" i="27"/>
  <c r="DJ5" i="27" s="1"/>
  <c r="DG5" i="27"/>
  <c r="DF5" i="27"/>
  <c r="DI4" i="27"/>
  <c r="DH4" i="27"/>
  <c r="DJ4" i="27" s="1"/>
  <c r="DG4" i="27"/>
  <c r="DF4" i="27"/>
  <c r="DI3" i="27"/>
  <c r="DH3" i="27"/>
  <c r="DJ3" i="27" s="1"/>
  <c r="DG3" i="27"/>
  <c r="DF3" i="27"/>
  <c r="DI2" i="27"/>
  <c r="DH2" i="27"/>
  <c r="DJ2" i="27" s="1"/>
  <c r="DG2" i="27"/>
  <c r="DF2" i="27"/>
  <c r="DC54" i="27"/>
  <c r="DB54" i="27"/>
  <c r="DD54" i="27" s="1"/>
  <c r="DA54" i="27"/>
  <c r="CZ54" i="27"/>
  <c r="DC53" i="27"/>
  <c r="DB53" i="27"/>
  <c r="DA53" i="27"/>
  <c r="CZ53" i="27"/>
  <c r="DC52" i="27"/>
  <c r="DB52" i="27"/>
  <c r="DD52" i="27" s="1"/>
  <c r="DA52" i="27"/>
  <c r="CZ52" i="27"/>
  <c r="DC51" i="27"/>
  <c r="DB51" i="27"/>
  <c r="DA51" i="27"/>
  <c r="CZ51" i="27"/>
  <c r="DC50" i="27"/>
  <c r="DB50" i="27"/>
  <c r="DD50" i="27" s="1"/>
  <c r="DA50" i="27"/>
  <c r="CZ50" i="27"/>
  <c r="DC49" i="27"/>
  <c r="DB49" i="27"/>
  <c r="DD49" i="27" s="1"/>
  <c r="DA49" i="27"/>
  <c r="CZ49" i="27"/>
  <c r="DC48" i="27"/>
  <c r="DB48" i="27"/>
  <c r="DD48" i="27" s="1"/>
  <c r="DA48" i="27"/>
  <c r="CZ48" i="27"/>
  <c r="DC47" i="27"/>
  <c r="DB47" i="27"/>
  <c r="DD47" i="27" s="1"/>
  <c r="DA47" i="27"/>
  <c r="CZ47" i="27"/>
  <c r="DC46" i="27"/>
  <c r="DB46" i="27"/>
  <c r="DD46" i="27" s="1"/>
  <c r="DA46" i="27"/>
  <c r="CZ46" i="27"/>
  <c r="DC45" i="27"/>
  <c r="DB45" i="27"/>
  <c r="DA45" i="27"/>
  <c r="CZ45" i="27"/>
  <c r="DC44" i="27"/>
  <c r="DB44" i="27"/>
  <c r="DD44" i="27" s="1"/>
  <c r="DA44" i="27"/>
  <c r="CZ44" i="27"/>
  <c r="DC43" i="27"/>
  <c r="DB43" i="27"/>
  <c r="DD43" i="27" s="1"/>
  <c r="DA43" i="27"/>
  <c r="CZ43" i="27"/>
  <c r="DC42" i="27"/>
  <c r="DB42" i="27"/>
  <c r="DD42" i="27" s="1"/>
  <c r="DA42" i="27"/>
  <c r="CZ42" i="27"/>
  <c r="DC41" i="27"/>
  <c r="DB41" i="27"/>
  <c r="DD41" i="27" s="1"/>
  <c r="DA41" i="27"/>
  <c r="CZ41" i="27"/>
  <c r="DC40" i="27"/>
  <c r="DB40" i="27"/>
  <c r="DD40" i="27" s="1"/>
  <c r="DA40" i="27"/>
  <c r="CZ40" i="27"/>
  <c r="DC39" i="27"/>
  <c r="DB39" i="27"/>
  <c r="DA39" i="27"/>
  <c r="CZ39" i="27"/>
  <c r="DC38" i="27"/>
  <c r="DB38" i="27"/>
  <c r="DD38" i="27" s="1"/>
  <c r="DA38" i="27"/>
  <c r="CZ38" i="27"/>
  <c r="DC37" i="27"/>
  <c r="DB37" i="27"/>
  <c r="DA37" i="27"/>
  <c r="CZ37" i="27"/>
  <c r="DC36" i="27"/>
  <c r="DB36" i="27"/>
  <c r="DD36" i="27" s="1"/>
  <c r="DA36" i="27"/>
  <c r="CZ36" i="27"/>
  <c r="DC35" i="27"/>
  <c r="DB35" i="27"/>
  <c r="DA35" i="27"/>
  <c r="CZ35" i="27"/>
  <c r="DC34" i="27"/>
  <c r="DB34" i="27"/>
  <c r="DD34" i="27" s="1"/>
  <c r="DA34" i="27"/>
  <c r="CZ34" i="27"/>
  <c r="DC33" i="27"/>
  <c r="DB33" i="27"/>
  <c r="DD33" i="27" s="1"/>
  <c r="DA33" i="27"/>
  <c r="CZ33" i="27"/>
  <c r="DC32" i="27"/>
  <c r="DB32" i="27"/>
  <c r="DD32" i="27" s="1"/>
  <c r="DA32" i="27"/>
  <c r="CZ32" i="27"/>
  <c r="DC31" i="27"/>
  <c r="DB31" i="27"/>
  <c r="DD31" i="27" s="1"/>
  <c r="DA31" i="27"/>
  <c r="CZ31" i="27"/>
  <c r="DC30" i="27"/>
  <c r="DB30" i="27"/>
  <c r="DD30" i="27" s="1"/>
  <c r="DA30" i="27"/>
  <c r="CZ30" i="27"/>
  <c r="DC29" i="27"/>
  <c r="DB29" i="27"/>
  <c r="DA29" i="27"/>
  <c r="CZ29" i="27"/>
  <c r="DC28" i="27"/>
  <c r="DB28" i="27"/>
  <c r="DD28" i="27" s="1"/>
  <c r="DA28" i="27"/>
  <c r="CZ28" i="27"/>
  <c r="DC27" i="27"/>
  <c r="DB27" i="27"/>
  <c r="DD27" i="27" s="1"/>
  <c r="DA27" i="27"/>
  <c r="CZ27" i="27"/>
  <c r="DC26" i="27"/>
  <c r="DB26" i="27"/>
  <c r="DD26" i="27" s="1"/>
  <c r="DA26" i="27"/>
  <c r="CZ26" i="27"/>
  <c r="DC25" i="27"/>
  <c r="DB25" i="27"/>
  <c r="DD25" i="27" s="1"/>
  <c r="DA25" i="27"/>
  <c r="CZ25" i="27"/>
  <c r="DC24" i="27"/>
  <c r="DB24" i="27"/>
  <c r="DD24" i="27" s="1"/>
  <c r="DA24" i="27"/>
  <c r="CZ24" i="27"/>
  <c r="DC23" i="27"/>
  <c r="DB23" i="27"/>
  <c r="DD23" i="27" s="1"/>
  <c r="DA23" i="27"/>
  <c r="CZ23" i="27"/>
  <c r="DC22" i="27"/>
  <c r="DB22" i="27"/>
  <c r="DD22" i="27" s="1"/>
  <c r="DA22" i="27"/>
  <c r="CZ22" i="27"/>
  <c r="DC21" i="27"/>
  <c r="DB21" i="27"/>
  <c r="DA21" i="27"/>
  <c r="CZ21" i="27"/>
  <c r="DC20" i="27"/>
  <c r="DB20" i="27"/>
  <c r="DD20" i="27" s="1"/>
  <c r="DA20" i="27"/>
  <c r="CZ20" i="27"/>
  <c r="DC19" i="27"/>
  <c r="DB19" i="27"/>
  <c r="DA19" i="27"/>
  <c r="CZ19" i="27"/>
  <c r="DC18" i="27"/>
  <c r="DB18" i="27"/>
  <c r="DD18" i="27" s="1"/>
  <c r="DA18" i="27"/>
  <c r="CZ18" i="27"/>
  <c r="DC17" i="27"/>
  <c r="DB17" i="27"/>
  <c r="DD17" i="27" s="1"/>
  <c r="DA17" i="27"/>
  <c r="CZ17" i="27"/>
  <c r="DC16" i="27"/>
  <c r="DB16" i="27"/>
  <c r="DD16" i="27" s="1"/>
  <c r="DA16" i="27"/>
  <c r="CZ16" i="27"/>
  <c r="DC15" i="27"/>
  <c r="DB15" i="27"/>
  <c r="DD15" i="27" s="1"/>
  <c r="DA15" i="27"/>
  <c r="CZ15" i="27"/>
  <c r="DC14" i="27"/>
  <c r="DB14" i="27"/>
  <c r="DD14" i="27" s="1"/>
  <c r="DA14" i="27"/>
  <c r="CZ14" i="27"/>
  <c r="DC13" i="27"/>
  <c r="DB13" i="27"/>
  <c r="DA13" i="27"/>
  <c r="CZ13" i="27"/>
  <c r="DC12" i="27"/>
  <c r="DB12" i="27"/>
  <c r="DD12" i="27" s="1"/>
  <c r="DA12" i="27"/>
  <c r="CZ12" i="27"/>
  <c r="DC11" i="27"/>
  <c r="DB11" i="27"/>
  <c r="DD11" i="27" s="1"/>
  <c r="DA11" i="27"/>
  <c r="CZ11" i="27"/>
  <c r="DC10" i="27"/>
  <c r="DB10" i="27"/>
  <c r="DD10" i="27" s="1"/>
  <c r="DA10" i="27"/>
  <c r="CZ10" i="27"/>
  <c r="DC9" i="27"/>
  <c r="DB9" i="27"/>
  <c r="DD9" i="27" s="1"/>
  <c r="DA9" i="27"/>
  <c r="CZ9" i="27"/>
  <c r="DC8" i="27"/>
  <c r="DB8" i="27"/>
  <c r="DD8" i="27" s="1"/>
  <c r="DA8" i="27"/>
  <c r="CZ8" i="27"/>
  <c r="DC7" i="27"/>
  <c r="DB7" i="27"/>
  <c r="DA7" i="27"/>
  <c r="CZ7" i="27"/>
  <c r="DC6" i="27"/>
  <c r="DB6" i="27"/>
  <c r="DD6" i="27" s="1"/>
  <c r="DA6" i="27"/>
  <c r="CZ6" i="27"/>
  <c r="DC5" i="27"/>
  <c r="DB5" i="27"/>
  <c r="DA5" i="27"/>
  <c r="CZ5" i="27"/>
  <c r="DC4" i="27"/>
  <c r="DB4" i="27"/>
  <c r="DD4" i="27" s="1"/>
  <c r="DA4" i="27"/>
  <c r="CZ4" i="27"/>
  <c r="DC3" i="27"/>
  <c r="DB3" i="27"/>
  <c r="DA3" i="27"/>
  <c r="CZ3" i="27"/>
  <c r="DC2" i="27"/>
  <c r="DB2" i="27"/>
  <c r="DD2" i="27" s="1"/>
  <c r="DA2" i="27"/>
  <c r="CZ2" i="27"/>
  <c r="CW54" i="27"/>
  <c r="CV54" i="27"/>
  <c r="CX54" i="27" s="1"/>
  <c r="CU54" i="27"/>
  <c r="CT54" i="27"/>
  <c r="CW53" i="27"/>
  <c r="CV53" i="27"/>
  <c r="CX53" i="27" s="1"/>
  <c r="CU53" i="27"/>
  <c r="CT53" i="27"/>
  <c r="CW52" i="27"/>
  <c r="CV52" i="27"/>
  <c r="CX52" i="27" s="1"/>
  <c r="CU52" i="27"/>
  <c r="CT52" i="27"/>
  <c r="CW51" i="27"/>
  <c r="CV51" i="27"/>
  <c r="CX51" i="27" s="1"/>
  <c r="CU51" i="27"/>
  <c r="CT51" i="27"/>
  <c r="CW50" i="27"/>
  <c r="CV50" i="27"/>
  <c r="CU50" i="27"/>
  <c r="CT50" i="27"/>
  <c r="CW49" i="27"/>
  <c r="CV49" i="27"/>
  <c r="CX49" i="27" s="1"/>
  <c r="CU49" i="27"/>
  <c r="CT49" i="27"/>
  <c r="CW48" i="27"/>
  <c r="CV48" i="27"/>
  <c r="CX48" i="27" s="1"/>
  <c r="CU48" i="27"/>
  <c r="CT48" i="27"/>
  <c r="CW47" i="27"/>
  <c r="CV47" i="27"/>
  <c r="CX47" i="27" s="1"/>
  <c r="CU47" i="27"/>
  <c r="CT47" i="27"/>
  <c r="CW46" i="27"/>
  <c r="CV46" i="27"/>
  <c r="CX46" i="27" s="1"/>
  <c r="CU46" i="27"/>
  <c r="CT46" i="27"/>
  <c r="CW45" i="27"/>
  <c r="CV45" i="27"/>
  <c r="CX45" i="27" s="1"/>
  <c r="CU45" i="27"/>
  <c r="CT45" i="27"/>
  <c r="CW44" i="27"/>
  <c r="CV44" i="27"/>
  <c r="CX44" i="27" s="1"/>
  <c r="CU44" i="27"/>
  <c r="CT44" i="27"/>
  <c r="CW43" i="27"/>
  <c r="CV43" i="27"/>
  <c r="CX43" i="27" s="1"/>
  <c r="CU43" i="27"/>
  <c r="CT43" i="27"/>
  <c r="CW42" i="27"/>
  <c r="CV42" i="27"/>
  <c r="CU42" i="27"/>
  <c r="CT42" i="27"/>
  <c r="CW41" i="27"/>
  <c r="CV41" i="27"/>
  <c r="CX41" i="27" s="1"/>
  <c r="CU41" i="27"/>
  <c r="CT41" i="27"/>
  <c r="CW40" i="27"/>
  <c r="CV40" i="27"/>
  <c r="CU40" i="27"/>
  <c r="CT40" i="27"/>
  <c r="CW39" i="27"/>
  <c r="CV39" i="27"/>
  <c r="CX39" i="27" s="1"/>
  <c r="CU39" i="27"/>
  <c r="CT39" i="27"/>
  <c r="CW38" i="27"/>
  <c r="CV38" i="27"/>
  <c r="CX38" i="27" s="1"/>
  <c r="CU38" i="27"/>
  <c r="CT38" i="27"/>
  <c r="CW37" i="27"/>
  <c r="CV37" i="27"/>
  <c r="CX37" i="27" s="1"/>
  <c r="CU37" i="27"/>
  <c r="CT37" i="27"/>
  <c r="CW36" i="27"/>
  <c r="CV36" i="27"/>
  <c r="CX36" i="27" s="1"/>
  <c r="CU36" i="27"/>
  <c r="CT36" i="27"/>
  <c r="CW35" i="27"/>
  <c r="CV35" i="27"/>
  <c r="CX35" i="27" s="1"/>
  <c r="CU35" i="27"/>
  <c r="CT35" i="27"/>
  <c r="CW34" i="27"/>
  <c r="CV34" i="27"/>
  <c r="CU34" i="27"/>
  <c r="CT34" i="27"/>
  <c r="CW33" i="27"/>
  <c r="CV33" i="27"/>
  <c r="CX33" i="27" s="1"/>
  <c r="CU33" i="27"/>
  <c r="CT33" i="27"/>
  <c r="CW32" i="27"/>
  <c r="CV32" i="27"/>
  <c r="CX32" i="27" s="1"/>
  <c r="CU32" i="27"/>
  <c r="CT32" i="27"/>
  <c r="CW31" i="27"/>
  <c r="CV31" i="27"/>
  <c r="CX31" i="27" s="1"/>
  <c r="CU31" i="27"/>
  <c r="CT31" i="27"/>
  <c r="CW30" i="27"/>
  <c r="CV30" i="27"/>
  <c r="CX30" i="27" s="1"/>
  <c r="CU30" i="27"/>
  <c r="CT30" i="27"/>
  <c r="CW29" i="27"/>
  <c r="CV29" i="27"/>
  <c r="CX29" i="27" s="1"/>
  <c r="CU29" i="27"/>
  <c r="CT29" i="27"/>
  <c r="CW28" i="27"/>
  <c r="CV28" i="27"/>
  <c r="CU28" i="27"/>
  <c r="CT28" i="27"/>
  <c r="CW27" i="27"/>
  <c r="CV27" i="27"/>
  <c r="CX27" i="27" s="1"/>
  <c r="CU27" i="27"/>
  <c r="CT27" i="27"/>
  <c r="CW26" i="27"/>
  <c r="CV26" i="27"/>
  <c r="CU26" i="27"/>
  <c r="CT26" i="27"/>
  <c r="CW25" i="27"/>
  <c r="CV25" i="27"/>
  <c r="CX25" i="27" s="1"/>
  <c r="CU25" i="27"/>
  <c r="CT25" i="27"/>
  <c r="CW24" i="27"/>
  <c r="CV24" i="27"/>
  <c r="CU24" i="27"/>
  <c r="CT24" i="27"/>
  <c r="CW23" i="27"/>
  <c r="CV23" i="27"/>
  <c r="CX23" i="27" s="1"/>
  <c r="CU23" i="27"/>
  <c r="CT23" i="27"/>
  <c r="CW22" i="27"/>
  <c r="CV22" i="27"/>
  <c r="CX22" i="27" s="1"/>
  <c r="CU22" i="27"/>
  <c r="CT22" i="27"/>
  <c r="CW21" i="27"/>
  <c r="CV21" i="27"/>
  <c r="CX21" i="27" s="1"/>
  <c r="CU21" i="27"/>
  <c r="CT21" i="27"/>
  <c r="CW20" i="27"/>
  <c r="CV20" i="27"/>
  <c r="CX20" i="27" s="1"/>
  <c r="CU20" i="27"/>
  <c r="CT20" i="27"/>
  <c r="CW19" i="27"/>
  <c r="CV19" i="27"/>
  <c r="CX19" i="27" s="1"/>
  <c r="CU19" i="27"/>
  <c r="CT19" i="27"/>
  <c r="CW18" i="27"/>
  <c r="CV18" i="27"/>
  <c r="CU18" i="27"/>
  <c r="CT18" i="27"/>
  <c r="CW17" i="27"/>
  <c r="CV17" i="27"/>
  <c r="CX17" i="27" s="1"/>
  <c r="CU17" i="27"/>
  <c r="CT17" i="27"/>
  <c r="CW16" i="27"/>
  <c r="CV16" i="27"/>
  <c r="CX16" i="27" s="1"/>
  <c r="CU16" i="27"/>
  <c r="CT16" i="27"/>
  <c r="CW15" i="27"/>
  <c r="CV15" i="27"/>
  <c r="CX15" i="27" s="1"/>
  <c r="CU15" i="27"/>
  <c r="CT15" i="27"/>
  <c r="CW14" i="27"/>
  <c r="CV14" i="27"/>
  <c r="CX14" i="27" s="1"/>
  <c r="CU14" i="27"/>
  <c r="CT14" i="27"/>
  <c r="CW13" i="27"/>
  <c r="CV13" i="27"/>
  <c r="CX13" i="27" s="1"/>
  <c r="CU13" i="27"/>
  <c r="CT13" i="27"/>
  <c r="CW12" i="27"/>
  <c r="CV12" i="27"/>
  <c r="CX12" i="27" s="1"/>
  <c r="CU12" i="27"/>
  <c r="CT12" i="27"/>
  <c r="CW11" i="27"/>
  <c r="CV11" i="27"/>
  <c r="CX11" i="27" s="1"/>
  <c r="CU11" i="27"/>
  <c r="CT11" i="27"/>
  <c r="CW10" i="27"/>
  <c r="CV10" i="27"/>
  <c r="CU10" i="27"/>
  <c r="CT10" i="27"/>
  <c r="CW9" i="27"/>
  <c r="CV9" i="27"/>
  <c r="CX9" i="27" s="1"/>
  <c r="CU9" i="27"/>
  <c r="CT9" i="27"/>
  <c r="CW8" i="27"/>
  <c r="CV8" i="27"/>
  <c r="CU8" i="27"/>
  <c r="CT8" i="27"/>
  <c r="CW7" i="27"/>
  <c r="CV7" i="27"/>
  <c r="CX7" i="27" s="1"/>
  <c r="CU7" i="27"/>
  <c r="CT7" i="27"/>
  <c r="CW6" i="27"/>
  <c r="CV6" i="27"/>
  <c r="CX6" i="27" s="1"/>
  <c r="CU6" i="27"/>
  <c r="CT6" i="27"/>
  <c r="CW5" i="27"/>
  <c r="CV5" i="27"/>
  <c r="CX5" i="27" s="1"/>
  <c r="CU5" i="27"/>
  <c r="CT5" i="27"/>
  <c r="CW4" i="27"/>
  <c r="CV4" i="27"/>
  <c r="CX4" i="27" s="1"/>
  <c r="CU4" i="27"/>
  <c r="CT4" i="27"/>
  <c r="CW3" i="27"/>
  <c r="CV3" i="27"/>
  <c r="CX3" i="27" s="1"/>
  <c r="CU3" i="27"/>
  <c r="CT3" i="27"/>
  <c r="CW2" i="27"/>
  <c r="CV2" i="27"/>
  <c r="CU2" i="27"/>
  <c r="CT2" i="27"/>
  <c r="CQ54" i="27"/>
  <c r="CP54" i="27"/>
  <c r="CR54" i="27" s="1"/>
  <c r="CO54" i="27"/>
  <c r="CN54" i="27"/>
  <c r="CQ53" i="27"/>
  <c r="CP53" i="27"/>
  <c r="CR53" i="27" s="1"/>
  <c r="CO53" i="27"/>
  <c r="CN53" i="27"/>
  <c r="CQ52" i="27"/>
  <c r="CP52" i="27"/>
  <c r="CR52" i="27" s="1"/>
  <c r="CO52" i="27"/>
  <c r="CN52" i="27"/>
  <c r="CQ51" i="27"/>
  <c r="CP51" i="27"/>
  <c r="CR51" i="27" s="1"/>
  <c r="CO51" i="27"/>
  <c r="CN51" i="27"/>
  <c r="CQ50" i="27"/>
  <c r="CP50" i="27"/>
  <c r="CR50" i="27" s="1"/>
  <c r="CO50" i="27"/>
  <c r="CN50" i="27"/>
  <c r="CQ49" i="27"/>
  <c r="CP49" i="27"/>
  <c r="CO49" i="27"/>
  <c r="CN49" i="27"/>
  <c r="CQ48" i="27"/>
  <c r="CP48" i="27"/>
  <c r="CR48" i="27" s="1"/>
  <c r="CO48" i="27"/>
  <c r="CN48" i="27"/>
  <c r="CQ47" i="27"/>
  <c r="CP47" i="27"/>
  <c r="CO47" i="27"/>
  <c r="CN47" i="27"/>
  <c r="CQ46" i="27"/>
  <c r="CP46" i="27"/>
  <c r="CR46" i="27" s="1"/>
  <c r="CO46" i="27"/>
  <c r="CN46" i="27"/>
  <c r="CQ45" i="27"/>
  <c r="CP45" i="27"/>
  <c r="CO45" i="27"/>
  <c r="CN45" i="27"/>
  <c r="CQ44" i="27"/>
  <c r="CP44" i="27"/>
  <c r="CR44" i="27" s="1"/>
  <c r="CO44" i="27"/>
  <c r="CN44" i="27"/>
  <c r="CQ43" i="27"/>
  <c r="CP43" i="27"/>
  <c r="CR43" i="27" s="1"/>
  <c r="CO43" i="27"/>
  <c r="CN43" i="27"/>
  <c r="CQ42" i="27"/>
  <c r="CP42" i="27"/>
  <c r="CR42" i="27" s="1"/>
  <c r="CO42" i="27"/>
  <c r="CN42" i="27"/>
  <c r="CQ41" i="27"/>
  <c r="CP41" i="27"/>
  <c r="CR41" i="27" s="1"/>
  <c r="CO41" i="27"/>
  <c r="CN41" i="27"/>
  <c r="CQ40" i="27"/>
  <c r="CP40" i="27"/>
  <c r="CR40" i="27" s="1"/>
  <c r="CO40" i="27"/>
  <c r="CN40" i="27"/>
  <c r="CQ39" i="27"/>
  <c r="CP39" i="27"/>
  <c r="CO39" i="27"/>
  <c r="CN39" i="27"/>
  <c r="CQ38" i="27"/>
  <c r="CP38" i="27"/>
  <c r="CR38" i="27" s="1"/>
  <c r="CO38" i="27"/>
  <c r="CN38" i="27"/>
  <c r="CQ37" i="27"/>
  <c r="CP37" i="27"/>
  <c r="CR37" i="27" s="1"/>
  <c r="CO37" i="27"/>
  <c r="CN37" i="27"/>
  <c r="CQ36" i="27"/>
  <c r="CP36" i="27"/>
  <c r="CR36" i="27" s="1"/>
  <c r="CO36" i="27"/>
  <c r="CN36" i="27"/>
  <c r="CQ35" i="27"/>
  <c r="CP35" i="27"/>
  <c r="CR35" i="27" s="1"/>
  <c r="CO35" i="27"/>
  <c r="CN35" i="27"/>
  <c r="CQ34" i="27"/>
  <c r="CP34" i="27"/>
  <c r="CR34" i="27" s="1"/>
  <c r="CO34" i="27"/>
  <c r="CN34" i="27"/>
  <c r="CQ33" i="27"/>
  <c r="CP33" i="27"/>
  <c r="CR33" i="27" s="1"/>
  <c r="CO33" i="27"/>
  <c r="CN33" i="27"/>
  <c r="CQ32" i="27"/>
  <c r="CP32" i="27"/>
  <c r="CR32" i="27" s="1"/>
  <c r="CO32" i="27"/>
  <c r="CN32" i="27"/>
  <c r="CQ31" i="27"/>
  <c r="CP31" i="27"/>
  <c r="CO31" i="27"/>
  <c r="CN31" i="27"/>
  <c r="CQ30" i="27"/>
  <c r="CP30" i="27"/>
  <c r="CR30" i="27" s="1"/>
  <c r="CO30" i="27"/>
  <c r="CN30" i="27"/>
  <c r="CQ29" i="27"/>
  <c r="CP29" i="27"/>
  <c r="CO29" i="27"/>
  <c r="CN29" i="27"/>
  <c r="CQ28" i="27"/>
  <c r="CP28" i="27"/>
  <c r="CR28" i="27" s="1"/>
  <c r="CO28" i="27"/>
  <c r="CN28" i="27"/>
  <c r="CQ27" i="27"/>
  <c r="CP27" i="27"/>
  <c r="CR27" i="27" s="1"/>
  <c r="CO27" i="27"/>
  <c r="CN27" i="27"/>
  <c r="CQ26" i="27"/>
  <c r="CP26" i="27"/>
  <c r="CR26" i="27" s="1"/>
  <c r="CO26" i="27"/>
  <c r="CN26" i="27"/>
  <c r="CQ25" i="27"/>
  <c r="CP25" i="27"/>
  <c r="CR25" i="27" s="1"/>
  <c r="CO25" i="27"/>
  <c r="CN25" i="27"/>
  <c r="CQ24" i="27"/>
  <c r="CP24" i="27"/>
  <c r="CR24" i="27" s="1"/>
  <c r="CO24" i="27"/>
  <c r="CN24" i="27"/>
  <c r="CQ23" i="27"/>
  <c r="CP23" i="27"/>
  <c r="CO23" i="27"/>
  <c r="CN23" i="27"/>
  <c r="CQ22" i="27"/>
  <c r="CP22" i="27"/>
  <c r="CR22" i="27" s="1"/>
  <c r="CO22" i="27"/>
  <c r="CN22" i="27"/>
  <c r="CQ21" i="27"/>
  <c r="CP21" i="27"/>
  <c r="CR21" i="27" s="1"/>
  <c r="CO21" i="27"/>
  <c r="CN21" i="27"/>
  <c r="CQ20" i="27"/>
  <c r="CP20" i="27"/>
  <c r="CR20" i="27" s="1"/>
  <c r="CO20" i="27"/>
  <c r="CN20" i="27"/>
  <c r="CQ19" i="27"/>
  <c r="CP19" i="27"/>
  <c r="CR19" i="27" s="1"/>
  <c r="CO19" i="27"/>
  <c r="CN19" i="27"/>
  <c r="CQ18" i="27"/>
  <c r="CP18" i="27"/>
  <c r="CR18" i="27" s="1"/>
  <c r="CO18" i="27"/>
  <c r="CN18" i="27"/>
  <c r="CQ17" i="27"/>
  <c r="CP17" i="27"/>
  <c r="CO17" i="27"/>
  <c r="CN17" i="27"/>
  <c r="CQ16" i="27"/>
  <c r="CP16" i="27"/>
  <c r="CR16" i="27" s="1"/>
  <c r="CO16" i="27"/>
  <c r="CN16" i="27"/>
  <c r="CQ15" i="27"/>
  <c r="CP15" i="27"/>
  <c r="CO15" i="27"/>
  <c r="CN15" i="27"/>
  <c r="CQ14" i="27"/>
  <c r="CP14" i="27"/>
  <c r="CR14" i="27" s="1"/>
  <c r="CO14" i="27"/>
  <c r="CN14" i="27"/>
  <c r="CQ13" i="27"/>
  <c r="CP13" i="27"/>
  <c r="CO13" i="27"/>
  <c r="CN13" i="27"/>
  <c r="CQ12" i="27"/>
  <c r="CP12" i="27"/>
  <c r="CR12" i="27" s="1"/>
  <c r="CO12" i="27"/>
  <c r="CN12" i="27"/>
  <c r="CQ11" i="27"/>
  <c r="CP11" i="27"/>
  <c r="CR11" i="27" s="1"/>
  <c r="CO11" i="27"/>
  <c r="CN11" i="27"/>
  <c r="CQ10" i="27"/>
  <c r="CP10" i="27"/>
  <c r="CR10" i="27" s="1"/>
  <c r="CO10" i="27"/>
  <c r="CN10" i="27"/>
  <c r="CQ9" i="27"/>
  <c r="CP9" i="27"/>
  <c r="CR9" i="27" s="1"/>
  <c r="CO9" i="27"/>
  <c r="CN9" i="27"/>
  <c r="CQ8" i="27"/>
  <c r="CP8" i="27"/>
  <c r="CR8" i="27" s="1"/>
  <c r="CO8" i="27"/>
  <c r="CN8" i="27"/>
  <c r="CQ7" i="27"/>
  <c r="CP7" i="27"/>
  <c r="CO7" i="27"/>
  <c r="CN7" i="27"/>
  <c r="CQ6" i="27"/>
  <c r="CP6" i="27"/>
  <c r="CR6" i="27" s="1"/>
  <c r="CO6" i="27"/>
  <c r="CN6" i="27"/>
  <c r="CQ5" i="27"/>
  <c r="CP5" i="27"/>
  <c r="CR5" i="27" s="1"/>
  <c r="CO5" i="27"/>
  <c r="CN5" i="27"/>
  <c r="CQ4" i="27"/>
  <c r="CP4" i="27"/>
  <c r="CR4" i="27" s="1"/>
  <c r="CO4" i="27"/>
  <c r="CN4" i="27"/>
  <c r="CQ3" i="27"/>
  <c r="CP3" i="27"/>
  <c r="CR3" i="27" s="1"/>
  <c r="CO3" i="27"/>
  <c r="CN3" i="27"/>
  <c r="CQ2" i="27"/>
  <c r="CP2" i="27"/>
  <c r="CR2" i="27" s="1"/>
  <c r="CO2" i="27"/>
  <c r="CN2" i="27"/>
  <c r="CK54" i="27"/>
  <c r="CJ54" i="27"/>
  <c r="CL54" i="27" s="1"/>
  <c r="CI54" i="27"/>
  <c r="CH54" i="27"/>
  <c r="CK53" i="27"/>
  <c r="CJ53" i="27"/>
  <c r="CL53" i="27" s="1"/>
  <c r="CI53" i="27"/>
  <c r="CH53" i="27"/>
  <c r="CK52" i="27"/>
  <c r="CJ52" i="27"/>
  <c r="CI52" i="27"/>
  <c r="CH52" i="27"/>
  <c r="CK51" i="27"/>
  <c r="CJ51" i="27"/>
  <c r="CL51" i="27" s="1"/>
  <c r="CI51" i="27"/>
  <c r="CH51" i="27"/>
  <c r="CK50" i="27"/>
  <c r="CJ50" i="27"/>
  <c r="CI50" i="27"/>
  <c r="CH50" i="27"/>
  <c r="CK49" i="27"/>
  <c r="CJ49" i="27"/>
  <c r="CL49" i="27" s="1"/>
  <c r="CI49" i="27"/>
  <c r="CH49" i="27"/>
  <c r="CK48" i="27"/>
  <c r="CJ48" i="27"/>
  <c r="CL48" i="27" s="1"/>
  <c r="CI48" i="27"/>
  <c r="CH48" i="27"/>
  <c r="CK47" i="27"/>
  <c r="CJ47" i="27"/>
  <c r="CL47" i="27" s="1"/>
  <c r="CI47" i="27"/>
  <c r="CH47" i="27"/>
  <c r="CK46" i="27"/>
  <c r="CJ46" i="27"/>
  <c r="CL46" i="27" s="1"/>
  <c r="CI46" i="27"/>
  <c r="CH46" i="27"/>
  <c r="CK45" i="27"/>
  <c r="CJ45" i="27"/>
  <c r="CL45" i="27" s="1"/>
  <c r="CI45" i="27"/>
  <c r="CH45" i="27"/>
  <c r="CK44" i="27"/>
  <c r="CJ44" i="27"/>
  <c r="CI44" i="27"/>
  <c r="CH44" i="27"/>
  <c r="CK43" i="27"/>
  <c r="CJ43" i="27"/>
  <c r="CL43" i="27" s="1"/>
  <c r="CI43" i="27"/>
  <c r="CH43" i="27"/>
  <c r="CK42" i="27"/>
  <c r="CJ42" i="27"/>
  <c r="CL42" i="27" s="1"/>
  <c r="CI42" i="27"/>
  <c r="CH42" i="27"/>
  <c r="CK41" i="27"/>
  <c r="CJ41" i="27"/>
  <c r="CL41" i="27" s="1"/>
  <c r="CI41" i="27"/>
  <c r="CH41" i="27"/>
  <c r="CK40" i="27"/>
  <c r="CJ40" i="27"/>
  <c r="CL40" i="27" s="1"/>
  <c r="CI40" i="27"/>
  <c r="CH40" i="27"/>
  <c r="CK39" i="27"/>
  <c r="CJ39" i="27"/>
  <c r="CL39" i="27" s="1"/>
  <c r="CI39" i="27"/>
  <c r="CH39" i="27"/>
  <c r="CK38" i="27"/>
  <c r="CJ38" i="27"/>
  <c r="CI38" i="27"/>
  <c r="CH38" i="27"/>
  <c r="CK37" i="27"/>
  <c r="CJ37" i="27"/>
  <c r="CL37" i="27" s="1"/>
  <c r="CI37" i="27"/>
  <c r="CH37" i="27"/>
  <c r="CK36" i="27"/>
  <c r="CJ36" i="27"/>
  <c r="CI36" i="27"/>
  <c r="CH36" i="27"/>
  <c r="CK35" i="27"/>
  <c r="CJ35" i="27"/>
  <c r="CL35" i="27" s="1"/>
  <c r="CI35" i="27"/>
  <c r="CH35" i="27"/>
  <c r="CK34" i="27"/>
  <c r="CJ34" i="27"/>
  <c r="CI34" i="27"/>
  <c r="CH34" i="27"/>
  <c r="CK33" i="27"/>
  <c r="CJ33" i="27"/>
  <c r="CL33" i="27" s="1"/>
  <c r="CI33" i="27"/>
  <c r="CH33" i="27"/>
  <c r="CK32" i="27"/>
  <c r="CJ32" i="27"/>
  <c r="CL32" i="27" s="1"/>
  <c r="CI32" i="27"/>
  <c r="CH32" i="27"/>
  <c r="CK31" i="27"/>
  <c r="CJ31" i="27"/>
  <c r="CL31" i="27" s="1"/>
  <c r="CI31" i="27"/>
  <c r="CH31" i="27"/>
  <c r="CK30" i="27"/>
  <c r="CJ30" i="27"/>
  <c r="CL30" i="27" s="1"/>
  <c r="CI30" i="27"/>
  <c r="CH30" i="27"/>
  <c r="CK29" i="27"/>
  <c r="CJ29" i="27"/>
  <c r="CL29" i="27" s="1"/>
  <c r="CI29" i="27"/>
  <c r="CH29" i="27"/>
  <c r="CK28" i="27"/>
  <c r="CJ28" i="27"/>
  <c r="CI28" i="27"/>
  <c r="CH28" i="27"/>
  <c r="CK27" i="27"/>
  <c r="CJ27" i="27"/>
  <c r="CL27" i="27" s="1"/>
  <c r="CI27" i="27"/>
  <c r="CH27" i="27"/>
  <c r="CK26" i="27"/>
  <c r="CJ26" i="27"/>
  <c r="CL26" i="27" s="1"/>
  <c r="CI26" i="27"/>
  <c r="CH26" i="27"/>
  <c r="CK25" i="27"/>
  <c r="CJ25" i="27"/>
  <c r="CL25" i="27" s="1"/>
  <c r="CI25" i="27"/>
  <c r="CH25" i="27"/>
  <c r="CK24" i="27"/>
  <c r="CJ24" i="27"/>
  <c r="CI24" i="27"/>
  <c r="CH24" i="27"/>
  <c r="CL24" i="27" s="1"/>
  <c r="CK23" i="27"/>
  <c r="CJ23" i="27"/>
  <c r="CL23" i="27" s="1"/>
  <c r="CI23" i="27"/>
  <c r="CH23" i="27"/>
  <c r="CK22" i="27"/>
  <c r="CJ22" i="27"/>
  <c r="CL22" i="27" s="1"/>
  <c r="CI22" i="27"/>
  <c r="CH22" i="27"/>
  <c r="CK21" i="27"/>
  <c r="CJ21" i="27"/>
  <c r="CL21" i="27" s="1"/>
  <c r="CI21" i="27"/>
  <c r="CH21" i="27"/>
  <c r="CK20" i="27"/>
  <c r="CJ20" i="27"/>
  <c r="CI20" i="27"/>
  <c r="CH20" i="27"/>
  <c r="CK19" i="27"/>
  <c r="CJ19" i="27"/>
  <c r="CL19" i="27" s="1"/>
  <c r="CI19" i="27"/>
  <c r="CH19" i="27"/>
  <c r="CK18" i="27"/>
  <c r="CJ18" i="27"/>
  <c r="CI18" i="27"/>
  <c r="CH18" i="27"/>
  <c r="CK17" i="27"/>
  <c r="CJ17" i="27"/>
  <c r="CL17" i="27" s="1"/>
  <c r="CI17" i="27"/>
  <c r="CH17" i="27"/>
  <c r="CK16" i="27"/>
  <c r="CJ16" i="27"/>
  <c r="CL16" i="27" s="1"/>
  <c r="CI16" i="27"/>
  <c r="CH16" i="27"/>
  <c r="CK15" i="27"/>
  <c r="CJ15" i="27"/>
  <c r="CL15" i="27" s="1"/>
  <c r="CI15" i="27"/>
  <c r="CH15" i="27"/>
  <c r="CK14" i="27"/>
  <c r="CJ14" i="27"/>
  <c r="CL14" i="27" s="1"/>
  <c r="CI14" i="27"/>
  <c r="CH14" i="27"/>
  <c r="CK13" i="27"/>
  <c r="CJ13" i="27"/>
  <c r="CL13" i="27" s="1"/>
  <c r="CI13" i="27"/>
  <c r="CH13" i="27"/>
  <c r="CK12" i="27"/>
  <c r="CJ12" i="27"/>
  <c r="CI12" i="27"/>
  <c r="CH12" i="27"/>
  <c r="CK11" i="27"/>
  <c r="CJ11" i="27"/>
  <c r="CL11" i="27" s="1"/>
  <c r="CI11" i="27"/>
  <c r="CH11" i="27"/>
  <c r="CK10" i="27"/>
  <c r="CJ10" i="27"/>
  <c r="CL10" i="27" s="1"/>
  <c r="CI10" i="27"/>
  <c r="CH10" i="27"/>
  <c r="CK9" i="27"/>
  <c r="CJ9" i="27"/>
  <c r="CL9" i="27" s="1"/>
  <c r="CI9" i="27"/>
  <c r="CH9" i="27"/>
  <c r="CK8" i="27"/>
  <c r="CJ8" i="27"/>
  <c r="CI8" i="27"/>
  <c r="CH8" i="27"/>
  <c r="CL8" i="27" s="1"/>
  <c r="CK7" i="27"/>
  <c r="CJ7" i="27"/>
  <c r="CL7" i="27" s="1"/>
  <c r="CI7" i="27"/>
  <c r="CH7" i="27"/>
  <c r="CK6" i="27"/>
  <c r="CJ6" i="27"/>
  <c r="CI6" i="27"/>
  <c r="CH6" i="27"/>
  <c r="CK5" i="27"/>
  <c r="CJ5" i="27"/>
  <c r="CL5" i="27" s="1"/>
  <c r="CI5" i="27"/>
  <c r="CH5" i="27"/>
  <c r="CK4" i="27"/>
  <c r="CJ4" i="27"/>
  <c r="CI4" i="27"/>
  <c r="CH4" i="27"/>
  <c r="CK3" i="27"/>
  <c r="CJ3" i="27"/>
  <c r="CL3" i="27" s="1"/>
  <c r="CI3" i="27"/>
  <c r="CH3" i="27"/>
  <c r="CK2" i="27"/>
  <c r="CJ2" i="27"/>
  <c r="CI2" i="27"/>
  <c r="CH2" i="27"/>
  <c r="CE54" i="27"/>
  <c r="CD54" i="27"/>
  <c r="CF54" i="27" s="1"/>
  <c r="CC54" i="27"/>
  <c r="CB54" i="27"/>
  <c r="CE53" i="27"/>
  <c r="CD53" i="27"/>
  <c r="CF53" i="27" s="1"/>
  <c r="CC53" i="27"/>
  <c r="CB53" i="27"/>
  <c r="CE52" i="27"/>
  <c r="CD52" i="27"/>
  <c r="CF52" i="27" s="1"/>
  <c r="CC52" i="27"/>
  <c r="CB52" i="27"/>
  <c r="CE51" i="27"/>
  <c r="CD51" i="27"/>
  <c r="CF51" i="27" s="1"/>
  <c r="CC51" i="27"/>
  <c r="CB51" i="27"/>
  <c r="CE50" i="27"/>
  <c r="CD50" i="27"/>
  <c r="CF50" i="27" s="1"/>
  <c r="CC50" i="27"/>
  <c r="CB50" i="27"/>
  <c r="CE49" i="27"/>
  <c r="CD49" i="27"/>
  <c r="CC49" i="27"/>
  <c r="CB49" i="27"/>
  <c r="CE48" i="27"/>
  <c r="CD48" i="27"/>
  <c r="CF48" i="27" s="1"/>
  <c r="CC48" i="27"/>
  <c r="CB48" i="27"/>
  <c r="CE47" i="27"/>
  <c r="CD47" i="27"/>
  <c r="CF47" i="27" s="1"/>
  <c r="CC47" i="27"/>
  <c r="CB47" i="27"/>
  <c r="CE46" i="27"/>
  <c r="CD46" i="27"/>
  <c r="CF46" i="27" s="1"/>
  <c r="CC46" i="27"/>
  <c r="CB46" i="27"/>
  <c r="CE45" i="27"/>
  <c r="CD45" i="27"/>
  <c r="CC45" i="27"/>
  <c r="CB45" i="27"/>
  <c r="CF45" i="27" s="1"/>
  <c r="CE44" i="27"/>
  <c r="CD44" i="27"/>
  <c r="CF44" i="27" s="1"/>
  <c r="CC44" i="27"/>
  <c r="CB44" i="27"/>
  <c r="CE43" i="27"/>
  <c r="CD43" i="27"/>
  <c r="CF43" i="27" s="1"/>
  <c r="CC43" i="27"/>
  <c r="CB43" i="27"/>
  <c r="CE42" i="27"/>
  <c r="CD42" i="27"/>
  <c r="CF42" i="27" s="1"/>
  <c r="CC42" i="27"/>
  <c r="CB42" i="27"/>
  <c r="CE41" i="27"/>
  <c r="CD41" i="27"/>
  <c r="CC41" i="27"/>
  <c r="CB41" i="27"/>
  <c r="CE40" i="27"/>
  <c r="CD40" i="27"/>
  <c r="CF40" i="27" s="1"/>
  <c r="CC40" i="27"/>
  <c r="CB40" i="27"/>
  <c r="CE39" i="27"/>
  <c r="CD39" i="27"/>
  <c r="CC39" i="27"/>
  <c r="CB39" i="27"/>
  <c r="CE38" i="27"/>
  <c r="CD38" i="27"/>
  <c r="CF38" i="27" s="1"/>
  <c r="CC38" i="27"/>
  <c r="CB38" i="27"/>
  <c r="CE37" i="27"/>
  <c r="CD37" i="27"/>
  <c r="CF37" i="27" s="1"/>
  <c r="CC37" i="27"/>
  <c r="CB37" i="27"/>
  <c r="CE36" i="27"/>
  <c r="CD36" i="27"/>
  <c r="CF36" i="27" s="1"/>
  <c r="CC36" i="27"/>
  <c r="CB36" i="27"/>
  <c r="CE35" i="27"/>
  <c r="CD35" i="27"/>
  <c r="CF35" i="27" s="1"/>
  <c r="CC35" i="27"/>
  <c r="CB35" i="27"/>
  <c r="CE34" i="27"/>
  <c r="CD34" i="27"/>
  <c r="CF34" i="27" s="1"/>
  <c r="CC34" i="27"/>
  <c r="CB34" i="27"/>
  <c r="CE33" i="27"/>
  <c r="CD33" i="27"/>
  <c r="CC33" i="27"/>
  <c r="CB33" i="27"/>
  <c r="CE32" i="27"/>
  <c r="CD32" i="27"/>
  <c r="CF32" i="27" s="1"/>
  <c r="CC32" i="27"/>
  <c r="CB32" i="27"/>
  <c r="CE31" i="27"/>
  <c r="CD31" i="27"/>
  <c r="CF31" i="27" s="1"/>
  <c r="CC31" i="27"/>
  <c r="CB31" i="27"/>
  <c r="CE30" i="27"/>
  <c r="CD30" i="27"/>
  <c r="CF30" i="27" s="1"/>
  <c r="CC30" i="27"/>
  <c r="CB30" i="27"/>
  <c r="CE29" i="27"/>
  <c r="CD29" i="27"/>
  <c r="CC29" i="27"/>
  <c r="CB29" i="27"/>
  <c r="CF29" i="27" s="1"/>
  <c r="CE28" i="27"/>
  <c r="CD28" i="27"/>
  <c r="CF28" i="27" s="1"/>
  <c r="CC28" i="27"/>
  <c r="CB28" i="27"/>
  <c r="CE27" i="27"/>
  <c r="CD27" i="27"/>
  <c r="CC27" i="27"/>
  <c r="CB27" i="27"/>
  <c r="CE26" i="27"/>
  <c r="CD26" i="27"/>
  <c r="CF26" i="27" s="1"/>
  <c r="CC26" i="27"/>
  <c r="CB26" i="27"/>
  <c r="CE25" i="27"/>
  <c r="CD25" i="27"/>
  <c r="CC25" i="27"/>
  <c r="CB25" i="27"/>
  <c r="CE24" i="27"/>
  <c r="CD24" i="27"/>
  <c r="CF24" i="27" s="1"/>
  <c r="CC24" i="27"/>
  <c r="CB24" i="27"/>
  <c r="CE23" i="27"/>
  <c r="CD23" i="27"/>
  <c r="CC23" i="27"/>
  <c r="CB23" i="27"/>
  <c r="CE22" i="27"/>
  <c r="CD22" i="27"/>
  <c r="CF22" i="27" s="1"/>
  <c r="CC22" i="27"/>
  <c r="CB22" i="27"/>
  <c r="CE21" i="27"/>
  <c r="CD21" i="27"/>
  <c r="CF21" i="27" s="1"/>
  <c r="CC21" i="27"/>
  <c r="CB21" i="27"/>
  <c r="CE20" i="27"/>
  <c r="CD20" i="27"/>
  <c r="CF20" i="27" s="1"/>
  <c r="CC20" i="27"/>
  <c r="CB20" i="27"/>
  <c r="CE19" i="27"/>
  <c r="CD19" i="27"/>
  <c r="CF19" i="27" s="1"/>
  <c r="CC19" i="27"/>
  <c r="CB19" i="27"/>
  <c r="CE18" i="27"/>
  <c r="CD18" i="27"/>
  <c r="CF18" i="27" s="1"/>
  <c r="CC18" i="27"/>
  <c r="CB18" i="27"/>
  <c r="CE17" i="27"/>
  <c r="CD17" i="27"/>
  <c r="CC17" i="27"/>
  <c r="CB17" i="27"/>
  <c r="CE16" i="27"/>
  <c r="CD16" i="27"/>
  <c r="CF16" i="27" s="1"/>
  <c r="CC16" i="27"/>
  <c r="CB16" i="27"/>
  <c r="CE15" i="27"/>
  <c r="CD15" i="27"/>
  <c r="CF15" i="27" s="1"/>
  <c r="CC15" i="27"/>
  <c r="CB15" i="27"/>
  <c r="CE14" i="27"/>
  <c r="CD14" i="27"/>
  <c r="CF14" i="27" s="1"/>
  <c r="CC14" i="27"/>
  <c r="CB14" i="27"/>
  <c r="CE13" i="27"/>
  <c r="CD13" i="27"/>
  <c r="CC13" i="27"/>
  <c r="CB13" i="27"/>
  <c r="CF13" i="27" s="1"/>
  <c r="CE12" i="27"/>
  <c r="CD12" i="27"/>
  <c r="CF12" i="27" s="1"/>
  <c r="CC12" i="27"/>
  <c r="CB12" i="27"/>
  <c r="CE11" i="27"/>
  <c r="CD11" i="27"/>
  <c r="CF11" i="27" s="1"/>
  <c r="CC11" i="27"/>
  <c r="CB11" i="27"/>
  <c r="CE10" i="27"/>
  <c r="CD10" i="27"/>
  <c r="CF10" i="27" s="1"/>
  <c r="CC10" i="27"/>
  <c r="CB10" i="27"/>
  <c r="CE9" i="27"/>
  <c r="CD9" i="27"/>
  <c r="CC9" i="27"/>
  <c r="CB9" i="27"/>
  <c r="CE8" i="27"/>
  <c r="CD8" i="27"/>
  <c r="CF8" i="27" s="1"/>
  <c r="CC8" i="27"/>
  <c r="CB8" i="27"/>
  <c r="CE7" i="27"/>
  <c r="CD7" i="27"/>
  <c r="CC7" i="27"/>
  <c r="CB7" i="27"/>
  <c r="CE6" i="27"/>
  <c r="CD6" i="27"/>
  <c r="CF6" i="27" s="1"/>
  <c r="CC6" i="27"/>
  <c r="CB6" i="27"/>
  <c r="CE5" i="27"/>
  <c r="CD5" i="27"/>
  <c r="CF5" i="27" s="1"/>
  <c r="CC5" i="27"/>
  <c r="CB5" i="27"/>
  <c r="CE4" i="27"/>
  <c r="CD4" i="27"/>
  <c r="CF4" i="27" s="1"/>
  <c r="CC4" i="27"/>
  <c r="CB4" i="27"/>
  <c r="CE3" i="27"/>
  <c r="CD3" i="27"/>
  <c r="CF3" i="27" s="1"/>
  <c r="CC3" i="27"/>
  <c r="CB3" i="27"/>
  <c r="CE2" i="27"/>
  <c r="CD2" i="27"/>
  <c r="CF2" i="27" s="1"/>
  <c r="CC2" i="27"/>
  <c r="CB2" i="27"/>
  <c r="BS54" i="27"/>
  <c r="BR54" i="27"/>
  <c r="BQ54" i="27"/>
  <c r="BP54" i="27"/>
  <c r="BT54" i="27" s="1"/>
  <c r="BS53" i="27"/>
  <c r="BR53" i="27"/>
  <c r="BT53" i="27" s="1"/>
  <c r="BQ53" i="27"/>
  <c r="BP53" i="27"/>
  <c r="BS52" i="27"/>
  <c r="BR52" i="27"/>
  <c r="BQ52" i="27"/>
  <c r="BP52" i="27"/>
  <c r="BS51" i="27"/>
  <c r="BR51" i="27"/>
  <c r="BT51" i="27" s="1"/>
  <c r="BQ51" i="27"/>
  <c r="BP51" i="27"/>
  <c r="BS50" i="27"/>
  <c r="BR50" i="27"/>
  <c r="BQ50" i="27"/>
  <c r="BP50" i="27"/>
  <c r="BS49" i="27"/>
  <c r="BR49" i="27"/>
  <c r="BT49" i="27" s="1"/>
  <c r="BQ49" i="27"/>
  <c r="BP49" i="27"/>
  <c r="BS48" i="27"/>
  <c r="BR48" i="27"/>
  <c r="BQ48" i="27"/>
  <c r="BP48" i="27"/>
  <c r="BS47" i="27"/>
  <c r="BR47" i="27"/>
  <c r="BT47" i="27" s="1"/>
  <c r="BQ47" i="27"/>
  <c r="BP47" i="27"/>
  <c r="BS46" i="27"/>
  <c r="BR46" i="27"/>
  <c r="BT46" i="27" s="1"/>
  <c r="BQ46" i="27"/>
  <c r="BP46" i="27"/>
  <c r="BS45" i="27"/>
  <c r="BR45" i="27"/>
  <c r="BT45" i="27" s="1"/>
  <c r="BQ45" i="27"/>
  <c r="BP45" i="27"/>
  <c r="BS44" i="27"/>
  <c r="BR44" i="27"/>
  <c r="BQ44" i="27"/>
  <c r="BP44" i="27"/>
  <c r="BS43" i="27"/>
  <c r="BR43" i="27"/>
  <c r="BT43" i="27" s="1"/>
  <c r="BQ43" i="27"/>
  <c r="BP43" i="27"/>
  <c r="BS42" i="27"/>
  <c r="BR42" i="27"/>
  <c r="BQ42" i="27"/>
  <c r="BP42" i="27"/>
  <c r="BS41" i="27"/>
  <c r="BR41" i="27"/>
  <c r="BT41" i="27" s="1"/>
  <c r="BQ41" i="27"/>
  <c r="BP41" i="27"/>
  <c r="BS40" i="27"/>
  <c r="BR40" i="27"/>
  <c r="BQ40" i="27"/>
  <c r="BP40" i="27"/>
  <c r="BS39" i="27"/>
  <c r="BR39" i="27"/>
  <c r="BT39" i="27" s="1"/>
  <c r="BQ39" i="27"/>
  <c r="BP39" i="27"/>
  <c r="BS38" i="27"/>
  <c r="BR38" i="27"/>
  <c r="BQ38" i="27"/>
  <c r="BP38" i="27"/>
  <c r="BT38" i="27" s="1"/>
  <c r="BS37" i="27"/>
  <c r="BR37" i="27"/>
  <c r="BT37" i="27" s="1"/>
  <c r="BQ37" i="27"/>
  <c r="BP37" i="27"/>
  <c r="BS36" i="27"/>
  <c r="BR36" i="27"/>
  <c r="BQ36" i="27"/>
  <c r="BP36" i="27"/>
  <c r="BS35" i="27"/>
  <c r="BR35" i="27"/>
  <c r="BT35" i="27" s="1"/>
  <c r="BQ35" i="27"/>
  <c r="BP35" i="27"/>
  <c r="BS34" i="27"/>
  <c r="BR34" i="27"/>
  <c r="BQ34" i="27"/>
  <c r="BP34" i="27"/>
  <c r="BS33" i="27"/>
  <c r="BR33" i="27"/>
  <c r="BT33" i="27" s="1"/>
  <c r="BQ33" i="27"/>
  <c r="BP33" i="27"/>
  <c r="BS32" i="27"/>
  <c r="BR32" i="27"/>
  <c r="BQ32" i="27"/>
  <c r="BP32" i="27"/>
  <c r="BS31" i="27"/>
  <c r="BR31" i="27"/>
  <c r="BQ31" i="27"/>
  <c r="BP31" i="27"/>
  <c r="BS30" i="27"/>
  <c r="BR30" i="27"/>
  <c r="BT30" i="27" s="1"/>
  <c r="BQ30" i="27"/>
  <c r="BP30" i="27"/>
  <c r="BS29" i="27"/>
  <c r="BR29" i="27"/>
  <c r="BT29" i="27" s="1"/>
  <c r="BQ29" i="27"/>
  <c r="BP29" i="27"/>
  <c r="BS28" i="27"/>
  <c r="BR28" i="27"/>
  <c r="BQ28" i="27"/>
  <c r="BP28" i="27"/>
  <c r="BS27" i="27"/>
  <c r="BR27" i="27"/>
  <c r="BT27" i="27" s="1"/>
  <c r="BQ27" i="27"/>
  <c r="BP27" i="27"/>
  <c r="BS26" i="27"/>
  <c r="BR26" i="27"/>
  <c r="BQ26" i="27"/>
  <c r="BP26" i="27"/>
  <c r="BS25" i="27"/>
  <c r="BR25" i="27"/>
  <c r="BT25" i="27" s="1"/>
  <c r="BQ25" i="27"/>
  <c r="BP25" i="27"/>
  <c r="BS24" i="27"/>
  <c r="BR24" i="27"/>
  <c r="BQ24" i="27"/>
  <c r="BP24" i="27"/>
  <c r="BS23" i="27"/>
  <c r="BR23" i="27"/>
  <c r="BT23" i="27" s="1"/>
  <c r="BQ23" i="27"/>
  <c r="BP23" i="27"/>
  <c r="BS22" i="27"/>
  <c r="BR22" i="27"/>
  <c r="BQ22" i="27"/>
  <c r="BP22" i="27"/>
  <c r="BT22" i="27" s="1"/>
  <c r="BS21" i="27"/>
  <c r="BR21" i="27"/>
  <c r="BT21" i="27" s="1"/>
  <c r="BQ21" i="27"/>
  <c r="BP21" i="27"/>
  <c r="BS20" i="27"/>
  <c r="BR20" i="27"/>
  <c r="BQ20" i="27"/>
  <c r="BP20" i="27"/>
  <c r="BS19" i="27"/>
  <c r="BR19" i="27"/>
  <c r="BT19" i="27" s="1"/>
  <c r="BQ19" i="27"/>
  <c r="BP19" i="27"/>
  <c r="BS18" i="27"/>
  <c r="BR18" i="27"/>
  <c r="BQ18" i="27"/>
  <c r="BP18" i="27"/>
  <c r="BS17" i="27"/>
  <c r="BR17" i="27"/>
  <c r="BT17" i="27" s="1"/>
  <c r="BQ17" i="27"/>
  <c r="BP17" i="27"/>
  <c r="BS16" i="27"/>
  <c r="BR16" i="27"/>
  <c r="BQ16" i="27"/>
  <c r="BP16" i="27"/>
  <c r="BS15" i="27"/>
  <c r="BR15" i="27"/>
  <c r="BT15" i="27" s="1"/>
  <c r="BQ15" i="27"/>
  <c r="BP15" i="27"/>
  <c r="BS14" i="27"/>
  <c r="BR14" i="27"/>
  <c r="BT14" i="27" s="1"/>
  <c r="BQ14" i="27"/>
  <c r="BP14" i="27"/>
  <c r="BS13" i="27"/>
  <c r="BR13" i="27"/>
  <c r="BT13" i="27" s="1"/>
  <c r="BQ13" i="27"/>
  <c r="BP13" i="27"/>
  <c r="BS12" i="27"/>
  <c r="BR12" i="27"/>
  <c r="BQ12" i="27"/>
  <c r="BP12" i="27"/>
  <c r="BS11" i="27"/>
  <c r="BR11" i="27"/>
  <c r="BT11" i="27" s="1"/>
  <c r="BQ11" i="27"/>
  <c r="BP11" i="27"/>
  <c r="BS10" i="27"/>
  <c r="BR10" i="27"/>
  <c r="BQ10" i="27"/>
  <c r="BP10" i="27"/>
  <c r="BS9" i="27"/>
  <c r="BR9" i="27"/>
  <c r="BT9" i="27" s="1"/>
  <c r="BQ9" i="27"/>
  <c r="BP9" i="27"/>
  <c r="BS8" i="27"/>
  <c r="BR8" i="27"/>
  <c r="BQ8" i="27"/>
  <c r="BP8" i="27"/>
  <c r="BS7" i="27"/>
  <c r="BR7" i="27"/>
  <c r="BT7" i="27" s="1"/>
  <c r="BQ7" i="27"/>
  <c r="BP7" i="27"/>
  <c r="BS6" i="27"/>
  <c r="BR6" i="27"/>
  <c r="BQ6" i="27"/>
  <c r="BP6" i="27"/>
  <c r="BT6" i="27" s="1"/>
  <c r="BS5" i="27"/>
  <c r="BR5" i="27"/>
  <c r="BT5" i="27" s="1"/>
  <c r="BQ5" i="27"/>
  <c r="BP5" i="27"/>
  <c r="BS4" i="27"/>
  <c r="BR4" i="27"/>
  <c r="BQ4" i="27"/>
  <c r="BP4" i="27"/>
  <c r="BS3" i="27"/>
  <c r="BR3" i="27"/>
  <c r="BT3" i="27" s="1"/>
  <c r="BQ3" i="27"/>
  <c r="BP3" i="27"/>
  <c r="BS2" i="27"/>
  <c r="BR2" i="27"/>
  <c r="BQ2" i="27"/>
  <c r="BP2" i="27"/>
  <c r="BG54" i="27"/>
  <c r="BF54" i="27"/>
  <c r="BH54" i="27" s="1"/>
  <c r="BE54" i="27"/>
  <c r="BD54" i="27"/>
  <c r="BG53" i="27"/>
  <c r="BF53" i="27"/>
  <c r="BE53" i="27"/>
  <c r="BD53" i="27"/>
  <c r="BG52" i="27"/>
  <c r="BF52" i="27"/>
  <c r="BE52" i="27"/>
  <c r="BD52" i="27"/>
  <c r="BG51" i="27"/>
  <c r="BF51" i="27"/>
  <c r="BH51" i="27" s="1"/>
  <c r="BE51" i="27"/>
  <c r="BD51" i="27"/>
  <c r="BG50" i="27"/>
  <c r="BF50" i="27"/>
  <c r="BH50" i="27" s="1"/>
  <c r="BE50" i="27"/>
  <c r="BD50" i="27"/>
  <c r="BG49" i="27"/>
  <c r="BF49" i="27"/>
  <c r="BE49" i="27"/>
  <c r="BD49" i="27"/>
  <c r="BG48" i="27"/>
  <c r="BF48" i="27"/>
  <c r="BH48" i="27" s="1"/>
  <c r="BE48" i="27"/>
  <c r="BD48" i="27"/>
  <c r="BG47" i="27"/>
  <c r="BF47" i="27"/>
  <c r="BE47" i="27"/>
  <c r="BD47" i="27"/>
  <c r="BG46" i="27"/>
  <c r="BF46" i="27"/>
  <c r="BH46" i="27" s="1"/>
  <c r="BE46" i="27"/>
  <c r="BD46" i="27"/>
  <c r="BG45" i="27"/>
  <c r="BF45" i="27"/>
  <c r="BE45" i="27"/>
  <c r="BD45" i="27"/>
  <c r="BG44" i="27"/>
  <c r="BF44" i="27"/>
  <c r="BH44" i="27" s="1"/>
  <c r="BE44" i="27"/>
  <c r="BD44" i="27"/>
  <c r="BG43" i="27"/>
  <c r="BF43" i="27"/>
  <c r="BE43" i="27"/>
  <c r="BD43" i="27"/>
  <c r="BH43" i="27" s="1"/>
  <c r="BG42" i="27"/>
  <c r="BF42" i="27"/>
  <c r="BH42" i="27" s="1"/>
  <c r="BE42" i="27"/>
  <c r="BD42" i="27"/>
  <c r="BG41" i="27"/>
  <c r="BF41" i="27"/>
  <c r="BE41" i="27"/>
  <c r="BD41" i="27"/>
  <c r="BG40" i="27"/>
  <c r="BF40" i="27"/>
  <c r="BH40" i="27" s="1"/>
  <c r="BE40" i="27"/>
  <c r="BD40" i="27"/>
  <c r="BG39" i="27"/>
  <c r="BF39" i="27"/>
  <c r="BE39" i="27"/>
  <c r="BD39" i="27"/>
  <c r="BG38" i="27"/>
  <c r="BF38" i="27"/>
  <c r="BH38" i="27" s="1"/>
  <c r="BE38" i="27"/>
  <c r="BD38" i="27"/>
  <c r="BG37" i="27"/>
  <c r="BF37" i="27"/>
  <c r="BE37" i="27"/>
  <c r="BD37" i="27"/>
  <c r="BG36" i="27"/>
  <c r="BF36" i="27"/>
  <c r="BH36" i="27" s="1"/>
  <c r="BE36" i="27"/>
  <c r="BD36" i="27"/>
  <c r="BG35" i="27"/>
  <c r="BF35" i="27"/>
  <c r="BH35" i="27" s="1"/>
  <c r="BE35" i="27"/>
  <c r="BD35" i="27"/>
  <c r="BG34" i="27"/>
  <c r="BF34" i="27"/>
  <c r="BH34" i="27" s="1"/>
  <c r="BE34" i="27"/>
  <c r="BD34" i="27"/>
  <c r="BG33" i="27"/>
  <c r="BF33" i="27"/>
  <c r="BE33" i="27"/>
  <c r="BD33" i="27"/>
  <c r="BG32" i="27"/>
  <c r="BF32" i="27"/>
  <c r="BH32" i="27" s="1"/>
  <c r="BE32" i="27"/>
  <c r="BD32" i="27"/>
  <c r="BG31" i="27"/>
  <c r="BF31" i="27"/>
  <c r="BE31" i="27"/>
  <c r="BD31" i="27"/>
  <c r="BG30" i="27"/>
  <c r="BF30" i="27"/>
  <c r="BH30" i="27" s="1"/>
  <c r="BE30" i="27"/>
  <c r="BD30" i="27"/>
  <c r="BG29" i="27"/>
  <c r="BF29" i="27"/>
  <c r="BE29" i="27"/>
  <c r="BD29" i="27"/>
  <c r="BG28" i="27"/>
  <c r="BF28" i="27"/>
  <c r="BH28" i="27" s="1"/>
  <c r="BE28" i="27"/>
  <c r="BD28" i="27"/>
  <c r="BG27" i="27"/>
  <c r="BF27" i="27"/>
  <c r="BE27" i="27"/>
  <c r="BD27" i="27"/>
  <c r="BH27" i="27" s="1"/>
  <c r="BG26" i="27"/>
  <c r="BF26" i="27"/>
  <c r="BH26" i="27" s="1"/>
  <c r="BE26" i="27"/>
  <c r="BD26" i="27"/>
  <c r="BG25" i="27"/>
  <c r="BF25" i="27"/>
  <c r="BE25" i="27"/>
  <c r="BD25" i="27"/>
  <c r="BG24" i="27"/>
  <c r="BF24" i="27"/>
  <c r="BH24" i="27" s="1"/>
  <c r="BE24" i="27"/>
  <c r="BD24" i="27"/>
  <c r="BG23" i="27"/>
  <c r="BF23" i="27"/>
  <c r="BE23" i="27"/>
  <c r="BD23" i="27"/>
  <c r="BG22" i="27"/>
  <c r="BF22" i="27"/>
  <c r="BH22" i="27" s="1"/>
  <c r="BE22" i="27"/>
  <c r="BD22" i="27"/>
  <c r="BG21" i="27"/>
  <c r="BF21" i="27"/>
  <c r="BE21" i="27"/>
  <c r="BD21" i="27"/>
  <c r="BG20" i="27"/>
  <c r="BF20" i="27"/>
  <c r="BE20" i="27"/>
  <c r="BD20" i="27"/>
  <c r="BG19" i="27"/>
  <c r="BF19" i="27"/>
  <c r="BH19" i="27" s="1"/>
  <c r="BE19" i="27"/>
  <c r="BD19" i="27"/>
  <c r="BG18" i="27"/>
  <c r="BF18" i="27"/>
  <c r="BH18" i="27" s="1"/>
  <c r="BE18" i="27"/>
  <c r="BD18" i="27"/>
  <c r="BG17" i="27"/>
  <c r="BF17" i="27"/>
  <c r="BE17" i="27"/>
  <c r="BD17" i="27"/>
  <c r="BG16" i="27"/>
  <c r="BF16" i="27"/>
  <c r="BH16" i="27" s="1"/>
  <c r="BE16" i="27"/>
  <c r="BD16" i="27"/>
  <c r="BG15" i="27"/>
  <c r="BF15" i="27"/>
  <c r="BE15" i="27"/>
  <c r="BD15" i="27"/>
  <c r="BG14" i="27"/>
  <c r="BF14" i="27"/>
  <c r="BH14" i="27" s="1"/>
  <c r="BE14" i="27"/>
  <c r="BD14" i="27"/>
  <c r="BG13" i="27"/>
  <c r="BF13" i="27"/>
  <c r="BE13" i="27"/>
  <c r="BD13" i="27"/>
  <c r="BG12" i="27"/>
  <c r="BF12" i="27"/>
  <c r="BH12" i="27" s="1"/>
  <c r="BE12" i="27"/>
  <c r="BD12" i="27"/>
  <c r="BG11" i="27"/>
  <c r="BF11" i="27"/>
  <c r="BE11" i="27"/>
  <c r="BD11" i="27"/>
  <c r="BH11" i="27" s="1"/>
  <c r="BG10" i="27"/>
  <c r="BF10" i="27"/>
  <c r="BH10" i="27" s="1"/>
  <c r="BE10" i="27"/>
  <c r="BD10" i="27"/>
  <c r="BG9" i="27"/>
  <c r="BF9" i="27"/>
  <c r="BE9" i="27"/>
  <c r="BD9" i="27"/>
  <c r="BG8" i="27"/>
  <c r="BF8" i="27"/>
  <c r="BH8" i="27" s="1"/>
  <c r="BE8" i="27"/>
  <c r="BD8" i="27"/>
  <c r="BG7" i="27"/>
  <c r="BF7" i="27"/>
  <c r="BE7" i="27"/>
  <c r="BD7" i="27"/>
  <c r="BG6" i="27"/>
  <c r="BF6" i="27"/>
  <c r="BH6" i="27" s="1"/>
  <c r="BE6" i="27"/>
  <c r="BD6" i="27"/>
  <c r="BG5" i="27"/>
  <c r="BF5" i="27"/>
  <c r="BE5" i="27"/>
  <c r="BD5" i="27"/>
  <c r="BG4" i="27"/>
  <c r="BF4" i="27"/>
  <c r="BH4" i="27" s="1"/>
  <c r="BE4" i="27"/>
  <c r="BD4" i="27"/>
  <c r="BG3" i="27"/>
  <c r="BF3" i="27"/>
  <c r="BH3" i="27" s="1"/>
  <c r="BE3" i="27"/>
  <c r="BD3" i="27"/>
  <c r="BG2" i="27"/>
  <c r="BF2" i="27"/>
  <c r="BH2" i="27" s="1"/>
  <c r="BE2" i="27"/>
  <c r="BD2" i="27"/>
  <c r="BA54" i="27"/>
  <c r="AZ54" i="27"/>
  <c r="AY54" i="27"/>
  <c r="AX54" i="27"/>
  <c r="BA53" i="27"/>
  <c r="AZ53" i="27"/>
  <c r="BB53" i="27" s="1"/>
  <c r="AY53" i="27"/>
  <c r="AX53" i="27"/>
  <c r="BA52" i="27"/>
  <c r="AZ52" i="27"/>
  <c r="AY52" i="27"/>
  <c r="AX52" i="27"/>
  <c r="BA51" i="27"/>
  <c r="AZ51" i="27"/>
  <c r="BB51" i="27" s="1"/>
  <c r="AY51" i="27"/>
  <c r="AX51" i="27"/>
  <c r="BA50" i="27"/>
  <c r="AZ50" i="27"/>
  <c r="AY50" i="27"/>
  <c r="AX50" i="27"/>
  <c r="BA49" i="27"/>
  <c r="AZ49" i="27"/>
  <c r="BB49" i="27" s="1"/>
  <c r="AY49" i="27"/>
  <c r="AX49" i="27"/>
  <c r="BA48" i="27"/>
  <c r="AZ48" i="27"/>
  <c r="AY48" i="27"/>
  <c r="AX48" i="27"/>
  <c r="BB48" i="27" s="1"/>
  <c r="BA47" i="27"/>
  <c r="AZ47" i="27"/>
  <c r="BB47" i="27" s="1"/>
  <c r="AY47" i="27"/>
  <c r="AX47" i="27"/>
  <c r="BA46" i="27"/>
  <c r="AZ46" i="27"/>
  <c r="AY46" i="27"/>
  <c r="AX46" i="27"/>
  <c r="BA45" i="27"/>
  <c r="AZ45" i="27"/>
  <c r="BB45" i="27" s="1"/>
  <c r="AY45" i="27"/>
  <c r="AX45" i="27"/>
  <c r="BA44" i="27"/>
  <c r="AZ44" i="27"/>
  <c r="AY44" i="27"/>
  <c r="AX44" i="27"/>
  <c r="BA43" i="27"/>
  <c r="AZ43" i="27"/>
  <c r="BB43" i="27" s="1"/>
  <c r="AY43" i="27"/>
  <c r="AX43" i="27"/>
  <c r="BA42" i="27"/>
  <c r="AZ42" i="27"/>
  <c r="AY42" i="27"/>
  <c r="AX42" i="27"/>
  <c r="BA41" i="27"/>
  <c r="AZ41" i="27"/>
  <c r="AY41" i="27"/>
  <c r="AX41" i="27"/>
  <c r="BA40" i="27"/>
  <c r="AZ40" i="27"/>
  <c r="BB40" i="27" s="1"/>
  <c r="AY40" i="27"/>
  <c r="AX40" i="27"/>
  <c r="BA39" i="27"/>
  <c r="AZ39" i="27"/>
  <c r="BB39" i="27" s="1"/>
  <c r="AY39" i="27"/>
  <c r="AX39" i="27"/>
  <c r="BA38" i="27"/>
  <c r="AZ38" i="27"/>
  <c r="AY38" i="27"/>
  <c r="AX38" i="27"/>
  <c r="BA37" i="27"/>
  <c r="AZ37" i="27"/>
  <c r="BB37" i="27" s="1"/>
  <c r="AY37" i="27"/>
  <c r="AX37" i="27"/>
  <c r="BA36" i="27"/>
  <c r="AZ36" i="27"/>
  <c r="AY36" i="27"/>
  <c r="AX36" i="27"/>
  <c r="BA35" i="27"/>
  <c r="AZ35" i="27"/>
  <c r="BB35" i="27" s="1"/>
  <c r="AY35" i="27"/>
  <c r="AX35" i="27"/>
  <c r="BA34" i="27"/>
  <c r="AZ34" i="27"/>
  <c r="AY34" i="27"/>
  <c r="AX34" i="27"/>
  <c r="BA33" i="27"/>
  <c r="AZ33" i="27"/>
  <c r="BB33" i="27" s="1"/>
  <c r="AY33" i="27"/>
  <c r="AX33" i="27"/>
  <c r="BA32" i="27"/>
  <c r="AZ32" i="27"/>
  <c r="AY32" i="27"/>
  <c r="AX32" i="27"/>
  <c r="BB32" i="27" s="1"/>
  <c r="BA31" i="27"/>
  <c r="AZ31" i="27"/>
  <c r="BB31" i="27" s="1"/>
  <c r="AY31" i="27"/>
  <c r="AX31" i="27"/>
  <c r="BA30" i="27"/>
  <c r="AZ30" i="27"/>
  <c r="AY30" i="27"/>
  <c r="AX30" i="27"/>
  <c r="BA29" i="27"/>
  <c r="AZ29" i="27"/>
  <c r="BB29" i="27" s="1"/>
  <c r="AY29" i="27"/>
  <c r="AX29" i="27"/>
  <c r="BA28" i="27"/>
  <c r="AZ28" i="27"/>
  <c r="AY28" i="27"/>
  <c r="AX28" i="27"/>
  <c r="BA27" i="27"/>
  <c r="AZ27" i="27"/>
  <c r="BB27" i="27" s="1"/>
  <c r="AY27" i="27"/>
  <c r="AX27" i="27"/>
  <c r="BA26" i="27"/>
  <c r="AZ26" i="27"/>
  <c r="AY26" i="27"/>
  <c r="AX26" i="27"/>
  <c r="BA25" i="27"/>
  <c r="AZ25" i="27"/>
  <c r="BB25" i="27" s="1"/>
  <c r="AY25" i="27"/>
  <c r="AX25" i="27"/>
  <c r="BA24" i="27"/>
  <c r="AZ24" i="27"/>
  <c r="BB24" i="27" s="1"/>
  <c r="AY24" i="27"/>
  <c r="AX24" i="27"/>
  <c r="BA23" i="27"/>
  <c r="AZ23" i="27"/>
  <c r="BB23" i="27" s="1"/>
  <c r="AY23" i="27"/>
  <c r="AX23" i="27"/>
  <c r="BA22" i="27"/>
  <c r="AZ22" i="27"/>
  <c r="AY22" i="27"/>
  <c r="AX22" i="27"/>
  <c r="BA21" i="27"/>
  <c r="AZ21" i="27"/>
  <c r="BB21" i="27" s="1"/>
  <c r="AY21" i="27"/>
  <c r="AX21" i="27"/>
  <c r="BA20" i="27"/>
  <c r="AZ20" i="27"/>
  <c r="AY20" i="27"/>
  <c r="AX20" i="27"/>
  <c r="BA19" i="27"/>
  <c r="AZ19" i="27"/>
  <c r="BB19" i="27" s="1"/>
  <c r="AY19" i="27"/>
  <c r="AX19" i="27"/>
  <c r="BA18" i="27"/>
  <c r="AZ18" i="27"/>
  <c r="AY18" i="27"/>
  <c r="AX18" i="27"/>
  <c r="BA17" i="27"/>
  <c r="AZ17" i="27"/>
  <c r="BB17" i="27" s="1"/>
  <c r="AY17" i="27"/>
  <c r="AX17" i="27"/>
  <c r="BA16" i="27"/>
  <c r="AZ16" i="27"/>
  <c r="AY16" i="27"/>
  <c r="AX16" i="27"/>
  <c r="BB16" i="27" s="1"/>
  <c r="BA15" i="27"/>
  <c r="AZ15" i="27"/>
  <c r="BB15" i="27" s="1"/>
  <c r="AY15" i="27"/>
  <c r="AX15" i="27"/>
  <c r="BA14" i="27"/>
  <c r="AZ14" i="27"/>
  <c r="AY14" i="27"/>
  <c r="AX14" i="27"/>
  <c r="BA13" i="27"/>
  <c r="AZ13" i="27"/>
  <c r="BB13" i="27" s="1"/>
  <c r="AY13" i="27"/>
  <c r="AX13" i="27"/>
  <c r="BA12" i="27"/>
  <c r="AZ12" i="27"/>
  <c r="AY12" i="27"/>
  <c r="AX12" i="27"/>
  <c r="BA11" i="27"/>
  <c r="AZ11" i="27"/>
  <c r="BB11" i="27" s="1"/>
  <c r="AY11" i="27"/>
  <c r="AX11" i="27"/>
  <c r="BA10" i="27"/>
  <c r="AZ10" i="27"/>
  <c r="AY10" i="27"/>
  <c r="AX10" i="27"/>
  <c r="BA9" i="27"/>
  <c r="AZ9" i="27"/>
  <c r="AY9" i="27"/>
  <c r="AX9" i="27"/>
  <c r="BA8" i="27"/>
  <c r="AZ8" i="27"/>
  <c r="BB8" i="27" s="1"/>
  <c r="AY8" i="27"/>
  <c r="AX8" i="27"/>
  <c r="BA7" i="27"/>
  <c r="AZ7" i="27"/>
  <c r="BB7" i="27" s="1"/>
  <c r="AY7" i="27"/>
  <c r="AX7" i="27"/>
  <c r="BA6" i="27"/>
  <c r="AZ6" i="27"/>
  <c r="AY6" i="27"/>
  <c r="AX6" i="27"/>
  <c r="BA5" i="27"/>
  <c r="AZ5" i="27"/>
  <c r="BB5" i="27" s="1"/>
  <c r="AY5" i="27"/>
  <c r="AX5" i="27"/>
  <c r="BA4" i="27"/>
  <c r="AZ4" i="27"/>
  <c r="AY4" i="27"/>
  <c r="AX4" i="27"/>
  <c r="BA3" i="27"/>
  <c r="AZ3" i="27"/>
  <c r="BB3" i="27" s="1"/>
  <c r="AY3" i="27"/>
  <c r="AX3" i="27"/>
  <c r="BA2" i="27"/>
  <c r="AZ2" i="27"/>
  <c r="AY2" i="27"/>
  <c r="AX2" i="27"/>
  <c r="AU54" i="27"/>
  <c r="AT54" i="27"/>
  <c r="AV54" i="27" s="1"/>
  <c r="AS54" i="27"/>
  <c r="AR54" i="27"/>
  <c r="AU53" i="27"/>
  <c r="AT53" i="27"/>
  <c r="AS53" i="27"/>
  <c r="AR53" i="27"/>
  <c r="AV53" i="27" s="1"/>
  <c r="AU52" i="27"/>
  <c r="AT52" i="27"/>
  <c r="AV52" i="27" s="1"/>
  <c r="AS52" i="27"/>
  <c r="AR52" i="27"/>
  <c r="AU51" i="27"/>
  <c r="AT51" i="27"/>
  <c r="AS51" i="27"/>
  <c r="AR51" i="27"/>
  <c r="AU50" i="27"/>
  <c r="AT50" i="27"/>
  <c r="AV50" i="27" s="1"/>
  <c r="AS50" i="27"/>
  <c r="AR50" i="27"/>
  <c r="AU49" i="27"/>
  <c r="AT49" i="27"/>
  <c r="AS49" i="27"/>
  <c r="AR49" i="27"/>
  <c r="AU48" i="27"/>
  <c r="AT48" i="27"/>
  <c r="AV48" i="27" s="1"/>
  <c r="AS48" i="27"/>
  <c r="AR48" i="27"/>
  <c r="AU47" i="27"/>
  <c r="AT47" i="27"/>
  <c r="AS47" i="27"/>
  <c r="AR47" i="27"/>
  <c r="AU46" i="27"/>
  <c r="AT46" i="27"/>
  <c r="AV46" i="27" s="1"/>
  <c r="AS46" i="27"/>
  <c r="AR46" i="27"/>
  <c r="AU45" i="27"/>
  <c r="AT45" i="27"/>
  <c r="AV45" i="27" s="1"/>
  <c r="AS45" i="27"/>
  <c r="AR45" i="27"/>
  <c r="AU44" i="27"/>
  <c r="AT44" i="27"/>
  <c r="AV44" i="27" s="1"/>
  <c r="AS44" i="27"/>
  <c r="AR44" i="27"/>
  <c r="AU43" i="27"/>
  <c r="AT43" i="27"/>
  <c r="AS43" i="27"/>
  <c r="AR43" i="27"/>
  <c r="AU42" i="27"/>
  <c r="AT42" i="27"/>
  <c r="AV42" i="27" s="1"/>
  <c r="AS42" i="27"/>
  <c r="AR42" i="27"/>
  <c r="AU41" i="27"/>
  <c r="AT41" i="27"/>
  <c r="AS41" i="27"/>
  <c r="AR41" i="27"/>
  <c r="AU40" i="27"/>
  <c r="AT40" i="27"/>
  <c r="AV40" i="27" s="1"/>
  <c r="AS40" i="27"/>
  <c r="AR40" i="27"/>
  <c r="AU39" i="27"/>
  <c r="AT39" i="27"/>
  <c r="AS39" i="27"/>
  <c r="AR39" i="27"/>
  <c r="AU38" i="27"/>
  <c r="AT38" i="27"/>
  <c r="AV38" i="27" s="1"/>
  <c r="AS38" i="27"/>
  <c r="AR38" i="27"/>
  <c r="AU37" i="27"/>
  <c r="AT37" i="27"/>
  <c r="AS37" i="27"/>
  <c r="AR37" i="27"/>
  <c r="AV37" i="27" s="1"/>
  <c r="AU36" i="27"/>
  <c r="AT36" i="27"/>
  <c r="AV36" i="27" s="1"/>
  <c r="AS36" i="27"/>
  <c r="AR36" i="27"/>
  <c r="AU35" i="27"/>
  <c r="AT35" i="27"/>
  <c r="AS35" i="27"/>
  <c r="AR35" i="27"/>
  <c r="AU34" i="27"/>
  <c r="AT34" i="27"/>
  <c r="AV34" i="27" s="1"/>
  <c r="AS34" i="27"/>
  <c r="AR34" i="27"/>
  <c r="AU33" i="27"/>
  <c r="AT33" i="27"/>
  <c r="AS33" i="27"/>
  <c r="AR33" i="27"/>
  <c r="AU32" i="27"/>
  <c r="AT32" i="27"/>
  <c r="AV32" i="27" s="1"/>
  <c r="AS32" i="27"/>
  <c r="AR32" i="27"/>
  <c r="AU31" i="27"/>
  <c r="AT31" i="27"/>
  <c r="AS31" i="27"/>
  <c r="AR31" i="27"/>
  <c r="AU30" i="27"/>
  <c r="AT30" i="27"/>
  <c r="AS30" i="27"/>
  <c r="AR30" i="27"/>
  <c r="AU29" i="27"/>
  <c r="AT29" i="27"/>
  <c r="AV29" i="27" s="1"/>
  <c r="AS29" i="27"/>
  <c r="AR29" i="27"/>
  <c r="AU28" i="27"/>
  <c r="AT28" i="27"/>
  <c r="AV28" i="27" s="1"/>
  <c r="AS28" i="27"/>
  <c r="AR28" i="27"/>
  <c r="AU27" i="27"/>
  <c r="AT27" i="27"/>
  <c r="AS27" i="27"/>
  <c r="AR27" i="27"/>
  <c r="AU26" i="27"/>
  <c r="AT26" i="27"/>
  <c r="AV26" i="27" s="1"/>
  <c r="AS26" i="27"/>
  <c r="AR26" i="27"/>
  <c r="AU25" i="27"/>
  <c r="AT25" i="27"/>
  <c r="AS25" i="27"/>
  <c r="AR25" i="27"/>
  <c r="AU24" i="27"/>
  <c r="AT24" i="27"/>
  <c r="AV24" i="27" s="1"/>
  <c r="AS24" i="27"/>
  <c r="AR24" i="27"/>
  <c r="AU23" i="27"/>
  <c r="AT23" i="27"/>
  <c r="AS23" i="27"/>
  <c r="AR23" i="27"/>
  <c r="AU22" i="27"/>
  <c r="AT22" i="27"/>
  <c r="AV22" i="27" s="1"/>
  <c r="AS22" i="27"/>
  <c r="AR22" i="27"/>
  <c r="AU21" i="27"/>
  <c r="AT21" i="27"/>
  <c r="AS21" i="27"/>
  <c r="AR21" i="27"/>
  <c r="AV21" i="27" s="1"/>
  <c r="AU20" i="27"/>
  <c r="AT20" i="27"/>
  <c r="AV20" i="27" s="1"/>
  <c r="AS20" i="27"/>
  <c r="AR20" i="27"/>
  <c r="AU19" i="27"/>
  <c r="AT19" i="27"/>
  <c r="AS19" i="27"/>
  <c r="AR19" i="27"/>
  <c r="AU18" i="27"/>
  <c r="AT18" i="27"/>
  <c r="AV18" i="27" s="1"/>
  <c r="AS18" i="27"/>
  <c r="AR18" i="27"/>
  <c r="AU17" i="27"/>
  <c r="AT17" i="27"/>
  <c r="AS17" i="27"/>
  <c r="AR17" i="27"/>
  <c r="AU16" i="27"/>
  <c r="AT16" i="27"/>
  <c r="AV16" i="27" s="1"/>
  <c r="AS16" i="27"/>
  <c r="AR16" i="27"/>
  <c r="AU15" i="27"/>
  <c r="AT15" i="27"/>
  <c r="AS15" i="27"/>
  <c r="AR15" i="27"/>
  <c r="AU14" i="27"/>
  <c r="AT14" i="27"/>
  <c r="AV14" i="27" s="1"/>
  <c r="AS14" i="27"/>
  <c r="AR14" i="27"/>
  <c r="AU13" i="27"/>
  <c r="AT13" i="27"/>
  <c r="AV13" i="27" s="1"/>
  <c r="AS13" i="27"/>
  <c r="AR13" i="27"/>
  <c r="AU12" i="27"/>
  <c r="AT12" i="27"/>
  <c r="AV12" i="27" s="1"/>
  <c r="AS12" i="27"/>
  <c r="AR12" i="27"/>
  <c r="AU11" i="27"/>
  <c r="AT11" i="27"/>
  <c r="AS11" i="27"/>
  <c r="AR11" i="27"/>
  <c r="AU10" i="27"/>
  <c r="AT10" i="27"/>
  <c r="AV10" i="27" s="1"/>
  <c r="AS10" i="27"/>
  <c r="AR10" i="27"/>
  <c r="AU9" i="27"/>
  <c r="AT9" i="27"/>
  <c r="AS9" i="27"/>
  <c r="AR9" i="27"/>
  <c r="AU8" i="27"/>
  <c r="AT8" i="27"/>
  <c r="AV8" i="27" s="1"/>
  <c r="AS8" i="27"/>
  <c r="AR8" i="27"/>
  <c r="AU7" i="27"/>
  <c r="AT7" i="27"/>
  <c r="AS7" i="27"/>
  <c r="AR7" i="27"/>
  <c r="AU6" i="27"/>
  <c r="AT6" i="27"/>
  <c r="AV6" i="27" s="1"/>
  <c r="AS6" i="27"/>
  <c r="AR6" i="27"/>
  <c r="AU5" i="27"/>
  <c r="AT5" i="27"/>
  <c r="AS5" i="27"/>
  <c r="AR5" i="27"/>
  <c r="AV5" i="27" s="1"/>
  <c r="AU4" i="27"/>
  <c r="AT4" i="27"/>
  <c r="AV4" i="27" s="1"/>
  <c r="AS4" i="27"/>
  <c r="AR4" i="27"/>
  <c r="AU3" i="27"/>
  <c r="AT3" i="27"/>
  <c r="AS3" i="27"/>
  <c r="AR3" i="27"/>
  <c r="AU2" i="27"/>
  <c r="AT2" i="27"/>
  <c r="AV2" i="27" s="1"/>
  <c r="AS2" i="27"/>
  <c r="AR2" i="27"/>
  <c r="AO54" i="27"/>
  <c r="AN54" i="27"/>
  <c r="AM54" i="27"/>
  <c r="AL54" i="27"/>
  <c r="AO53" i="27"/>
  <c r="AN53" i="27"/>
  <c r="AP53" i="27" s="1"/>
  <c r="AM53" i="27"/>
  <c r="AL53" i="27"/>
  <c r="AO52" i="27"/>
  <c r="AN52" i="27"/>
  <c r="AM52" i="27"/>
  <c r="AL52" i="27"/>
  <c r="AO51" i="27"/>
  <c r="AN51" i="27"/>
  <c r="AM51" i="27"/>
  <c r="AL51" i="27"/>
  <c r="AO50" i="27"/>
  <c r="AN50" i="27"/>
  <c r="AP50" i="27" s="1"/>
  <c r="AM50" i="27"/>
  <c r="AL50" i="27"/>
  <c r="AO49" i="27"/>
  <c r="AN49" i="27"/>
  <c r="AP49" i="27" s="1"/>
  <c r="AM49" i="27"/>
  <c r="AL49" i="27"/>
  <c r="AO48" i="27"/>
  <c r="AN48" i="27"/>
  <c r="AM48" i="27"/>
  <c r="AL48" i="27"/>
  <c r="AO47" i="27"/>
  <c r="AN47" i="27"/>
  <c r="AP47" i="27" s="1"/>
  <c r="AM47" i="27"/>
  <c r="AL47" i="27"/>
  <c r="AO46" i="27"/>
  <c r="AN46" i="27"/>
  <c r="AM46" i="27"/>
  <c r="AL46" i="27"/>
  <c r="AO45" i="27"/>
  <c r="AN45" i="27"/>
  <c r="AP45" i="27" s="1"/>
  <c r="AM45" i="27"/>
  <c r="AL45" i="27"/>
  <c r="AO44" i="27"/>
  <c r="AN44" i="27"/>
  <c r="AM44" i="27"/>
  <c r="AL44" i="27"/>
  <c r="AO43" i="27"/>
  <c r="AN43" i="27"/>
  <c r="AP43" i="27" s="1"/>
  <c r="AM43" i="27"/>
  <c r="AL43" i="27"/>
  <c r="AO42" i="27"/>
  <c r="AN42" i="27"/>
  <c r="AM42" i="27"/>
  <c r="AL42" i="27"/>
  <c r="AP42" i="27" s="1"/>
  <c r="AO41" i="27"/>
  <c r="AN41" i="27"/>
  <c r="AP41" i="27" s="1"/>
  <c r="AM41" i="27"/>
  <c r="AL41" i="27"/>
  <c r="AO40" i="27"/>
  <c r="AN40" i="27"/>
  <c r="AM40" i="27"/>
  <c r="AL40" i="27"/>
  <c r="AO39" i="27"/>
  <c r="AN39" i="27"/>
  <c r="AP39" i="27" s="1"/>
  <c r="AM39" i="27"/>
  <c r="AL39" i="27"/>
  <c r="AO38" i="27"/>
  <c r="AN38" i="27"/>
  <c r="AM38" i="27"/>
  <c r="AL38" i="27"/>
  <c r="AO37" i="27"/>
  <c r="AN37" i="27"/>
  <c r="AP37" i="27" s="1"/>
  <c r="AM37" i="27"/>
  <c r="AL37" i="27"/>
  <c r="AO36" i="27"/>
  <c r="AN36" i="27"/>
  <c r="AM36" i="27"/>
  <c r="AL36" i="27"/>
  <c r="AO35" i="27"/>
  <c r="AN35" i="27"/>
  <c r="AP35" i="27" s="1"/>
  <c r="AM35" i="27"/>
  <c r="AL35" i="27"/>
  <c r="AO34" i="27"/>
  <c r="AN34" i="27"/>
  <c r="AP34" i="27" s="1"/>
  <c r="AM34" i="27"/>
  <c r="AL34" i="27"/>
  <c r="AO33" i="27"/>
  <c r="AN33" i="27"/>
  <c r="AP33" i="27" s="1"/>
  <c r="AM33" i="27"/>
  <c r="AL33" i="27"/>
  <c r="AO32" i="27"/>
  <c r="AN32" i="27"/>
  <c r="AM32" i="27"/>
  <c r="AL32" i="27"/>
  <c r="AO31" i="27"/>
  <c r="AN31" i="27"/>
  <c r="AP31" i="27" s="1"/>
  <c r="AM31" i="27"/>
  <c r="AL31" i="27"/>
  <c r="AO30" i="27"/>
  <c r="AN30" i="27"/>
  <c r="AM30" i="27"/>
  <c r="AL30" i="27"/>
  <c r="AO29" i="27"/>
  <c r="AN29" i="27"/>
  <c r="AP29" i="27" s="1"/>
  <c r="AM29" i="27"/>
  <c r="AL29" i="27"/>
  <c r="AO28" i="27"/>
  <c r="AN28" i="27"/>
  <c r="AM28" i="27"/>
  <c r="AL28" i="27"/>
  <c r="AO27" i="27"/>
  <c r="AN27" i="27"/>
  <c r="AP27" i="27" s="1"/>
  <c r="AM27" i="27"/>
  <c r="AL27" i="27"/>
  <c r="AO26" i="27"/>
  <c r="AN26" i="27"/>
  <c r="AM26" i="27"/>
  <c r="AL26" i="27"/>
  <c r="AP26" i="27" s="1"/>
  <c r="AO25" i="27"/>
  <c r="AN25" i="27"/>
  <c r="AP25" i="27" s="1"/>
  <c r="AM25" i="27"/>
  <c r="AL25" i="27"/>
  <c r="AO24" i="27"/>
  <c r="AN24" i="27"/>
  <c r="AM24" i="27"/>
  <c r="AL24" i="27"/>
  <c r="AO23" i="27"/>
  <c r="AN23" i="27"/>
  <c r="AP23" i="27" s="1"/>
  <c r="AM23" i="27"/>
  <c r="AL23" i="27"/>
  <c r="AO22" i="27"/>
  <c r="AN22" i="27"/>
  <c r="AM22" i="27"/>
  <c r="AL22" i="27"/>
  <c r="AO21" i="27"/>
  <c r="AN21" i="27"/>
  <c r="AP21" i="27" s="1"/>
  <c r="AM21" i="27"/>
  <c r="AL21" i="27"/>
  <c r="AO20" i="27"/>
  <c r="AN20" i="27"/>
  <c r="AM20" i="27"/>
  <c r="AL20" i="27"/>
  <c r="AO19" i="27"/>
  <c r="AN19" i="27"/>
  <c r="AM19" i="27"/>
  <c r="AL19" i="27"/>
  <c r="AO18" i="27"/>
  <c r="AN18" i="27"/>
  <c r="AP18" i="27" s="1"/>
  <c r="AM18" i="27"/>
  <c r="AL18" i="27"/>
  <c r="AO17" i="27"/>
  <c r="AN17" i="27"/>
  <c r="AP17" i="27" s="1"/>
  <c r="AM17" i="27"/>
  <c r="AL17" i="27"/>
  <c r="AO16" i="27"/>
  <c r="AN16" i="27"/>
  <c r="AM16" i="27"/>
  <c r="AL16" i="27"/>
  <c r="AO15" i="27"/>
  <c r="AN15" i="27"/>
  <c r="AP15" i="27" s="1"/>
  <c r="AM15" i="27"/>
  <c r="AL15" i="27"/>
  <c r="AO14" i="27"/>
  <c r="AN14" i="27"/>
  <c r="AM14" i="27"/>
  <c r="AL14" i="27"/>
  <c r="AO13" i="27"/>
  <c r="AN13" i="27"/>
  <c r="AP13" i="27" s="1"/>
  <c r="AM13" i="27"/>
  <c r="AL13" i="27"/>
  <c r="AO12" i="27"/>
  <c r="AN12" i="27"/>
  <c r="AM12" i="27"/>
  <c r="AL12" i="27"/>
  <c r="AO11" i="27"/>
  <c r="AN11" i="27"/>
  <c r="AP11" i="27" s="1"/>
  <c r="AM11" i="27"/>
  <c r="AL11" i="27"/>
  <c r="AO10" i="27"/>
  <c r="AN10" i="27"/>
  <c r="AM10" i="27"/>
  <c r="AL10" i="27"/>
  <c r="AP10" i="27" s="1"/>
  <c r="AO9" i="27"/>
  <c r="AN9" i="27"/>
  <c r="AP9" i="27" s="1"/>
  <c r="AM9" i="27"/>
  <c r="AL9" i="27"/>
  <c r="AO8" i="27"/>
  <c r="AN8" i="27"/>
  <c r="AM8" i="27"/>
  <c r="AL8" i="27"/>
  <c r="AO7" i="27"/>
  <c r="AN7" i="27"/>
  <c r="AP7" i="27" s="1"/>
  <c r="AM7" i="27"/>
  <c r="AL7" i="27"/>
  <c r="AO6" i="27"/>
  <c r="AN6" i="27"/>
  <c r="AM6" i="27"/>
  <c r="AL6" i="27"/>
  <c r="AO5" i="27"/>
  <c r="AN5" i="27"/>
  <c r="AP5" i="27" s="1"/>
  <c r="AM5" i="27"/>
  <c r="AL5" i="27"/>
  <c r="AO4" i="27"/>
  <c r="AN4" i="27"/>
  <c r="AM4" i="27"/>
  <c r="AL4" i="27"/>
  <c r="AO3" i="27"/>
  <c r="AN3" i="27"/>
  <c r="AP3" i="27" s="1"/>
  <c r="AM3" i="27"/>
  <c r="AL3" i="27"/>
  <c r="AO2" i="27"/>
  <c r="AN2" i="27"/>
  <c r="AP2" i="27" s="1"/>
  <c r="AM2" i="27"/>
  <c r="AL2" i="27"/>
  <c r="AI54" i="27"/>
  <c r="AH54" i="27"/>
  <c r="AJ54" i="27" s="1"/>
  <c r="AG54" i="27"/>
  <c r="AF54" i="27"/>
  <c r="AI53" i="27"/>
  <c r="AH53" i="27"/>
  <c r="AG53" i="27"/>
  <c r="AF53" i="27"/>
  <c r="AI52" i="27"/>
  <c r="AH52" i="27"/>
  <c r="AJ52" i="27" s="1"/>
  <c r="AG52" i="27"/>
  <c r="AF52" i="27"/>
  <c r="AI51" i="27"/>
  <c r="AH51" i="27"/>
  <c r="AG51" i="27"/>
  <c r="AF51" i="27"/>
  <c r="AI50" i="27"/>
  <c r="AH50" i="27"/>
  <c r="AJ50" i="27" s="1"/>
  <c r="AG50" i="27"/>
  <c r="AF50" i="27"/>
  <c r="AI49" i="27"/>
  <c r="AH49" i="27"/>
  <c r="AG49" i="27"/>
  <c r="AF49" i="27"/>
  <c r="AI48" i="27"/>
  <c r="AH48" i="27"/>
  <c r="AJ48" i="27" s="1"/>
  <c r="AG48" i="27"/>
  <c r="AF48" i="27"/>
  <c r="AI47" i="27"/>
  <c r="AH47" i="27"/>
  <c r="AG47" i="27"/>
  <c r="AF47" i="27"/>
  <c r="AJ47" i="27" s="1"/>
  <c r="AI46" i="27"/>
  <c r="AH46" i="27"/>
  <c r="AJ46" i="27" s="1"/>
  <c r="AG46" i="27"/>
  <c r="AF46" i="27"/>
  <c r="AI45" i="27"/>
  <c r="AH45" i="27"/>
  <c r="AG45" i="27"/>
  <c r="AF45" i="27"/>
  <c r="AI44" i="27"/>
  <c r="AH44" i="27"/>
  <c r="AJ44" i="27" s="1"/>
  <c r="AG44" i="27"/>
  <c r="AF44" i="27"/>
  <c r="AI43" i="27"/>
  <c r="AH43" i="27"/>
  <c r="AG43" i="27"/>
  <c r="AF43" i="27"/>
  <c r="AI42" i="27"/>
  <c r="AH42" i="27"/>
  <c r="AJ42" i="27" s="1"/>
  <c r="AG42" i="27"/>
  <c r="AF42" i="27"/>
  <c r="AI41" i="27"/>
  <c r="AH41" i="27"/>
  <c r="AG41" i="27"/>
  <c r="AF41" i="27"/>
  <c r="AI40" i="27"/>
  <c r="AH40" i="27"/>
  <c r="AG40" i="27"/>
  <c r="AF40" i="27"/>
  <c r="AI39" i="27"/>
  <c r="AH39" i="27"/>
  <c r="AJ39" i="27" s="1"/>
  <c r="AG39" i="27"/>
  <c r="AF39" i="27"/>
  <c r="AI38" i="27"/>
  <c r="AH38" i="27"/>
  <c r="AJ38" i="27" s="1"/>
  <c r="AG38" i="27"/>
  <c r="AF38" i="27"/>
  <c r="AI37" i="27"/>
  <c r="AH37" i="27"/>
  <c r="AG37" i="27"/>
  <c r="AF37" i="27"/>
  <c r="AI36" i="27"/>
  <c r="AH36" i="27"/>
  <c r="AJ36" i="27" s="1"/>
  <c r="AG36" i="27"/>
  <c r="AF36" i="27"/>
  <c r="AI35" i="27"/>
  <c r="AH35" i="27"/>
  <c r="AG35" i="27"/>
  <c r="AF35" i="27"/>
  <c r="AI34" i="27"/>
  <c r="AH34" i="27"/>
  <c r="AJ34" i="27" s="1"/>
  <c r="AG34" i="27"/>
  <c r="AF34" i="27"/>
  <c r="AI33" i="27"/>
  <c r="AH33" i="27"/>
  <c r="AG33" i="27"/>
  <c r="AF33" i="27"/>
  <c r="AI32" i="27"/>
  <c r="AH32" i="27"/>
  <c r="AJ32" i="27" s="1"/>
  <c r="AG32" i="27"/>
  <c r="AF32" i="27"/>
  <c r="AI31" i="27"/>
  <c r="AH31" i="27"/>
  <c r="AG31" i="27"/>
  <c r="AF31" i="27"/>
  <c r="AJ31" i="27" s="1"/>
  <c r="AI30" i="27"/>
  <c r="AH30" i="27"/>
  <c r="AJ30" i="27" s="1"/>
  <c r="AG30" i="27"/>
  <c r="AF30" i="27"/>
  <c r="AI29" i="27"/>
  <c r="AH29" i="27"/>
  <c r="AG29" i="27"/>
  <c r="AF29" i="27"/>
  <c r="AI28" i="27"/>
  <c r="AH28" i="27"/>
  <c r="AJ28" i="27" s="1"/>
  <c r="AG28" i="27"/>
  <c r="AF28" i="27"/>
  <c r="AI27" i="27"/>
  <c r="AH27" i="27"/>
  <c r="AG27" i="27"/>
  <c r="AF27" i="27"/>
  <c r="AI26" i="27"/>
  <c r="AH26" i="27"/>
  <c r="AJ26" i="27" s="1"/>
  <c r="AG26" i="27"/>
  <c r="AF26" i="27"/>
  <c r="AI25" i="27"/>
  <c r="AH25" i="27"/>
  <c r="AG25" i="27"/>
  <c r="AF25" i="27"/>
  <c r="AI24" i="27"/>
  <c r="AH24" i="27"/>
  <c r="AJ24" i="27" s="1"/>
  <c r="AG24" i="27"/>
  <c r="AF24" i="27"/>
  <c r="AI23" i="27"/>
  <c r="AH23" i="27"/>
  <c r="AJ23" i="27" s="1"/>
  <c r="AG23" i="27"/>
  <c r="AF23" i="27"/>
  <c r="AI22" i="27"/>
  <c r="AH22" i="27"/>
  <c r="AJ22" i="27" s="1"/>
  <c r="AG22" i="27"/>
  <c r="AF22" i="27"/>
  <c r="AI21" i="27"/>
  <c r="AH21" i="27"/>
  <c r="AG21" i="27"/>
  <c r="AF21" i="27"/>
  <c r="AI20" i="27"/>
  <c r="AH20" i="27"/>
  <c r="AJ20" i="27" s="1"/>
  <c r="AG20" i="27"/>
  <c r="AF20" i="27"/>
  <c r="AI19" i="27"/>
  <c r="AH19" i="27"/>
  <c r="AG19" i="27"/>
  <c r="AF19" i="27"/>
  <c r="AI18" i="27"/>
  <c r="AH18" i="27"/>
  <c r="AJ18" i="27" s="1"/>
  <c r="AG18" i="27"/>
  <c r="AF18" i="27"/>
  <c r="AI17" i="27"/>
  <c r="AH17" i="27"/>
  <c r="AG17" i="27"/>
  <c r="AF17" i="27"/>
  <c r="AI16" i="27"/>
  <c r="AH16" i="27"/>
  <c r="AJ16" i="27" s="1"/>
  <c r="AG16" i="27"/>
  <c r="AF16" i="27"/>
  <c r="AI15" i="27"/>
  <c r="AH15" i="27"/>
  <c r="AG15" i="27"/>
  <c r="AF15" i="27"/>
  <c r="AJ15" i="27" s="1"/>
  <c r="AI14" i="27"/>
  <c r="AH14" i="27"/>
  <c r="AJ14" i="27" s="1"/>
  <c r="AG14" i="27"/>
  <c r="AF14" i="27"/>
  <c r="AI13" i="27"/>
  <c r="AH13" i="27"/>
  <c r="AG13" i="27"/>
  <c r="AF13" i="27"/>
  <c r="AI12" i="27"/>
  <c r="AH12" i="27"/>
  <c r="AJ12" i="27" s="1"/>
  <c r="AG12" i="27"/>
  <c r="AF12" i="27"/>
  <c r="AI11" i="27"/>
  <c r="AH11" i="27"/>
  <c r="AG11" i="27"/>
  <c r="AF11" i="27"/>
  <c r="AI10" i="27"/>
  <c r="AH10" i="27"/>
  <c r="AJ10" i="27" s="1"/>
  <c r="AG10" i="27"/>
  <c r="AF10" i="27"/>
  <c r="AI9" i="27"/>
  <c r="AH9" i="27"/>
  <c r="AG9" i="27"/>
  <c r="AF9" i="27"/>
  <c r="AI8" i="27"/>
  <c r="AH8" i="27"/>
  <c r="AG8" i="27"/>
  <c r="AF8" i="27"/>
  <c r="AI7" i="27"/>
  <c r="AH7" i="27"/>
  <c r="AJ7" i="27" s="1"/>
  <c r="AG7" i="27"/>
  <c r="AF7" i="27"/>
  <c r="AI6" i="27"/>
  <c r="AH6" i="27"/>
  <c r="AJ6" i="27" s="1"/>
  <c r="AG6" i="27"/>
  <c r="AF6" i="27"/>
  <c r="AI5" i="27"/>
  <c r="AH5" i="27"/>
  <c r="AG5" i="27"/>
  <c r="AF5" i="27"/>
  <c r="AI4" i="27"/>
  <c r="AH4" i="27"/>
  <c r="AJ4" i="27" s="1"/>
  <c r="AG4" i="27"/>
  <c r="AF4" i="27"/>
  <c r="AI3" i="27"/>
  <c r="AH3" i="27"/>
  <c r="AG3" i="27"/>
  <c r="AF3" i="27"/>
  <c r="AI2" i="27"/>
  <c r="AH2" i="27"/>
  <c r="AJ2" i="27" s="1"/>
  <c r="AG2" i="27"/>
  <c r="AF2" i="27"/>
  <c r="W54" i="27"/>
  <c r="V54" i="27"/>
  <c r="U54" i="27"/>
  <c r="T54" i="27"/>
  <c r="W53" i="27"/>
  <c r="V53" i="27"/>
  <c r="X53" i="27" s="1"/>
  <c r="U53" i="27"/>
  <c r="T53" i="27"/>
  <c r="W52" i="27"/>
  <c r="V52" i="27"/>
  <c r="U52" i="27"/>
  <c r="T52" i="27"/>
  <c r="W51" i="27"/>
  <c r="V51" i="27"/>
  <c r="X51" i="27" s="1"/>
  <c r="U51" i="27"/>
  <c r="T51" i="27"/>
  <c r="W50" i="27"/>
  <c r="V50" i="27"/>
  <c r="U50" i="27"/>
  <c r="T50" i="27"/>
  <c r="W49" i="27"/>
  <c r="V49" i="27"/>
  <c r="X49" i="27" s="1"/>
  <c r="U49" i="27"/>
  <c r="T49" i="27"/>
  <c r="W48" i="27"/>
  <c r="V48" i="27"/>
  <c r="X48" i="27" s="1"/>
  <c r="U48" i="27"/>
  <c r="T48" i="27"/>
  <c r="W47" i="27"/>
  <c r="V47" i="27"/>
  <c r="X47" i="27" s="1"/>
  <c r="U47" i="27"/>
  <c r="T47" i="27"/>
  <c r="W46" i="27"/>
  <c r="V46" i="27"/>
  <c r="U46" i="27"/>
  <c r="T46" i="27"/>
  <c r="W45" i="27"/>
  <c r="V45" i="27"/>
  <c r="X45" i="27" s="1"/>
  <c r="U45" i="27"/>
  <c r="T45" i="27"/>
  <c r="W44" i="27"/>
  <c r="V44" i="27"/>
  <c r="U44" i="27"/>
  <c r="T44" i="27"/>
  <c r="X44" i="27" s="1"/>
  <c r="W43" i="27"/>
  <c r="V43" i="27"/>
  <c r="X43" i="27" s="1"/>
  <c r="U43" i="27"/>
  <c r="T43" i="27"/>
  <c r="W42" i="27"/>
  <c r="V42" i="27"/>
  <c r="X42" i="27" s="1"/>
  <c r="U42" i="27"/>
  <c r="T42" i="27"/>
  <c r="W41" i="27"/>
  <c r="V41" i="27"/>
  <c r="X41" i="27" s="1"/>
  <c r="U41" i="27"/>
  <c r="T41" i="27"/>
  <c r="W40" i="27"/>
  <c r="V40" i="27"/>
  <c r="X40" i="27" s="1"/>
  <c r="U40" i="27"/>
  <c r="T40" i="27"/>
  <c r="W39" i="27"/>
  <c r="V39" i="27"/>
  <c r="X39" i="27" s="1"/>
  <c r="U39" i="27"/>
  <c r="T39" i="27"/>
  <c r="W38" i="27"/>
  <c r="V38" i="27"/>
  <c r="U38" i="27"/>
  <c r="T38" i="27"/>
  <c r="W37" i="27"/>
  <c r="V37" i="27"/>
  <c r="X37" i="27" s="1"/>
  <c r="U37" i="27"/>
  <c r="T37" i="27"/>
  <c r="W36" i="27"/>
  <c r="V36" i="27"/>
  <c r="X36" i="27" s="1"/>
  <c r="U36" i="27"/>
  <c r="T36" i="27"/>
  <c r="W35" i="27"/>
  <c r="V35" i="27"/>
  <c r="X35" i="27" s="1"/>
  <c r="U35" i="27"/>
  <c r="T35" i="27"/>
  <c r="W34" i="27"/>
  <c r="V34" i="27"/>
  <c r="U34" i="27"/>
  <c r="T34" i="27"/>
  <c r="W33" i="27"/>
  <c r="V33" i="27"/>
  <c r="X33" i="27" s="1"/>
  <c r="U33" i="27"/>
  <c r="T33" i="27"/>
  <c r="W32" i="27"/>
  <c r="V32" i="27"/>
  <c r="X32" i="27" s="1"/>
  <c r="U32" i="27"/>
  <c r="T32" i="27"/>
  <c r="W31" i="27"/>
  <c r="V31" i="27"/>
  <c r="X31" i="27" s="1"/>
  <c r="U31" i="27"/>
  <c r="T31" i="27"/>
  <c r="W30" i="27"/>
  <c r="V30" i="27"/>
  <c r="U30" i="27"/>
  <c r="T30" i="27"/>
  <c r="W29" i="27"/>
  <c r="V29" i="27"/>
  <c r="X29" i="27" s="1"/>
  <c r="U29" i="27"/>
  <c r="T29" i="27"/>
  <c r="W28" i="27"/>
  <c r="V28" i="27"/>
  <c r="U28" i="27"/>
  <c r="T28" i="27"/>
  <c r="X28" i="27" s="1"/>
  <c r="W27" i="27"/>
  <c r="V27" i="27"/>
  <c r="X27" i="27" s="1"/>
  <c r="U27" i="27"/>
  <c r="T27" i="27"/>
  <c r="W26" i="27"/>
  <c r="V26" i="27"/>
  <c r="X26" i="27" s="1"/>
  <c r="U26" i="27"/>
  <c r="T26" i="27"/>
  <c r="W25" i="27"/>
  <c r="V25" i="27"/>
  <c r="X25" i="27" s="1"/>
  <c r="U25" i="27"/>
  <c r="T25" i="27"/>
  <c r="W24" i="27"/>
  <c r="V24" i="27"/>
  <c r="U24" i="27"/>
  <c r="T24" i="27"/>
  <c r="W23" i="27"/>
  <c r="V23" i="27"/>
  <c r="X23" i="27" s="1"/>
  <c r="U23" i="27"/>
  <c r="T23" i="27"/>
  <c r="W22" i="27"/>
  <c r="V22" i="27"/>
  <c r="U22" i="27"/>
  <c r="T22" i="27"/>
  <c r="W21" i="27"/>
  <c r="V21" i="27"/>
  <c r="X21" i="27" s="1"/>
  <c r="U21" i="27"/>
  <c r="T21" i="27"/>
  <c r="W20" i="27"/>
  <c r="V20" i="27"/>
  <c r="U20" i="27"/>
  <c r="T20" i="27"/>
  <c r="W19" i="27"/>
  <c r="V19" i="27"/>
  <c r="X19" i="27" s="1"/>
  <c r="U19" i="27"/>
  <c r="T19" i="27"/>
  <c r="W18" i="27"/>
  <c r="V18" i="27"/>
  <c r="U18" i="27"/>
  <c r="T18" i="27"/>
  <c r="W17" i="27"/>
  <c r="V17" i="27"/>
  <c r="X17" i="27" s="1"/>
  <c r="U17" i="27"/>
  <c r="T17" i="27"/>
  <c r="W16" i="27"/>
  <c r="V16" i="27"/>
  <c r="X16" i="27" s="1"/>
  <c r="U16" i="27"/>
  <c r="T16" i="27"/>
  <c r="W15" i="27"/>
  <c r="V15" i="27"/>
  <c r="X15" i="27" s="1"/>
  <c r="U15" i="27"/>
  <c r="T15" i="27"/>
  <c r="W14" i="27"/>
  <c r="V14" i="27"/>
  <c r="U14" i="27"/>
  <c r="T14" i="27"/>
  <c r="W13" i="27"/>
  <c r="V13" i="27"/>
  <c r="X13" i="27" s="1"/>
  <c r="U13" i="27"/>
  <c r="T13" i="27"/>
  <c r="W12" i="27"/>
  <c r="V12" i="27"/>
  <c r="U12" i="27"/>
  <c r="T12" i="27"/>
  <c r="X12" i="27" s="1"/>
  <c r="W11" i="27"/>
  <c r="V11" i="27"/>
  <c r="X11" i="27" s="1"/>
  <c r="U11" i="27"/>
  <c r="T11" i="27"/>
  <c r="W10" i="27"/>
  <c r="V10" i="27"/>
  <c r="X10" i="27" s="1"/>
  <c r="U10" i="27"/>
  <c r="T10" i="27"/>
  <c r="W9" i="27"/>
  <c r="V9" i="27"/>
  <c r="X9" i="27" s="1"/>
  <c r="U9" i="27"/>
  <c r="T9" i="27"/>
  <c r="W8" i="27"/>
  <c r="V8" i="27"/>
  <c r="X8" i="27" s="1"/>
  <c r="U8" i="27"/>
  <c r="T8" i="27"/>
  <c r="W7" i="27"/>
  <c r="V7" i="27"/>
  <c r="X7" i="27" s="1"/>
  <c r="U7" i="27"/>
  <c r="T7" i="27"/>
  <c r="W6" i="27"/>
  <c r="V6" i="27"/>
  <c r="U6" i="27"/>
  <c r="T6" i="27"/>
  <c r="W5" i="27"/>
  <c r="V5" i="27"/>
  <c r="X5" i="27" s="1"/>
  <c r="U5" i="27"/>
  <c r="T5" i="27"/>
  <c r="W4" i="27"/>
  <c r="V4" i="27"/>
  <c r="X4" i="27" s="1"/>
  <c r="U4" i="27"/>
  <c r="T4" i="27"/>
  <c r="W3" i="27"/>
  <c r="V3" i="27"/>
  <c r="X3" i="27" s="1"/>
  <c r="U3" i="27"/>
  <c r="T3" i="27"/>
  <c r="W2" i="27"/>
  <c r="V2" i="27"/>
  <c r="U2" i="27"/>
  <c r="T2" i="27"/>
  <c r="AB54" i="27"/>
  <c r="AA54" i="27"/>
  <c r="AD54" i="27" s="1"/>
  <c r="Z54" i="27"/>
  <c r="AB53" i="27"/>
  <c r="AA53" i="27"/>
  <c r="Z53" i="27"/>
  <c r="AD53" i="27" s="1"/>
  <c r="AB52" i="27"/>
  <c r="AA52" i="27"/>
  <c r="Z52" i="27"/>
  <c r="AB51" i="27"/>
  <c r="AD51" i="27" s="1"/>
  <c r="AA51" i="27"/>
  <c r="Z51" i="27"/>
  <c r="AB50" i="27"/>
  <c r="AA50" i="27"/>
  <c r="AD50" i="27" s="1"/>
  <c r="Z50" i="27"/>
  <c r="AB49" i="27"/>
  <c r="AA49" i="27"/>
  <c r="Z49" i="27"/>
  <c r="AD49" i="27" s="1"/>
  <c r="AB48" i="27"/>
  <c r="AA48" i="27"/>
  <c r="Z48" i="27"/>
  <c r="AB47" i="27"/>
  <c r="AD47" i="27" s="1"/>
  <c r="AA47" i="27"/>
  <c r="Z47" i="27"/>
  <c r="AB46" i="27"/>
  <c r="AA46" i="27"/>
  <c r="AD46" i="27" s="1"/>
  <c r="Z46" i="27"/>
  <c r="AB45" i="27"/>
  <c r="AA45" i="27"/>
  <c r="Z45" i="27"/>
  <c r="AB44" i="27"/>
  <c r="AA44" i="27"/>
  <c r="Z44" i="27"/>
  <c r="AB43" i="27"/>
  <c r="AD43" i="27" s="1"/>
  <c r="AA43" i="27"/>
  <c r="Z43" i="27"/>
  <c r="AB42" i="27"/>
  <c r="AA42" i="27"/>
  <c r="AD42" i="27" s="1"/>
  <c r="Z42" i="27"/>
  <c r="AB41" i="27"/>
  <c r="AA41" i="27"/>
  <c r="Z41" i="27"/>
  <c r="AD41" i="27" s="1"/>
  <c r="AB40" i="27"/>
  <c r="AA40" i="27"/>
  <c r="Z40" i="27"/>
  <c r="AB39" i="27"/>
  <c r="AA39" i="27"/>
  <c r="Z39" i="27"/>
  <c r="AD39" i="27" s="1"/>
  <c r="AB38" i="27"/>
  <c r="AA38" i="27"/>
  <c r="AD38" i="27" s="1"/>
  <c r="Z38" i="27"/>
  <c r="AB37" i="27"/>
  <c r="AA37" i="27"/>
  <c r="Z37" i="27"/>
  <c r="AD37" i="27" s="1"/>
  <c r="AB36" i="27"/>
  <c r="AA36" i="27"/>
  <c r="Z36" i="27"/>
  <c r="AB35" i="27"/>
  <c r="AD35" i="27" s="1"/>
  <c r="AA35" i="27"/>
  <c r="Z35" i="27"/>
  <c r="AB34" i="27"/>
  <c r="AA34" i="27"/>
  <c r="AD34" i="27" s="1"/>
  <c r="Z34" i="27"/>
  <c r="AB33" i="27"/>
  <c r="AA33" i="27"/>
  <c r="Z33" i="27"/>
  <c r="AD33" i="27" s="1"/>
  <c r="AB32" i="27"/>
  <c r="AA32" i="27"/>
  <c r="Z32" i="27"/>
  <c r="AB31" i="27"/>
  <c r="AA31" i="27"/>
  <c r="Z31" i="27"/>
  <c r="AB30" i="27"/>
  <c r="AA30" i="27"/>
  <c r="AD30" i="27" s="1"/>
  <c r="Z30" i="27"/>
  <c r="AB29" i="27"/>
  <c r="AA29" i="27"/>
  <c r="Z29" i="27"/>
  <c r="AB28" i="27"/>
  <c r="AA28" i="27"/>
  <c r="Z28" i="27"/>
  <c r="AB27" i="27"/>
  <c r="AD27" i="27" s="1"/>
  <c r="AA27" i="27"/>
  <c r="Z27" i="27"/>
  <c r="AB26" i="27"/>
  <c r="AA26" i="27"/>
  <c r="AD26" i="27" s="1"/>
  <c r="Z26" i="27"/>
  <c r="AB25" i="27"/>
  <c r="AA25" i="27"/>
  <c r="Z25" i="27"/>
  <c r="AD25" i="27" s="1"/>
  <c r="AB24" i="27"/>
  <c r="AA24" i="27"/>
  <c r="Z24" i="27"/>
  <c r="AB23" i="27"/>
  <c r="AA23" i="27"/>
  <c r="Z23" i="27"/>
  <c r="AD23" i="27" s="1"/>
  <c r="AB22" i="27"/>
  <c r="AA22" i="27"/>
  <c r="AD22" i="27" s="1"/>
  <c r="Z22" i="27"/>
  <c r="AB21" i="27"/>
  <c r="AA21" i="27"/>
  <c r="Z21" i="27"/>
  <c r="AD21" i="27" s="1"/>
  <c r="AB20" i="27"/>
  <c r="AA20" i="27"/>
  <c r="Z20" i="27"/>
  <c r="AB19" i="27"/>
  <c r="AD19" i="27" s="1"/>
  <c r="AA19" i="27"/>
  <c r="Z19" i="27"/>
  <c r="AB18" i="27"/>
  <c r="AA18" i="27"/>
  <c r="AD18" i="27" s="1"/>
  <c r="Z18" i="27"/>
  <c r="AB17" i="27"/>
  <c r="AA17" i="27"/>
  <c r="Z17" i="27"/>
  <c r="AD17" i="27" s="1"/>
  <c r="AB16" i="27"/>
  <c r="AA16" i="27"/>
  <c r="Z16" i="27"/>
  <c r="AB15" i="27"/>
  <c r="AD15" i="27" s="1"/>
  <c r="AA15" i="27"/>
  <c r="Z15" i="27"/>
  <c r="AB14" i="27"/>
  <c r="AA14" i="27"/>
  <c r="AD14" i="27" s="1"/>
  <c r="Z14" i="27"/>
  <c r="AB13" i="27"/>
  <c r="AA13" i="27"/>
  <c r="Z13" i="27"/>
  <c r="AB12" i="27"/>
  <c r="AA12" i="27"/>
  <c r="Z12" i="27"/>
  <c r="AB11" i="27"/>
  <c r="AD11" i="27" s="1"/>
  <c r="AA11" i="27"/>
  <c r="Z11" i="27"/>
  <c r="AB10" i="27"/>
  <c r="AA10" i="27"/>
  <c r="AD10" i="27" s="1"/>
  <c r="Z10" i="27"/>
  <c r="AB9" i="27"/>
  <c r="AA9" i="27"/>
  <c r="Z9" i="27"/>
  <c r="AD9" i="27" s="1"/>
  <c r="AB8" i="27"/>
  <c r="AA8" i="27"/>
  <c r="Z8" i="27"/>
  <c r="AB7" i="27"/>
  <c r="AA7" i="27"/>
  <c r="Z7" i="27"/>
  <c r="AD7" i="27" s="1"/>
  <c r="AB6" i="27"/>
  <c r="AA6" i="27"/>
  <c r="AD6" i="27" s="1"/>
  <c r="Z6" i="27"/>
  <c r="AB5" i="27"/>
  <c r="AA5" i="27"/>
  <c r="Z5" i="27"/>
  <c r="AD5" i="27" s="1"/>
  <c r="AB4" i="27"/>
  <c r="AA4" i="27"/>
  <c r="Z4" i="27"/>
  <c r="AB3" i="27"/>
  <c r="AD3" i="27" s="1"/>
  <c r="AA3" i="27"/>
  <c r="Z3" i="27"/>
  <c r="AB2" i="27"/>
  <c r="AA2" i="27"/>
  <c r="AD2" i="27" s="1"/>
  <c r="Z2" i="27"/>
  <c r="AC54" i="27"/>
  <c r="AC53" i="27"/>
  <c r="AC52" i="27"/>
  <c r="AC51" i="27"/>
  <c r="AC50" i="27"/>
  <c r="AC49" i="27"/>
  <c r="AC48" i="27"/>
  <c r="AD48" i="27" s="1"/>
  <c r="AC47" i="27"/>
  <c r="AC46" i="27"/>
  <c r="AC45" i="27"/>
  <c r="AC44" i="27"/>
  <c r="AD44" i="27" s="1"/>
  <c r="AC43" i="27"/>
  <c r="AC42" i="27"/>
  <c r="AC41" i="27"/>
  <c r="AC40" i="27"/>
  <c r="AD40" i="27" s="1"/>
  <c r="AC39" i="27"/>
  <c r="AC38" i="27"/>
  <c r="AC37" i="27"/>
  <c r="AC36" i="27"/>
  <c r="AC35" i="27"/>
  <c r="AC34" i="27"/>
  <c r="AC33" i="27"/>
  <c r="AC32" i="27"/>
  <c r="AD32" i="27" s="1"/>
  <c r="AC31" i="27"/>
  <c r="AC30" i="27"/>
  <c r="AC29" i="27"/>
  <c r="AC28" i="27"/>
  <c r="AD28" i="27" s="1"/>
  <c r="AC27" i="27"/>
  <c r="AC26" i="27"/>
  <c r="AC25" i="27"/>
  <c r="AC24" i="27"/>
  <c r="AD24" i="27" s="1"/>
  <c r="AC23" i="27"/>
  <c r="AC22" i="27"/>
  <c r="AC21" i="27"/>
  <c r="AC20" i="27"/>
  <c r="AC19" i="27"/>
  <c r="AC18" i="27"/>
  <c r="AC17" i="27"/>
  <c r="AC16" i="27"/>
  <c r="AD16" i="27" s="1"/>
  <c r="AC15" i="27"/>
  <c r="AC14" i="27"/>
  <c r="AC13" i="27"/>
  <c r="AC12" i="27"/>
  <c r="AD12" i="27" s="1"/>
  <c r="AC11" i="27"/>
  <c r="AC10" i="27"/>
  <c r="AC9" i="27"/>
  <c r="AC8" i="27"/>
  <c r="AD8" i="27" s="1"/>
  <c r="AC7" i="27"/>
  <c r="AC6" i="27"/>
  <c r="AC5" i="27"/>
  <c r="AC4" i="27"/>
  <c r="AC3" i="27"/>
  <c r="AC2" i="27"/>
  <c r="P54" i="27"/>
  <c r="O54" i="27"/>
  <c r="R54" i="27" s="1"/>
  <c r="N54" i="27"/>
  <c r="P53" i="27"/>
  <c r="O53" i="27"/>
  <c r="N53" i="27"/>
  <c r="R53" i="27" s="1"/>
  <c r="P52" i="27"/>
  <c r="O52" i="27"/>
  <c r="N52" i="27"/>
  <c r="P51" i="27"/>
  <c r="O51" i="27"/>
  <c r="N51" i="27"/>
  <c r="P50" i="27"/>
  <c r="O50" i="27"/>
  <c r="R50" i="27" s="1"/>
  <c r="N50" i="27"/>
  <c r="P49" i="27"/>
  <c r="O49" i="27"/>
  <c r="N49" i="27"/>
  <c r="R49" i="27" s="1"/>
  <c r="P48" i="27"/>
  <c r="O48" i="27"/>
  <c r="N48" i="27"/>
  <c r="P47" i="27"/>
  <c r="R47" i="27" s="1"/>
  <c r="O47" i="27"/>
  <c r="N47" i="27"/>
  <c r="P46" i="27"/>
  <c r="O46" i="27"/>
  <c r="R46" i="27" s="1"/>
  <c r="N46" i="27"/>
  <c r="P45" i="27"/>
  <c r="O45" i="27"/>
  <c r="N45" i="27"/>
  <c r="R45" i="27" s="1"/>
  <c r="P44" i="27"/>
  <c r="O44" i="27"/>
  <c r="N44" i="27"/>
  <c r="P43" i="27"/>
  <c r="O43" i="27"/>
  <c r="N43" i="27"/>
  <c r="P42" i="27"/>
  <c r="O42" i="27"/>
  <c r="R42" i="27" s="1"/>
  <c r="N42" i="27"/>
  <c r="P41" i="27"/>
  <c r="O41" i="27"/>
  <c r="N41" i="27"/>
  <c r="P40" i="27"/>
  <c r="O40" i="27"/>
  <c r="N40" i="27"/>
  <c r="P39" i="27"/>
  <c r="O39" i="27"/>
  <c r="N39" i="27"/>
  <c r="P38" i="27"/>
  <c r="O38" i="27"/>
  <c r="R38" i="27" s="1"/>
  <c r="N38" i="27"/>
  <c r="P37" i="27"/>
  <c r="O37" i="27"/>
  <c r="N37" i="27"/>
  <c r="R37" i="27" s="1"/>
  <c r="P36" i="27"/>
  <c r="O36" i="27"/>
  <c r="N36" i="27"/>
  <c r="P35" i="27"/>
  <c r="O35" i="27"/>
  <c r="N35" i="27"/>
  <c r="P34" i="27"/>
  <c r="O34" i="27"/>
  <c r="R34" i="27" s="1"/>
  <c r="N34" i="27"/>
  <c r="P33" i="27"/>
  <c r="O33" i="27"/>
  <c r="N33" i="27"/>
  <c r="R33" i="27" s="1"/>
  <c r="P32" i="27"/>
  <c r="O32" i="27"/>
  <c r="N32" i="27"/>
  <c r="P31" i="27"/>
  <c r="R31" i="27" s="1"/>
  <c r="O31" i="27"/>
  <c r="N31" i="27"/>
  <c r="P30" i="27"/>
  <c r="O30" i="27"/>
  <c r="R30" i="27" s="1"/>
  <c r="N30" i="27"/>
  <c r="P29" i="27"/>
  <c r="O29" i="27"/>
  <c r="N29" i="27"/>
  <c r="R29" i="27" s="1"/>
  <c r="P28" i="27"/>
  <c r="O28" i="27"/>
  <c r="N28" i="27"/>
  <c r="P27" i="27"/>
  <c r="O27" i="27"/>
  <c r="N27" i="27"/>
  <c r="P26" i="27"/>
  <c r="O26" i="27"/>
  <c r="R26" i="27" s="1"/>
  <c r="N26" i="27"/>
  <c r="P25" i="27"/>
  <c r="O25" i="27"/>
  <c r="N25" i="27"/>
  <c r="R25" i="27" s="1"/>
  <c r="P24" i="27"/>
  <c r="O24" i="27"/>
  <c r="N24" i="27"/>
  <c r="P23" i="27"/>
  <c r="R23" i="27" s="1"/>
  <c r="O23" i="27"/>
  <c r="N23" i="27"/>
  <c r="P22" i="27"/>
  <c r="O22" i="27"/>
  <c r="R22" i="27" s="1"/>
  <c r="N22" i="27"/>
  <c r="P21" i="27"/>
  <c r="O21" i="27"/>
  <c r="N21" i="27"/>
  <c r="R21" i="27" s="1"/>
  <c r="P20" i="27"/>
  <c r="O20" i="27"/>
  <c r="N20" i="27"/>
  <c r="P19" i="27"/>
  <c r="O19" i="27"/>
  <c r="N19" i="27"/>
  <c r="P18" i="27"/>
  <c r="O18" i="27"/>
  <c r="R18" i="27" s="1"/>
  <c r="N18" i="27"/>
  <c r="P17" i="27"/>
  <c r="O17" i="27"/>
  <c r="N17" i="27"/>
  <c r="R17" i="27" s="1"/>
  <c r="P16" i="27"/>
  <c r="O16" i="27"/>
  <c r="N16" i="27"/>
  <c r="P15" i="27"/>
  <c r="R15" i="27" s="1"/>
  <c r="O15" i="27"/>
  <c r="N15" i="27"/>
  <c r="P14" i="27"/>
  <c r="O14" i="27"/>
  <c r="R14" i="27" s="1"/>
  <c r="N14" i="27"/>
  <c r="P13" i="27"/>
  <c r="O13" i="27"/>
  <c r="N13" i="27"/>
  <c r="R13" i="27" s="1"/>
  <c r="P12" i="27"/>
  <c r="O12" i="27"/>
  <c r="N12" i="27"/>
  <c r="P11" i="27"/>
  <c r="O11" i="27"/>
  <c r="N11" i="27"/>
  <c r="P10" i="27"/>
  <c r="O10" i="27"/>
  <c r="R10" i="27" s="1"/>
  <c r="N10" i="27"/>
  <c r="P9" i="27"/>
  <c r="O9" i="27"/>
  <c r="N9" i="27"/>
  <c r="P8" i="27"/>
  <c r="O8" i="27"/>
  <c r="N8" i="27"/>
  <c r="P7" i="27"/>
  <c r="O7" i="27"/>
  <c r="N7" i="27"/>
  <c r="P6" i="27"/>
  <c r="O6" i="27"/>
  <c r="R6" i="27" s="1"/>
  <c r="N6" i="27"/>
  <c r="P5" i="27"/>
  <c r="O5" i="27"/>
  <c r="N5" i="27"/>
  <c r="R5" i="27" s="1"/>
  <c r="P4" i="27"/>
  <c r="O4" i="27"/>
  <c r="N4" i="27"/>
  <c r="P3" i="27"/>
  <c r="O3" i="27"/>
  <c r="N3" i="27"/>
  <c r="P2" i="27"/>
  <c r="O2" i="27"/>
  <c r="R2" i="27" s="1"/>
  <c r="N2" i="27"/>
  <c r="Q54" i="27"/>
  <c r="Q53" i="27"/>
  <c r="Q52" i="27"/>
  <c r="R52" i="27" s="1"/>
  <c r="Q51" i="27"/>
  <c r="Q50" i="27"/>
  <c r="Q49" i="27"/>
  <c r="Q48" i="27"/>
  <c r="Q47" i="27"/>
  <c r="Q46" i="27"/>
  <c r="Q45" i="27"/>
  <c r="Q44" i="27"/>
  <c r="R44" i="27" s="1"/>
  <c r="Q43" i="27"/>
  <c r="Q42" i="27"/>
  <c r="Q41" i="27"/>
  <c r="Q40" i="27"/>
  <c r="Q39" i="27"/>
  <c r="Q38" i="27"/>
  <c r="Q37" i="27"/>
  <c r="Q36" i="27"/>
  <c r="R36" i="27" s="1"/>
  <c r="Q35" i="27"/>
  <c r="Q34" i="27"/>
  <c r="Q33" i="27"/>
  <c r="Q32" i="27"/>
  <c r="Q31" i="27"/>
  <c r="Q30" i="27"/>
  <c r="Q29" i="27"/>
  <c r="Q28" i="27"/>
  <c r="R28" i="27" s="1"/>
  <c r="Q27" i="27"/>
  <c r="Q26" i="27"/>
  <c r="Q25" i="27"/>
  <c r="Q24" i="27"/>
  <c r="Q23" i="27"/>
  <c r="Q22" i="27"/>
  <c r="Q21" i="27"/>
  <c r="Q20" i="27"/>
  <c r="R20" i="27" s="1"/>
  <c r="Q19" i="27"/>
  <c r="Q18" i="27"/>
  <c r="Q17" i="27"/>
  <c r="Q16" i="27"/>
  <c r="Q15" i="27"/>
  <c r="Q14" i="27"/>
  <c r="Q13" i="27"/>
  <c r="Q12" i="27"/>
  <c r="R12" i="27" s="1"/>
  <c r="Q11" i="27"/>
  <c r="Q10" i="27"/>
  <c r="Q9" i="27"/>
  <c r="Q8" i="27"/>
  <c r="Q7" i="27"/>
  <c r="Q6" i="27"/>
  <c r="Q5" i="27"/>
  <c r="Q4" i="27"/>
  <c r="R4" i="27" s="1"/>
  <c r="Q3" i="27"/>
  <c r="Q2" i="27"/>
  <c r="K54" i="27"/>
  <c r="J54" i="27"/>
  <c r="L54" i="27" s="1"/>
  <c r="I54" i="27"/>
  <c r="H54" i="27"/>
  <c r="K53" i="27"/>
  <c r="J53" i="27"/>
  <c r="I53" i="27"/>
  <c r="H53" i="27"/>
  <c r="K52" i="27"/>
  <c r="J52" i="27"/>
  <c r="L52" i="27" s="1"/>
  <c r="I52" i="27"/>
  <c r="H52" i="27"/>
  <c r="K51" i="27"/>
  <c r="J51" i="27"/>
  <c r="I51" i="27"/>
  <c r="H51" i="27"/>
  <c r="L51" i="27" s="1"/>
  <c r="K50" i="27"/>
  <c r="J50" i="27"/>
  <c r="L50" i="27" s="1"/>
  <c r="I50" i="27"/>
  <c r="H50" i="27"/>
  <c r="K49" i="27"/>
  <c r="J49" i="27"/>
  <c r="I49" i="27"/>
  <c r="H49" i="27"/>
  <c r="K48" i="27"/>
  <c r="J48" i="27"/>
  <c r="L48" i="27" s="1"/>
  <c r="I48" i="27"/>
  <c r="H48" i="27"/>
  <c r="K47" i="27"/>
  <c r="J47" i="27"/>
  <c r="I47" i="27"/>
  <c r="H47" i="27"/>
  <c r="K46" i="27"/>
  <c r="J46" i="27"/>
  <c r="L46" i="27" s="1"/>
  <c r="I46" i="27"/>
  <c r="H46" i="27"/>
  <c r="K45" i="27"/>
  <c r="J45" i="27"/>
  <c r="I45" i="27"/>
  <c r="H45" i="27"/>
  <c r="K44" i="27"/>
  <c r="J44" i="27"/>
  <c r="L44" i="27" s="1"/>
  <c r="I44" i="27"/>
  <c r="H44" i="27"/>
  <c r="K43" i="27"/>
  <c r="J43" i="27"/>
  <c r="L43" i="27" s="1"/>
  <c r="I43" i="27"/>
  <c r="H43" i="27"/>
  <c r="K42" i="27"/>
  <c r="J42" i="27"/>
  <c r="L42" i="27" s="1"/>
  <c r="I42" i="27"/>
  <c r="H42" i="27"/>
  <c r="K41" i="27"/>
  <c r="J41" i="27"/>
  <c r="I41" i="27"/>
  <c r="H41" i="27"/>
  <c r="K40" i="27"/>
  <c r="J40" i="27"/>
  <c r="L40" i="27" s="1"/>
  <c r="I40" i="27"/>
  <c r="H40" i="27"/>
  <c r="K39" i="27"/>
  <c r="J39" i="27"/>
  <c r="I39" i="27"/>
  <c r="H39" i="27"/>
  <c r="K38" i="27"/>
  <c r="J38" i="27"/>
  <c r="L38" i="27" s="1"/>
  <c r="I38" i="27"/>
  <c r="H38" i="27"/>
  <c r="K37" i="27"/>
  <c r="J37" i="27"/>
  <c r="I37" i="27"/>
  <c r="H37" i="27"/>
  <c r="K36" i="27"/>
  <c r="J36" i="27"/>
  <c r="L36" i="27" s="1"/>
  <c r="I36" i="27"/>
  <c r="H36" i="27"/>
  <c r="K35" i="27"/>
  <c r="J35" i="27"/>
  <c r="I35" i="27"/>
  <c r="H35" i="27"/>
  <c r="L35" i="27" s="1"/>
  <c r="K34" i="27"/>
  <c r="J34" i="27"/>
  <c r="L34" i="27" s="1"/>
  <c r="I34" i="27"/>
  <c r="H34" i="27"/>
  <c r="K33" i="27"/>
  <c r="J33" i="27"/>
  <c r="I33" i="27"/>
  <c r="H33" i="27"/>
  <c r="K32" i="27"/>
  <c r="J32" i="27"/>
  <c r="L32" i="27" s="1"/>
  <c r="I32" i="27"/>
  <c r="H32" i="27"/>
  <c r="K31" i="27"/>
  <c r="J31" i="27"/>
  <c r="I31" i="27"/>
  <c r="H31" i="27"/>
  <c r="K30" i="27"/>
  <c r="J30" i="27"/>
  <c r="L30" i="27" s="1"/>
  <c r="I30" i="27"/>
  <c r="H30" i="27"/>
  <c r="K29" i="27"/>
  <c r="J29" i="27"/>
  <c r="I29" i="27"/>
  <c r="H29" i="27"/>
  <c r="K28" i="27"/>
  <c r="J28" i="27"/>
  <c r="I28" i="27"/>
  <c r="H28" i="27"/>
  <c r="K27" i="27"/>
  <c r="J27" i="27"/>
  <c r="L27" i="27" s="1"/>
  <c r="I27" i="27"/>
  <c r="H27" i="27"/>
  <c r="K26" i="27"/>
  <c r="J26" i="27"/>
  <c r="L26" i="27" s="1"/>
  <c r="I26" i="27"/>
  <c r="H26" i="27"/>
  <c r="K25" i="27"/>
  <c r="J25" i="27"/>
  <c r="I25" i="27"/>
  <c r="H25" i="27"/>
  <c r="K24" i="27"/>
  <c r="J24" i="27"/>
  <c r="L24" i="27" s="1"/>
  <c r="I24" i="27"/>
  <c r="H24" i="27"/>
  <c r="K23" i="27"/>
  <c r="J23" i="27"/>
  <c r="I23" i="27"/>
  <c r="H23" i="27"/>
  <c r="K22" i="27"/>
  <c r="J22" i="27"/>
  <c r="L22" i="27" s="1"/>
  <c r="I22" i="27"/>
  <c r="H22" i="27"/>
  <c r="K21" i="27"/>
  <c r="J21" i="27"/>
  <c r="I21" i="27"/>
  <c r="H21" i="27"/>
  <c r="K20" i="27"/>
  <c r="J20" i="27"/>
  <c r="L20" i="27" s="1"/>
  <c r="I20" i="27"/>
  <c r="H20" i="27"/>
  <c r="K19" i="27"/>
  <c r="J19" i="27"/>
  <c r="I19" i="27"/>
  <c r="H19" i="27"/>
  <c r="L19" i="27" s="1"/>
  <c r="K18" i="27"/>
  <c r="J18" i="27"/>
  <c r="L18" i="27" s="1"/>
  <c r="I18" i="27"/>
  <c r="H18" i="27"/>
  <c r="K17" i="27"/>
  <c r="J17" i="27"/>
  <c r="I17" i="27"/>
  <c r="H17" i="27"/>
  <c r="K16" i="27"/>
  <c r="J16" i="27"/>
  <c r="L16" i="27" s="1"/>
  <c r="I16" i="27"/>
  <c r="H16" i="27"/>
  <c r="K15" i="27"/>
  <c r="J15" i="27"/>
  <c r="I15" i="27"/>
  <c r="H15" i="27"/>
  <c r="K14" i="27"/>
  <c r="J14" i="27"/>
  <c r="L14" i="27" s="1"/>
  <c r="I14" i="27"/>
  <c r="H14" i="27"/>
  <c r="K13" i="27"/>
  <c r="J13" i="27"/>
  <c r="I13" i="27"/>
  <c r="H13" i="27"/>
  <c r="K12" i="27"/>
  <c r="J12" i="27"/>
  <c r="L12" i="27" s="1"/>
  <c r="I12" i="27"/>
  <c r="H12" i="27"/>
  <c r="K11" i="27"/>
  <c r="J11" i="27"/>
  <c r="L11" i="27" s="1"/>
  <c r="I11" i="27"/>
  <c r="H11" i="27"/>
  <c r="K10" i="27"/>
  <c r="J10" i="27"/>
  <c r="L10" i="27" s="1"/>
  <c r="I10" i="27"/>
  <c r="H10" i="27"/>
  <c r="K9" i="27"/>
  <c r="J9" i="27"/>
  <c r="I9" i="27"/>
  <c r="H9" i="27"/>
  <c r="K8" i="27"/>
  <c r="J8" i="27"/>
  <c r="L8" i="27" s="1"/>
  <c r="I8" i="27"/>
  <c r="H8" i="27"/>
  <c r="K7" i="27"/>
  <c r="J7" i="27"/>
  <c r="I7" i="27"/>
  <c r="H7" i="27"/>
  <c r="K6" i="27"/>
  <c r="J6" i="27"/>
  <c r="L6" i="27" s="1"/>
  <c r="I6" i="27"/>
  <c r="H6" i="27"/>
  <c r="K5" i="27"/>
  <c r="J5" i="27"/>
  <c r="I5" i="27"/>
  <c r="H5" i="27"/>
  <c r="K4" i="27"/>
  <c r="J4" i="27"/>
  <c r="L4" i="27" s="1"/>
  <c r="I4" i="27"/>
  <c r="H4" i="27"/>
  <c r="K3" i="27"/>
  <c r="J3" i="27"/>
  <c r="I3" i="27"/>
  <c r="H3" i="27"/>
  <c r="L3" i="27" s="1"/>
  <c r="K2" i="27"/>
  <c r="J2" i="27"/>
  <c r="L2" i="27" s="1"/>
  <c r="I2" i="27"/>
  <c r="H2" i="27"/>
  <c r="A3" i="26"/>
  <c r="B3" i="26" s="1"/>
  <c r="A4" i="26"/>
  <c r="H4" i="26" s="1"/>
  <c r="DP41" i="27"/>
  <c r="DP29" i="27"/>
  <c r="DP25" i="27"/>
  <c r="DP9" i="27"/>
  <c r="DJ50" i="27"/>
  <c r="DJ46" i="27"/>
  <c r="DJ30" i="27"/>
  <c r="DJ18" i="27"/>
  <c r="DJ14" i="27"/>
  <c r="DD51" i="27"/>
  <c r="DD39" i="27"/>
  <c r="DD35" i="27"/>
  <c r="DD19" i="27"/>
  <c r="DD7" i="27"/>
  <c r="DD3" i="27"/>
  <c r="CX40" i="27"/>
  <c r="CX28" i="27"/>
  <c r="CX24" i="27"/>
  <c r="CX8" i="27"/>
  <c r="CR49" i="27"/>
  <c r="CR45" i="27"/>
  <c r="CR29" i="27"/>
  <c r="CR17" i="27"/>
  <c r="CR13" i="27"/>
  <c r="CL50" i="27"/>
  <c r="CL38" i="27"/>
  <c r="CL34" i="27"/>
  <c r="CL18" i="27"/>
  <c r="CL6" i="27"/>
  <c r="CL2" i="27"/>
  <c r="CF39" i="27"/>
  <c r="CF27" i="27"/>
  <c r="CF23" i="27"/>
  <c r="CF7" i="27"/>
  <c r="BZ53" i="27"/>
  <c r="BZ52" i="27"/>
  <c r="BZ50" i="27"/>
  <c r="BZ49" i="27"/>
  <c r="BZ48" i="27"/>
  <c r="BZ45" i="27"/>
  <c r="BZ44" i="27"/>
  <c r="BZ41" i="27"/>
  <c r="BZ40" i="27"/>
  <c r="BZ37" i="27"/>
  <c r="BZ36" i="27"/>
  <c r="BZ34" i="27"/>
  <c r="BZ33" i="27"/>
  <c r="BZ32" i="27"/>
  <c r="BZ29" i="27"/>
  <c r="BZ28" i="27"/>
  <c r="BZ25" i="27"/>
  <c r="BZ24" i="27"/>
  <c r="BZ21" i="27"/>
  <c r="BZ20" i="27"/>
  <c r="BZ16" i="27"/>
  <c r="BZ13" i="27"/>
  <c r="BZ12" i="27"/>
  <c r="BZ10" i="27"/>
  <c r="BZ9" i="27"/>
  <c r="BZ8" i="27"/>
  <c r="BZ5" i="27"/>
  <c r="BZ4" i="27"/>
  <c r="BT31" i="27"/>
  <c r="BH52" i="27"/>
  <c r="BH20" i="27"/>
  <c r="BB41" i="27"/>
  <c r="BB9" i="27"/>
  <c r="AV30" i="27"/>
  <c r="AP51" i="27"/>
  <c r="AP19" i="27"/>
  <c r="AJ40" i="27"/>
  <c r="AJ8" i="27"/>
  <c r="AD45" i="27"/>
  <c r="AD31" i="27"/>
  <c r="AD29" i="27"/>
  <c r="AD13" i="27"/>
  <c r="X52" i="27"/>
  <c r="X50" i="27"/>
  <c r="X34" i="27"/>
  <c r="X24" i="27"/>
  <c r="X20" i="27"/>
  <c r="X18" i="27"/>
  <c r="X2" i="27"/>
  <c r="R41" i="27"/>
  <c r="R39" i="27"/>
  <c r="R9" i="27"/>
  <c r="R7" i="27"/>
  <c r="L28" i="27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80" i="18"/>
  <c r="N179" i="18"/>
  <c r="N178" i="18"/>
  <c r="N177" i="18"/>
  <c r="N175" i="18"/>
  <c r="N174" i="18"/>
  <c r="N173" i="18"/>
  <c r="N172" i="18"/>
  <c r="N171" i="18"/>
  <c r="N170" i="18"/>
  <c r="N169" i="18"/>
  <c r="N168" i="18"/>
  <c r="N166" i="18"/>
  <c r="N165" i="18"/>
  <c r="N164" i="18"/>
  <c r="N163" i="18"/>
  <c r="N162" i="18"/>
  <c r="N161" i="18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31" i="19" s="1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31" i="19" s="1"/>
  <c r="N130" i="13"/>
  <c r="N129" i="13"/>
  <c r="N128" i="13"/>
  <c r="N127" i="13"/>
  <c r="N126" i="13"/>
  <c r="N125" i="13"/>
  <c r="N124" i="13"/>
  <c r="N123" i="13"/>
  <c r="N122" i="13"/>
  <c r="N121" i="13"/>
  <c r="N119" i="13"/>
  <c r="N118" i="13"/>
  <c r="N117" i="13"/>
  <c r="N116" i="13"/>
  <c r="N115" i="13"/>
  <c r="N114" i="13"/>
  <c r="N113" i="13"/>
  <c r="N112" i="13"/>
  <c r="N11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55" i="14"/>
  <c r="N154" i="14"/>
  <c r="N152" i="14"/>
  <c r="N151" i="14"/>
  <c r="N150" i="14"/>
  <c r="N148" i="14"/>
  <c r="N147" i="14"/>
  <c r="N144" i="14"/>
  <c r="N143" i="14"/>
  <c r="N142" i="14"/>
  <c r="N140" i="14"/>
  <c r="N138" i="14"/>
  <c r="N136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30" i="15"/>
  <c r="N129" i="15"/>
  <c r="N128" i="15"/>
  <c r="N127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55" i="17"/>
  <c r="N154" i="17"/>
  <c r="N152" i="17"/>
  <c r="N151" i="17"/>
  <c r="N150" i="17"/>
  <c r="N147" i="17"/>
  <c r="N146" i="17"/>
  <c r="N144" i="17"/>
  <c r="N143" i="17"/>
  <c r="N142" i="17"/>
  <c r="N141" i="17"/>
  <c r="N140" i="17"/>
  <c r="N139" i="17"/>
  <c r="N138" i="17"/>
  <c r="N136" i="17"/>
  <c r="N30" i="17"/>
  <c r="N29" i="17"/>
  <c r="N28" i="17"/>
  <c r="N27" i="17"/>
  <c r="N26" i="17"/>
  <c r="N25" i="17"/>
  <c r="N24" i="17"/>
  <c r="N23" i="17"/>
  <c r="N22" i="17"/>
  <c r="N20" i="17"/>
  <c r="N19" i="17"/>
  <c r="N18" i="17"/>
  <c r="N17" i="17"/>
  <c r="N16" i="17"/>
  <c r="N15" i="17"/>
  <c r="N14" i="17"/>
  <c r="N13" i="17"/>
  <c r="N12" i="17"/>
  <c r="N11" i="17"/>
  <c r="N130" i="8"/>
  <c r="N129" i="8"/>
  <c r="N128" i="8"/>
  <c r="N127" i="8"/>
  <c r="N126" i="8"/>
  <c r="N125" i="8"/>
  <c r="N124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30" i="9"/>
  <c r="N128" i="9"/>
  <c r="N127" i="9"/>
  <c r="N126" i="9"/>
  <c r="N125" i="9"/>
  <c r="N124" i="9"/>
  <c r="N123" i="9"/>
  <c r="N122" i="9"/>
  <c r="N120" i="9"/>
  <c r="N119" i="9"/>
  <c r="N118" i="9"/>
  <c r="N117" i="9"/>
  <c r="N116" i="9"/>
  <c r="N115" i="9"/>
  <c r="N114" i="9"/>
  <c r="N113" i="9"/>
  <c r="N112" i="9"/>
  <c r="N11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55" i="10"/>
  <c r="N154" i="10"/>
  <c r="N153" i="10"/>
  <c r="N152" i="10"/>
  <c r="N151" i="10"/>
  <c r="N150" i="10"/>
  <c r="N145" i="10"/>
  <c r="N144" i="10"/>
  <c r="N143" i="10"/>
  <c r="N142" i="10"/>
  <c r="N140" i="10"/>
  <c r="N138" i="10"/>
  <c r="N137" i="10"/>
  <c r="N136" i="10"/>
  <c r="N30" i="10"/>
  <c r="N29" i="10"/>
  <c r="N28" i="10"/>
  <c r="N27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30" i="11"/>
  <c r="N128" i="11"/>
  <c r="N127" i="11"/>
  <c r="N126" i="11"/>
  <c r="N125" i="11"/>
  <c r="N123" i="11"/>
  <c r="W123" i="11" s="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2" i="11"/>
  <c r="N11" i="11"/>
  <c r="N155" i="18"/>
  <c r="N154" i="18"/>
  <c r="N153" i="18"/>
  <c r="N152" i="18"/>
  <c r="N151" i="18"/>
  <c r="N150" i="18"/>
  <c r="N149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89" i="18"/>
  <c r="N88" i="18"/>
  <c r="N87" i="18"/>
  <c r="N86" i="18"/>
  <c r="N80" i="18"/>
  <c r="N79" i="18"/>
  <c r="N78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55" i="18"/>
  <c r="N54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106" i="19" s="1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54" i="19"/>
  <c r="N53" i="19"/>
  <c r="N52" i="19"/>
  <c r="N51" i="19"/>
  <c r="N49" i="19"/>
  <c r="N48" i="19"/>
  <c r="N47" i="19"/>
  <c r="N46" i="19"/>
  <c r="N45" i="19"/>
  <c r="N44" i="19"/>
  <c r="N43" i="19"/>
  <c r="N42" i="19"/>
  <c r="N41" i="19"/>
  <c r="N39" i="19"/>
  <c r="N38" i="19"/>
  <c r="N37" i="19"/>
  <c r="N36" i="19"/>
  <c r="N105" i="13"/>
  <c r="N104" i="13"/>
  <c r="N103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55" i="13"/>
  <c r="N54" i="13"/>
  <c r="N53" i="13"/>
  <c r="N52" i="13"/>
  <c r="N51" i="13"/>
  <c r="N50" i="13"/>
  <c r="N49" i="13"/>
  <c r="N48" i="13"/>
  <c r="N47" i="13"/>
  <c r="N46" i="13"/>
  <c r="N45" i="13"/>
  <c r="N43" i="13"/>
  <c r="N42" i="13"/>
  <c r="N41" i="13"/>
  <c r="N40" i="13"/>
  <c r="N39" i="13"/>
  <c r="N38" i="13"/>
  <c r="N37" i="13"/>
  <c r="N36" i="13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8" i="14"/>
  <c r="N37" i="14"/>
  <c r="N36" i="14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106" i="15" s="1"/>
  <c r="N86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81" i="15" s="1"/>
  <c r="N65" i="15"/>
  <c r="N64" i="15"/>
  <c r="N63" i="15"/>
  <c r="N62" i="15"/>
  <c r="N61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0" i="16"/>
  <c r="N79" i="16"/>
  <c r="N78" i="16"/>
  <c r="N77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55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55" i="8"/>
  <c r="N54" i="8"/>
  <c r="N53" i="8"/>
  <c r="N52" i="8"/>
  <c r="N51" i="8"/>
  <c r="N50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55" i="9"/>
  <c r="N54" i="9"/>
  <c r="N53" i="9"/>
  <c r="N52" i="9"/>
  <c r="N51" i="9"/>
  <c r="N50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56" i="10" s="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106" i="11" s="1"/>
  <c r="N89" i="11"/>
  <c r="N88" i="11"/>
  <c r="N87" i="11"/>
  <c r="N86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105" i="12"/>
  <c r="N104" i="12"/>
  <c r="N103" i="12"/>
  <c r="N102" i="12"/>
  <c r="N101" i="12"/>
  <c r="N100" i="12"/>
  <c r="W100" i="12" s="1"/>
  <c r="W25" i="11" s="1"/>
  <c r="W50" i="11" s="1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0" i="12"/>
  <c r="N79" i="12"/>
  <c r="N78" i="12"/>
  <c r="W78" i="12" s="1"/>
  <c r="W103" i="12" s="1"/>
  <c r="N77" i="12"/>
  <c r="N76" i="12"/>
  <c r="N75" i="12"/>
  <c r="N74" i="12"/>
  <c r="N73" i="12"/>
  <c r="W73" i="12" s="1"/>
  <c r="N72" i="12"/>
  <c r="N71" i="12"/>
  <c r="N70" i="12"/>
  <c r="W70" i="12" s="1"/>
  <c r="W95" i="12" s="1"/>
  <c r="N69" i="12"/>
  <c r="N68" i="12"/>
  <c r="N67" i="12"/>
  <c r="N66" i="12"/>
  <c r="N65" i="12"/>
  <c r="W65" i="12" s="1"/>
  <c r="N64" i="12"/>
  <c r="N63" i="12"/>
  <c r="N62" i="12"/>
  <c r="N61" i="12"/>
  <c r="N55" i="12"/>
  <c r="N54" i="12"/>
  <c r="N53" i="12"/>
  <c r="N52" i="12"/>
  <c r="W52" i="12" s="1"/>
  <c r="N51" i="12"/>
  <c r="N50" i="12"/>
  <c r="W50" i="12" s="1"/>
  <c r="N49" i="12"/>
  <c r="N48" i="12"/>
  <c r="N47" i="12"/>
  <c r="N46" i="12"/>
  <c r="N45" i="12"/>
  <c r="N44" i="12"/>
  <c r="W44" i="12" s="1"/>
  <c r="W69" i="12" s="1"/>
  <c r="N43" i="12"/>
  <c r="N42" i="12"/>
  <c r="N41" i="12"/>
  <c r="N40" i="12"/>
  <c r="W40" i="12" s="1"/>
  <c r="N39" i="12"/>
  <c r="N38" i="12"/>
  <c r="N37" i="12"/>
  <c r="N36" i="12"/>
  <c r="W36" i="12" s="1"/>
  <c r="N130" i="12"/>
  <c r="W130" i="12"/>
  <c r="W130" i="11" s="1"/>
  <c r="W155" i="10" s="1"/>
  <c r="W130" i="9" s="1"/>
  <c r="W130" i="8" s="1"/>
  <c r="W155" i="17" s="1"/>
  <c r="N129" i="12"/>
  <c r="W129" i="12" s="1"/>
  <c r="N127" i="12"/>
  <c r="W127" i="12" s="1"/>
  <c r="W127" i="11" s="1"/>
  <c r="W152" i="10"/>
  <c r="W127" i="9" s="1"/>
  <c r="N126" i="12"/>
  <c r="W126" i="12"/>
  <c r="W126" i="11" s="1"/>
  <c r="W151" i="10"/>
  <c r="W126" i="9" s="1"/>
  <c r="W126" i="8"/>
  <c r="W151" i="17" s="1"/>
  <c r="W126" i="16" s="1"/>
  <c r="N124" i="12"/>
  <c r="W124" i="12"/>
  <c r="N123" i="12"/>
  <c r="W123" i="12" s="1"/>
  <c r="N122" i="12"/>
  <c r="W122" i="12"/>
  <c r="W122" i="11" s="1"/>
  <c r="N30" i="12"/>
  <c r="W30" i="12"/>
  <c r="W55" i="12" s="1"/>
  <c r="W80" i="12" s="1"/>
  <c r="W105" i="12" s="1"/>
  <c r="W30" i="11" s="1"/>
  <c r="W55" i="11" s="1"/>
  <c r="W80" i="11" s="1"/>
  <c r="W105" i="11" s="1"/>
  <c r="W30" i="10" s="1"/>
  <c r="W55" i="10" s="1"/>
  <c r="W80" i="10" s="1"/>
  <c r="W105" i="10" s="1"/>
  <c r="W130" i="10" s="1"/>
  <c r="W30" i="9" s="1"/>
  <c r="W55" i="9" s="1"/>
  <c r="W80" i="9" s="1"/>
  <c r="W105" i="9" s="1"/>
  <c r="N29" i="12"/>
  <c r="W29" i="12" s="1"/>
  <c r="W54" i="12" s="1"/>
  <c r="N28" i="12"/>
  <c r="W28" i="12"/>
  <c r="W53" i="12" s="1"/>
  <c r="N27" i="12"/>
  <c r="W27" i="12" s="1"/>
  <c r="N26" i="12"/>
  <c r="W26" i="12"/>
  <c r="W51" i="12" s="1"/>
  <c r="W76" i="12" s="1"/>
  <c r="W101" i="12"/>
  <c r="W26" i="11" s="1"/>
  <c r="W51" i="11" s="1"/>
  <c r="W76" i="11" s="1"/>
  <c r="W101" i="11" s="1"/>
  <c r="N25" i="12"/>
  <c r="W25" i="12" s="1"/>
  <c r="W75" i="12"/>
  <c r="N24" i="12"/>
  <c r="W24" i="12"/>
  <c r="W49" i="12"/>
  <c r="W74" i="12" s="1"/>
  <c r="N23" i="12"/>
  <c r="W23" i="12"/>
  <c r="W48" i="12"/>
  <c r="N22" i="12"/>
  <c r="W22" i="12" s="1"/>
  <c r="W47" i="12" s="1"/>
  <c r="W72" i="12" s="1"/>
  <c r="W97" i="12" s="1"/>
  <c r="W22" i="11" s="1"/>
  <c r="W47" i="11" s="1"/>
  <c r="W72" i="11" s="1"/>
  <c r="W97" i="11" s="1"/>
  <c r="W22" i="10" s="1"/>
  <c r="W47" i="10" s="1"/>
  <c r="W72" i="10" s="1"/>
  <c r="W97" i="10" s="1"/>
  <c r="W122" i="10" s="1"/>
  <c r="W22" i="9" s="1"/>
  <c r="W47" i="9" s="1"/>
  <c r="W72" i="9" s="1"/>
  <c r="W97" i="9" s="1"/>
  <c r="W22" i="8" s="1"/>
  <c r="W47" i="8" s="1"/>
  <c r="W72" i="8" s="1"/>
  <c r="W97" i="8" s="1"/>
  <c r="W22" i="17" s="1"/>
  <c r="W47" i="17" s="1"/>
  <c r="W72" i="17" s="1"/>
  <c r="W97" i="17" s="1"/>
  <c r="W122" i="17" s="1"/>
  <c r="W22" i="16" s="1"/>
  <c r="W47" i="16" s="1"/>
  <c r="W72" i="16" s="1"/>
  <c r="W97" i="16" s="1"/>
  <c r="W22" i="15" s="1"/>
  <c r="W47" i="15" s="1"/>
  <c r="W72" i="15" s="1"/>
  <c r="W97" i="15" s="1"/>
  <c r="W22" i="14" s="1"/>
  <c r="W47" i="14" s="1"/>
  <c r="W72" i="14" s="1"/>
  <c r="W97" i="14" s="1"/>
  <c r="W122" i="14" s="1"/>
  <c r="W22" i="13" s="1"/>
  <c r="W47" i="13" s="1"/>
  <c r="W72" i="13" s="1"/>
  <c r="W97" i="13" s="1"/>
  <c r="W22" i="19" s="1"/>
  <c r="W47" i="19" s="1"/>
  <c r="W72" i="19" s="1"/>
  <c r="W97" i="19" s="1"/>
  <c r="W22" i="18" s="1"/>
  <c r="W47" i="18" s="1"/>
  <c r="W72" i="18" s="1"/>
  <c r="W97" i="18" s="1"/>
  <c r="W122" i="18" s="1"/>
  <c r="W147" i="18" s="1"/>
  <c r="N21" i="12"/>
  <c r="W21" i="12" s="1"/>
  <c r="W46" i="12" s="1"/>
  <c r="AC30" i="12"/>
  <c r="AC55" i="12"/>
  <c r="AC80" i="12" s="1"/>
  <c r="AC105" i="12" s="1"/>
  <c r="AC30" i="11" s="1"/>
  <c r="AC55" i="11"/>
  <c r="AC80" i="11" s="1"/>
  <c r="AC105" i="11"/>
  <c r="AC30" i="10" s="1"/>
  <c r="R30" i="17"/>
  <c r="R105" i="8"/>
  <c r="R80" i="8"/>
  <c r="R55" i="8"/>
  <c r="R105" i="9"/>
  <c r="R80" i="9"/>
  <c r="R55" i="9"/>
  <c r="R30" i="9"/>
  <c r="R130" i="10"/>
  <c r="R105" i="10"/>
  <c r="R80" i="10"/>
  <c r="R55" i="10"/>
  <c r="R30" i="10"/>
  <c r="R105" i="11"/>
  <c r="R80" i="11"/>
  <c r="R55" i="11"/>
  <c r="R30" i="11"/>
  <c r="R105" i="12"/>
  <c r="R80" i="12"/>
  <c r="R55" i="12"/>
  <c r="R30" i="12"/>
  <c r="AA30" i="12" s="1"/>
  <c r="AA55" i="12" s="1"/>
  <c r="AA80" i="12" s="1"/>
  <c r="AA105" i="12"/>
  <c r="Z30" i="12"/>
  <c r="Z55" i="12"/>
  <c r="Z80" i="12" s="1"/>
  <c r="Z105" i="12"/>
  <c r="Z30" i="11"/>
  <c r="Z55" i="11" s="1"/>
  <c r="Z80" i="11" s="1"/>
  <c r="Z105" i="11" s="1"/>
  <c r="Z30" i="10" s="1"/>
  <c r="Z55" i="10" s="1"/>
  <c r="Z80" i="10" s="1"/>
  <c r="Z105" i="10" s="1"/>
  <c r="Z130" i="10" s="1"/>
  <c r="Z30" i="9" s="1"/>
  <c r="Z55" i="9" s="1"/>
  <c r="Z80" i="9" s="1"/>
  <c r="Z105" i="9" s="1"/>
  <c r="Z30" i="8" s="1"/>
  <c r="Z55" i="8" s="1"/>
  <c r="Z80" i="8" s="1"/>
  <c r="Z105" i="8" s="1"/>
  <c r="Z30" i="17" s="1"/>
  <c r="Z55" i="17" s="1"/>
  <c r="Z80" i="17" s="1"/>
  <c r="Z105" i="17" s="1"/>
  <c r="Z130" i="17" s="1"/>
  <c r="Z30" i="16" s="1"/>
  <c r="Z55" i="16" s="1"/>
  <c r="Z80" i="16" s="1"/>
  <c r="Z105" i="16" s="1"/>
  <c r="Z30" i="15" s="1"/>
  <c r="Z55" i="15" s="1"/>
  <c r="Z80" i="15" s="1"/>
  <c r="Z105" i="15" s="1"/>
  <c r="Z30" i="14" s="1"/>
  <c r="Z55" i="14" s="1"/>
  <c r="Z80" i="14" s="1"/>
  <c r="Z105" i="14" s="1"/>
  <c r="Z130" i="14" s="1"/>
  <c r="Z30" i="13" s="1"/>
  <c r="Z55" i="13" s="1"/>
  <c r="Z80" i="13" s="1"/>
  <c r="Z105" i="13" s="1"/>
  <c r="Z30" i="19" s="1"/>
  <c r="Z55" i="19" s="1"/>
  <c r="Z80" i="19" s="1"/>
  <c r="Z105" i="19" s="1"/>
  <c r="Z30" i="18" s="1"/>
  <c r="Z55" i="18" s="1"/>
  <c r="Z80" i="18" s="1"/>
  <c r="Z105" i="18" s="1"/>
  <c r="Z130" i="18" s="1"/>
  <c r="Z155" i="18" s="1"/>
  <c r="Y30" i="12"/>
  <c r="Y55" i="12"/>
  <c r="Y80" i="12" s="1"/>
  <c r="Y105" i="12"/>
  <c r="Y30" i="11" s="1"/>
  <c r="Y55" i="11" s="1"/>
  <c r="Y80" i="11"/>
  <c r="Y105" i="11" s="1"/>
  <c r="Y30" i="10" s="1"/>
  <c r="Y55" i="10" s="1"/>
  <c r="Y80" i="10" s="1"/>
  <c r="Y105" i="10" s="1"/>
  <c r="Y130" i="10" s="1"/>
  <c r="Y30" i="9" s="1"/>
  <c r="Y55" i="9" s="1"/>
  <c r="Y80" i="9" s="1"/>
  <c r="Y105" i="9" s="1"/>
  <c r="Y30" i="8" s="1"/>
  <c r="Y55" i="8" s="1"/>
  <c r="Y80" i="8" s="1"/>
  <c r="Y105" i="8" s="1"/>
  <c r="Y30" i="17" s="1"/>
  <c r="Y55" i="17" s="1"/>
  <c r="Y80" i="17" s="1"/>
  <c r="Y105" i="17" s="1"/>
  <c r="Y130" i="17" s="1"/>
  <c r="Y30" i="16" s="1"/>
  <c r="Y55" i="16" s="1"/>
  <c r="Y80" i="16" s="1"/>
  <c r="Y105" i="16" s="1"/>
  <c r="Y30" i="15" s="1"/>
  <c r="Y55" i="15" s="1"/>
  <c r="Y80" i="15" s="1"/>
  <c r="Y105" i="15" s="1"/>
  <c r="Y30" i="14" s="1"/>
  <c r="Y55" i="14" s="1"/>
  <c r="Y80" i="14" s="1"/>
  <c r="Y105" i="14" s="1"/>
  <c r="Y130" i="14" s="1"/>
  <c r="Y30" i="13" s="1"/>
  <c r="Y55" i="13" s="1"/>
  <c r="Y80" i="13" s="1"/>
  <c r="Y105" i="13" s="1"/>
  <c r="Y30" i="19" s="1"/>
  <c r="Y55" i="19" s="1"/>
  <c r="Y80" i="19" s="1"/>
  <c r="Y105" i="19" s="1"/>
  <c r="Y30" i="18" s="1"/>
  <c r="Y55" i="18" s="1"/>
  <c r="Y80" i="18" s="1"/>
  <c r="Y105" i="18" s="1"/>
  <c r="Y130" i="18" s="1"/>
  <c r="Y155" i="18" s="1"/>
  <c r="X30" i="12"/>
  <c r="X55" i="12" s="1"/>
  <c r="X80" i="12" s="1"/>
  <c r="X105" i="12" s="1"/>
  <c r="X30" i="11" s="1"/>
  <c r="X55" i="11" s="1"/>
  <c r="X80" i="11" s="1"/>
  <c r="X105" i="11" s="1"/>
  <c r="X30" i="10" s="1"/>
  <c r="X55" i="10" s="1"/>
  <c r="X80" i="10" s="1"/>
  <c r="X105" i="10" s="1"/>
  <c r="X130" i="10" s="1"/>
  <c r="X30" i="9" s="1"/>
  <c r="X55" i="9" s="1"/>
  <c r="X80" i="9" s="1"/>
  <c r="X105" i="9" s="1"/>
  <c r="AC29" i="12"/>
  <c r="AC54" i="12"/>
  <c r="AC79" i="12" s="1"/>
  <c r="AC104" i="12" s="1"/>
  <c r="AC29" i="11" s="1"/>
  <c r="AC54" i="11" s="1"/>
  <c r="R29" i="17"/>
  <c r="R104" i="8"/>
  <c r="R79" i="8"/>
  <c r="R54" i="8"/>
  <c r="R29" i="8"/>
  <c r="R104" i="9"/>
  <c r="R79" i="9"/>
  <c r="R54" i="9"/>
  <c r="R29" i="9"/>
  <c r="R129" i="10"/>
  <c r="R104" i="10"/>
  <c r="R79" i="10"/>
  <c r="R54" i="10"/>
  <c r="R29" i="10"/>
  <c r="R79" i="11"/>
  <c r="R54" i="11"/>
  <c r="R29" i="11"/>
  <c r="R104" i="12"/>
  <c r="R79" i="12"/>
  <c r="AA79" i="12" s="1"/>
  <c r="AA104" i="12" s="1"/>
  <c r="R54" i="12"/>
  <c r="AA54" i="12" s="1"/>
  <c r="R29" i="12"/>
  <c r="AA29" i="12" s="1"/>
  <c r="Z29" i="12"/>
  <c r="Z54" i="12" s="1"/>
  <c r="Z79" i="12" s="1"/>
  <c r="Z104" i="12" s="1"/>
  <c r="Z29" i="11" s="1"/>
  <c r="Z54" i="11"/>
  <c r="Z79" i="11" s="1"/>
  <c r="Z104" i="11" s="1"/>
  <c r="Z29" i="10" s="1"/>
  <c r="Z54" i="10" s="1"/>
  <c r="Z79" i="10" s="1"/>
  <c r="Z104" i="10" s="1"/>
  <c r="Z129" i="10" s="1"/>
  <c r="Z29" i="9" s="1"/>
  <c r="Z54" i="9" s="1"/>
  <c r="Z79" i="9" s="1"/>
  <c r="Z104" i="9" s="1"/>
  <c r="Z29" i="8" s="1"/>
  <c r="Z54" i="8" s="1"/>
  <c r="Z79" i="8" s="1"/>
  <c r="Z104" i="8" s="1"/>
  <c r="Z29" i="17" s="1"/>
  <c r="Z54" i="17" s="1"/>
  <c r="Z79" i="17" s="1"/>
  <c r="Z104" i="17" s="1"/>
  <c r="Z129" i="17" s="1"/>
  <c r="Z29" i="16" s="1"/>
  <c r="Z54" i="16" s="1"/>
  <c r="Z79" i="16" s="1"/>
  <c r="Z104" i="16" s="1"/>
  <c r="Z29" i="15" s="1"/>
  <c r="Z54" i="15" s="1"/>
  <c r="Z79" i="15" s="1"/>
  <c r="Z104" i="15" s="1"/>
  <c r="Z29" i="14" s="1"/>
  <c r="Z54" i="14" s="1"/>
  <c r="Z79" i="14" s="1"/>
  <c r="Z104" i="14" s="1"/>
  <c r="Z129" i="14" s="1"/>
  <c r="Z29" i="13" s="1"/>
  <c r="Z54" i="13" s="1"/>
  <c r="Z79" i="13" s="1"/>
  <c r="Z104" i="13" s="1"/>
  <c r="Z29" i="19" s="1"/>
  <c r="Z54" i="19" s="1"/>
  <c r="Z79" i="19" s="1"/>
  <c r="Z104" i="19" s="1"/>
  <c r="Z29" i="18" s="1"/>
  <c r="Z54" i="18" s="1"/>
  <c r="Z79" i="18" s="1"/>
  <c r="Z104" i="18" s="1"/>
  <c r="Z129" i="18" s="1"/>
  <c r="Z154" i="18" s="1"/>
  <c r="Y29" i="12"/>
  <c r="Y54" i="12"/>
  <c r="Y79" i="12" s="1"/>
  <c r="Y104" i="12" s="1"/>
  <c r="Y29" i="11" s="1"/>
  <c r="Y54" i="11" s="1"/>
  <c r="Y79" i="11" s="1"/>
  <c r="Y104" i="11" s="1"/>
  <c r="Y29" i="10" s="1"/>
  <c r="Y54" i="10" s="1"/>
  <c r="Y79" i="10" s="1"/>
  <c r="Y104" i="10" s="1"/>
  <c r="Y129" i="10" s="1"/>
  <c r="Y29" i="9" s="1"/>
  <c r="Y54" i="9" s="1"/>
  <c r="Y79" i="9" s="1"/>
  <c r="Y104" i="9" s="1"/>
  <c r="Y29" i="8" s="1"/>
  <c r="Y54" i="8" s="1"/>
  <c r="Y79" i="8" s="1"/>
  <c r="Y104" i="8" s="1"/>
  <c r="Y29" i="17" s="1"/>
  <c r="Y54" i="17" s="1"/>
  <c r="Y79" i="17" s="1"/>
  <c r="Y104" i="17" s="1"/>
  <c r="Y129" i="17" s="1"/>
  <c r="Y29" i="16" s="1"/>
  <c r="Y54" i="16" s="1"/>
  <c r="Y79" i="16" s="1"/>
  <c r="Y104" i="16" s="1"/>
  <c r="Y29" i="15" s="1"/>
  <c r="Y54" i="15" s="1"/>
  <c r="Y79" i="15" s="1"/>
  <c r="Y104" i="15" s="1"/>
  <c r="Y29" i="14" s="1"/>
  <c r="Y54" i="14" s="1"/>
  <c r="Y79" i="14" s="1"/>
  <c r="Y104" i="14" s="1"/>
  <c r="Y129" i="14" s="1"/>
  <c r="Y29" i="13" s="1"/>
  <c r="Y54" i="13" s="1"/>
  <c r="Y79" i="13" s="1"/>
  <c r="Y104" i="13" s="1"/>
  <c r="Y29" i="19" s="1"/>
  <c r="Y54" i="19" s="1"/>
  <c r="Y79" i="19" s="1"/>
  <c r="Y104" i="19" s="1"/>
  <c r="Y29" i="18" s="1"/>
  <c r="Y54" i="18" s="1"/>
  <c r="Y79" i="18" s="1"/>
  <c r="Y104" i="18" s="1"/>
  <c r="Y129" i="18" s="1"/>
  <c r="Y154" i="18" s="1"/>
  <c r="X29" i="12"/>
  <c r="X54" i="12"/>
  <c r="X79" i="12" s="1"/>
  <c r="X104" i="12" s="1"/>
  <c r="X29" i="11" s="1"/>
  <c r="X54" i="11" s="1"/>
  <c r="X79" i="11" s="1"/>
  <c r="AC28" i="12"/>
  <c r="AC103" i="11"/>
  <c r="AC28" i="10" s="1"/>
  <c r="AC53" i="10" s="1"/>
  <c r="AC78" i="10" s="1"/>
  <c r="AC103" i="10" s="1"/>
  <c r="AC128" i="10" s="1"/>
  <c r="AC28" i="9" s="1"/>
  <c r="AC53" i="9" s="1"/>
  <c r="AC78" i="9" s="1"/>
  <c r="AC103" i="9" s="1"/>
  <c r="R28" i="17"/>
  <c r="R103" i="8"/>
  <c r="R78" i="8"/>
  <c r="R53" i="8"/>
  <c r="R28" i="8"/>
  <c r="R103" i="9"/>
  <c r="R78" i="9"/>
  <c r="R53" i="9"/>
  <c r="R28" i="9"/>
  <c r="R128" i="10"/>
  <c r="R103" i="10"/>
  <c r="R78" i="10"/>
  <c r="R53" i="10"/>
  <c r="R28" i="10"/>
  <c r="R103" i="11"/>
  <c r="R78" i="11"/>
  <c r="R53" i="11"/>
  <c r="R28" i="11"/>
  <c r="R103" i="12"/>
  <c r="R78" i="12"/>
  <c r="R53" i="12"/>
  <c r="R28" i="12"/>
  <c r="AA28" i="12" s="1"/>
  <c r="AA53" i="12" s="1"/>
  <c r="AA78" i="12" s="1"/>
  <c r="AA103" i="12" s="1"/>
  <c r="Z28" i="12"/>
  <c r="Z53" i="12"/>
  <c r="Z78" i="12" s="1"/>
  <c r="Z103" i="12"/>
  <c r="Z28" i="11" s="1"/>
  <c r="Z53" i="11" s="1"/>
  <c r="Z78" i="11" s="1"/>
  <c r="Z103" i="11" s="1"/>
  <c r="Z28" i="10" s="1"/>
  <c r="Z53" i="10" s="1"/>
  <c r="Z78" i="10" s="1"/>
  <c r="Z103" i="10" s="1"/>
  <c r="Z128" i="10" s="1"/>
  <c r="Z28" i="9" s="1"/>
  <c r="Z53" i="9" s="1"/>
  <c r="Z78" i="9" s="1"/>
  <c r="Z103" i="9" s="1"/>
  <c r="Z28" i="8" s="1"/>
  <c r="Z53" i="8" s="1"/>
  <c r="Z78" i="8" s="1"/>
  <c r="Z103" i="8" s="1"/>
  <c r="Z28" i="17" s="1"/>
  <c r="Z53" i="17" s="1"/>
  <c r="Z78" i="17" s="1"/>
  <c r="Z103" i="17" s="1"/>
  <c r="Z128" i="17" s="1"/>
  <c r="Z28" i="16" s="1"/>
  <c r="Z53" i="16" s="1"/>
  <c r="Z78" i="16" s="1"/>
  <c r="Z103" i="16" s="1"/>
  <c r="Z28" i="15" s="1"/>
  <c r="Z53" i="15" s="1"/>
  <c r="Z78" i="15" s="1"/>
  <c r="Z103" i="15" s="1"/>
  <c r="Z28" i="14" s="1"/>
  <c r="Z53" i="14" s="1"/>
  <c r="Z78" i="14" s="1"/>
  <c r="Z103" i="14" s="1"/>
  <c r="Z128" i="14" s="1"/>
  <c r="Z28" i="13" s="1"/>
  <c r="Z53" i="13" s="1"/>
  <c r="Z78" i="13" s="1"/>
  <c r="Z103" i="13" s="1"/>
  <c r="Z28" i="19" s="1"/>
  <c r="Z53" i="19" s="1"/>
  <c r="Z78" i="19" s="1"/>
  <c r="Z103" i="19" s="1"/>
  <c r="Z28" i="18" s="1"/>
  <c r="Z53" i="18" s="1"/>
  <c r="Z78" i="18" s="1"/>
  <c r="Z103" i="18" s="1"/>
  <c r="Z128" i="18" s="1"/>
  <c r="Z153" i="18" s="1"/>
  <c r="Y28" i="12"/>
  <c r="Y53" i="12"/>
  <c r="Y78" i="12" s="1"/>
  <c r="Y103" i="12" s="1"/>
  <c r="Y28" i="11" s="1"/>
  <c r="Y53" i="11" s="1"/>
  <c r="Y78" i="11" s="1"/>
  <c r="Y103" i="11" s="1"/>
  <c r="Y28" i="10" s="1"/>
  <c r="Y53" i="10" s="1"/>
  <c r="Y78" i="10" s="1"/>
  <c r="Y103" i="10" s="1"/>
  <c r="Y128" i="10" s="1"/>
  <c r="Y28" i="9" s="1"/>
  <c r="Y53" i="9" s="1"/>
  <c r="Y78" i="9" s="1"/>
  <c r="Y103" i="9" s="1"/>
  <c r="Y28" i="8" s="1"/>
  <c r="Y53" i="8" s="1"/>
  <c r="Y78" i="8" s="1"/>
  <c r="Y103" i="8" s="1"/>
  <c r="Y28" i="17" s="1"/>
  <c r="Y53" i="17" s="1"/>
  <c r="Y78" i="17" s="1"/>
  <c r="Y103" i="17" s="1"/>
  <c r="Y128" i="17" s="1"/>
  <c r="Y28" i="16" s="1"/>
  <c r="Y53" i="16" s="1"/>
  <c r="Y78" i="16" s="1"/>
  <c r="Y103" i="16" s="1"/>
  <c r="Y28" i="15" s="1"/>
  <c r="Y53" i="15" s="1"/>
  <c r="Y78" i="15" s="1"/>
  <c r="Y103" i="15" s="1"/>
  <c r="Y28" i="14" s="1"/>
  <c r="Y53" i="14" s="1"/>
  <c r="Y78" i="14" s="1"/>
  <c r="Y103" i="14" s="1"/>
  <c r="Y128" i="14" s="1"/>
  <c r="Y28" i="13" s="1"/>
  <c r="Y53" i="13" s="1"/>
  <c r="Y78" i="13" s="1"/>
  <c r="Y103" i="13" s="1"/>
  <c r="Y28" i="19" s="1"/>
  <c r="Y53" i="19" s="1"/>
  <c r="Y78" i="19" s="1"/>
  <c r="Y103" i="19" s="1"/>
  <c r="Y28" i="18" s="1"/>
  <c r="Y53" i="18" s="1"/>
  <c r="Y78" i="18" s="1"/>
  <c r="Y103" i="18" s="1"/>
  <c r="Y128" i="18" s="1"/>
  <c r="Y153" i="18" s="1"/>
  <c r="X28" i="12"/>
  <c r="X53" i="12"/>
  <c r="X78" i="12" s="1"/>
  <c r="X103" i="12" s="1"/>
  <c r="AC27" i="12"/>
  <c r="AC52" i="12"/>
  <c r="AC77" i="12" s="1"/>
  <c r="AC102" i="12" s="1"/>
  <c r="AC27" i="11" s="1"/>
  <c r="AC52" i="11" s="1"/>
  <c r="R27" i="17"/>
  <c r="R102" i="8"/>
  <c r="R77" i="8"/>
  <c r="R52" i="8"/>
  <c r="R27" i="8"/>
  <c r="R102" i="9"/>
  <c r="R77" i="9"/>
  <c r="R52" i="9"/>
  <c r="R27" i="9"/>
  <c r="R127" i="10"/>
  <c r="R102" i="10"/>
  <c r="R77" i="10"/>
  <c r="R52" i="10"/>
  <c r="R56" i="10" s="1"/>
  <c r="R27" i="10"/>
  <c r="R102" i="11"/>
  <c r="R77" i="11"/>
  <c r="R52" i="11"/>
  <c r="R27" i="11"/>
  <c r="R102" i="12"/>
  <c r="R77" i="12"/>
  <c r="R52" i="12"/>
  <c r="AA52" i="12" s="1"/>
  <c r="R27" i="12"/>
  <c r="AA27" i="12" s="1"/>
  <c r="Z27" i="12"/>
  <c r="Z52" i="12" s="1"/>
  <c r="Z77" i="12" s="1"/>
  <c r="Z102" i="12" s="1"/>
  <c r="Z27" i="11" s="1"/>
  <c r="Z52" i="11"/>
  <c r="Z77" i="11" s="1"/>
  <c r="Z102" i="11"/>
  <c r="Z27" i="10"/>
  <c r="Z52" i="10" s="1"/>
  <c r="Z77" i="10" s="1"/>
  <c r="Z102" i="10" s="1"/>
  <c r="Z127" i="10" s="1"/>
  <c r="Z27" i="9" s="1"/>
  <c r="Z52" i="9" s="1"/>
  <c r="Z77" i="9" s="1"/>
  <c r="Z102" i="9" s="1"/>
  <c r="Z27" i="8" s="1"/>
  <c r="Z52" i="8" s="1"/>
  <c r="Z77" i="8" s="1"/>
  <c r="Z102" i="8" s="1"/>
  <c r="Z27" i="17" s="1"/>
  <c r="Z52" i="17" s="1"/>
  <c r="Z77" i="17" s="1"/>
  <c r="Z102" i="17" s="1"/>
  <c r="Z127" i="17" s="1"/>
  <c r="Z27" i="16" s="1"/>
  <c r="Z52" i="16" s="1"/>
  <c r="Z77" i="16" s="1"/>
  <c r="Z102" i="16" s="1"/>
  <c r="Z27" i="15" s="1"/>
  <c r="Z52" i="15" s="1"/>
  <c r="Z77" i="15" s="1"/>
  <c r="Z102" i="15" s="1"/>
  <c r="Z27" i="14" s="1"/>
  <c r="Z52" i="14" s="1"/>
  <c r="Z77" i="14" s="1"/>
  <c r="Z102" i="14" s="1"/>
  <c r="Z127" i="14" s="1"/>
  <c r="Z27" i="13" s="1"/>
  <c r="Z52" i="13" s="1"/>
  <c r="Z77" i="13" s="1"/>
  <c r="Z102" i="13" s="1"/>
  <c r="Z27" i="19" s="1"/>
  <c r="Z52" i="19" s="1"/>
  <c r="Z77" i="19" s="1"/>
  <c r="Z102" i="19" s="1"/>
  <c r="Z27" i="18" s="1"/>
  <c r="Z52" i="18" s="1"/>
  <c r="Z77" i="18" s="1"/>
  <c r="Z102" i="18" s="1"/>
  <c r="Z127" i="18" s="1"/>
  <c r="Z152" i="18" s="1"/>
  <c r="Y27" i="12"/>
  <c r="Y52" i="12"/>
  <c r="Y77" i="12" s="1"/>
  <c r="Y102" i="12" s="1"/>
  <c r="Y27" i="11" s="1"/>
  <c r="Y52" i="11" s="1"/>
  <c r="Y77" i="11" s="1"/>
  <c r="Y102" i="11" s="1"/>
  <c r="Y27" i="10" s="1"/>
  <c r="Y52" i="10" s="1"/>
  <c r="Y77" i="10" s="1"/>
  <c r="Y102" i="10" s="1"/>
  <c r="Y127" i="10" s="1"/>
  <c r="Y27" i="9" s="1"/>
  <c r="Y52" i="9" s="1"/>
  <c r="Y77" i="9" s="1"/>
  <c r="Y102" i="9" s="1"/>
  <c r="Y27" i="8" s="1"/>
  <c r="Y52" i="8" s="1"/>
  <c r="Y77" i="8" s="1"/>
  <c r="Y102" i="8" s="1"/>
  <c r="Y27" i="17" s="1"/>
  <c r="Y52" i="17" s="1"/>
  <c r="Y77" i="17" s="1"/>
  <c r="Y102" i="17" s="1"/>
  <c r="Y127" i="17" s="1"/>
  <c r="Y27" i="16" s="1"/>
  <c r="Y52" i="16" s="1"/>
  <c r="Y77" i="16" s="1"/>
  <c r="Y102" i="16" s="1"/>
  <c r="Y27" i="15" s="1"/>
  <c r="Y52" i="15" s="1"/>
  <c r="Y77" i="15" s="1"/>
  <c r="Y102" i="15" s="1"/>
  <c r="Y27" i="14" s="1"/>
  <c r="Y52" i="14" s="1"/>
  <c r="Y77" i="14" s="1"/>
  <c r="Y102" i="14" s="1"/>
  <c r="Y127" i="14" s="1"/>
  <c r="Y27" i="13" s="1"/>
  <c r="Y52" i="13" s="1"/>
  <c r="Y77" i="13" s="1"/>
  <c r="Y102" i="13" s="1"/>
  <c r="Y27" i="19" s="1"/>
  <c r="Y52" i="19" s="1"/>
  <c r="Y77" i="19" s="1"/>
  <c r="Y102" i="19" s="1"/>
  <c r="Y27" i="18" s="1"/>
  <c r="Y52" i="18" s="1"/>
  <c r="Y77" i="18" s="1"/>
  <c r="Y102" i="18" s="1"/>
  <c r="Y127" i="18" s="1"/>
  <c r="Y152" i="18" s="1"/>
  <c r="X27" i="12"/>
  <c r="X52" i="12"/>
  <c r="X77" i="12" s="1"/>
  <c r="X102" i="12" s="1"/>
  <c r="X27" i="11" s="1"/>
  <c r="X52" i="11" s="1"/>
  <c r="X77" i="11" s="1"/>
  <c r="X102" i="11" s="1"/>
  <c r="X27" i="10" s="1"/>
  <c r="X52" i="10" s="1"/>
  <c r="X77" i="10" s="1"/>
  <c r="X102" i="10" s="1"/>
  <c r="X127" i="10" s="1"/>
  <c r="X27" i="9" s="1"/>
  <c r="X52" i="9" s="1"/>
  <c r="AC26" i="12"/>
  <c r="AC51" i="12"/>
  <c r="AC76" i="12" s="1"/>
  <c r="AC101" i="12" s="1"/>
  <c r="AC26" i="11" s="1"/>
  <c r="AC51" i="11" s="1"/>
  <c r="AC76" i="11" s="1"/>
  <c r="AC101" i="11" s="1"/>
  <c r="R26" i="17"/>
  <c r="R101" i="8"/>
  <c r="R76" i="8"/>
  <c r="R51" i="8"/>
  <c r="R26" i="8"/>
  <c r="R101" i="9"/>
  <c r="R76" i="9"/>
  <c r="R51" i="9"/>
  <c r="R26" i="9"/>
  <c r="R126" i="10"/>
  <c r="R101" i="10"/>
  <c r="R76" i="10"/>
  <c r="R51" i="10"/>
  <c r="R101" i="11"/>
  <c r="R76" i="11"/>
  <c r="R51" i="11"/>
  <c r="R26" i="11"/>
  <c r="R101" i="12"/>
  <c r="R76" i="12"/>
  <c r="R51" i="12"/>
  <c r="R26" i="12"/>
  <c r="AA26" i="12" s="1"/>
  <c r="AA51" i="12" s="1"/>
  <c r="AA76" i="12" s="1"/>
  <c r="AA101" i="12"/>
  <c r="Z26" i="12"/>
  <c r="Z51" i="12"/>
  <c r="Z76" i="12" s="1"/>
  <c r="Z101" i="12" s="1"/>
  <c r="Z26" i="11" s="1"/>
  <c r="Z51" i="11" s="1"/>
  <c r="Z76" i="11" s="1"/>
  <c r="Z101" i="11" s="1"/>
  <c r="Z26" i="10" s="1"/>
  <c r="Z51" i="10" s="1"/>
  <c r="Z76" i="10" s="1"/>
  <c r="Z101" i="10" s="1"/>
  <c r="Z126" i="10" s="1"/>
  <c r="Z26" i="9" s="1"/>
  <c r="Z51" i="9" s="1"/>
  <c r="Z76" i="9" s="1"/>
  <c r="Z101" i="9" s="1"/>
  <c r="Z26" i="8" s="1"/>
  <c r="Z51" i="8" s="1"/>
  <c r="Z76" i="8" s="1"/>
  <c r="Z101" i="8" s="1"/>
  <c r="Z26" i="17" s="1"/>
  <c r="Z51" i="17" s="1"/>
  <c r="Z76" i="17" s="1"/>
  <c r="Z101" i="17" s="1"/>
  <c r="Z126" i="17" s="1"/>
  <c r="Z26" i="16" s="1"/>
  <c r="Z51" i="16" s="1"/>
  <c r="Z76" i="16" s="1"/>
  <c r="Z101" i="16" s="1"/>
  <c r="Z26" i="15" s="1"/>
  <c r="Z51" i="15" s="1"/>
  <c r="Z76" i="15" s="1"/>
  <c r="Z101" i="15" s="1"/>
  <c r="Z26" i="14" s="1"/>
  <c r="Z51" i="14" s="1"/>
  <c r="Z76" i="14" s="1"/>
  <c r="Z101" i="14" s="1"/>
  <c r="Z126" i="14" s="1"/>
  <c r="Z26" i="13" s="1"/>
  <c r="Z51" i="13" s="1"/>
  <c r="Z76" i="13" s="1"/>
  <c r="Z101" i="13" s="1"/>
  <c r="Z26" i="19" s="1"/>
  <c r="Z51" i="19" s="1"/>
  <c r="Z76" i="19" s="1"/>
  <c r="Z101" i="19" s="1"/>
  <c r="Z26" i="18" s="1"/>
  <c r="Z51" i="18" s="1"/>
  <c r="Z76" i="18" s="1"/>
  <c r="Z101" i="18" s="1"/>
  <c r="Z126" i="18" s="1"/>
  <c r="Z151" i="18" s="1"/>
  <c r="Y26" i="12"/>
  <c r="Y51" i="12"/>
  <c r="Y76" i="12" s="1"/>
  <c r="Y101" i="12"/>
  <c r="Y26" i="11" s="1"/>
  <c r="Y51" i="11" s="1"/>
  <c r="Y76" i="11"/>
  <c r="Y101" i="11" s="1"/>
  <c r="Y26" i="10" s="1"/>
  <c r="Y51" i="10" s="1"/>
  <c r="Y76" i="10" s="1"/>
  <c r="Y101" i="10" s="1"/>
  <c r="Y126" i="10" s="1"/>
  <c r="Y26" i="9" s="1"/>
  <c r="Y51" i="9" s="1"/>
  <c r="Y76" i="9" s="1"/>
  <c r="Y101" i="9" s="1"/>
  <c r="Y26" i="8" s="1"/>
  <c r="Y51" i="8" s="1"/>
  <c r="Y76" i="8" s="1"/>
  <c r="Y101" i="8" s="1"/>
  <c r="Y26" i="17" s="1"/>
  <c r="Y51" i="17" s="1"/>
  <c r="Y76" i="17" s="1"/>
  <c r="Y101" i="17" s="1"/>
  <c r="Y126" i="17" s="1"/>
  <c r="Y26" i="16" s="1"/>
  <c r="Y51" i="16" s="1"/>
  <c r="Y76" i="16" s="1"/>
  <c r="Y101" i="16" s="1"/>
  <c r="Y26" i="15" s="1"/>
  <c r="Y51" i="15" s="1"/>
  <c r="Y76" i="15" s="1"/>
  <c r="Y101" i="15" s="1"/>
  <c r="Y26" i="14" s="1"/>
  <c r="Y51" i="14" s="1"/>
  <c r="Y76" i="14" s="1"/>
  <c r="Y101" i="14" s="1"/>
  <c r="Y126" i="14" s="1"/>
  <c r="Y26" i="13" s="1"/>
  <c r="Y51" i="13" s="1"/>
  <c r="Y76" i="13" s="1"/>
  <c r="Y101" i="13" s="1"/>
  <c r="Y26" i="19" s="1"/>
  <c r="Y51" i="19" s="1"/>
  <c r="Y76" i="19" s="1"/>
  <c r="Y101" i="19" s="1"/>
  <c r="Y26" i="18" s="1"/>
  <c r="Y51" i="18" s="1"/>
  <c r="Y76" i="18" s="1"/>
  <c r="Y101" i="18" s="1"/>
  <c r="Y126" i="18" s="1"/>
  <c r="Y151" i="18" s="1"/>
  <c r="X26" i="12"/>
  <c r="X51" i="12" s="1"/>
  <c r="X76" i="12" s="1"/>
  <c r="AC25" i="12"/>
  <c r="AC50" i="12"/>
  <c r="AC75" i="12" s="1"/>
  <c r="AC100" i="12" s="1"/>
  <c r="AC25" i="11" s="1"/>
  <c r="AC50" i="11" s="1"/>
  <c r="AC75" i="11" s="1"/>
  <c r="R25" i="17"/>
  <c r="R100" i="8"/>
  <c r="R75" i="8"/>
  <c r="R50" i="8"/>
  <c r="R25" i="8"/>
  <c r="R100" i="9"/>
  <c r="R75" i="9"/>
  <c r="R50" i="9"/>
  <c r="R25" i="9"/>
  <c r="R125" i="10"/>
  <c r="R100" i="10"/>
  <c r="R75" i="10"/>
  <c r="R50" i="10"/>
  <c r="R25" i="10"/>
  <c r="R100" i="11"/>
  <c r="R75" i="11"/>
  <c r="R50" i="11"/>
  <c r="R25" i="11"/>
  <c r="AA25" i="11" s="1"/>
  <c r="AA50" i="11" s="1"/>
  <c r="AA75" i="11" s="1"/>
  <c r="AA100" i="11" s="1"/>
  <c r="R100" i="12"/>
  <c r="R75" i="12"/>
  <c r="AA75" i="12" s="1"/>
  <c r="AA100" i="12" s="1"/>
  <c r="R50" i="12"/>
  <c r="AA50" i="12" s="1"/>
  <c r="R25" i="12"/>
  <c r="AA25" i="12" s="1"/>
  <c r="Z25" i="12"/>
  <c r="Z50" i="12"/>
  <c r="Z75" i="12" s="1"/>
  <c r="Z100" i="12" s="1"/>
  <c r="Z25" i="11" s="1"/>
  <c r="Z50" i="11" s="1"/>
  <c r="Z75" i="11" s="1"/>
  <c r="Z100" i="11" s="1"/>
  <c r="Z25" i="10" s="1"/>
  <c r="Z50" i="10" s="1"/>
  <c r="Z75" i="10" s="1"/>
  <c r="Z100" i="10" s="1"/>
  <c r="Z125" i="10" s="1"/>
  <c r="Z25" i="9" s="1"/>
  <c r="Z50" i="9" s="1"/>
  <c r="Z75" i="9" s="1"/>
  <c r="Z100" i="9" s="1"/>
  <c r="Z25" i="8" s="1"/>
  <c r="Z50" i="8" s="1"/>
  <c r="Z75" i="8" s="1"/>
  <c r="Z100" i="8" s="1"/>
  <c r="Z25" i="17" s="1"/>
  <c r="Z50" i="17" s="1"/>
  <c r="Z75" i="17" s="1"/>
  <c r="Z100" i="17" s="1"/>
  <c r="Z125" i="17" s="1"/>
  <c r="Z25" i="16" s="1"/>
  <c r="Z50" i="16" s="1"/>
  <c r="Z75" i="16" s="1"/>
  <c r="Z100" i="16" s="1"/>
  <c r="Z25" i="15" s="1"/>
  <c r="Z50" i="15" s="1"/>
  <c r="Z75" i="15" s="1"/>
  <c r="Z100" i="15" s="1"/>
  <c r="Z25" i="14" s="1"/>
  <c r="Z50" i="14" s="1"/>
  <c r="Z75" i="14" s="1"/>
  <c r="Z100" i="14" s="1"/>
  <c r="Z125" i="14" s="1"/>
  <c r="Z25" i="13" s="1"/>
  <c r="Z50" i="13" s="1"/>
  <c r="Z75" i="13" s="1"/>
  <c r="Z100" i="13" s="1"/>
  <c r="Z25" i="19" s="1"/>
  <c r="Z50" i="19" s="1"/>
  <c r="Z75" i="19" s="1"/>
  <c r="Z100" i="19" s="1"/>
  <c r="Z25" i="18" s="1"/>
  <c r="Z50" i="18" s="1"/>
  <c r="Z75" i="18" s="1"/>
  <c r="Z100" i="18" s="1"/>
  <c r="Z125" i="18" s="1"/>
  <c r="Z150" i="18" s="1"/>
  <c r="Y25" i="12"/>
  <c r="Y50" i="12"/>
  <c r="Y75" i="12" s="1"/>
  <c r="Y100" i="12" s="1"/>
  <c r="Y25" i="11" s="1"/>
  <c r="Y50" i="11" s="1"/>
  <c r="Y75" i="11" s="1"/>
  <c r="Y100" i="11"/>
  <c r="Y25" i="10" s="1"/>
  <c r="Y50" i="10" s="1"/>
  <c r="Y75" i="10" s="1"/>
  <c r="Y100" i="10" s="1"/>
  <c r="Y125" i="10" s="1"/>
  <c r="Y25" i="9" s="1"/>
  <c r="Y50" i="9" s="1"/>
  <c r="Y75" i="9" s="1"/>
  <c r="Y100" i="9" s="1"/>
  <c r="Y25" i="8" s="1"/>
  <c r="Y50" i="8" s="1"/>
  <c r="Y75" i="8" s="1"/>
  <c r="Y100" i="8" s="1"/>
  <c r="Y25" i="17" s="1"/>
  <c r="Y50" i="17" s="1"/>
  <c r="Y75" i="17" s="1"/>
  <c r="Y100" i="17" s="1"/>
  <c r="Y125" i="17" s="1"/>
  <c r="Y25" i="16" s="1"/>
  <c r="Y50" i="16" s="1"/>
  <c r="Y75" i="16" s="1"/>
  <c r="Y100" i="16" s="1"/>
  <c r="Y25" i="15" s="1"/>
  <c r="Y50" i="15" s="1"/>
  <c r="Y75" i="15" s="1"/>
  <c r="Y100" i="15" s="1"/>
  <c r="Y25" i="14" s="1"/>
  <c r="Y50" i="14" s="1"/>
  <c r="Y75" i="14" s="1"/>
  <c r="Y100" i="14" s="1"/>
  <c r="Y125" i="14" s="1"/>
  <c r="Y25" i="13" s="1"/>
  <c r="Y50" i="13" s="1"/>
  <c r="Y75" i="13" s="1"/>
  <c r="Y100" i="13" s="1"/>
  <c r="Y25" i="19" s="1"/>
  <c r="Y50" i="19" s="1"/>
  <c r="Y75" i="19" s="1"/>
  <c r="Y100" i="19" s="1"/>
  <c r="Y25" i="18" s="1"/>
  <c r="Y50" i="18" s="1"/>
  <c r="Y75" i="18" s="1"/>
  <c r="Y100" i="18" s="1"/>
  <c r="Y125" i="18" s="1"/>
  <c r="Y150" i="18" s="1"/>
  <c r="X25" i="12"/>
  <c r="X50" i="12"/>
  <c r="X75" i="12" s="1"/>
  <c r="X100" i="12"/>
  <c r="X25" i="11" s="1"/>
  <c r="X50" i="11" s="1"/>
  <c r="X75" i="11" s="1"/>
  <c r="X100" i="11" s="1"/>
  <c r="AC24" i="12"/>
  <c r="AC49" i="12"/>
  <c r="AC74" i="12" s="1"/>
  <c r="AC99" i="12" s="1"/>
  <c r="AC24" i="11" s="1"/>
  <c r="AC49" i="11" s="1"/>
  <c r="AC74" i="11" s="1"/>
  <c r="AC99" i="11" s="1"/>
  <c r="AC24" i="10" s="1"/>
  <c r="AC49" i="10" s="1"/>
  <c r="AC74" i="10" s="1"/>
  <c r="AC99" i="10" s="1"/>
  <c r="AC124" i="10" s="1"/>
  <c r="AC24" i="9" s="1"/>
  <c r="R24" i="17"/>
  <c r="R99" i="8"/>
  <c r="R74" i="8"/>
  <c r="R24" i="8"/>
  <c r="R99" i="9"/>
  <c r="R74" i="9"/>
  <c r="R24" i="9"/>
  <c r="R124" i="10"/>
  <c r="R99" i="10"/>
  <c r="R74" i="10"/>
  <c r="R49" i="10"/>
  <c r="R24" i="10"/>
  <c r="R99" i="11"/>
  <c r="R74" i="11"/>
  <c r="R49" i="11"/>
  <c r="R24" i="11"/>
  <c r="R99" i="12"/>
  <c r="R74" i="12"/>
  <c r="R49" i="12"/>
  <c r="R24" i="12"/>
  <c r="AA24" i="12" s="1"/>
  <c r="AA49" i="12" s="1"/>
  <c r="AA74" i="12" s="1"/>
  <c r="AA99" i="12"/>
  <c r="Z24" i="12"/>
  <c r="Z49" i="12"/>
  <c r="Z74" i="12" s="1"/>
  <c r="Z99" i="12" s="1"/>
  <c r="Z24" i="11" s="1"/>
  <c r="Z49" i="11" s="1"/>
  <c r="Z74" i="11" s="1"/>
  <c r="Z99" i="11" s="1"/>
  <c r="Z24" i="10" s="1"/>
  <c r="Z49" i="10" s="1"/>
  <c r="Z74" i="10" s="1"/>
  <c r="Z99" i="10" s="1"/>
  <c r="Z124" i="10" s="1"/>
  <c r="Z24" i="9" s="1"/>
  <c r="Z49" i="9" s="1"/>
  <c r="Z74" i="9" s="1"/>
  <c r="Z99" i="9" s="1"/>
  <c r="Z24" i="8" s="1"/>
  <c r="Z49" i="8" s="1"/>
  <c r="Z74" i="8" s="1"/>
  <c r="Z99" i="8" s="1"/>
  <c r="Z24" i="17" s="1"/>
  <c r="Z49" i="17" s="1"/>
  <c r="Z74" i="17" s="1"/>
  <c r="Z99" i="17" s="1"/>
  <c r="Z124" i="17" s="1"/>
  <c r="Z24" i="16" s="1"/>
  <c r="Z49" i="16" s="1"/>
  <c r="Z74" i="16" s="1"/>
  <c r="Z99" i="16" s="1"/>
  <c r="Z24" i="15" s="1"/>
  <c r="Z49" i="15" s="1"/>
  <c r="Z74" i="15" s="1"/>
  <c r="Z99" i="15" s="1"/>
  <c r="Z24" i="14" s="1"/>
  <c r="Z49" i="14" s="1"/>
  <c r="Z74" i="14" s="1"/>
  <c r="Z99" i="14" s="1"/>
  <c r="Z124" i="14" s="1"/>
  <c r="Z24" i="13" s="1"/>
  <c r="Z49" i="13" s="1"/>
  <c r="Z74" i="13" s="1"/>
  <c r="Z99" i="13" s="1"/>
  <c r="Z24" i="19" s="1"/>
  <c r="Z49" i="19" s="1"/>
  <c r="Z74" i="19" s="1"/>
  <c r="Z99" i="19" s="1"/>
  <c r="Z24" i="18" s="1"/>
  <c r="Z49" i="18" s="1"/>
  <c r="Z74" i="18" s="1"/>
  <c r="Z99" i="18" s="1"/>
  <c r="Z124" i="18" s="1"/>
  <c r="Z149" i="18" s="1"/>
  <c r="Y24" i="12"/>
  <c r="Y49" i="12"/>
  <c r="Y74" i="12" s="1"/>
  <c r="Y99" i="12"/>
  <c r="Y24" i="11" s="1"/>
  <c r="Y49" i="11" s="1"/>
  <c r="Y74" i="11"/>
  <c r="Y99" i="11" s="1"/>
  <c r="Y24" i="10" s="1"/>
  <c r="Y49" i="10" s="1"/>
  <c r="Y74" i="10" s="1"/>
  <c r="Y99" i="10" s="1"/>
  <c r="Y124" i="10" s="1"/>
  <c r="Y24" i="9" s="1"/>
  <c r="Y49" i="9" s="1"/>
  <c r="Y74" i="9" s="1"/>
  <c r="Y99" i="9" s="1"/>
  <c r="Y24" i="8" s="1"/>
  <c r="Y49" i="8" s="1"/>
  <c r="Y74" i="8" s="1"/>
  <c r="Y99" i="8" s="1"/>
  <c r="Y24" i="17" s="1"/>
  <c r="Y49" i="17" s="1"/>
  <c r="Y74" i="17" s="1"/>
  <c r="Y99" i="17" s="1"/>
  <c r="Y124" i="17" s="1"/>
  <c r="Y24" i="16" s="1"/>
  <c r="Y49" i="16" s="1"/>
  <c r="Y74" i="16" s="1"/>
  <c r="Y99" i="16" s="1"/>
  <c r="Y24" i="15" s="1"/>
  <c r="Y49" i="15" s="1"/>
  <c r="Y74" i="15" s="1"/>
  <c r="Y99" i="15" s="1"/>
  <c r="Y24" i="14" s="1"/>
  <c r="Y49" i="14" s="1"/>
  <c r="Y74" i="14" s="1"/>
  <c r="Y99" i="14" s="1"/>
  <c r="Y124" i="14" s="1"/>
  <c r="Y24" i="13" s="1"/>
  <c r="Y49" i="13" s="1"/>
  <c r="Y74" i="13" s="1"/>
  <c r="Y99" i="13" s="1"/>
  <c r="Y24" i="19" s="1"/>
  <c r="Y49" i="19" s="1"/>
  <c r="Y74" i="19" s="1"/>
  <c r="Y99" i="19" s="1"/>
  <c r="Y24" i="18" s="1"/>
  <c r="Y49" i="18" s="1"/>
  <c r="Y74" i="18" s="1"/>
  <c r="Y99" i="18" s="1"/>
  <c r="Y124" i="18" s="1"/>
  <c r="Y149" i="18" s="1"/>
  <c r="X24" i="12"/>
  <c r="X49" i="12"/>
  <c r="X74" i="12" s="1"/>
  <c r="AC23" i="12"/>
  <c r="AC48" i="12"/>
  <c r="AC73" i="12" s="1"/>
  <c r="AC98" i="12"/>
  <c r="AC23" i="11" s="1"/>
  <c r="AC48" i="11" s="1"/>
  <c r="AC73" i="11" s="1"/>
  <c r="AC98" i="11" s="1"/>
  <c r="AC23" i="10" s="1"/>
  <c r="AC48" i="10"/>
  <c r="AC73" i="10" s="1"/>
  <c r="AC98" i="10" s="1"/>
  <c r="AC123" i="10" s="1"/>
  <c r="AC23" i="9" s="1"/>
  <c r="AC48" i="9" s="1"/>
  <c r="AC73" i="9" s="1"/>
  <c r="AC98" i="9" s="1"/>
  <c r="AC23" i="8" s="1"/>
  <c r="AC48" i="8" s="1"/>
  <c r="AC73" i="8" s="1"/>
  <c r="AC98" i="8" s="1"/>
  <c r="AC23" i="17" s="1"/>
  <c r="AC48" i="17" s="1"/>
  <c r="AC73" i="17" s="1"/>
  <c r="AC98" i="17" s="1"/>
  <c r="AC123" i="17" s="1"/>
  <c r="AC23" i="16" s="1"/>
  <c r="AC48" i="16" s="1"/>
  <c r="AC73" i="16" s="1"/>
  <c r="AC98" i="16" s="1"/>
  <c r="AC23" i="15" s="1"/>
  <c r="R23" i="17"/>
  <c r="R98" i="8"/>
  <c r="R73" i="8"/>
  <c r="R48" i="8"/>
  <c r="R23" i="8"/>
  <c r="R98" i="9"/>
  <c r="R73" i="9"/>
  <c r="R48" i="9"/>
  <c r="R23" i="9"/>
  <c r="R123" i="10"/>
  <c r="R98" i="10"/>
  <c r="R73" i="10"/>
  <c r="R48" i="10"/>
  <c r="R23" i="10"/>
  <c r="R98" i="11"/>
  <c r="R73" i="11"/>
  <c r="R48" i="11"/>
  <c r="R23" i="11"/>
  <c r="R98" i="12"/>
  <c r="R73" i="12"/>
  <c r="AA73" i="12" s="1"/>
  <c r="AA98" i="12" s="1"/>
  <c r="R48" i="12"/>
  <c r="AA48" i="12" s="1"/>
  <c r="R23" i="12"/>
  <c r="AA23" i="12" s="1"/>
  <c r="Z23" i="12"/>
  <c r="Z48" i="12"/>
  <c r="Z73" i="12" s="1"/>
  <c r="Z98" i="12" s="1"/>
  <c r="Z23" i="11" s="1"/>
  <c r="Z48" i="11" s="1"/>
  <c r="Z73" i="11" s="1"/>
  <c r="Z98" i="11" s="1"/>
  <c r="Z23" i="10" s="1"/>
  <c r="Z48" i="10" s="1"/>
  <c r="Z73" i="10" s="1"/>
  <c r="Z98" i="10" s="1"/>
  <c r="Z123" i="10" s="1"/>
  <c r="Z23" i="9" s="1"/>
  <c r="Z48" i="9" s="1"/>
  <c r="Z73" i="9" s="1"/>
  <c r="Z98" i="9" s="1"/>
  <c r="Z23" i="8" s="1"/>
  <c r="Z48" i="8" s="1"/>
  <c r="Z73" i="8" s="1"/>
  <c r="Z98" i="8" s="1"/>
  <c r="Z23" i="17" s="1"/>
  <c r="Z48" i="17" s="1"/>
  <c r="Z73" i="17" s="1"/>
  <c r="Z98" i="17" s="1"/>
  <c r="Z123" i="17" s="1"/>
  <c r="Z23" i="16" s="1"/>
  <c r="Z48" i="16" s="1"/>
  <c r="Z73" i="16" s="1"/>
  <c r="Z98" i="16" s="1"/>
  <c r="Z23" i="15" s="1"/>
  <c r="Z48" i="15" s="1"/>
  <c r="Z73" i="15" s="1"/>
  <c r="Z98" i="15" s="1"/>
  <c r="Z23" i="14" s="1"/>
  <c r="Z48" i="14" s="1"/>
  <c r="Z73" i="14" s="1"/>
  <c r="Z98" i="14" s="1"/>
  <c r="Z123" i="14" s="1"/>
  <c r="Z23" i="13" s="1"/>
  <c r="Z48" i="13" s="1"/>
  <c r="Z73" i="13" s="1"/>
  <c r="Z98" i="13" s="1"/>
  <c r="Z23" i="19" s="1"/>
  <c r="Z48" i="19" s="1"/>
  <c r="Z73" i="19" s="1"/>
  <c r="Z98" i="19" s="1"/>
  <c r="Z23" i="18" s="1"/>
  <c r="Z48" i="18" s="1"/>
  <c r="Z73" i="18" s="1"/>
  <c r="Z98" i="18" s="1"/>
  <c r="Z123" i="18" s="1"/>
  <c r="Z148" i="18" s="1"/>
  <c r="Y23" i="12"/>
  <c r="Y48" i="12"/>
  <c r="Y73" i="12" s="1"/>
  <c r="Y98" i="12" s="1"/>
  <c r="Y23" i="11" s="1"/>
  <c r="Y48" i="11" s="1"/>
  <c r="Y73" i="11" s="1"/>
  <c r="Y98" i="11"/>
  <c r="Y23" i="10" s="1"/>
  <c r="Y48" i="10" s="1"/>
  <c r="Y73" i="10" s="1"/>
  <c r="Y98" i="10" s="1"/>
  <c r="Y123" i="10" s="1"/>
  <c r="Y23" i="9" s="1"/>
  <c r="Y48" i="9" s="1"/>
  <c r="Y73" i="9" s="1"/>
  <c r="Y98" i="9" s="1"/>
  <c r="Y23" i="8" s="1"/>
  <c r="Y48" i="8" s="1"/>
  <c r="Y73" i="8" s="1"/>
  <c r="Y98" i="8" s="1"/>
  <c r="Y23" i="17" s="1"/>
  <c r="Y48" i="17" s="1"/>
  <c r="Y73" i="17" s="1"/>
  <c r="Y98" i="17" s="1"/>
  <c r="Y123" i="17" s="1"/>
  <c r="Y23" i="16" s="1"/>
  <c r="Y48" i="16" s="1"/>
  <c r="Y73" i="16" s="1"/>
  <c r="Y98" i="16" s="1"/>
  <c r="Y23" i="15" s="1"/>
  <c r="Y48" i="15" s="1"/>
  <c r="Y73" i="15" s="1"/>
  <c r="Y98" i="15" s="1"/>
  <c r="Y23" i="14" s="1"/>
  <c r="Y48" i="14" s="1"/>
  <c r="Y73" i="14" s="1"/>
  <c r="Y98" i="14" s="1"/>
  <c r="Y123" i="14" s="1"/>
  <c r="Y23" i="13" s="1"/>
  <c r="Y48" i="13" s="1"/>
  <c r="Y73" i="13" s="1"/>
  <c r="Y98" i="13" s="1"/>
  <c r="Y23" i="19" s="1"/>
  <c r="Y48" i="19" s="1"/>
  <c r="Y73" i="19" s="1"/>
  <c r="Y98" i="19" s="1"/>
  <c r="Y23" i="18" s="1"/>
  <c r="Y48" i="18" s="1"/>
  <c r="Y73" i="18" s="1"/>
  <c r="Y98" i="18" s="1"/>
  <c r="Y123" i="18" s="1"/>
  <c r="Y148" i="18" s="1"/>
  <c r="X23" i="12"/>
  <c r="X48" i="12"/>
  <c r="X73" i="12" s="1"/>
  <c r="X98" i="12"/>
  <c r="X23" i="11"/>
  <c r="X48" i="11"/>
  <c r="X73" i="11" s="1"/>
  <c r="X98" i="11" s="1"/>
  <c r="X23" i="10" s="1"/>
  <c r="X48" i="10" s="1"/>
  <c r="X73" i="10" s="1"/>
  <c r="X98" i="10" s="1"/>
  <c r="X123" i="10" s="1"/>
  <c r="X23" i="9" s="1"/>
  <c r="X48" i="9" s="1"/>
  <c r="X73" i="9" s="1"/>
  <c r="AC22" i="12"/>
  <c r="AC47" i="12"/>
  <c r="AC72" i="12" s="1"/>
  <c r="AC97" i="12" s="1"/>
  <c r="AC22" i="11" s="1"/>
  <c r="AC47" i="11"/>
  <c r="AC72" i="11" s="1"/>
  <c r="AC97" i="11"/>
  <c r="AC22" i="10" s="1"/>
  <c r="R22" i="17"/>
  <c r="R97" i="8"/>
  <c r="R72" i="8"/>
  <c r="R47" i="8"/>
  <c r="R22" i="8"/>
  <c r="R97" i="9"/>
  <c r="R72" i="9"/>
  <c r="R47" i="9"/>
  <c r="R22" i="9"/>
  <c r="R122" i="10"/>
  <c r="R97" i="10"/>
  <c r="R72" i="10"/>
  <c r="R47" i="10"/>
  <c r="R22" i="10"/>
  <c r="R97" i="11"/>
  <c r="R72" i="11"/>
  <c r="R47" i="11"/>
  <c r="R22" i="11"/>
  <c r="R97" i="12"/>
  <c r="R72" i="12"/>
  <c r="R47" i="12"/>
  <c r="R22" i="12"/>
  <c r="AA22" i="12" s="1"/>
  <c r="AA47" i="12" s="1"/>
  <c r="AA72" i="12"/>
  <c r="AA97" i="12" s="1"/>
  <c r="Z22" i="12"/>
  <c r="Z47" i="12"/>
  <c r="Z72" i="12" s="1"/>
  <c r="Z97" i="12" s="1"/>
  <c r="Z22" i="11" s="1"/>
  <c r="Z47" i="11" s="1"/>
  <c r="Z72" i="11" s="1"/>
  <c r="Z97" i="11" s="1"/>
  <c r="Z22" i="10" s="1"/>
  <c r="Z47" i="10" s="1"/>
  <c r="Z72" i="10" s="1"/>
  <c r="Z97" i="10" s="1"/>
  <c r="Z122" i="10" s="1"/>
  <c r="Z22" i="9" s="1"/>
  <c r="Z47" i="9" s="1"/>
  <c r="Z72" i="9" s="1"/>
  <c r="Z97" i="9" s="1"/>
  <c r="Z22" i="8" s="1"/>
  <c r="Z47" i="8" s="1"/>
  <c r="Z72" i="8" s="1"/>
  <c r="Z97" i="8" s="1"/>
  <c r="Z22" i="17" s="1"/>
  <c r="Z47" i="17" s="1"/>
  <c r="Z72" i="17" s="1"/>
  <c r="Z97" i="17" s="1"/>
  <c r="Z122" i="17" s="1"/>
  <c r="Z22" i="16" s="1"/>
  <c r="Z47" i="16" s="1"/>
  <c r="Z72" i="16" s="1"/>
  <c r="Z97" i="16" s="1"/>
  <c r="Z22" i="15" s="1"/>
  <c r="Z47" i="15" s="1"/>
  <c r="Z72" i="15" s="1"/>
  <c r="Z97" i="15" s="1"/>
  <c r="Z22" i="14" s="1"/>
  <c r="Z47" i="14" s="1"/>
  <c r="Z72" i="14" s="1"/>
  <c r="Z97" i="14" s="1"/>
  <c r="Z122" i="14" s="1"/>
  <c r="Z22" i="13" s="1"/>
  <c r="Z47" i="13" s="1"/>
  <c r="Z72" i="13" s="1"/>
  <c r="Z97" i="13" s="1"/>
  <c r="Z22" i="19" s="1"/>
  <c r="Z47" i="19" s="1"/>
  <c r="Z72" i="19" s="1"/>
  <c r="Z97" i="19" s="1"/>
  <c r="Z22" i="18" s="1"/>
  <c r="Z47" i="18" s="1"/>
  <c r="Z72" i="18" s="1"/>
  <c r="Z97" i="18" s="1"/>
  <c r="Z122" i="18" s="1"/>
  <c r="Z147" i="18" s="1"/>
  <c r="Y22" i="12"/>
  <c r="Y47" i="12"/>
  <c r="Y72" i="12" s="1"/>
  <c r="Y97" i="12" s="1"/>
  <c r="Y22" i="11" s="1"/>
  <c r="Y47" i="11"/>
  <c r="Y72" i="11" s="1"/>
  <c r="Y97" i="11" s="1"/>
  <c r="Y22" i="10" s="1"/>
  <c r="Y47" i="10" s="1"/>
  <c r="Y72" i="10" s="1"/>
  <c r="Y97" i="10" s="1"/>
  <c r="Y122" i="10" s="1"/>
  <c r="Y22" i="9" s="1"/>
  <c r="Y47" i="9" s="1"/>
  <c r="Y72" i="9" s="1"/>
  <c r="Y97" i="9" s="1"/>
  <c r="Y22" i="8" s="1"/>
  <c r="Y47" i="8" s="1"/>
  <c r="Y72" i="8" s="1"/>
  <c r="Y97" i="8" s="1"/>
  <c r="Y22" i="17" s="1"/>
  <c r="Y47" i="17" s="1"/>
  <c r="Y72" i="17" s="1"/>
  <c r="Y97" i="17" s="1"/>
  <c r="Y122" i="17" s="1"/>
  <c r="Y22" i="16" s="1"/>
  <c r="Y47" i="16" s="1"/>
  <c r="Y72" i="16" s="1"/>
  <c r="Y97" i="16" s="1"/>
  <c r="Y22" i="15" s="1"/>
  <c r="Y47" i="15" s="1"/>
  <c r="Y72" i="15" s="1"/>
  <c r="Y97" i="15" s="1"/>
  <c r="Y22" i="14" s="1"/>
  <c r="Y47" i="14" s="1"/>
  <c r="Y72" i="14" s="1"/>
  <c r="Y97" i="14" s="1"/>
  <c r="Y122" i="14" s="1"/>
  <c r="Y22" i="13" s="1"/>
  <c r="Y47" i="13" s="1"/>
  <c r="Y72" i="13" s="1"/>
  <c r="Y97" i="13" s="1"/>
  <c r="Y22" i="19" s="1"/>
  <c r="Y47" i="19" s="1"/>
  <c r="Y72" i="19" s="1"/>
  <c r="Y97" i="19" s="1"/>
  <c r="Y22" i="18" s="1"/>
  <c r="Y47" i="18" s="1"/>
  <c r="Y72" i="18" s="1"/>
  <c r="Y97" i="18" s="1"/>
  <c r="Y122" i="18" s="1"/>
  <c r="Y147" i="18" s="1"/>
  <c r="X22" i="12"/>
  <c r="X47" i="12"/>
  <c r="X72" i="12" s="1"/>
  <c r="X97" i="12" s="1"/>
  <c r="X22" i="11" s="1"/>
  <c r="X47" i="11" s="1"/>
  <c r="X72" i="11" s="1"/>
  <c r="X97" i="11" s="1"/>
  <c r="X22" i="10" s="1"/>
  <c r="X47" i="10"/>
  <c r="X72" i="10" s="1"/>
  <c r="X97" i="10" s="1"/>
  <c r="X122" i="10" s="1"/>
  <c r="X22" i="9" s="1"/>
  <c r="X47" i="9" s="1"/>
  <c r="X72" i="9"/>
  <c r="X97" i="9" s="1"/>
  <c r="X22" i="8" s="1"/>
  <c r="X47" i="8" s="1"/>
  <c r="X72" i="8" s="1"/>
  <c r="X97" i="8" s="1"/>
  <c r="X22" i="17" s="1"/>
  <c r="X47" i="17" s="1"/>
  <c r="X72" i="17" s="1"/>
  <c r="X97" i="17" s="1"/>
  <c r="X122" i="17" s="1"/>
  <c r="X22" i="16" s="1"/>
  <c r="AC21" i="12"/>
  <c r="AC46" i="12"/>
  <c r="AC71" i="12"/>
  <c r="AC96" i="12" s="1"/>
  <c r="AC21" i="11" s="1"/>
  <c r="AC46" i="11" s="1"/>
  <c r="AC71" i="11" s="1"/>
  <c r="AC96" i="11"/>
  <c r="AC21" i="10" s="1"/>
  <c r="AC46" i="10"/>
  <c r="AC71" i="10"/>
  <c r="AC96" i="10" s="1"/>
  <c r="AC121" i="10" s="1"/>
  <c r="AC21" i="9" s="1"/>
  <c r="AC46" i="9" s="1"/>
  <c r="AC71" i="9" s="1"/>
  <c r="AC96" i="9" s="1"/>
  <c r="AC21" i="8" s="1"/>
  <c r="AC46" i="8" s="1"/>
  <c r="AC71" i="8" s="1"/>
  <c r="AC96" i="8" s="1"/>
  <c r="R96" i="8"/>
  <c r="R71" i="8"/>
  <c r="R46" i="8"/>
  <c r="R21" i="8"/>
  <c r="R96" i="9"/>
  <c r="R71" i="9"/>
  <c r="R46" i="9"/>
  <c r="R21" i="9"/>
  <c r="R121" i="10"/>
  <c r="R96" i="10"/>
  <c r="R71" i="10"/>
  <c r="R46" i="10"/>
  <c r="R21" i="10"/>
  <c r="R96" i="11"/>
  <c r="R71" i="11"/>
  <c r="R46" i="11"/>
  <c r="R21" i="11"/>
  <c r="R96" i="12"/>
  <c r="R71" i="12"/>
  <c r="AA71" i="12" s="1"/>
  <c r="AA96" i="12" s="1"/>
  <c r="R46" i="12"/>
  <c r="AA46" i="12" s="1"/>
  <c r="R21" i="12"/>
  <c r="AA21" i="12" s="1"/>
  <c r="Z21" i="12"/>
  <c r="Z46" i="12"/>
  <c r="Z71" i="12" s="1"/>
  <c r="Z96" i="12" s="1"/>
  <c r="Z21" i="11" s="1"/>
  <c r="Z46" i="11"/>
  <c r="Z71" i="11" s="1"/>
  <c r="Z96" i="11"/>
  <c r="Z21" i="10" s="1"/>
  <c r="Z46" i="10" s="1"/>
  <c r="Z71" i="10" s="1"/>
  <c r="Z96" i="10" s="1"/>
  <c r="Z121" i="10" s="1"/>
  <c r="Z21" i="9" s="1"/>
  <c r="Z46" i="9" s="1"/>
  <c r="Z71" i="9"/>
  <c r="Z96" i="9" s="1"/>
  <c r="Z21" i="8" s="1"/>
  <c r="Z46" i="8" s="1"/>
  <c r="Z71" i="8" s="1"/>
  <c r="Z96" i="8" s="1"/>
  <c r="Z21" i="17" s="1"/>
  <c r="Z46" i="17" s="1"/>
  <c r="Z71" i="17" s="1"/>
  <c r="Z96" i="17" s="1"/>
  <c r="Z121" i="17" s="1"/>
  <c r="Z21" i="16" s="1"/>
  <c r="Z46" i="16" s="1"/>
  <c r="Z71" i="16" s="1"/>
  <c r="Z96" i="16" s="1"/>
  <c r="Z21" i="15" s="1"/>
  <c r="Z46" i="15" s="1"/>
  <c r="Z71" i="15" s="1"/>
  <c r="Z96" i="15" s="1"/>
  <c r="Z21" i="14" s="1"/>
  <c r="Z46" i="14" s="1"/>
  <c r="Z71" i="14" s="1"/>
  <c r="Z96" i="14" s="1"/>
  <c r="Z121" i="14" s="1"/>
  <c r="Z21" i="13" s="1"/>
  <c r="Z46" i="13" s="1"/>
  <c r="Z71" i="13" s="1"/>
  <c r="Z96" i="13" s="1"/>
  <c r="Z21" i="19" s="1"/>
  <c r="Z46" i="19" s="1"/>
  <c r="Z71" i="19" s="1"/>
  <c r="Z96" i="19" s="1"/>
  <c r="Z21" i="18" s="1"/>
  <c r="Z46" i="18" s="1"/>
  <c r="Z71" i="18" s="1"/>
  <c r="Z96" i="18" s="1"/>
  <c r="Z121" i="18" s="1"/>
  <c r="Z146" i="18" s="1"/>
  <c r="Y21" i="12"/>
  <c r="Y46" i="12"/>
  <c r="Y71" i="12" s="1"/>
  <c r="Y96" i="12" s="1"/>
  <c r="Y21" i="11" s="1"/>
  <c r="Y46" i="11" s="1"/>
  <c r="Y71" i="11" s="1"/>
  <c r="Y96" i="11" s="1"/>
  <c r="Y21" i="10" s="1"/>
  <c r="Y46" i="10" s="1"/>
  <c r="Y71" i="10" s="1"/>
  <c r="Y96" i="10" s="1"/>
  <c r="Y121" i="10" s="1"/>
  <c r="Y21" i="9" s="1"/>
  <c r="Y46" i="9" s="1"/>
  <c r="Y71" i="9" s="1"/>
  <c r="Y96" i="9" s="1"/>
  <c r="Y21" i="8" s="1"/>
  <c r="Y46" i="8" s="1"/>
  <c r="Y71" i="8" s="1"/>
  <c r="Y96" i="8" s="1"/>
  <c r="Y21" i="17" s="1"/>
  <c r="Y46" i="17" s="1"/>
  <c r="Y71" i="17" s="1"/>
  <c r="Y96" i="17" s="1"/>
  <c r="Y121" i="17" s="1"/>
  <c r="Y21" i="16" s="1"/>
  <c r="Y46" i="16" s="1"/>
  <c r="Y71" i="16" s="1"/>
  <c r="Y96" i="16" s="1"/>
  <c r="Y21" i="15" s="1"/>
  <c r="Y46" i="15" s="1"/>
  <c r="Y71" i="15" s="1"/>
  <c r="Y96" i="15" s="1"/>
  <c r="Y21" i="14" s="1"/>
  <c r="Y46" i="14" s="1"/>
  <c r="Y71" i="14" s="1"/>
  <c r="Y96" i="14" s="1"/>
  <c r="Y121" i="14" s="1"/>
  <c r="Y21" i="13" s="1"/>
  <c r="Y46" i="13" s="1"/>
  <c r="Y71" i="13" s="1"/>
  <c r="Y96" i="13" s="1"/>
  <c r="Y21" i="19" s="1"/>
  <c r="Y46" i="19" s="1"/>
  <c r="Y71" i="19" s="1"/>
  <c r="Y96" i="19" s="1"/>
  <c r="Y21" i="18" s="1"/>
  <c r="Y46" i="18" s="1"/>
  <c r="Y71" i="18" s="1"/>
  <c r="Y96" i="18" s="1"/>
  <c r="Y121" i="18" s="1"/>
  <c r="Y146" i="18" s="1"/>
  <c r="N20" i="12"/>
  <c r="W20" i="12"/>
  <c r="W45" i="12" s="1"/>
  <c r="W20" i="11"/>
  <c r="N19" i="12"/>
  <c r="W19" i="12"/>
  <c r="N18" i="12"/>
  <c r="W18" i="12" s="1"/>
  <c r="W43" i="12" s="1"/>
  <c r="W68" i="12" s="1"/>
  <c r="W93" i="12" s="1"/>
  <c r="W18" i="11" s="1"/>
  <c r="W43" i="11" s="1"/>
  <c r="W68" i="11"/>
  <c r="W93" i="11" s="1"/>
  <c r="W18" i="10" s="1"/>
  <c r="W43" i="10" s="1"/>
  <c r="W68" i="10" s="1"/>
  <c r="W93" i="10" s="1"/>
  <c r="W118" i="10" s="1"/>
  <c r="W18" i="9" s="1"/>
  <c r="W43" i="9" s="1"/>
  <c r="W68" i="9" s="1"/>
  <c r="W93" i="9" s="1"/>
  <c r="W18" i="8" s="1"/>
  <c r="W43" i="8" s="1"/>
  <c r="W68" i="8" s="1"/>
  <c r="W93" i="8" s="1"/>
  <c r="W18" i="17" s="1"/>
  <c r="W43" i="17" s="1"/>
  <c r="W68" i="17" s="1"/>
  <c r="W93" i="17" s="1"/>
  <c r="W118" i="17" s="1"/>
  <c r="W18" i="16" s="1"/>
  <c r="W43" i="16" s="1"/>
  <c r="W68" i="16" s="1"/>
  <c r="W93" i="16" s="1"/>
  <c r="W18" i="15" s="1"/>
  <c r="W43" i="15" s="1"/>
  <c r="W68" i="15" s="1"/>
  <c r="W93" i="15" s="1"/>
  <c r="W18" i="14" s="1"/>
  <c r="W43" i="14" s="1"/>
  <c r="W68" i="14" s="1"/>
  <c r="W93" i="14" s="1"/>
  <c r="W118" i="14" s="1"/>
  <c r="W18" i="13" s="1"/>
  <c r="W43" i="13" s="1"/>
  <c r="W68" i="13" s="1"/>
  <c r="W93" i="13" s="1"/>
  <c r="W18" i="19" s="1"/>
  <c r="W43" i="19" s="1"/>
  <c r="W68" i="19" s="1"/>
  <c r="W93" i="19" s="1"/>
  <c r="W18" i="18" s="1"/>
  <c r="W43" i="18" s="1"/>
  <c r="W68" i="18" s="1"/>
  <c r="W93" i="18" s="1"/>
  <c r="W118" i="18" s="1"/>
  <c r="W143" i="18" s="1"/>
  <c r="N17" i="12"/>
  <c r="W17" i="12"/>
  <c r="W42" i="12"/>
  <c r="W67" i="12" s="1"/>
  <c r="N15" i="12"/>
  <c r="W15" i="12"/>
  <c r="N14" i="12"/>
  <c r="N13" i="12"/>
  <c r="W13" i="12"/>
  <c r="W38" i="12" s="1"/>
  <c r="W63" i="12"/>
  <c r="W88" i="12" s="1"/>
  <c r="N12" i="12"/>
  <c r="W12" i="12"/>
  <c r="W37" i="12" s="1"/>
  <c r="W62" i="12" s="1"/>
  <c r="W87" i="12" s="1"/>
  <c r="N11" i="12"/>
  <c r="W11" i="12" s="1"/>
  <c r="R130" i="14"/>
  <c r="R105" i="14"/>
  <c r="R80" i="14"/>
  <c r="R55" i="14"/>
  <c r="R30" i="14"/>
  <c r="R105" i="15"/>
  <c r="R80" i="15"/>
  <c r="R55" i="15"/>
  <c r="R30" i="15"/>
  <c r="R105" i="16"/>
  <c r="R80" i="16"/>
  <c r="R55" i="16"/>
  <c r="R30" i="16"/>
  <c r="R130" i="17"/>
  <c r="R105" i="17"/>
  <c r="R80" i="17"/>
  <c r="R55" i="17"/>
  <c r="R129" i="14"/>
  <c r="R104" i="14"/>
  <c r="R79" i="14"/>
  <c r="R54" i="14"/>
  <c r="R29" i="14"/>
  <c r="R104" i="15"/>
  <c r="R79" i="15"/>
  <c r="R54" i="15"/>
  <c r="R29" i="15"/>
  <c r="R104" i="16"/>
  <c r="R79" i="16"/>
  <c r="R54" i="16"/>
  <c r="R29" i="16"/>
  <c r="R129" i="17"/>
  <c r="R104" i="17"/>
  <c r="R79" i="17"/>
  <c r="R128" i="14"/>
  <c r="R103" i="14"/>
  <c r="R78" i="14"/>
  <c r="R53" i="14"/>
  <c r="R28" i="14"/>
  <c r="R103" i="15"/>
  <c r="R78" i="15"/>
  <c r="R53" i="15"/>
  <c r="R28" i="15"/>
  <c r="R103" i="16"/>
  <c r="R78" i="16"/>
  <c r="R53" i="16"/>
  <c r="R28" i="16"/>
  <c r="R128" i="17"/>
  <c r="R103" i="17"/>
  <c r="R78" i="17"/>
  <c r="R53" i="17"/>
  <c r="R127" i="14"/>
  <c r="R102" i="14"/>
  <c r="R77" i="14"/>
  <c r="R52" i="14"/>
  <c r="R27" i="14"/>
  <c r="R102" i="15"/>
  <c r="R77" i="15"/>
  <c r="R52" i="15"/>
  <c r="R27" i="15"/>
  <c r="R102" i="16"/>
  <c r="R77" i="16"/>
  <c r="R52" i="16"/>
  <c r="R27" i="16"/>
  <c r="R127" i="17"/>
  <c r="R102" i="17"/>
  <c r="R77" i="17"/>
  <c r="R52" i="17"/>
  <c r="R126" i="14"/>
  <c r="R101" i="14"/>
  <c r="R76" i="14"/>
  <c r="R51" i="14"/>
  <c r="R26" i="14"/>
  <c r="R101" i="15"/>
  <c r="R76" i="15"/>
  <c r="R51" i="15"/>
  <c r="R26" i="15"/>
  <c r="R101" i="16"/>
  <c r="R51" i="16"/>
  <c r="R26" i="16"/>
  <c r="R126" i="17"/>
  <c r="R101" i="17"/>
  <c r="R76" i="17"/>
  <c r="R51" i="17"/>
  <c r="R125" i="14"/>
  <c r="R100" i="14"/>
  <c r="R75" i="14"/>
  <c r="R50" i="14"/>
  <c r="R25" i="14"/>
  <c r="R100" i="15"/>
  <c r="R75" i="15"/>
  <c r="R50" i="15"/>
  <c r="R25" i="15"/>
  <c r="R100" i="16"/>
  <c r="R75" i="16"/>
  <c r="R50" i="16"/>
  <c r="R25" i="16"/>
  <c r="R125" i="17"/>
  <c r="R100" i="17"/>
  <c r="R75" i="17"/>
  <c r="R50" i="17"/>
  <c r="R124" i="14"/>
  <c r="R99" i="14"/>
  <c r="R74" i="14"/>
  <c r="R49" i="14"/>
  <c r="R24" i="14"/>
  <c r="R99" i="15"/>
  <c r="R74" i="15"/>
  <c r="R49" i="15"/>
  <c r="R24" i="15"/>
  <c r="R99" i="16"/>
  <c r="R74" i="16"/>
  <c r="R49" i="16"/>
  <c r="R24" i="16"/>
  <c r="R124" i="17"/>
  <c r="R99" i="17"/>
  <c r="R74" i="17"/>
  <c r="R49" i="17"/>
  <c r="R123" i="14"/>
  <c r="R98" i="14"/>
  <c r="R73" i="14"/>
  <c r="R48" i="14"/>
  <c r="R23" i="14"/>
  <c r="R98" i="15"/>
  <c r="R73" i="15"/>
  <c r="R48" i="15"/>
  <c r="R23" i="15"/>
  <c r="R98" i="16"/>
  <c r="R73" i="16"/>
  <c r="R48" i="16"/>
  <c r="R23" i="16"/>
  <c r="R123" i="17"/>
  <c r="R98" i="17"/>
  <c r="R73" i="17"/>
  <c r="R48" i="17"/>
  <c r="R122" i="14"/>
  <c r="R97" i="14"/>
  <c r="R72" i="14"/>
  <c r="R47" i="14"/>
  <c r="R22" i="14"/>
  <c r="R97" i="15"/>
  <c r="R72" i="15"/>
  <c r="R47" i="15"/>
  <c r="R22" i="15"/>
  <c r="R97" i="16"/>
  <c r="R72" i="16"/>
  <c r="R47" i="16"/>
  <c r="R22" i="16"/>
  <c r="R122" i="17"/>
  <c r="R97" i="17"/>
  <c r="R72" i="17"/>
  <c r="R47" i="17"/>
  <c r="R121" i="14"/>
  <c r="R96" i="14"/>
  <c r="R71" i="14"/>
  <c r="R46" i="14"/>
  <c r="R21" i="14"/>
  <c r="R96" i="15"/>
  <c r="R71" i="15"/>
  <c r="R46" i="15"/>
  <c r="R21" i="15"/>
  <c r="R96" i="16"/>
  <c r="R71" i="16"/>
  <c r="R46" i="16"/>
  <c r="R21" i="16"/>
  <c r="R121" i="17"/>
  <c r="R96" i="17"/>
  <c r="R71" i="17"/>
  <c r="R46" i="17"/>
  <c r="AC20" i="12"/>
  <c r="AC45" i="12"/>
  <c r="AC70" i="12" s="1"/>
  <c r="AC95" i="12"/>
  <c r="AC20" i="11" s="1"/>
  <c r="AC45" i="11" s="1"/>
  <c r="AC70" i="11" s="1"/>
  <c r="AC95" i="11" s="1"/>
  <c r="AC20" i="10" s="1"/>
  <c r="AC45" i="10" s="1"/>
  <c r="AC70" i="10" s="1"/>
  <c r="AC95" i="10" s="1"/>
  <c r="AC120" i="10" s="1"/>
  <c r="AC20" i="9" s="1"/>
  <c r="AC45" i="9" s="1"/>
  <c r="R120" i="14"/>
  <c r="R95" i="14"/>
  <c r="R70" i="14"/>
  <c r="R45" i="14"/>
  <c r="R20" i="14"/>
  <c r="R95" i="15"/>
  <c r="R70" i="15"/>
  <c r="R45" i="15"/>
  <c r="R20" i="15"/>
  <c r="R95" i="16"/>
  <c r="R70" i="16"/>
  <c r="R45" i="16"/>
  <c r="R20" i="16"/>
  <c r="R120" i="17"/>
  <c r="R95" i="17"/>
  <c r="R70" i="17"/>
  <c r="R45" i="17"/>
  <c r="R20" i="17"/>
  <c r="R95" i="8"/>
  <c r="R70" i="8"/>
  <c r="R45" i="8"/>
  <c r="R20" i="8"/>
  <c r="R95" i="9"/>
  <c r="R70" i="9"/>
  <c r="R45" i="9"/>
  <c r="R20" i="9"/>
  <c r="R120" i="10"/>
  <c r="R95" i="10"/>
  <c r="R70" i="10"/>
  <c r="R45" i="10"/>
  <c r="R20" i="10"/>
  <c r="R95" i="11"/>
  <c r="R70" i="11"/>
  <c r="R45" i="11"/>
  <c r="R20" i="11"/>
  <c r="R95" i="12"/>
  <c r="R70" i="12"/>
  <c r="R45" i="12"/>
  <c r="AA45" i="12" s="1"/>
  <c r="R20" i="12"/>
  <c r="AA20" i="12" s="1"/>
  <c r="Z20" i="12"/>
  <c r="Z45" i="12" s="1"/>
  <c r="Z70" i="12" s="1"/>
  <c r="Z95" i="12" s="1"/>
  <c r="Z20" i="11"/>
  <c r="Z45" i="11" s="1"/>
  <c r="Z70" i="11"/>
  <c r="Z95" i="11"/>
  <c r="Z20" i="10" s="1"/>
  <c r="Z45" i="10" s="1"/>
  <c r="Z70" i="10" s="1"/>
  <c r="Z95" i="10" s="1"/>
  <c r="Z120" i="10" s="1"/>
  <c r="Z20" i="9" s="1"/>
  <c r="Z45" i="9" s="1"/>
  <c r="Z70" i="9" s="1"/>
  <c r="Z95" i="9" s="1"/>
  <c r="Z20" i="8" s="1"/>
  <c r="Z45" i="8" s="1"/>
  <c r="Z70" i="8" s="1"/>
  <c r="Z95" i="8" s="1"/>
  <c r="Z20" i="17" s="1"/>
  <c r="Z45" i="17" s="1"/>
  <c r="Z70" i="17" s="1"/>
  <c r="Z95" i="17" s="1"/>
  <c r="Z120" i="17" s="1"/>
  <c r="Z20" i="16" s="1"/>
  <c r="Z45" i="16" s="1"/>
  <c r="Z70" i="16" s="1"/>
  <c r="Z95" i="16" s="1"/>
  <c r="Z20" i="15" s="1"/>
  <c r="Z45" i="15" s="1"/>
  <c r="Z70" i="15" s="1"/>
  <c r="Z95" i="15" s="1"/>
  <c r="Z20" i="14" s="1"/>
  <c r="Z45" i="14" s="1"/>
  <c r="Z70" i="14" s="1"/>
  <c r="Z95" i="14" s="1"/>
  <c r="Z120" i="14" s="1"/>
  <c r="Z20" i="13" s="1"/>
  <c r="Z45" i="13" s="1"/>
  <c r="Z70" i="13" s="1"/>
  <c r="Z95" i="13" s="1"/>
  <c r="Z20" i="19" s="1"/>
  <c r="Z45" i="19" s="1"/>
  <c r="Z70" i="19" s="1"/>
  <c r="Z95" i="19" s="1"/>
  <c r="Z20" i="18" s="1"/>
  <c r="Z45" i="18" s="1"/>
  <c r="Z70" i="18" s="1"/>
  <c r="Z95" i="18" s="1"/>
  <c r="Z120" i="18" s="1"/>
  <c r="Z145" i="18" s="1"/>
  <c r="Y20" i="12"/>
  <c r="Y45" i="12" s="1"/>
  <c r="Y70" i="12" s="1"/>
  <c r="Y95" i="12" s="1"/>
  <c r="Y20" i="11" s="1"/>
  <c r="Y45" i="11" s="1"/>
  <c r="Y70" i="11" s="1"/>
  <c r="Y95" i="11" s="1"/>
  <c r="Y20" i="10" s="1"/>
  <c r="Y45" i="10" s="1"/>
  <c r="Y70" i="10" s="1"/>
  <c r="Y95" i="10" s="1"/>
  <c r="Y120" i="10" s="1"/>
  <c r="Y20" i="9" s="1"/>
  <c r="Y45" i="9" s="1"/>
  <c r="Y70" i="9" s="1"/>
  <c r="Y95" i="9" s="1"/>
  <c r="Y20" i="8" s="1"/>
  <c r="Y45" i="8" s="1"/>
  <c r="Y70" i="8" s="1"/>
  <c r="Y95" i="8" s="1"/>
  <c r="Y20" i="17" s="1"/>
  <c r="Y45" i="17" s="1"/>
  <c r="Y70" i="17" s="1"/>
  <c r="Y95" i="17" s="1"/>
  <c r="Y120" i="17" s="1"/>
  <c r="Y20" i="16" s="1"/>
  <c r="Y45" i="16" s="1"/>
  <c r="Y70" i="16" s="1"/>
  <c r="Y95" i="16" s="1"/>
  <c r="Y20" i="15" s="1"/>
  <c r="Y45" i="15" s="1"/>
  <c r="Y70" i="15" s="1"/>
  <c r="Y95" i="15" s="1"/>
  <c r="Y20" i="14" s="1"/>
  <c r="Y45" i="14" s="1"/>
  <c r="Y70" i="14" s="1"/>
  <c r="Y95" i="14" s="1"/>
  <c r="Y120" i="14" s="1"/>
  <c r="Y20" i="13" s="1"/>
  <c r="Y45" i="13" s="1"/>
  <c r="Y70" i="13" s="1"/>
  <c r="Y95" i="13" s="1"/>
  <c r="Y20" i="19" s="1"/>
  <c r="Y45" i="19" s="1"/>
  <c r="Y70" i="19" s="1"/>
  <c r="Y95" i="19" s="1"/>
  <c r="Y20" i="18" s="1"/>
  <c r="Y45" i="18" s="1"/>
  <c r="Y70" i="18" s="1"/>
  <c r="Y95" i="18" s="1"/>
  <c r="Y120" i="18" s="1"/>
  <c r="Y145" i="18" s="1"/>
  <c r="X20" i="12"/>
  <c r="X45" i="12"/>
  <c r="X70" i="12" s="1"/>
  <c r="X95" i="12" s="1"/>
  <c r="AC19" i="12"/>
  <c r="AC44" i="12"/>
  <c r="AC69" i="12" s="1"/>
  <c r="AC94" i="12" s="1"/>
  <c r="AC19" i="11" s="1"/>
  <c r="AC44" i="11" s="1"/>
  <c r="R119" i="14"/>
  <c r="R94" i="14"/>
  <c r="R69" i="14"/>
  <c r="R44" i="14"/>
  <c r="R19" i="14"/>
  <c r="R94" i="15"/>
  <c r="R69" i="15"/>
  <c r="R44" i="15"/>
  <c r="R19" i="15"/>
  <c r="R94" i="16"/>
  <c r="R69" i="16"/>
  <c r="R44" i="16"/>
  <c r="R19" i="16"/>
  <c r="R119" i="17"/>
  <c r="R94" i="17"/>
  <c r="R69" i="17"/>
  <c r="R44" i="17"/>
  <c r="R19" i="17"/>
  <c r="R94" i="8"/>
  <c r="R69" i="8"/>
  <c r="R44" i="8"/>
  <c r="R19" i="8"/>
  <c r="R94" i="9"/>
  <c r="R69" i="9"/>
  <c r="R44" i="9"/>
  <c r="R19" i="9"/>
  <c r="R119" i="10"/>
  <c r="R94" i="10"/>
  <c r="R69" i="10"/>
  <c r="R44" i="10"/>
  <c r="R19" i="10"/>
  <c r="R94" i="11"/>
  <c r="R69" i="11"/>
  <c r="R44" i="11"/>
  <c r="R19" i="11"/>
  <c r="R94" i="12"/>
  <c r="R69" i="12"/>
  <c r="R44" i="12"/>
  <c r="R19" i="12"/>
  <c r="AA19" i="12" s="1"/>
  <c r="AA44" i="12" s="1"/>
  <c r="Z19" i="12"/>
  <c r="Z44" i="12" s="1"/>
  <c r="Z69" i="12"/>
  <c r="Z94" i="12" s="1"/>
  <c r="Z19" i="11"/>
  <c r="Z44" i="11" s="1"/>
  <c r="Z69" i="11" s="1"/>
  <c r="Z94" i="11" s="1"/>
  <c r="Z19" i="10" s="1"/>
  <c r="Z44" i="10" s="1"/>
  <c r="Z69" i="10" s="1"/>
  <c r="Z94" i="10" s="1"/>
  <c r="Z119" i="10" s="1"/>
  <c r="Z19" i="9" s="1"/>
  <c r="Z44" i="9" s="1"/>
  <c r="Z69" i="9" s="1"/>
  <c r="Z94" i="9" s="1"/>
  <c r="Z19" i="8" s="1"/>
  <c r="Z44" i="8" s="1"/>
  <c r="Z69" i="8" s="1"/>
  <c r="Z94" i="8" s="1"/>
  <c r="Z19" i="17" s="1"/>
  <c r="Z44" i="17" s="1"/>
  <c r="Z69" i="17" s="1"/>
  <c r="Z94" i="17" s="1"/>
  <c r="Z119" i="17" s="1"/>
  <c r="Z19" i="16" s="1"/>
  <c r="Z44" i="16" s="1"/>
  <c r="Z69" i="16" s="1"/>
  <c r="Z94" i="16" s="1"/>
  <c r="Z19" i="15" s="1"/>
  <c r="Z44" i="15" s="1"/>
  <c r="Z69" i="15" s="1"/>
  <c r="Z94" i="15" s="1"/>
  <c r="Z19" i="14" s="1"/>
  <c r="Z44" i="14" s="1"/>
  <c r="Z69" i="14" s="1"/>
  <c r="Z94" i="14" s="1"/>
  <c r="Z119" i="14" s="1"/>
  <c r="Z19" i="13" s="1"/>
  <c r="Z44" i="13" s="1"/>
  <c r="Z69" i="13" s="1"/>
  <c r="Z94" i="13" s="1"/>
  <c r="Z19" i="19" s="1"/>
  <c r="Z44" i="19" s="1"/>
  <c r="Z69" i="19" s="1"/>
  <c r="Z94" i="19" s="1"/>
  <c r="Z19" i="18" s="1"/>
  <c r="Z44" i="18" s="1"/>
  <c r="Z69" i="18" s="1"/>
  <c r="Z94" i="18" s="1"/>
  <c r="Z119" i="18" s="1"/>
  <c r="Z144" i="18" s="1"/>
  <c r="Y19" i="12"/>
  <c r="Y44" i="12"/>
  <c r="Y69" i="12" s="1"/>
  <c r="Y94" i="12" s="1"/>
  <c r="Y19" i="11" s="1"/>
  <c r="Y44" i="11" s="1"/>
  <c r="Y69" i="11" s="1"/>
  <c r="Y94" i="11" s="1"/>
  <c r="Y19" i="10" s="1"/>
  <c r="Y44" i="10" s="1"/>
  <c r="Y69" i="10" s="1"/>
  <c r="Y94" i="10" s="1"/>
  <c r="Y119" i="10" s="1"/>
  <c r="Y19" i="9" s="1"/>
  <c r="Y44" i="9" s="1"/>
  <c r="Y69" i="9" s="1"/>
  <c r="Y94" i="9" s="1"/>
  <c r="Y19" i="8" s="1"/>
  <c r="Y44" i="8" s="1"/>
  <c r="Y69" i="8" s="1"/>
  <c r="Y94" i="8" s="1"/>
  <c r="Y19" i="17" s="1"/>
  <c r="Y44" i="17" s="1"/>
  <c r="Y69" i="17" s="1"/>
  <c r="Y94" i="17" s="1"/>
  <c r="Y119" i="17" s="1"/>
  <c r="Y19" i="16" s="1"/>
  <c r="Y44" i="16" s="1"/>
  <c r="Y69" i="16" s="1"/>
  <c r="Y94" i="16" s="1"/>
  <c r="Y19" i="15" s="1"/>
  <c r="Y44" i="15" s="1"/>
  <c r="Y69" i="15" s="1"/>
  <c r="Y94" i="15" s="1"/>
  <c r="Y19" i="14" s="1"/>
  <c r="Y44" i="14" s="1"/>
  <c r="Y69" i="14" s="1"/>
  <c r="Y94" i="14" s="1"/>
  <c r="Y119" i="14" s="1"/>
  <c r="Y19" i="13" s="1"/>
  <c r="Y44" i="13" s="1"/>
  <c r="Y69" i="13" s="1"/>
  <c r="Y94" i="13" s="1"/>
  <c r="Y19" i="19" s="1"/>
  <c r="Y44" i="19" s="1"/>
  <c r="Y69" i="19" s="1"/>
  <c r="Y94" i="19" s="1"/>
  <c r="Y19" i="18" s="1"/>
  <c r="Y44" i="18" s="1"/>
  <c r="Y69" i="18" s="1"/>
  <c r="Y94" i="18" s="1"/>
  <c r="Y119" i="18" s="1"/>
  <c r="Y144" i="18" s="1"/>
  <c r="X19" i="12"/>
  <c r="X44" i="12" s="1"/>
  <c r="X69" i="12" s="1"/>
  <c r="X94" i="12" s="1"/>
  <c r="X19" i="11" s="1"/>
  <c r="X44" i="11" s="1"/>
  <c r="X69" i="11" s="1"/>
  <c r="X94" i="11" s="1"/>
  <c r="X19" i="10"/>
  <c r="X44" i="10" s="1"/>
  <c r="X69" i="10" s="1"/>
  <c r="X94" i="10" s="1"/>
  <c r="X119" i="10" s="1"/>
  <c r="X19" i="9" s="1"/>
  <c r="X44" i="9"/>
  <c r="X69" i="9"/>
  <c r="X94" i="9" s="1"/>
  <c r="AC18" i="12"/>
  <c r="AC43" i="12"/>
  <c r="AC68" i="12" s="1"/>
  <c r="AC93" i="12" s="1"/>
  <c r="AC18" i="11" s="1"/>
  <c r="AC43" i="11" s="1"/>
  <c r="AC68" i="11" s="1"/>
  <c r="AC93" i="11"/>
  <c r="AC18" i="10" s="1"/>
  <c r="AC43" i="10" s="1"/>
  <c r="R118" i="14"/>
  <c r="R93" i="14"/>
  <c r="R68" i="14"/>
  <c r="R43" i="14"/>
  <c r="R18" i="14"/>
  <c r="R93" i="15"/>
  <c r="R68" i="15"/>
  <c r="R43" i="15"/>
  <c r="R18" i="15"/>
  <c r="R93" i="16"/>
  <c r="R68" i="16"/>
  <c r="R43" i="16"/>
  <c r="R18" i="16"/>
  <c r="R118" i="17"/>
  <c r="R93" i="17"/>
  <c r="R68" i="17"/>
  <c r="R43" i="17"/>
  <c r="R18" i="17"/>
  <c r="R93" i="8"/>
  <c r="R68" i="8"/>
  <c r="R43" i="8"/>
  <c r="R18" i="8"/>
  <c r="R93" i="9"/>
  <c r="R68" i="9"/>
  <c r="R43" i="9"/>
  <c r="R18" i="9"/>
  <c r="R118" i="10"/>
  <c r="R93" i="10"/>
  <c r="R68" i="10"/>
  <c r="R43" i="10"/>
  <c r="R18" i="10"/>
  <c r="R93" i="11"/>
  <c r="R68" i="11"/>
  <c r="R43" i="11"/>
  <c r="R18" i="11"/>
  <c r="R93" i="12"/>
  <c r="R68" i="12"/>
  <c r="R43" i="12"/>
  <c r="R18" i="12"/>
  <c r="AA18" i="12" s="1"/>
  <c r="AA43" i="12" s="1"/>
  <c r="AA68" i="12"/>
  <c r="AA93" i="12"/>
  <c r="Z18" i="12"/>
  <c r="Z43" i="12" s="1"/>
  <c r="Z68" i="12" s="1"/>
  <c r="Z93" i="12" s="1"/>
  <c r="Z18" i="11" s="1"/>
  <c r="Z43" i="11" s="1"/>
  <c r="Z68" i="11" s="1"/>
  <c r="Z93" i="11" s="1"/>
  <c r="Z18" i="10"/>
  <c r="Z43" i="10" s="1"/>
  <c r="Z68" i="10" s="1"/>
  <c r="Z93" i="10" s="1"/>
  <c r="Z118" i="10" s="1"/>
  <c r="Z18" i="9" s="1"/>
  <c r="Z43" i="9" s="1"/>
  <c r="Z68" i="9" s="1"/>
  <c r="Z93" i="9" s="1"/>
  <c r="Z18" i="8" s="1"/>
  <c r="Z43" i="8" s="1"/>
  <c r="Z68" i="8" s="1"/>
  <c r="Z93" i="8" s="1"/>
  <c r="Z18" i="17" s="1"/>
  <c r="Z43" i="17" s="1"/>
  <c r="Z68" i="17" s="1"/>
  <c r="Z93" i="17" s="1"/>
  <c r="Z118" i="17" s="1"/>
  <c r="Z18" i="16" s="1"/>
  <c r="Z43" i="16" s="1"/>
  <c r="Z68" i="16" s="1"/>
  <c r="Z93" i="16" s="1"/>
  <c r="Z18" i="15" s="1"/>
  <c r="Z43" i="15" s="1"/>
  <c r="Z68" i="15" s="1"/>
  <c r="Z93" i="15" s="1"/>
  <c r="Z18" i="14" s="1"/>
  <c r="Z43" i="14" s="1"/>
  <c r="Z68" i="14" s="1"/>
  <c r="Z93" i="14" s="1"/>
  <c r="Z118" i="14" s="1"/>
  <c r="Z18" i="13" s="1"/>
  <c r="Z43" i="13" s="1"/>
  <c r="Z68" i="13" s="1"/>
  <c r="Z93" i="13" s="1"/>
  <c r="Z18" i="19" s="1"/>
  <c r="Z43" i="19" s="1"/>
  <c r="Z68" i="19" s="1"/>
  <c r="Z93" i="19" s="1"/>
  <c r="Z18" i="18" s="1"/>
  <c r="Z43" i="18" s="1"/>
  <c r="Z68" i="18" s="1"/>
  <c r="Z93" i="18" s="1"/>
  <c r="Z118" i="18" s="1"/>
  <c r="Z143" i="18" s="1"/>
  <c r="Y18" i="12"/>
  <c r="Y43" i="12"/>
  <c r="Y68" i="12" s="1"/>
  <c r="Y93" i="12"/>
  <c r="Y18" i="11" s="1"/>
  <c r="Y43" i="11" s="1"/>
  <c r="Y68" i="11" s="1"/>
  <c r="Y93" i="11" s="1"/>
  <c r="Y18" i="10" s="1"/>
  <c r="Y43" i="10" s="1"/>
  <c r="Y68" i="10" s="1"/>
  <c r="Y93" i="10" s="1"/>
  <c r="Y118" i="10" s="1"/>
  <c r="Y18" i="9" s="1"/>
  <c r="Y43" i="9" s="1"/>
  <c r="Y68" i="9" s="1"/>
  <c r="Y93" i="9" s="1"/>
  <c r="Y18" i="8" s="1"/>
  <c r="Y43" i="8" s="1"/>
  <c r="Y68" i="8" s="1"/>
  <c r="Y93" i="8" s="1"/>
  <c r="Y18" i="17" s="1"/>
  <c r="Y43" i="17" s="1"/>
  <c r="Y68" i="17" s="1"/>
  <c r="Y93" i="17" s="1"/>
  <c r="Y118" i="17" s="1"/>
  <c r="Y18" i="16" s="1"/>
  <c r="Y43" i="16" s="1"/>
  <c r="Y68" i="16" s="1"/>
  <c r="Y93" i="16" s="1"/>
  <c r="Y18" i="15" s="1"/>
  <c r="Y43" i="15" s="1"/>
  <c r="Y68" i="15" s="1"/>
  <c r="Y93" i="15" s="1"/>
  <c r="Y18" i="14" s="1"/>
  <c r="Y43" i="14" s="1"/>
  <c r="Y68" i="14" s="1"/>
  <c r="Y93" i="14" s="1"/>
  <c r="Y118" i="14" s="1"/>
  <c r="Y18" i="13" s="1"/>
  <c r="Y43" i="13" s="1"/>
  <c r="Y68" i="13" s="1"/>
  <c r="Y93" i="13" s="1"/>
  <c r="Y18" i="19" s="1"/>
  <c r="Y43" i="19" s="1"/>
  <c r="Y68" i="19" s="1"/>
  <c r="Y93" i="19" s="1"/>
  <c r="Y18" i="18" s="1"/>
  <c r="Y43" i="18" s="1"/>
  <c r="Y68" i="18" s="1"/>
  <c r="Y93" i="18" s="1"/>
  <c r="Y118" i="18" s="1"/>
  <c r="Y143" i="18" s="1"/>
  <c r="X18" i="12"/>
  <c r="X43" i="12"/>
  <c r="X68" i="12"/>
  <c r="AC17" i="12"/>
  <c r="R117" i="14"/>
  <c r="R92" i="14"/>
  <c r="R67" i="14"/>
  <c r="R42" i="14"/>
  <c r="R17" i="14"/>
  <c r="R92" i="15"/>
  <c r="R67" i="15"/>
  <c r="R42" i="15"/>
  <c r="R17" i="15"/>
  <c r="R92" i="16"/>
  <c r="R67" i="16"/>
  <c r="R42" i="16"/>
  <c r="R17" i="16"/>
  <c r="R117" i="17"/>
  <c r="R92" i="17"/>
  <c r="R67" i="17"/>
  <c r="R42" i="17"/>
  <c r="R17" i="17"/>
  <c r="R92" i="8"/>
  <c r="R67" i="8"/>
  <c r="R42" i="8"/>
  <c r="R17" i="8"/>
  <c r="R92" i="9"/>
  <c r="R67" i="9"/>
  <c r="R42" i="9"/>
  <c r="R17" i="9"/>
  <c r="R117" i="10"/>
  <c r="R92" i="10"/>
  <c r="R67" i="10"/>
  <c r="R42" i="10"/>
  <c r="R17" i="10"/>
  <c r="R92" i="11"/>
  <c r="R67" i="11"/>
  <c r="R42" i="11"/>
  <c r="R17" i="11"/>
  <c r="R67" i="12"/>
  <c r="R17" i="12"/>
  <c r="AA17" i="12" s="1"/>
  <c r="Z17" i="12"/>
  <c r="Z42" i="12"/>
  <c r="Z67" i="12" s="1"/>
  <c r="Z92" i="12" s="1"/>
  <c r="Z17" i="11" s="1"/>
  <c r="Z42" i="11" s="1"/>
  <c r="Z67" i="11"/>
  <c r="Z92" i="11" s="1"/>
  <c r="Z17" i="10"/>
  <c r="Z42" i="10"/>
  <c r="Z67" i="10" s="1"/>
  <c r="Z92" i="10" s="1"/>
  <c r="Z117" i="10" s="1"/>
  <c r="Z17" i="9" s="1"/>
  <c r="Z42" i="9" s="1"/>
  <c r="Z67" i="9" s="1"/>
  <c r="Z92" i="9" s="1"/>
  <c r="Z17" i="8" s="1"/>
  <c r="Z42" i="8" s="1"/>
  <c r="Z67" i="8" s="1"/>
  <c r="Z92" i="8" s="1"/>
  <c r="Z17" i="17" s="1"/>
  <c r="Z42" i="17" s="1"/>
  <c r="Z67" i="17" s="1"/>
  <c r="Z92" i="17" s="1"/>
  <c r="Z117" i="17" s="1"/>
  <c r="Z17" i="16" s="1"/>
  <c r="Z42" i="16" s="1"/>
  <c r="Z67" i="16" s="1"/>
  <c r="Z92" i="16" s="1"/>
  <c r="Z17" i="15" s="1"/>
  <c r="Z42" i="15" s="1"/>
  <c r="Z67" i="15" s="1"/>
  <c r="Z92" i="15" s="1"/>
  <c r="Z17" i="14" s="1"/>
  <c r="Z42" i="14" s="1"/>
  <c r="Z67" i="14" s="1"/>
  <c r="Z92" i="14" s="1"/>
  <c r="Z117" i="14" s="1"/>
  <c r="Z17" i="13" s="1"/>
  <c r="Z42" i="13" s="1"/>
  <c r="Z67" i="13" s="1"/>
  <c r="Z92" i="13" s="1"/>
  <c r="Z17" i="19" s="1"/>
  <c r="Z42" i="19" s="1"/>
  <c r="Z67" i="19" s="1"/>
  <c r="Z92" i="19" s="1"/>
  <c r="Z17" i="18" s="1"/>
  <c r="Z42" i="18" s="1"/>
  <c r="Z67" i="18" s="1"/>
  <c r="Z92" i="18" s="1"/>
  <c r="Z117" i="18" s="1"/>
  <c r="Z142" i="18" s="1"/>
  <c r="Y17" i="12"/>
  <c r="Y42" i="12"/>
  <c r="Y67" i="12" s="1"/>
  <c r="Y92" i="12" s="1"/>
  <c r="Y17" i="11" s="1"/>
  <c r="Y42" i="11" s="1"/>
  <c r="Y67" i="11" s="1"/>
  <c r="Y92" i="11" s="1"/>
  <c r="Y17" i="10" s="1"/>
  <c r="Y42" i="10" s="1"/>
  <c r="Y67" i="10" s="1"/>
  <c r="Y92" i="10" s="1"/>
  <c r="Y117" i="10" s="1"/>
  <c r="Y17" i="9" s="1"/>
  <c r="Y42" i="9" s="1"/>
  <c r="Y67" i="9" s="1"/>
  <c r="Y92" i="9" s="1"/>
  <c r="Y17" i="8" s="1"/>
  <c r="Y42" i="8" s="1"/>
  <c r="Y67" i="8" s="1"/>
  <c r="Y92" i="8" s="1"/>
  <c r="Y17" i="17" s="1"/>
  <c r="Y42" i="17" s="1"/>
  <c r="Y67" i="17" s="1"/>
  <c r="Y92" i="17" s="1"/>
  <c r="Y117" i="17" s="1"/>
  <c r="Y17" i="16" s="1"/>
  <c r="Y42" i="16" s="1"/>
  <c r="Y67" i="16" s="1"/>
  <c r="Y92" i="16" s="1"/>
  <c r="Y17" i="15" s="1"/>
  <c r="Y42" i="15" s="1"/>
  <c r="Y67" i="15" s="1"/>
  <c r="Y92" i="15" s="1"/>
  <c r="Y17" i="14" s="1"/>
  <c r="Y42" i="14" s="1"/>
  <c r="Y67" i="14" s="1"/>
  <c r="Y92" i="14" s="1"/>
  <c r="Y117" i="14" s="1"/>
  <c r="Y17" i="13" s="1"/>
  <c r="Y42" i="13" s="1"/>
  <c r="Y67" i="13" s="1"/>
  <c r="Y92" i="13" s="1"/>
  <c r="Y17" i="19" s="1"/>
  <c r="Y42" i="19" s="1"/>
  <c r="Y67" i="19" s="1"/>
  <c r="Y92" i="19" s="1"/>
  <c r="Y17" i="18" s="1"/>
  <c r="Y42" i="18" s="1"/>
  <c r="Y67" i="18" s="1"/>
  <c r="Y92" i="18" s="1"/>
  <c r="Y117" i="18" s="1"/>
  <c r="Y142" i="18" s="1"/>
  <c r="X17" i="12"/>
  <c r="R116" i="14"/>
  <c r="R91" i="14"/>
  <c r="R66" i="14"/>
  <c r="R41" i="14"/>
  <c r="R16" i="14"/>
  <c r="R91" i="15"/>
  <c r="R66" i="15"/>
  <c r="R41" i="15"/>
  <c r="R16" i="15"/>
  <c r="R91" i="16"/>
  <c r="R66" i="16"/>
  <c r="R41" i="16"/>
  <c r="R16" i="16"/>
  <c r="R116" i="17"/>
  <c r="R91" i="17"/>
  <c r="R66" i="17"/>
  <c r="R41" i="17"/>
  <c r="R16" i="17"/>
  <c r="R91" i="8"/>
  <c r="R66" i="8"/>
  <c r="R41" i="8"/>
  <c r="R16" i="8"/>
  <c r="R91" i="9"/>
  <c r="R66" i="9"/>
  <c r="R41" i="9"/>
  <c r="R16" i="9"/>
  <c r="R116" i="10"/>
  <c r="R91" i="10"/>
  <c r="R66" i="10"/>
  <c r="R41" i="10"/>
  <c r="R16" i="10"/>
  <c r="R91" i="11"/>
  <c r="R66" i="11"/>
  <c r="R41" i="11"/>
  <c r="R16" i="11"/>
  <c r="R91" i="12"/>
  <c r="R66" i="12"/>
  <c r="AA66" i="12" s="1"/>
  <c r="AA91" i="12" s="1"/>
  <c r="R41" i="12"/>
  <c r="AA41" i="12" s="1"/>
  <c r="R16" i="12"/>
  <c r="AA16" i="12" s="1"/>
  <c r="Z16" i="12"/>
  <c r="Z41" i="12" s="1"/>
  <c r="Z66" i="12" s="1"/>
  <c r="Z91" i="12" s="1"/>
  <c r="Z16" i="11"/>
  <c r="Z41" i="11" s="1"/>
  <c r="Z66" i="11"/>
  <c r="Z91" i="11" s="1"/>
  <c r="Z16" i="10" s="1"/>
  <c r="Z41" i="10" s="1"/>
  <c r="Z66" i="10" s="1"/>
  <c r="Z91" i="10" s="1"/>
  <c r="Z116" i="10" s="1"/>
  <c r="Z16" i="9" s="1"/>
  <c r="Z41" i="9" s="1"/>
  <c r="Z66" i="9" s="1"/>
  <c r="Z91" i="9" s="1"/>
  <c r="Z16" i="8" s="1"/>
  <c r="Z41" i="8" s="1"/>
  <c r="Z66" i="8" s="1"/>
  <c r="Z91" i="8" s="1"/>
  <c r="Z16" i="17" s="1"/>
  <c r="Z41" i="17" s="1"/>
  <c r="Z66" i="17" s="1"/>
  <c r="Z91" i="17" s="1"/>
  <c r="Z116" i="17" s="1"/>
  <c r="Z16" i="16" s="1"/>
  <c r="Z41" i="16" s="1"/>
  <c r="Z66" i="16" s="1"/>
  <c r="Z91" i="16" s="1"/>
  <c r="Z16" i="15" s="1"/>
  <c r="Z41" i="15" s="1"/>
  <c r="Z66" i="15" s="1"/>
  <c r="Z91" i="15" s="1"/>
  <c r="Z16" i="14" s="1"/>
  <c r="Z41" i="14" s="1"/>
  <c r="Z66" i="14" s="1"/>
  <c r="Z91" i="14" s="1"/>
  <c r="Z116" i="14" s="1"/>
  <c r="Z16" i="13" s="1"/>
  <c r="Z41" i="13" s="1"/>
  <c r="Z66" i="13" s="1"/>
  <c r="Z91" i="13" s="1"/>
  <c r="Z16" i="19" s="1"/>
  <c r="Z41" i="19" s="1"/>
  <c r="Z66" i="19" s="1"/>
  <c r="Z91" i="19" s="1"/>
  <c r="Z16" i="18" s="1"/>
  <c r="Z41" i="18" s="1"/>
  <c r="Z66" i="18" s="1"/>
  <c r="Z91" i="18" s="1"/>
  <c r="Z116" i="18" s="1"/>
  <c r="Z141" i="18" s="1"/>
  <c r="Y16" i="12"/>
  <c r="Y41" i="12" s="1"/>
  <c r="Y66" i="12" s="1"/>
  <c r="Y91" i="12" s="1"/>
  <c r="Y16" i="11" s="1"/>
  <c r="Y41" i="11" s="1"/>
  <c r="Y66" i="11" s="1"/>
  <c r="Y91" i="11" s="1"/>
  <c r="Y16" i="10"/>
  <c r="Y41" i="10" s="1"/>
  <c r="Y66" i="10" s="1"/>
  <c r="Y91" i="10" s="1"/>
  <c r="Y116" i="10" s="1"/>
  <c r="Y16" i="9" s="1"/>
  <c r="Y41" i="9" s="1"/>
  <c r="Y66" i="9" s="1"/>
  <c r="Y91" i="9" s="1"/>
  <c r="Y16" i="8" s="1"/>
  <c r="Y41" i="8" s="1"/>
  <c r="Y66" i="8" s="1"/>
  <c r="Y91" i="8" s="1"/>
  <c r="Y16" i="17" s="1"/>
  <c r="Y41" i="17" s="1"/>
  <c r="Y66" i="17" s="1"/>
  <c r="Y91" i="17" s="1"/>
  <c r="Y116" i="17" s="1"/>
  <c r="Y16" i="16" s="1"/>
  <c r="Y41" i="16" s="1"/>
  <c r="Y66" i="16" s="1"/>
  <c r="Y91" i="16" s="1"/>
  <c r="Y16" i="15" s="1"/>
  <c r="Y41" i="15" s="1"/>
  <c r="Y66" i="15" s="1"/>
  <c r="Y91" i="15" s="1"/>
  <c r="Y16" i="14" s="1"/>
  <c r="Y41" i="14" s="1"/>
  <c r="Y66" i="14" s="1"/>
  <c r="Y91" i="14" s="1"/>
  <c r="Y116" i="14" s="1"/>
  <c r="Y16" i="13" s="1"/>
  <c r="Y41" i="13" s="1"/>
  <c r="Y66" i="13" s="1"/>
  <c r="Y91" i="13" s="1"/>
  <c r="Y16" i="19" s="1"/>
  <c r="Y41" i="19" s="1"/>
  <c r="Y66" i="19" s="1"/>
  <c r="Y91" i="19" s="1"/>
  <c r="Y16" i="18" s="1"/>
  <c r="Y41" i="18" s="1"/>
  <c r="Y66" i="18" s="1"/>
  <c r="Y91" i="18" s="1"/>
  <c r="Y116" i="18" s="1"/>
  <c r="Y141" i="18" s="1"/>
  <c r="AC40" i="12"/>
  <c r="AC65" i="12" s="1"/>
  <c r="R115" i="14"/>
  <c r="R90" i="14"/>
  <c r="R65" i="14"/>
  <c r="R40" i="14"/>
  <c r="R15" i="14"/>
  <c r="R90" i="15"/>
  <c r="R65" i="15"/>
  <c r="R40" i="15"/>
  <c r="R15" i="15"/>
  <c r="R90" i="16"/>
  <c r="R65" i="16"/>
  <c r="R40" i="16"/>
  <c r="R15" i="16"/>
  <c r="R115" i="17"/>
  <c r="R65" i="17"/>
  <c r="R40" i="17"/>
  <c r="R15" i="17"/>
  <c r="R90" i="8"/>
  <c r="R65" i="8"/>
  <c r="R40" i="8"/>
  <c r="R15" i="8"/>
  <c r="R90" i="9"/>
  <c r="R65" i="9"/>
  <c r="R40" i="9"/>
  <c r="R15" i="9"/>
  <c r="R115" i="10"/>
  <c r="R90" i="10"/>
  <c r="R65" i="10"/>
  <c r="R40" i="10"/>
  <c r="R15" i="10"/>
  <c r="R90" i="11"/>
  <c r="R65" i="11"/>
  <c r="R40" i="11"/>
  <c r="R15" i="11"/>
  <c r="R90" i="12"/>
  <c r="R65" i="12"/>
  <c r="R40" i="12"/>
  <c r="R15" i="12"/>
  <c r="AA15" i="12"/>
  <c r="AA40" i="12"/>
  <c r="Z15" i="12"/>
  <c r="Z40" i="12"/>
  <c r="Z65" i="12"/>
  <c r="Z90" i="12" s="1"/>
  <c r="Z15" i="11"/>
  <c r="Z40" i="11" s="1"/>
  <c r="Z65" i="11" s="1"/>
  <c r="Z90" i="11" s="1"/>
  <c r="Z15" i="10" s="1"/>
  <c r="Z40" i="10" s="1"/>
  <c r="Z65" i="10" s="1"/>
  <c r="Z90" i="10" s="1"/>
  <c r="Z115" i="10" s="1"/>
  <c r="Z15" i="9" s="1"/>
  <c r="Z40" i="9" s="1"/>
  <c r="Z65" i="9" s="1"/>
  <c r="Z90" i="9" s="1"/>
  <c r="Z15" i="8" s="1"/>
  <c r="Z40" i="8" s="1"/>
  <c r="Z65" i="8" s="1"/>
  <c r="Z90" i="8" s="1"/>
  <c r="Z15" i="17" s="1"/>
  <c r="Z40" i="17" s="1"/>
  <c r="Z65" i="17" s="1"/>
  <c r="Z90" i="17" s="1"/>
  <c r="Z115" i="17" s="1"/>
  <c r="Z15" i="16" s="1"/>
  <c r="Z40" i="16" s="1"/>
  <c r="Z65" i="16" s="1"/>
  <c r="Z90" i="16" s="1"/>
  <c r="Z15" i="15" s="1"/>
  <c r="Z40" i="15" s="1"/>
  <c r="Z65" i="15" s="1"/>
  <c r="Z90" i="15" s="1"/>
  <c r="Z15" i="14" s="1"/>
  <c r="Z40" i="14" s="1"/>
  <c r="Z65" i="14" s="1"/>
  <c r="Z90" i="14" s="1"/>
  <c r="Z115" i="14" s="1"/>
  <c r="Z15" i="13" s="1"/>
  <c r="Z40" i="13" s="1"/>
  <c r="Z65" i="13" s="1"/>
  <c r="Z90" i="13" s="1"/>
  <c r="Z15" i="19" s="1"/>
  <c r="Z40" i="19" s="1"/>
  <c r="Z65" i="19" s="1"/>
  <c r="Z90" i="19" s="1"/>
  <c r="Z15" i="18" s="1"/>
  <c r="Z40" i="18" s="1"/>
  <c r="Z65" i="18" s="1"/>
  <c r="Z90" i="18" s="1"/>
  <c r="Z115" i="18" s="1"/>
  <c r="Z140" i="18" s="1"/>
  <c r="Y15" i="12"/>
  <c r="Y40" i="12"/>
  <c r="Y65" i="12"/>
  <c r="Y90" i="12"/>
  <c r="Y15" i="11" s="1"/>
  <c r="Y40" i="11"/>
  <c r="Y65" i="11"/>
  <c r="Y90" i="11" s="1"/>
  <c r="Y15" i="10" s="1"/>
  <c r="Y40" i="10" s="1"/>
  <c r="Y65" i="10" s="1"/>
  <c r="Y90" i="10" s="1"/>
  <c r="Y115" i="10" s="1"/>
  <c r="Y15" i="9" s="1"/>
  <c r="Y40" i="9" s="1"/>
  <c r="Y65" i="9" s="1"/>
  <c r="Y90" i="9" s="1"/>
  <c r="Y15" i="8" s="1"/>
  <c r="Y40" i="8" s="1"/>
  <c r="Y65" i="8" s="1"/>
  <c r="Y90" i="8" s="1"/>
  <c r="Y15" i="17" s="1"/>
  <c r="Y40" i="17" s="1"/>
  <c r="Y65" i="17" s="1"/>
  <c r="Y90" i="17" s="1"/>
  <c r="Y115" i="17" s="1"/>
  <c r="Y15" i="16" s="1"/>
  <c r="Y40" i="16" s="1"/>
  <c r="Y65" i="16" s="1"/>
  <c r="Y90" i="16" s="1"/>
  <c r="Y15" i="15" s="1"/>
  <c r="Y40" i="15" s="1"/>
  <c r="Y65" i="15" s="1"/>
  <c r="Y90" i="15" s="1"/>
  <c r="Y15" i="14" s="1"/>
  <c r="Y40" i="14" s="1"/>
  <c r="Y65" i="14" s="1"/>
  <c r="Y90" i="14" s="1"/>
  <c r="Y115" i="14" s="1"/>
  <c r="Y15" i="13" s="1"/>
  <c r="Y40" i="13" s="1"/>
  <c r="Y65" i="13" s="1"/>
  <c r="Y90" i="13" s="1"/>
  <c r="Y15" i="19" s="1"/>
  <c r="Y40" i="19" s="1"/>
  <c r="Y65" i="19" s="1"/>
  <c r="Y90" i="19" s="1"/>
  <c r="Y15" i="18" s="1"/>
  <c r="Y40" i="18" s="1"/>
  <c r="Y65" i="18" s="1"/>
  <c r="Y90" i="18" s="1"/>
  <c r="Y115" i="18" s="1"/>
  <c r="Y140" i="18" s="1"/>
  <c r="X15" i="12"/>
  <c r="X40" i="12" s="1"/>
  <c r="X65" i="12" s="1"/>
  <c r="X90" i="12" s="1"/>
  <c r="X15" i="11" s="1"/>
  <c r="X40" i="11" s="1"/>
  <c r="X65" i="11" s="1"/>
  <c r="X90" i="11"/>
  <c r="X15" i="10" s="1"/>
  <c r="X40" i="10" s="1"/>
  <c r="X65" i="10" s="1"/>
  <c r="X90" i="10" s="1"/>
  <c r="X115" i="10" s="1"/>
  <c r="X15" i="9" s="1"/>
  <c r="X40" i="9" s="1"/>
  <c r="X65" i="9" s="1"/>
  <c r="AC14" i="12"/>
  <c r="AC39" i="12" s="1"/>
  <c r="AC64" i="12" s="1"/>
  <c r="AC89" i="12" s="1"/>
  <c r="AC14" i="11" s="1"/>
  <c r="AC39" i="11" s="1"/>
  <c r="AC64" i="11" s="1"/>
  <c r="AC89" i="11" s="1"/>
  <c r="AC14" i="10" s="1"/>
  <c r="R114" i="14"/>
  <c r="R89" i="14"/>
  <c r="R64" i="14"/>
  <c r="R14" i="14"/>
  <c r="R89" i="15"/>
  <c r="R64" i="15"/>
  <c r="R39" i="15"/>
  <c r="R14" i="15"/>
  <c r="R89" i="16"/>
  <c r="R64" i="16"/>
  <c r="R39" i="16"/>
  <c r="R14" i="16"/>
  <c r="R114" i="17"/>
  <c r="R89" i="17"/>
  <c r="R64" i="17"/>
  <c r="R39" i="17"/>
  <c r="R14" i="17"/>
  <c r="R89" i="8"/>
  <c r="R64" i="8"/>
  <c r="R39" i="8"/>
  <c r="R14" i="8"/>
  <c r="R89" i="9"/>
  <c r="R64" i="9"/>
  <c r="R39" i="9"/>
  <c r="R14" i="9"/>
  <c r="R114" i="10"/>
  <c r="R89" i="10"/>
  <c r="R64" i="10"/>
  <c r="R39" i="10"/>
  <c r="R14" i="10"/>
  <c r="R89" i="11"/>
  <c r="R64" i="11"/>
  <c r="R39" i="11"/>
  <c r="R14" i="11"/>
  <c r="R89" i="12"/>
  <c r="R64" i="12"/>
  <c r="R39" i="12"/>
  <c r="R14" i="12"/>
  <c r="AA14" i="12" s="1"/>
  <c r="AA39" i="12" s="1"/>
  <c r="AA64" i="12"/>
  <c r="AA89" i="12" s="1"/>
  <c r="Z14" i="12"/>
  <c r="Z39" i="12" s="1"/>
  <c r="Z64" i="12" s="1"/>
  <c r="Z89" i="12" s="1"/>
  <c r="Z14" i="11" s="1"/>
  <c r="Z39" i="11" s="1"/>
  <c r="Z64" i="11" s="1"/>
  <c r="Z89" i="11" s="1"/>
  <c r="Z14" i="10" s="1"/>
  <c r="Z39" i="10" s="1"/>
  <c r="Z64" i="10" s="1"/>
  <c r="Z89" i="10" s="1"/>
  <c r="Z114" i="10" s="1"/>
  <c r="Z14" i="9" s="1"/>
  <c r="Z39" i="9" s="1"/>
  <c r="Z64" i="9" s="1"/>
  <c r="Z89" i="9" s="1"/>
  <c r="Z14" i="8" s="1"/>
  <c r="Z39" i="8" s="1"/>
  <c r="Z64" i="8" s="1"/>
  <c r="Z89" i="8" s="1"/>
  <c r="Z14" i="17" s="1"/>
  <c r="Z39" i="17" s="1"/>
  <c r="Z64" i="17" s="1"/>
  <c r="Z89" i="17" s="1"/>
  <c r="Z114" i="17" s="1"/>
  <c r="Z14" i="16" s="1"/>
  <c r="Z39" i="16" s="1"/>
  <c r="Z64" i="16" s="1"/>
  <c r="Z89" i="16" s="1"/>
  <c r="Z14" i="15" s="1"/>
  <c r="Z39" i="15" s="1"/>
  <c r="Z64" i="15" s="1"/>
  <c r="Z89" i="15" s="1"/>
  <c r="Z14" i="14" s="1"/>
  <c r="Z39" i="14" s="1"/>
  <c r="Z64" i="14" s="1"/>
  <c r="Z89" i="14" s="1"/>
  <c r="Z114" i="14" s="1"/>
  <c r="Z14" i="13" s="1"/>
  <c r="Z39" i="13" s="1"/>
  <c r="Z64" i="13" s="1"/>
  <c r="Z89" i="13" s="1"/>
  <c r="Z14" i="19" s="1"/>
  <c r="Z39" i="19" s="1"/>
  <c r="Z64" i="19" s="1"/>
  <c r="Z89" i="19" s="1"/>
  <c r="Z14" i="18" s="1"/>
  <c r="Z39" i="18" s="1"/>
  <c r="Z64" i="18" s="1"/>
  <c r="Z89" i="18" s="1"/>
  <c r="Z114" i="18" s="1"/>
  <c r="Z139" i="18" s="1"/>
  <c r="Y14" i="12"/>
  <c r="Y39" i="12"/>
  <c r="Y64" i="12" s="1"/>
  <c r="Y89" i="12"/>
  <c r="Y14" i="11"/>
  <c r="Y39" i="11" s="1"/>
  <c r="Y64" i="11" s="1"/>
  <c r="Y89" i="11" s="1"/>
  <c r="Y14" i="10" s="1"/>
  <c r="Y39" i="10" s="1"/>
  <c r="Y64" i="10" s="1"/>
  <c r="Y89" i="10" s="1"/>
  <c r="Y114" i="10" s="1"/>
  <c r="Y14" i="9" s="1"/>
  <c r="Y39" i="9" s="1"/>
  <c r="Y64" i="9" s="1"/>
  <c r="Y89" i="9" s="1"/>
  <c r="Y14" i="8" s="1"/>
  <c r="Y39" i="8" s="1"/>
  <c r="Y64" i="8" s="1"/>
  <c r="Y89" i="8" s="1"/>
  <c r="Y14" i="17" s="1"/>
  <c r="Y39" i="17" s="1"/>
  <c r="Y64" i="17" s="1"/>
  <c r="Y89" i="17" s="1"/>
  <c r="Y114" i="17" s="1"/>
  <c r="Y14" i="16" s="1"/>
  <c r="Y39" i="16" s="1"/>
  <c r="Y64" i="16" s="1"/>
  <c r="Y89" i="16" s="1"/>
  <c r="Y14" i="15" s="1"/>
  <c r="Y39" i="15" s="1"/>
  <c r="Y64" i="15" s="1"/>
  <c r="Y89" i="15" s="1"/>
  <c r="Y14" i="14" s="1"/>
  <c r="Y39" i="14" s="1"/>
  <c r="Y64" i="14" s="1"/>
  <c r="Y89" i="14" s="1"/>
  <c r="Y114" i="14" s="1"/>
  <c r="Y14" i="13" s="1"/>
  <c r="Y39" i="13" s="1"/>
  <c r="Y64" i="13" s="1"/>
  <c r="Y89" i="13" s="1"/>
  <c r="Y14" i="19" s="1"/>
  <c r="Y39" i="19" s="1"/>
  <c r="Y64" i="19" s="1"/>
  <c r="Y89" i="19" s="1"/>
  <c r="Y14" i="18" s="1"/>
  <c r="Y39" i="18" s="1"/>
  <c r="Y64" i="18" s="1"/>
  <c r="Y89" i="18" s="1"/>
  <c r="Y114" i="18" s="1"/>
  <c r="Y139" i="18" s="1"/>
  <c r="X14" i="12"/>
  <c r="X39" i="12"/>
  <c r="X64" i="12"/>
  <c r="X89" i="12" s="1"/>
  <c r="X14" i="11"/>
  <c r="X39" i="11" s="1"/>
  <c r="X64" i="11"/>
  <c r="X89" i="11" s="1"/>
  <c r="X14" i="10" s="1"/>
  <c r="X39" i="10" s="1"/>
  <c r="X64" i="10"/>
  <c r="X89" i="10" s="1"/>
  <c r="X114" i="10"/>
  <c r="X14" i="9" s="1"/>
  <c r="X39" i="9" s="1"/>
  <c r="X64" i="9" s="1"/>
  <c r="X89" i="9" s="1"/>
  <c r="X14" i="8" s="1"/>
  <c r="X39" i="8" s="1"/>
  <c r="X64" i="8" s="1"/>
  <c r="X89" i="8" s="1"/>
  <c r="X14" i="17" s="1"/>
  <c r="X39" i="17" s="1"/>
  <c r="X64" i="17" s="1"/>
  <c r="X89" i="17" s="1"/>
  <c r="X114" i="17" s="1"/>
  <c r="X14" i="16" s="1"/>
  <c r="R113" i="14"/>
  <c r="R88" i="14"/>
  <c r="R63" i="14"/>
  <c r="R38" i="14"/>
  <c r="R13" i="14"/>
  <c r="R88" i="15"/>
  <c r="R63" i="15"/>
  <c r="R38" i="15"/>
  <c r="R56" i="15" s="1"/>
  <c r="R13" i="15"/>
  <c r="R88" i="16"/>
  <c r="R63" i="16"/>
  <c r="R38" i="16"/>
  <c r="R13" i="16"/>
  <c r="R113" i="17"/>
  <c r="R88" i="17"/>
  <c r="R63" i="17"/>
  <c r="R38" i="17"/>
  <c r="R13" i="17"/>
  <c r="R88" i="8"/>
  <c r="R63" i="8"/>
  <c r="R38" i="8"/>
  <c r="R13" i="8"/>
  <c r="R88" i="9"/>
  <c r="R106" i="9" s="1"/>
  <c r="R63" i="9"/>
  <c r="R38" i="9"/>
  <c r="R13" i="9"/>
  <c r="R113" i="10"/>
  <c r="R88" i="10"/>
  <c r="R63" i="10"/>
  <c r="R38" i="10"/>
  <c r="R13" i="10"/>
  <c r="R88" i="11"/>
  <c r="R63" i="11"/>
  <c r="R38" i="11"/>
  <c r="R88" i="12"/>
  <c r="R63" i="12"/>
  <c r="R38" i="12"/>
  <c r="R13" i="12"/>
  <c r="R31" i="12" s="1"/>
  <c r="AA13" i="12"/>
  <c r="AA38" i="12" s="1"/>
  <c r="Z13" i="12"/>
  <c r="Z38" i="12"/>
  <c r="Z63" i="12" s="1"/>
  <c r="Z88" i="12" s="1"/>
  <c r="Z13" i="11" s="1"/>
  <c r="Z38" i="11" s="1"/>
  <c r="Z63" i="11"/>
  <c r="Z88" i="11" s="1"/>
  <c r="Z13" i="10" s="1"/>
  <c r="Z38" i="10" s="1"/>
  <c r="Z63" i="10" s="1"/>
  <c r="Z88" i="10" s="1"/>
  <c r="Z113" i="10" s="1"/>
  <c r="Z13" i="9" s="1"/>
  <c r="Z38" i="9" s="1"/>
  <c r="Z63" i="9" s="1"/>
  <c r="Z88" i="9" s="1"/>
  <c r="Z13" i="8" s="1"/>
  <c r="Z38" i="8" s="1"/>
  <c r="Z63" i="8" s="1"/>
  <c r="Z88" i="8" s="1"/>
  <c r="Z13" i="17" s="1"/>
  <c r="Z38" i="17" s="1"/>
  <c r="Z63" i="17" s="1"/>
  <c r="Z88" i="17" s="1"/>
  <c r="Z113" i="17" s="1"/>
  <c r="Z13" i="16" s="1"/>
  <c r="Z38" i="16" s="1"/>
  <c r="Z63" i="16" s="1"/>
  <c r="Z88" i="16" s="1"/>
  <c r="Z13" i="15" s="1"/>
  <c r="Z38" i="15" s="1"/>
  <c r="Z63" i="15" s="1"/>
  <c r="Z88" i="15" s="1"/>
  <c r="Z13" i="14" s="1"/>
  <c r="Z38" i="14" s="1"/>
  <c r="Z63" i="14" s="1"/>
  <c r="Z88" i="14" s="1"/>
  <c r="Z113" i="14" s="1"/>
  <c r="Z13" i="13" s="1"/>
  <c r="Z38" i="13" s="1"/>
  <c r="Z63" i="13" s="1"/>
  <c r="Z88" i="13" s="1"/>
  <c r="Z13" i="19" s="1"/>
  <c r="Z38" i="19" s="1"/>
  <c r="Z63" i="19" s="1"/>
  <c r="Z88" i="19" s="1"/>
  <c r="Z13" i="18" s="1"/>
  <c r="Z38" i="18" s="1"/>
  <c r="Z63" i="18" s="1"/>
  <c r="Z88" i="18" s="1"/>
  <c r="Z113" i="18" s="1"/>
  <c r="Z138" i="18" s="1"/>
  <c r="Y13" i="12"/>
  <c r="Y38" i="12"/>
  <c r="Y63" i="12" s="1"/>
  <c r="Y88" i="12" s="1"/>
  <c r="Y13" i="11" s="1"/>
  <c r="Y38" i="11" s="1"/>
  <c r="Y63" i="11" s="1"/>
  <c r="Y88" i="11" s="1"/>
  <c r="Y13" i="10" s="1"/>
  <c r="Y38" i="10" s="1"/>
  <c r="Y63" i="10" s="1"/>
  <c r="Y88" i="10" s="1"/>
  <c r="Y113" i="10" s="1"/>
  <c r="Y13" i="9" s="1"/>
  <c r="Y38" i="9" s="1"/>
  <c r="Y63" i="9" s="1"/>
  <c r="Y88" i="9" s="1"/>
  <c r="Y13" i="8" s="1"/>
  <c r="Y38" i="8" s="1"/>
  <c r="Y63" i="8" s="1"/>
  <c r="Y88" i="8" s="1"/>
  <c r="Y13" i="17" s="1"/>
  <c r="Y38" i="17" s="1"/>
  <c r="Y63" i="17" s="1"/>
  <c r="Y88" i="17" s="1"/>
  <c r="Y113" i="17" s="1"/>
  <c r="Y13" i="16" s="1"/>
  <c r="Y38" i="16" s="1"/>
  <c r="Y63" i="16" s="1"/>
  <c r="Y88" i="16" s="1"/>
  <c r="Y13" i="15" s="1"/>
  <c r="Y38" i="15" s="1"/>
  <c r="Y63" i="15" s="1"/>
  <c r="Y88" i="15" s="1"/>
  <c r="Y13" i="14" s="1"/>
  <c r="Y38" i="14" s="1"/>
  <c r="Y63" i="14" s="1"/>
  <c r="Y88" i="14" s="1"/>
  <c r="Y113" i="14" s="1"/>
  <c r="Y13" i="13" s="1"/>
  <c r="Y38" i="13" s="1"/>
  <c r="Y63" i="13" s="1"/>
  <c r="Y88" i="13" s="1"/>
  <c r="Y13" i="19" s="1"/>
  <c r="Y38" i="19" s="1"/>
  <c r="Y63" i="19" s="1"/>
  <c r="Y88" i="19" s="1"/>
  <c r="Y13" i="18" s="1"/>
  <c r="Y38" i="18" s="1"/>
  <c r="Y63" i="18" s="1"/>
  <c r="Y88" i="18" s="1"/>
  <c r="Y113" i="18" s="1"/>
  <c r="Y138" i="18" s="1"/>
  <c r="X13" i="12"/>
  <c r="X38" i="12" s="1"/>
  <c r="X63" i="12"/>
  <c r="X88" i="12" s="1"/>
  <c r="AC12" i="12"/>
  <c r="AC37" i="12"/>
  <c r="AC62" i="12" s="1"/>
  <c r="AC87" i="12" s="1"/>
  <c r="AC12" i="11" s="1"/>
  <c r="AC37" i="11" s="1"/>
  <c r="AC62" i="11" s="1"/>
  <c r="AC87" i="11" s="1"/>
  <c r="AC12" i="10" s="1"/>
  <c r="AC37" i="10"/>
  <c r="AC62" i="10" s="1"/>
  <c r="AC87" i="10" s="1"/>
  <c r="AC112" i="10" s="1"/>
  <c r="AC12" i="9" s="1"/>
  <c r="AC37" i="9" s="1"/>
  <c r="R112" i="14"/>
  <c r="R87" i="14"/>
  <c r="R62" i="14"/>
  <c r="R37" i="14"/>
  <c r="R12" i="14"/>
  <c r="R87" i="15"/>
  <c r="R106" i="15" s="1"/>
  <c r="R62" i="15"/>
  <c r="R37" i="15"/>
  <c r="R12" i="15"/>
  <c r="R87" i="16"/>
  <c r="R62" i="16"/>
  <c r="R37" i="16"/>
  <c r="R12" i="16"/>
  <c r="R112" i="17"/>
  <c r="R87" i="17"/>
  <c r="R62" i="17"/>
  <c r="R37" i="17"/>
  <c r="R12" i="17"/>
  <c r="R87" i="8"/>
  <c r="R62" i="8"/>
  <c r="R37" i="8"/>
  <c r="R12" i="8"/>
  <c r="R87" i="9"/>
  <c r="R62" i="9"/>
  <c r="R37" i="9"/>
  <c r="R12" i="9"/>
  <c r="R112" i="10"/>
  <c r="R87" i="10"/>
  <c r="R62" i="10"/>
  <c r="R37" i="10"/>
  <c r="R12" i="10"/>
  <c r="R87" i="11"/>
  <c r="R62" i="11"/>
  <c r="R37" i="11"/>
  <c r="R12" i="11"/>
  <c r="R87" i="12"/>
  <c r="R62" i="12"/>
  <c r="AA62" i="12" s="1"/>
  <c r="AA87" i="12" s="1"/>
  <c r="R37" i="12"/>
  <c r="AA37" i="12" s="1"/>
  <c r="R12" i="12"/>
  <c r="AA12" i="12" s="1"/>
  <c r="Z12" i="12"/>
  <c r="Z37" i="12" s="1"/>
  <c r="Z62" i="12" s="1"/>
  <c r="Z87" i="12" s="1"/>
  <c r="Z12" i="11" s="1"/>
  <c r="Z37" i="11" s="1"/>
  <c r="Z62" i="11" s="1"/>
  <c r="Z87" i="11" s="1"/>
  <c r="Z12" i="10" s="1"/>
  <c r="Z37" i="10" s="1"/>
  <c r="Z62" i="10" s="1"/>
  <c r="Z87" i="10" s="1"/>
  <c r="Z112" i="10" s="1"/>
  <c r="Z12" i="9" s="1"/>
  <c r="Z37" i="9" s="1"/>
  <c r="Z62" i="9" s="1"/>
  <c r="Z87" i="9" s="1"/>
  <c r="Z12" i="8" s="1"/>
  <c r="Z37" i="8" s="1"/>
  <c r="Z62" i="8" s="1"/>
  <c r="Z87" i="8" s="1"/>
  <c r="Z12" i="17" s="1"/>
  <c r="Z37" i="17" s="1"/>
  <c r="Z62" i="17" s="1"/>
  <c r="Z87" i="17" s="1"/>
  <c r="Z112" i="17" s="1"/>
  <c r="Z12" i="16" s="1"/>
  <c r="Z37" i="16" s="1"/>
  <c r="Z62" i="16" s="1"/>
  <c r="Z87" i="16" s="1"/>
  <c r="Z12" i="15" s="1"/>
  <c r="Z37" i="15" s="1"/>
  <c r="Z62" i="15" s="1"/>
  <c r="Z87" i="15" s="1"/>
  <c r="Z12" i="14" s="1"/>
  <c r="Z37" i="14" s="1"/>
  <c r="Z62" i="14" s="1"/>
  <c r="Z87" i="14" s="1"/>
  <c r="Z112" i="14" s="1"/>
  <c r="Z12" i="13" s="1"/>
  <c r="Z37" i="13" s="1"/>
  <c r="Z62" i="13" s="1"/>
  <c r="Z87" i="13" s="1"/>
  <c r="Z12" i="19" s="1"/>
  <c r="Z37" i="19" s="1"/>
  <c r="Z62" i="19" s="1"/>
  <c r="Z87" i="19" s="1"/>
  <c r="Z12" i="18" s="1"/>
  <c r="Z37" i="18" s="1"/>
  <c r="Z62" i="18" s="1"/>
  <c r="Z87" i="18" s="1"/>
  <c r="Z112" i="18" s="1"/>
  <c r="Z137" i="18" s="1"/>
  <c r="Y12" i="12"/>
  <c r="Y37" i="12" s="1"/>
  <c r="Y62" i="12" s="1"/>
  <c r="Y87" i="12" s="1"/>
  <c r="Y12" i="11" s="1"/>
  <c r="Y37" i="11" s="1"/>
  <c r="Y62" i="11" s="1"/>
  <c r="Y87" i="11"/>
  <c r="Y12" i="10" s="1"/>
  <c r="Y37" i="10"/>
  <c r="Y62" i="10" s="1"/>
  <c r="Y87" i="10" s="1"/>
  <c r="Y112" i="10" s="1"/>
  <c r="Y12" i="9"/>
  <c r="Y37" i="9" s="1"/>
  <c r="Y62" i="9" s="1"/>
  <c r="Y87" i="9" s="1"/>
  <c r="Y12" i="8" s="1"/>
  <c r="Y37" i="8" s="1"/>
  <c r="Y62" i="8" s="1"/>
  <c r="Y87" i="8" s="1"/>
  <c r="Y12" i="17" s="1"/>
  <c r="Y37" i="17" s="1"/>
  <c r="Y62" i="17" s="1"/>
  <c r="Y87" i="17" s="1"/>
  <c r="Y112" i="17" s="1"/>
  <c r="Y12" i="16" s="1"/>
  <c r="Y37" i="16" s="1"/>
  <c r="Y62" i="16" s="1"/>
  <c r="Y87" i="16" s="1"/>
  <c r="Y12" i="15" s="1"/>
  <c r="Y37" i="15" s="1"/>
  <c r="Y62" i="15" s="1"/>
  <c r="Y87" i="15" s="1"/>
  <c r="Y12" i="14" s="1"/>
  <c r="Y37" i="14" s="1"/>
  <c r="Y62" i="14" s="1"/>
  <c r="Y87" i="14" s="1"/>
  <c r="Y112" i="14" s="1"/>
  <c r="Y12" i="13" s="1"/>
  <c r="Y37" i="13" s="1"/>
  <c r="Y62" i="13" s="1"/>
  <c r="Y87" i="13" s="1"/>
  <c r="Y12" i="19" s="1"/>
  <c r="Y37" i="19" s="1"/>
  <c r="Y62" i="19" s="1"/>
  <c r="Y87" i="19" s="1"/>
  <c r="Y12" i="18" s="1"/>
  <c r="Y37" i="18" s="1"/>
  <c r="Y62" i="18" s="1"/>
  <c r="Y87" i="18" s="1"/>
  <c r="Y112" i="18" s="1"/>
  <c r="Y137" i="18" s="1"/>
  <c r="X12" i="12"/>
  <c r="X37" i="12" s="1"/>
  <c r="X62" i="12"/>
  <c r="X87" i="12" s="1"/>
  <c r="AC11" i="12"/>
  <c r="AC36" i="12"/>
  <c r="AC61" i="12" s="1"/>
  <c r="AC86" i="12" s="1"/>
  <c r="AC11" i="11" s="1"/>
  <c r="AC36" i="11" s="1"/>
  <c r="AC61" i="11" s="1"/>
  <c r="AC86" i="11" s="1"/>
  <c r="AC11" i="10" s="1"/>
  <c r="AC36" i="10" s="1"/>
  <c r="AC61" i="10" s="1"/>
  <c r="AC86" i="10" s="1"/>
  <c r="AC111" i="10" s="1"/>
  <c r="R111" i="14"/>
  <c r="R86" i="14"/>
  <c r="R61" i="14"/>
  <c r="R36" i="14"/>
  <c r="R11" i="14"/>
  <c r="R86" i="15"/>
  <c r="R61" i="15"/>
  <c r="R36" i="15"/>
  <c r="R11" i="15"/>
  <c r="R86" i="16"/>
  <c r="R61" i="16"/>
  <c r="R36" i="16"/>
  <c r="R11" i="16"/>
  <c r="R111" i="17"/>
  <c r="R86" i="17"/>
  <c r="R61" i="17"/>
  <c r="R36" i="17"/>
  <c r="R11" i="17"/>
  <c r="R86" i="8"/>
  <c r="R61" i="8"/>
  <c r="R36" i="8"/>
  <c r="R11" i="8"/>
  <c r="R86" i="9"/>
  <c r="R61" i="9"/>
  <c r="R36" i="9"/>
  <c r="R11" i="9"/>
  <c r="R111" i="10"/>
  <c r="R86" i="10"/>
  <c r="R61" i="10"/>
  <c r="R36" i="10"/>
  <c r="R11" i="10"/>
  <c r="R86" i="11"/>
  <c r="R61" i="11"/>
  <c r="R36" i="11"/>
  <c r="R11" i="11"/>
  <c r="R86" i="12"/>
  <c r="R61" i="12"/>
  <c r="AA61" i="12" s="1"/>
  <c r="R36" i="12"/>
  <c r="R11" i="12"/>
  <c r="AA11" i="12"/>
  <c r="AA36" i="12"/>
  <c r="Z11" i="12"/>
  <c r="Z36" i="12" s="1"/>
  <c r="Z61" i="12" s="1"/>
  <c r="Z86" i="12" s="1"/>
  <c r="Z11" i="11" s="1"/>
  <c r="Z36" i="11" s="1"/>
  <c r="Z61" i="11"/>
  <c r="Z86" i="11" s="1"/>
  <c r="Z11" i="10" s="1"/>
  <c r="Z36" i="10" s="1"/>
  <c r="Z61" i="10" s="1"/>
  <c r="Z86" i="10" s="1"/>
  <c r="Z111" i="10"/>
  <c r="Z11" i="9" s="1"/>
  <c r="Z36" i="9" s="1"/>
  <c r="Z61" i="9" s="1"/>
  <c r="Z86" i="9" s="1"/>
  <c r="Z11" i="8" s="1"/>
  <c r="Z36" i="8" s="1"/>
  <c r="Z61" i="8" s="1"/>
  <c r="Z86" i="8" s="1"/>
  <c r="Z11" i="17" s="1"/>
  <c r="Z36" i="17" s="1"/>
  <c r="Z61" i="17" s="1"/>
  <c r="Z86" i="17" s="1"/>
  <c r="Z111" i="17" s="1"/>
  <c r="Z11" i="16" s="1"/>
  <c r="Z36" i="16" s="1"/>
  <c r="Z61" i="16" s="1"/>
  <c r="Z86" i="16" s="1"/>
  <c r="Z11" i="15" s="1"/>
  <c r="Z36" i="15" s="1"/>
  <c r="Z61" i="15" s="1"/>
  <c r="Z86" i="15" s="1"/>
  <c r="Z11" i="14" s="1"/>
  <c r="Z36" i="14" s="1"/>
  <c r="Z61" i="14" s="1"/>
  <c r="Z86" i="14" s="1"/>
  <c r="Z111" i="14" s="1"/>
  <c r="Z11" i="13" s="1"/>
  <c r="Z36" i="13" s="1"/>
  <c r="Z61" i="13" s="1"/>
  <c r="Z86" i="13" s="1"/>
  <c r="Z11" i="19" s="1"/>
  <c r="Z36" i="19" s="1"/>
  <c r="Z61" i="19" s="1"/>
  <c r="Z86" i="19" s="1"/>
  <c r="Z11" i="18" s="1"/>
  <c r="Z36" i="18" s="1"/>
  <c r="Z61" i="18" s="1"/>
  <c r="Z86" i="18" s="1"/>
  <c r="Z111" i="18" s="1"/>
  <c r="Z136" i="18" s="1"/>
  <c r="Y11" i="12"/>
  <c r="Y36" i="12"/>
  <c r="Y61" i="12" s="1"/>
  <c r="Y86" i="12"/>
  <c r="Y11" i="11" s="1"/>
  <c r="Y36" i="11" s="1"/>
  <c r="Y61" i="11" s="1"/>
  <c r="Y86" i="11" s="1"/>
  <c r="Y11" i="10" s="1"/>
  <c r="Y36" i="10" s="1"/>
  <c r="Y61" i="10" s="1"/>
  <c r="Y86" i="10" s="1"/>
  <c r="Y111" i="10" s="1"/>
  <c r="Y11" i="9" s="1"/>
  <c r="Y36" i="9" s="1"/>
  <c r="Y61" i="9" s="1"/>
  <c r="Y86" i="9" s="1"/>
  <c r="Y11" i="8" s="1"/>
  <c r="Y36" i="8" s="1"/>
  <c r="Y61" i="8" s="1"/>
  <c r="Y86" i="8" s="1"/>
  <c r="Y11" i="17" s="1"/>
  <c r="Y36" i="17" s="1"/>
  <c r="Y61" i="17" s="1"/>
  <c r="Y86" i="17" s="1"/>
  <c r="Y111" i="17" s="1"/>
  <c r="Y11" i="16" s="1"/>
  <c r="Y36" i="16" s="1"/>
  <c r="Y61" i="16" s="1"/>
  <c r="Y86" i="16" s="1"/>
  <c r="Y11" i="15" s="1"/>
  <c r="Y36" i="15" s="1"/>
  <c r="Y61" i="15" s="1"/>
  <c r="Y86" i="15" s="1"/>
  <c r="Y11" i="14" s="1"/>
  <c r="Y36" i="14" s="1"/>
  <c r="Y61" i="14" s="1"/>
  <c r="Y86" i="14" s="1"/>
  <c r="Y111" i="14" s="1"/>
  <c r="Y11" i="13" s="1"/>
  <c r="Y36" i="13" s="1"/>
  <c r="Y61" i="13" s="1"/>
  <c r="Y86" i="13" s="1"/>
  <c r="Y11" i="19" s="1"/>
  <c r="Y36" i="19" s="1"/>
  <c r="Y61" i="19" s="1"/>
  <c r="Y86" i="19" s="1"/>
  <c r="Y11" i="18" s="1"/>
  <c r="Y36" i="18" s="1"/>
  <c r="Y61" i="18" s="1"/>
  <c r="Y86" i="18" s="1"/>
  <c r="Y111" i="18" s="1"/>
  <c r="Y136" i="18" s="1"/>
  <c r="X11" i="12"/>
  <c r="X36" i="12" s="1"/>
  <c r="X61" i="12" s="1"/>
  <c r="X86" i="12" s="1"/>
  <c r="X11" i="11" s="1"/>
  <c r="X36" i="11" s="1"/>
  <c r="X61" i="11" s="1"/>
  <c r="X86" i="11" s="1"/>
  <c r="X11" i="10" s="1"/>
  <c r="X36" i="10" s="1"/>
  <c r="X61" i="10" s="1"/>
  <c r="X86" i="10" s="1"/>
  <c r="X111" i="10" s="1"/>
  <c r="X11" i="9" s="1"/>
  <c r="X36" i="9" s="1"/>
  <c r="R130" i="18"/>
  <c r="R105" i="18"/>
  <c r="R80" i="18"/>
  <c r="R55" i="18"/>
  <c r="R30" i="18"/>
  <c r="R105" i="19"/>
  <c r="R80" i="19"/>
  <c r="R30" i="19"/>
  <c r="R105" i="13"/>
  <c r="R80" i="13"/>
  <c r="R55" i="13"/>
  <c r="R30" i="13"/>
  <c r="R155" i="18"/>
  <c r="R129" i="18"/>
  <c r="R104" i="18"/>
  <c r="R79" i="18"/>
  <c r="R54" i="18"/>
  <c r="R29" i="18"/>
  <c r="R104" i="19"/>
  <c r="R79" i="19"/>
  <c r="R54" i="19"/>
  <c r="R29" i="19"/>
  <c r="R104" i="13"/>
  <c r="R79" i="13"/>
  <c r="R54" i="13"/>
  <c r="R29" i="13"/>
  <c r="R154" i="18"/>
  <c r="R128" i="18"/>
  <c r="R103" i="18"/>
  <c r="R78" i="18"/>
  <c r="R28" i="18"/>
  <c r="R103" i="19"/>
  <c r="R78" i="19"/>
  <c r="R53" i="19"/>
  <c r="R28" i="19"/>
  <c r="R103" i="13"/>
  <c r="R78" i="13"/>
  <c r="R53" i="13"/>
  <c r="R28" i="13"/>
  <c r="R153" i="18"/>
  <c r="R127" i="18"/>
  <c r="R102" i="18"/>
  <c r="R52" i="18"/>
  <c r="R27" i="18"/>
  <c r="R102" i="19"/>
  <c r="R77" i="19"/>
  <c r="R52" i="19"/>
  <c r="R27" i="19"/>
  <c r="R77" i="13"/>
  <c r="R52" i="13"/>
  <c r="R27" i="13"/>
  <c r="R152" i="18"/>
  <c r="R126" i="18"/>
  <c r="R101" i="18"/>
  <c r="R76" i="18"/>
  <c r="R51" i="18"/>
  <c r="R26" i="18"/>
  <c r="R101" i="19"/>
  <c r="R76" i="19"/>
  <c r="R51" i="19"/>
  <c r="R26" i="19"/>
  <c r="R101" i="13"/>
  <c r="R76" i="13"/>
  <c r="R51" i="13"/>
  <c r="R26" i="13"/>
  <c r="R151" i="18"/>
  <c r="R125" i="18"/>
  <c r="R100" i="18"/>
  <c r="R75" i="18"/>
  <c r="R50" i="18"/>
  <c r="R25" i="18"/>
  <c r="R100" i="19"/>
  <c r="R75" i="19"/>
  <c r="R25" i="19"/>
  <c r="R100" i="13"/>
  <c r="R75" i="13"/>
  <c r="R50" i="13"/>
  <c r="R25" i="13"/>
  <c r="R150" i="18"/>
  <c r="R124" i="18"/>
  <c r="R99" i="18"/>
  <c r="R74" i="18"/>
  <c r="R49" i="18"/>
  <c r="R24" i="18"/>
  <c r="R99" i="19"/>
  <c r="R74" i="19"/>
  <c r="R49" i="19"/>
  <c r="R24" i="19"/>
  <c r="R99" i="13"/>
  <c r="R74" i="13"/>
  <c r="R49" i="13"/>
  <c r="R24" i="13"/>
  <c r="R149" i="18"/>
  <c r="R123" i="18"/>
  <c r="R98" i="18"/>
  <c r="R73" i="18"/>
  <c r="R48" i="18"/>
  <c r="R23" i="18"/>
  <c r="R73" i="19"/>
  <c r="R48" i="19"/>
  <c r="R23" i="19"/>
  <c r="R98" i="13"/>
  <c r="R73" i="13"/>
  <c r="R48" i="13"/>
  <c r="R23" i="13"/>
  <c r="R122" i="18"/>
  <c r="R97" i="18"/>
  <c r="R72" i="18"/>
  <c r="R47" i="18"/>
  <c r="R22" i="18"/>
  <c r="R97" i="19"/>
  <c r="R72" i="19"/>
  <c r="R47" i="19"/>
  <c r="R22" i="19"/>
  <c r="R97" i="13"/>
  <c r="R72" i="13"/>
  <c r="R47" i="13"/>
  <c r="R22" i="13"/>
  <c r="R147" i="18"/>
  <c r="R121" i="18"/>
  <c r="R96" i="18"/>
  <c r="R71" i="18"/>
  <c r="R46" i="18"/>
  <c r="R21" i="18"/>
  <c r="R96" i="19"/>
  <c r="R71" i="19"/>
  <c r="R46" i="19"/>
  <c r="R21" i="19"/>
  <c r="R96" i="13"/>
  <c r="R71" i="13"/>
  <c r="R46" i="13"/>
  <c r="R21" i="13"/>
  <c r="R146" i="18"/>
  <c r="R145" i="18"/>
  <c r="R120" i="18"/>
  <c r="R95" i="18"/>
  <c r="R70" i="18"/>
  <c r="R45" i="18"/>
  <c r="R20" i="18"/>
  <c r="R95" i="19"/>
  <c r="R70" i="19"/>
  <c r="R45" i="19"/>
  <c r="R20" i="19"/>
  <c r="R95" i="13"/>
  <c r="R70" i="13"/>
  <c r="R45" i="13"/>
  <c r="R20" i="13"/>
  <c r="R144" i="18"/>
  <c r="R119" i="18"/>
  <c r="R94" i="18"/>
  <c r="R69" i="18"/>
  <c r="R44" i="18"/>
  <c r="R19" i="18"/>
  <c r="R94" i="19"/>
  <c r="R69" i="19"/>
  <c r="R44" i="19"/>
  <c r="R19" i="19"/>
  <c r="R94" i="13"/>
  <c r="R69" i="13"/>
  <c r="R19" i="13"/>
  <c r="R143" i="18"/>
  <c r="R118" i="18"/>
  <c r="R93" i="18"/>
  <c r="R68" i="18"/>
  <c r="R43" i="18"/>
  <c r="R18" i="18"/>
  <c r="R93" i="19"/>
  <c r="R68" i="19"/>
  <c r="R43" i="19"/>
  <c r="R18" i="19"/>
  <c r="R93" i="13"/>
  <c r="R68" i="13"/>
  <c r="R43" i="13"/>
  <c r="R18" i="13"/>
  <c r="R142" i="18"/>
  <c r="R117" i="18"/>
  <c r="R92" i="18"/>
  <c r="R67" i="18"/>
  <c r="R42" i="18"/>
  <c r="R17" i="18"/>
  <c r="R92" i="19"/>
  <c r="R67" i="19"/>
  <c r="R42" i="19"/>
  <c r="R17" i="19"/>
  <c r="R92" i="13"/>
  <c r="R67" i="13"/>
  <c r="R42" i="13"/>
  <c r="R17" i="13"/>
  <c r="R141" i="18"/>
  <c r="R116" i="18"/>
  <c r="R91" i="18"/>
  <c r="R66" i="18"/>
  <c r="R41" i="18"/>
  <c r="R16" i="18"/>
  <c r="R91" i="19"/>
  <c r="R66" i="19"/>
  <c r="R41" i="19"/>
  <c r="R16" i="19"/>
  <c r="R91" i="13"/>
  <c r="R66" i="13"/>
  <c r="R41" i="13"/>
  <c r="R16" i="13"/>
  <c r="R140" i="18"/>
  <c r="R115" i="18"/>
  <c r="R65" i="18"/>
  <c r="R40" i="18"/>
  <c r="R15" i="18"/>
  <c r="R90" i="19"/>
  <c r="R65" i="19"/>
  <c r="R90" i="13"/>
  <c r="R65" i="13"/>
  <c r="R40" i="13"/>
  <c r="R15" i="13"/>
  <c r="R139" i="18"/>
  <c r="R114" i="18"/>
  <c r="R89" i="18"/>
  <c r="R64" i="18"/>
  <c r="R39" i="18"/>
  <c r="R14" i="18"/>
  <c r="R89" i="19"/>
  <c r="R64" i="19"/>
  <c r="R39" i="19"/>
  <c r="R14" i="19"/>
  <c r="R89" i="13"/>
  <c r="R64" i="13"/>
  <c r="R39" i="13"/>
  <c r="R14" i="13"/>
  <c r="R138" i="18"/>
  <c r="R113" i="18"/>
  <c r="R88" i="18"/>
  <c r="R63" i="18"/>
  <c r="R38" i="18"/>
  <c r="R13" i="18"/>
  <c r="R88" i="19"/>
  <c r="R63" i="19"/>
  <c r="R38" i="19"/>
  <c r="R13" i="19"/>
  <c r="R88" i="13"/>
  <c r="R63" i="13"/>
  <c r="R38" i="13"/>
  <c r="R13" i="13"/>
  <c r="R137" i="18"/>
  <c r="R112" i="18"/>
  <c r="R87" i="18"/>
  <c r="R62" i="18"/>
  <c r="R37" i="18"/>
  <c r="R12" i="18"/>
  <c r="R87" i="19"/>
  <c r="R62" i="19"/>
  <c r="R37" i="19"/>
  <c r="R12" i="19"/>
  <c r="R87" i="13"/>
  <c r="R62" i="13"/>
  <c r="R37" i="13"/>
  <c r="R12" i="13"/>
  <c r="R136" i="18"/>
  <c r="R111" i="18"/>
  <c r="R86" i="18"/>
  <c r="R61" i="18"/>
  <c r="R11" i="18"/>
  <c r="R86" i="19"/>
  <c r="R61" i="19"/>
  <c r="R36" i="19"/>
  <c r="R11" i="19"/>
  <c r="R86" i="13"/>
  <c r="R61" i="13"/>
  <c r="R36" i="13"/>
  <c r="R11" i="13"/>
  <c r="R31" i="13" s="1"/>
  <c r="R180" i="18"/>
  <c r="R179" i="18"/>
  <c r="R178" i="18"/>
  <c r="R177" i="18"/>
  <c r="R175" i="18"/>
  <c r="R174" i="18"/>
  <c r="R173" i="18"/>
  <c r="R172" i="18"/>
  <c r="R171" i="18"/>
  <c r="R170" i="18"/>
  <c r="R169" i="18"/>
  <c r="R168" i="18"/>
  <c r="R167" i="18"/>
  <c r="R166" i="18"/>
  <c r="R165" i="18"/>
  <c r="R164" i="18"/>
  <c r="R163" i="18"/>
  <c r="R162" i="18"/>
  <c r="R161" i="18"/>
  <c r="R130" i="19"/>
  <c r="R129" i="19"/>
  <c r="R128" i="19"/>
  <c r="R127" i="19"/>
  <c r="R126" i="19"/>
  <c r="R125" i="19"/>
  <c r="R124" i="19"/>
  <c r="R123" i="19"/>
  <c r="R122" i="19"/>
  <c r="R121" i="19"/>
  <c r="R120" i="19"/>
  <c r="R119" i="19"/>
  <c r="R118" i="19"/>
  <c r="R117" i="19"/>
  <c r="R116" i="19"/>
  <c r="R115" i="19"/>
  <c r="R114" i="19"/>
  <c r="R113" i="19"/>
  <c r="R112" i="19"/>
  <c r="R130" i="13"/>
  <c r="R129" i="13"/>
  <c r="R128" i="13"/>
  <c r="R127" i="13"/>
  <c r="R126" i="13"/>
  <c r="R125" i="13"/>
  <c r="R124" i="13"/>
  <c r="R123" i="13"/>
  <c r="R122" i="13"/>
  <c r="R121" i="13"/>
  <c r="R119" i="13"/>
  <c r="R118" i="13"/>
  <c r="R117" i="13"/>
  <c r="R116" i="13"/>
  <c r="R115" i="13"/>
  <c r="R114" i="13"/>
  <c r="R113" i="13"/>
  <c r="R112" i="13"/>
  <c r="R111" i="13"/>
  <c r="R155" i="14"/>
  <c r="R154" i="14"/>
  <c r="R152" i="14"/>
  <c r="R151" i="14"/>
  <c r="R150" i="14"/>
  <c r="R148" i="14"/>
  <c r="R147" i="14"/>
  <c r="R146" i="14"/>
  <c r="R144" i="14"/>
  <c r="R143" i="14"/>
  <c r="R142" i="14"/>
  <c r="R140" i="14"/>
  <c r="R138" i="14"/>
  <c r="R136" i="14"/>
  <c r="R130" i="15"/>
  <c r="R129" i="15"/>
  <c r="R128" i="15"/>
  <c r="R127" i="15"/>
  <c r="R125" i="15"/>
  <c r="R124" i="15"/>
  <c r="R123" i="15"/>
  <c r="R122" i="15"/>
  <c r="R121" i="15"/>
  <c r="R120" i="15"/>
  <c r="R119" i="15"/>
  <c r="R118" i="15"/>
  <c r="R117" i="15"/>
  <c r="R116" i="15"/>
  <c r="R115" i="15"/>
  <c r="R114" i="15"/>
  <c r="R113" i="15"/>
  <c r="R112" i="15"/>
  <c r="R111" i="15"/>
  <c r="R129" i="16"/>
  <c r="R128" i="16"/>
  <c r="R127" i="16"/>
  <c r="R126" i="16"/>
  <c r="R125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55" i="17"/>
  <c r="R154" i="17"/>
  <c r="R152" i="17"/>
  <c r="R151" i="17"/>
  <c r="R150" i="17"/>
  <c r="R147" i="17"/>
  <c r="R146" i="17"/>
  <c r="R144" i="17"/>
  <c r="R143" i="17"/>
  <c r="R142" i="17"/>
  <c r="R141" i="17"/>
  <c r="R140" i="17"/>
  <c r="R139" i="17"/>
  <c r="R138" i="17"/>
  <c r="R136" i="17"/>
  <c r="R130" i="8"/>
  <c r="R129" i="8"/>
  <c r="R128" i="8"/>
  <c r="R127" i="8"/>
  <c r="R126" i="8"/>
  <c r="R125" i="8"/>
  <c r="R124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30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55" i="10"/>
  <c r="R154" i="10"/>
  <c r="R153" i="10"/>
  <c r="R152" i="10"/>
  <c r="R151" i="10"/>
  <c r="R150" i="10"/>
  <c r="R146" i="10"/>
  <c r="R145" i="10"/>
  <c r="R144" i="10"/>
  <c r="R143" i="10"/>
  <c r="R142" i="10"/>
  <c r="R140" i="10"/>
  <c r="R138" i="10"/>
  <c r="R137" i="10"/>
  <c r="R136" i="10"/>
  <c r="R130" i="11"/>
  <c r="AA130" i="11" s="1"/>
  <c r="AA155" i="10" s="1"/>
  <c r="AA130" i="9" s="1"/>
  <c r="AA130" i="8" s="1"/>
  <c r="AA155" i="17" s="1"/>
  <c r="R129" i="11"/>
  <c r="R128" i="11"/>
  <c r="R127" i="11"/>
  <c r="R126" i="11"/>
  <c r="R125" i="11"/>
  <c r="R123" i="11"/>
  <c r="AA123" i="11" s="1"/>
  <c r="R122" i="11"/>
  <c r="R121" i="11"/>
  <c r="R120" i="11"/>
  <c r="R119" i="11"/>
  <c r="R118" i="11"/>
  <c r="R117" i="11"/>
  <c r="R116" i="11"/>
  <c r="R115" i="11"/>
  <c r="R114" i="11"/>
  <c r="R113" i="11"/>
  <c r="AA113" i="11" s="1"/>
  <c r="AA138" i="10" s="1"/>
  <c r="R112" i="11"/>
  <c r="R111" i="11"/>
  <c r="L155" i="18"/>
  <c r="I155" i="18"/>
  <c r="J155" i="18"/>
  <c r="K155" i="18"/>
  <c r="H155" i="18"/>
  <c r="L154" i="18"/>
  <c r="I154" i="18"/>
  <c r="J154" i="18"/>
  <c r="K154" i="18" s="1"/>
  <c r="H154" i="18"/>
  <c r="L153" i="18"/>
  <c r="I153" i="18"/>
  <c r="J153" i="18"/>
  <c r="H153" i="18"/>
  <c r="L152" i="18"/>
  <c r="I152" i="18"/>
  <c r="K152" i="18" s="1"/>
  <c r="J152" i="18"/>
  <c r="H152" i="18"/>
  <c r="L151" i="18"/>
  <c r="I151" i="18"/>
  <c r="K151" i="18" s="1"/>
  <c r="J151" i="18"/>
  <c r="H151" i="18"/>
  <c r="L150" i="18"/>
  <c r="I150" i="18"/>
  <c r="J150" i="18"/>
  <c r="K150" i="18" s="1"/>
  <c r="H150" i="18"/>
  <c r="L149" i="18"/>
  <c r="I149" i="18"/>
  <c r="J149" i="18"/>
  <c r="K149" i="18"/>
  <c r="H149" i="18"/>
  <c r="L148" i="18"/>
  <c r="I148" i="18"/>
  <c r="K148" i="18" s="1"/>
  <c r="J148" i="18"/>
  <c r="H148" i="18"/>
  <c r="L147" i="18"/>
  <c r="I147" i="18"/>
  <c r="J147" i="18"/>
  <c r="K147" i="18"/>
  <c r="H147" i="18"/>
  <c r="L146" i="18"/>
  <c r="I146" i="18"/>
  <c r="J146" i="18"/>
  <c r="K146" i="18" s="1"/>
  <c r="H146" i="18"/>
  <c r="L145" i="18"/>
  <c r="I145" i="18"/>
  <c r="J145" i="18"/>
  <c r="H145" i="18"/>
  <c r="L144" i="18"/>
  <c r="I144" i="18"/>
  <c r="K144" i="18" s="1"/>
  <c r="J144" i="18"/>
  <c r="H144" i="18"/>
  <c r="L143" i="18"/>
  <c r="I143" i="18"/>
  <c r="K143" i="18" s="1"/>
  <c r="J143" i="18"/>
  <c r="H143" i="18"/>
  <c r="L142" i="18"/>
  <c r="I142" i="18"/>
  <c r="J142" i="18"/>
  <c r="K142" i="18"/>
  <c r="H142" i="18"/>
  <c r="L141" i="18"/>
  <c r="I141" i="18"/>
  <c r="J141" i="18"/>
  <c r="K141" i="18"/>
  <c r="H141" i="18"/>
  <c r="L140" i="18"/>
  <c r="I140" i="18"/>
  <c r="J140" i="18"/>
  <c r="H140" i="18"/>
  <c r="L139" i="18"/>
  <c r="I139" i="18"/>
  <c r="J139" i="18"/>
  <c r="K139" i="18"/>
  <c r="H139" i="18"/>
  <c r="L138" i="18"/>
  <c r="I138" i="18"/>
  <c r="K138" i="18" s="1"/>
  <c r="J138" i="18"/>
  <c r="H138" i="18"/>
  <c r="L137" i="18"/>
  <c r="I137" i="18"/>
  <c r="K137" i="18" s="1"/>
  <c r="J137" i="18"/>
  <c r="H137" i="18"/>
  <c r="L136" i="18"/>
  <c r="I136" i="18"/>
  <c r="K136" i="18" s="1"/>
  <c r="J136" i="18"/>
  <c r="H136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55" i="14"/>
  <c r="F154" i="14"/>
  <c r="F152" i="14"/>
  <c r="F151" i="14"/>
  <c r="F150" i="14"/>
  <c r="F148" i="14"/>
  <c r="F147" i="14"/>
  <c r="F146" i="14"/>
  <c r="F144" i="14"/>
  <c r="F143" i="14"/>
  <c r="F142" i="14"/>
  <c r="F140" i="14"/>
  <c r="F139" i="14"/>
  <c r="F138" i="14"/>
  <c r="F136" i="14"/>
  <c r="F155" i="17"/>
  <c r="F154" i="17"/>
  <c r="F152" i="17"/>
  <c r="F151" i="17"/>
  <c r="F150" i="17"/>
  <c r="F148" i="17"/>
  <c r="F147" i="17"/>
  <c r="F146" i="17"/>
  <c r="F144" i="17"/>
  <c r="F143" i="17"/>
  <c r="F142" i="17"/>
  <c r="F141" i="17"/>
  <c r="F140" i="17"/>
  <c r="F139" i="17"/>
  <c r="F138" i="17"/>
  <c r="F136" i="17"/>
  <c r="F155" i="10"/>
  <c r="F154" i="10"/>
  <c r="F153" i="10"/>
  <c r="F152" i="10"/>
  <c r="F151" i="10"/>
  <c r="F150" i="10"/>
  <c r="F147" i="10"/>
  <c r="F146" i="10"/>
  <c r="F145" i="10"/>
  <c r="F144" i="10"/>
  <c r="F143" i="10"/>
  <c r="F142" i="10"/>
  <c r="F140" i="10"/>
  <c r="F139" i="10"/>
  <c r="F138" i="10"/>
  <c r="F137" i="10"/>
  <c r="F136" i="10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30" i="11"/>
  <c r="F129" i="11"/>
  <c r="F128" i="11"/>
  <c r="F127" i="11"/>
  <c r="F126" i="11"/>
  <c r="F125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55" i="18"/>
  <c r="B155" i="18"/>
  <c r="F154" i="18"/>
  <c r="B154" i="18"/>
  <c r="F153" i="18"/>
  <c r="B153" i="18"/>
  <c r="F152" i="18"/>
  <c r="B152" i="18"/>
  <c r="F151" i="18"/>
  <c r="B151" i="18"/>
  <c r="F150" i="18"/>
  <c r="B150" i="18"/>
  <c r="F149" i="18"/>
  <c r="B149" i="18"/>
  <c r="F148" i="18"/>
  <c r="B148" i="18"/>
  <c r="F147" i="18"/>
  <c r="B147" i="18"/>
  <c r="F146" i="18"/>
  <c r="B146" i="18"/>
  <c r="F145" i="18"/>
  <c r="B145" i="18"/>
  <c r="F144" i="18"/>
  <c r="B144" i="18"/>
  <c r="F143" i="18"/>
  <c r="B143" i="18"/>
  <c r="F142" i="18"/>
  <c r="B142" i="18"/>
  <c r="F141" i="18"/>
  <c r="B141" i="18"/>
  <c r="F140" i="18"/>
  <c r="B140" i="18"/>
  <c r="F139" i="18"/>
  <c r="B139" i="18"/>
  <c r="F138" i="18"/>
  <c r="B138" i="18"/>
  <c r="F137" i="18"/>
  <c r="B137" i="18"/>
  <c r="F136" i="18"/>
  <c r="B136" i="18"/>
  <c r="F130" i="18"/>
  <c r="B130" i="18"/>
  <c r="F129" i="18"/>
  <c r="B129" i="18"/>
  <c r="F128" i="18"/>
  <c r="B128" i="18"/>
  <c r="F127" i="18"/>
  <c r="B127" i="18"/>
  <c r="F126" i="18"/>
  <c r="B126" i="18"/>
  <c r="F125" i="18"/>
  <c r="B125" i="18"/>
  <c r="F124" i="18"/>
  <c r="B124" i="18"/>
  <c r="F123" i="18"/>
  <c r="B123" i="18"/>
  <c r="F122" i="18"/>
  <c r="B122" i="18"/>
  <c r="F121" i="18"/>
  <c r="B121" i="18"/>
  <c r="F120" i="18"/>
  <c r="B120" i="18"/>
  <c r="F119" i="18"/>
  <c r="B119" i="18"/>
  <c r="F118" i="18"/>
  <c r="B118" i="18"/>
  <c r="F117" i="18"/>
  <c r="B117" i="18"/>
  <c r="F116" i="18"/>
  <c r="B116" i="18"/>
  <c r="F115" i="18"/>
  <c r="B115" i="18"/>
  <c r="F114" i="18"/>
  <c r="B114" i="18"/>
  <c r="F113" i="18"/>
  <c r="B113" i="18"/>
  <c r="F112" i="18"/>
  <c r="B112" i="18"/>
  <c r="F111" i="18"/>
  <c r="B111" i="18"/>
  <c r="F130" i="14"/>
  <c r="B130" i="14"/>
  <c r="F129" i="14"/>
  <c r="B129" i="14"/>
  <c r="F128" i="14"/>
  <c r="B128" i="14"/>
  <c r="F127" i="14"/>
  <c r="B127" i="14"/>
  <c r="F126" i="14"/>
  <c r="B126" i="14"/>
  <c r="F125" i="14"/>
  <c r="B125" i="14"/>
  <c r="F124" i="14"/>
  <c r="B124" i="14"/>
  <c r="F123" i="14"/>
  <c r="B123" i="14"/>
  <c r="F122" i="14"/>
  <c r="B122" i="14"/>
  <c r="F121" i="14"/>
  <c r="B121" i="14"/>
  <c r="F120" i="14"/>
  <c r="B120" i="14"/>
  <c r="F119" i="14"/>
  <c r="B119" i="14"/>
  <c r="F118" i="14"/>
  <c r="B118" i="14"/>
  <c r="F117" i="14"/>
  <c r="B117" i="14"/>
  <c r="F116" i="14"/>
  <c r="B116" i="14"/>
  <c r="F115" i="14"/>
  <c r="B115" i="14"/>
  <c r="F114" i="14"/>
  <c r="B114" i="14"/>
  <c r="F113" i="14"/>
  <c r="B113" i="14"/>
  <c r="F112" i="14"/>
  <c r="B112" i="14"/>
  <c r="F111" i="14"/>
  <c r="B111" i="14"/>
  <c r="F130" i="17"/>
  <c r="B130" i="17"/>
  <c r="F129" i="17"/>
  <c r="B129" i="17"/>
  <c r="F128" i="17"/>
  <c r="B128" i="17"/>
  <c r="F127" i="17"/>
  <c r="B127" i="17"/>
  <c r="F126" i="17"/>
  <c r="B126" i="17"/>
  <c r="F125" i="17"/>
  <c r="B125" i="17"/>
  <c r="F124" i="17"/>
  <c r="B124" i="17"/>
  <c r="F123" i="17"/>
  <c r="B123" i="17"/>
  <c r="F122" i="17"/>
  <c r="B122" i="17"/>
  <c r="F121" i="17"/>
  <c r="B121" i="17"/>
  <c r="F120" i="17"/>
  <c r="B120" i="17"/>
  <c r="F119" i="17"/>
  <c r="B119" i="17"/>
  <c r="F118" i="17"/>
  <c r="B118" i="17"/>
  <c r="F117" i="17"/>
  <c r="B117" i="17"/>
  <c r="F116" i="17"/>
  <c r="B116" i="17"/>
  <c r="F115" i="17"/>
  <c r="B115" i="17"/>
  <c r="F114" i="17"/>
  <c r="B114" i="17"/>
  <c r="F113" i="17"/>
  <c r="B113" i="17"/>
  <c r="F112" i="17"/>
  <c r="B112" i="17"/>
  <c r="F111" i="17"/>
  <c r="B111" i="17"/>
  <c r="F130" i="10"/>
  <c r="B130" i="10"/>
  <c r="F129" i="10"/>
  <c r="B129" i="10"/>
  <c r="F128" i="10"/>
  <c r="B128" i="10"/>
  <c r="F127" i="10"/>
  <c r="B127" i="10"/>
  <c r="F126" i="10"/>
  <c r="B126" i="10"/>
  <c r="F125" i="10"/>
  <c r="B125" i="10"/>
  <c r="F124" i="10"/>
  <c r="B124" i="10"/>
  <c r="F123" i="10"/>
  <c r="B123" i="10"/>
  <c r="F122" i="10"/>
  <c r="B122" i="10"/>
  <c r="F121" i="10"/>
  <c r="B121" i="10"/>
  <c r="F120" i="10"/>
  <c r="B120" i="10"/>
  <c r="F119" i="10"/>
  <c r="B119" i="10"/>
  <c r="F118" i="10"/>
  <c r="B118" i="10"/>
  <c r="F117" i="10"/>
  <c r="B117" i="10"/>
  <c r="F116" i="10"/>
  <c r="B116" i="10"/>
  <c r="F115" i="10"/>
  <c r="B115" i="10"/>
  <c r="F114" i="10"/>
  <c r="B114" i="10"/>
  <c r="F113" i="10"/>
  <c r="B113" i="10"/>
  <c r="F112" i="10"/>
  <c r="B112" i="10"/>
  <c r="F111" i="10"/>
  <c r="B111" i="10"/>
  <c r="F105" i="18"/>
  <c r="B105" i="18"/>
  <c r="F104" i="18"/>
  <c r="B104" i="18"/>
  <c r="F103" i="18"/>
  <c r="B103" i="18"/>
  <c r="F102" i="18"/>
  <c r="B102" i="18"/>
  <c r="F101" i="18"/>
  <c r="B101" i="18"/>
  <c r="F100" i="18"/>
  <c r="B100" i="18"/>
  <c r="F99" i="18"/>
  <c r="B99" i="18"/>
  <c r="F98" i="18"/>
  <c r="B98" i="18"/>
  <c r="F97" i="18"/>
  <c r="B97" i="18"/>
  <c r="F96" i="18"/>
  <c r="B96" i="18"/>
  <c r="F95" i="18"/>
  <c r="B95" i="18"/>
  <c r="F94" i="18"/>
  <c r="B94" i="18"/>
  <c r="F93" i="18"/>
  <c r="B93" i="18"/>
  <c r="F92" i="18"/>
  <c r="B92" i="18"/>
  <c r="F91" i="18"/>
  <c r="B91" i="18"/>
  <c r="F90" i="18"/>
  <c r="B90" i="18"/>
  <c r="F89" i="18"/>
  <c r="B89" i="18"/>
  <c r="F88" i="18"/>
  <c r="B88" i="18"/>
  <c r="F87" i="18"/>
  <c r="B87" i="18"/>
  <c r="F86" i="18"/>
  <c r="B86" i="18"/>
  <c r="F105" i="19"/>
  <c r="B105" i="19"/>
  <c r="F104" i="19"/>
  <c r="B104" i="19"/>
  <c r="F103" i="19"/>
  <c r="B103" i="19"/>
  <c r="F102" i="19"/>
  <c r="B102" i="19"/>
  <c r="F101" i="19"/>
  <c r="B101" i="19"/>
  <c r="F100" i="19"/>
  <c r="B100" i="19"/>
  <c r="F99" i="19"/>
  <c r="B99" i="19"/>
  <c r="F98" i="19"/>
  <c r="B98" i="19"/>
  <c r="F97" i="19"/>
  <c r="B97" i="19"/>
  <c r="F96" i="19"/>
  <c r="B96" i="19"/>
  <c r="F95" i="19"/>
  <c r="B95" i="19"/>
  <c r="F94" i="19"/>
  <c r="B94" i="19"/>
  <c r="F93" i="19"/>
  <c r="B93" i="19"/>
  <c r="F92" i="19"/>
  <c r="B92" i="19"/>
  <c r="F91" i="19"/>
  <c r="B91" i="19"/>
  <c r="F90" i="19"/>
  <c r="B90" i="19"/>
  <c r="F89" i="19"/>
  <c r="B89" i="19"/>
  <c r="F88" i="19"/>
  <c r="B88" i="19"/>
  <c r="F87" i="19"/>
  <c r="B87" i="19"/>
  <c r="F86" i="19"/>
  <c r="B86" i="19"/>
  <c r="F105" i="13"/>
  <c r="B105" i="13"/>
  <c r="F104" i="13"/>
  <c r="B104" i="13"/>
  <c r="F103" i="13"/>
  <c r="B103" i="13"/>
  <c r="F102" i="13"/>
  <c r="B102" i="13"/>
  <c r="F101" i="13"/>
  <c r="B101" i="13"/>
  <c r="F100" i="13"/>
  <c r="B100" i="13"/>
  <c r="F99" i="13"/>
  <c r="B99" i="13"/>
  <c r="F98" i="13"/>
  <c r="B98" i="13"/>
  <c r="F97" i="13"/>
  <c r="B97" i="13"/>
  <c r="F96" i="13"/>
  <c r="B96" i="13"/>
  <c r="F95" i="13"/>
  <c r="B95" i="13"/>
  <c r="F94" i="13"/>
  <c r="B94" i="13"/>
  <c r="F93" i="13"/>
  <c r="B93" i="13"/>
  <c r="F92" i="13"/>
  <c r="B92" i="13"/>
  <c r="F91" i="13"/>
  <c r="B91" i="13"/>
  <c r="F90" i="13"/>
  <c r="B90" i="13"/>
  <c r="F89" i="13"/>
  <c r="B89" i="13"/>
  <c r="F88" i="13"/>
  <c r="B88" i="13"/>
  <c r="F87" i="13"/>
  <c r="B87" i="13"/>
  <c r="F86" i="13"/>
  <c r="B86" i="13"/>
  <c r="F105" i="14"/>
  <c r="B105" i="14"/>
  <c r="F104" i="14"/>
  <c r="B104" i="14"/>
  <c r="F103" i="14"/>
  <c r="B103" i="14"/>
  <c r="F102" i="14"/>
  <c r="B102" i="14"/>
  <c r="F101" i="14"/>
  <c r="B101" i="14"/>
  <c r="F100" i="14"/>
  <c r="B100" i="14"/>
  <c r="F99" i="14"/>
  <c r="B99" i="14"/>
  <c r="F98" i="14"/>
  <c r="B98" i="14"/>
  <c r="F97" i="14"/>
  <c r="B97" i="14"/>
  <c r="F96" i="14"/>
  <c r="B96" i="14"/>
  <c r="F95" i="14"/>
  <c r="B95" i="14"/>
  <c r="F94" i="14"/>
  <c r="B94" i="14"/>
  <c r="F93" i="14"/>
  <c r="B93" i="14"/>
  <c r="F92" i="14"/>
  <c r="B92" i="14"/>
  <c r="F91" i="14"/>
  <c r="B91" i="14"/>
  <c r="F90" i="14"/>
  <c r="B90" i="14"/>
  <c r="F89" i="14"/>
  <c r="B89" i="14"/>
  <c r="F88" i="14"/>
  <c r="B88" i="14"/>
  <c r="F87" i="14"/>
  <c r="B87" i="14"/>
  <c r="F86" i="14"/>
  <c r="B86" i="14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105" i="16"/>
  <c r="B105" i="16"/>
  <c r="F104" i="16"/>
  <c r="B104" i="16"/>
  <c r="F103" i="16"/>
  <c r="B103" i="16"/>
  <c r="F102" i="16"/>
  <c r="B102" i="16"/>
  <c r="F101" i="16"/>
  <c r="B101" i="16"/>
  <c r="F100" i="16"/>
  <c r="B100" i="16"/>
  <c r="F99" i="16"/>
  <c r="B99" i="16"/>
  <c r="F98" i="16"/>
  <c r="B98" i="16"/>
  <c r="F97" i="16"/>
  <c r="B97" i="16"/>
  <c r="F96" i="16"/>
  <c r="B96" i="16"/>
  <c r="F95" i="16"/>
  <c r="B95" i="16"/>
  <c r="F94" i="16"/>
  <c r="B94" i="16"/>
  <c r="F93" i="16"/>
  <c r="B93" i="16"/>
  <c r="F92" i="16"/>
  <c r="B92" i="16"/>
  <c r="F91" i="16"/>
  <c r="B91" i="16"/>
  <c r="F90" i="16"/>
  <c r="B90" i="16"/>
  <c r="F89" i="16"/>
  <c r="B89" i="16"/>
  <c r="F88" i="16"/>
  <c r="B88" i="16"/>
  <c r="F87" i="16"/>
  <c r="B87" i="16"/>
  <c r="F86" i="16"/>
  <c r="B86" i="16"/>
  <c r="F105" i="17"/>
  <c r="B105" i="17"/>
  <c r="F104" i="17"/>
  <c r="B104" i="17"/>
  <c r="F103" i="17"/>
  <c r="B103" i="17"/>
  <c r="F102" i="17"/>
  <c r="B102" i="17"/>
  <c r="F101" i="17"/>
  <c r="B101" i="17"/>
  <c r="F100" i="17"/>
  <c r="B100" i="17"/>
  <c r="F99" i="17"/>
  <c r="B99" i="17"/>
  <c r="F98" i="17"/>
  <c r="B98" i="17"/>
  <c r="F97" i="17"/>
  <c r="B97" i="17"/>
  <c r="F96" i="17"/>
  <c r="B96" i="17"/>
  <c r="F95" i="17"/>
  <c r="B95" i="17"/>
  <c r="F94" i="17"/>
  <c r="B94" i="17"/>
  <c r="F93" i="17"/>
  <c r="B93" i="17"/>
  <c r="F92" i="17"/>
  <c r="B92" i="17"/>
  <c r="F91" i="17"/>
  <c r="B91" i="17"/>
  <c r="F90" i="17"/>
  <c r="B90" i="17"/>
  <c r="F89" i="17"/>
  <c r="B89" i="17"/>
  <c r="F88" i="17"/>
  <c r="B88" i="17"/>
  <c r="F87" i="17"/>
  <c r="B87" i="17"/>
  <c r="F86" i="17"/>
  <c r="B86" i="17"/>
  <c r="F105" i="8"/>
  <c r="B105" i="8"/>
  <c r="F104" i="8"/>
  <c r="B104" i="8"/>
  <c r="F103" i="8"/>
  <c r="B103" i="8"/>
  <c r="F102" i="8"/>
  <c r="B102" i="8"/>
  <c r="F101" i="8"/>
  <c r="B101" i="8"/>
  <c r="F100" i="8"/>
  <c r="B100" i="8"/>
  <c r="F99" i="8"/>
  <c r="B99" i="8"/>
  <c r="F98" i="8"/>
  <c r="B98" i="8"/>
  <c r="F97" i="8"/>
  <c r="B97" i="8"/>
  <c r="F96" i="8"/>
  <c r="B96" i="8"/>
  <c r="F95" i="8"/>
  <c r="B95" i="8"/>
  <c r="F94" i="8"/>
  <c r="B94" i="8"/>
  <c r="F93" i="8"/>
  <c r="B93" i="8"/>
  <c r="F92" i="8"/>
  <c r="B92" i="8"/>
  <c r="F91" i="8"/>
  <c r="B91" i="8"/>
  <c r="F90" i="8"/>
  <c r="B90" i="8"/>
  <c r="F89" i="8"/>
  <c r="B89" i="8"/>
  <c r="F88" i="8"/>
  <c r="B88" i="8"/>
  <c r="F87" i="8"/>
  <c r="B87" i="8"/>
  <c r="F86" i="8"/>
  <c r="B86" i="8"/>
  <c r="F105" i="9"/>
  <c r="B105" i="9"/>
  <c r="F104" i="9"/>
  <c r="B104" i="9"/>
  <c r="F103" i="9"/>
  <c r="B103" i="9"/>
  <c r="F102" i="9"/>
  <c r="B102" i="9"/>
  <c r="F101" i="9"/>
  <c r="B101" i="9"/>
  <c r="F100" i="9"/>
  <c r="B100" i="9"/>
  <c r="F99" i="9"/>
  <c r="B99" i="9"/>
  <c r="F98" i="9"/>
  <c r="B98" i="9"/>
  <c r="F97" i="9"/>
  <c r="B97" i="9"/>
  <c r="F96" i="9"/>
  <c r="B96" i="9"/>
  <c r="F95" i="9"/>
  <c r="B95" i="9"/>
  <c r="F94" i="9"/>
  <c r="B94" i="9"/>
  <c r="F93" i="9"/>
  <c r="B93" i="9"/>
  <c r="F92" i="9"/>
  <c r="B92" i="9"/>
  <c r="F91" i="9"/>
  <c r="B91" i="9"/>
  <c r="F90" i="9"/>
  <c r="B90" i="9"/>
  <c r="F89" i="9"/>
  <c r="B89" i="9"/>
  <c r="F88" i="9"/>
  <c r="B88" i="9"/>
  <c r="F87" i="9"/>
  <c r="B87" i="9"/>
  <c r="F86" i="9"/>
  <c r="B86" i="9"/>
  <c r="F105" i="10"/>
  <c r="B105" i="10"/>
  <c r="F104" i="10"/>
  <c r="B104" i="10"/>
  <c r="F103" i="10"/>
  <c r="B103" i="10"/>
  <c r="F102" i="10"/>
  <c r="B102" i="10"/>
  <c r="F101" i="10"/>
  <c r="B101" i="10"/>
  <c r="F100" i="10"/>
  <c r="B100" i="10"/>
  <c r="F99" i="10"/>
  <c r="B99" i="10"/>
  <c r="F98" i="10"/>
  <c r="B98" i="10"/>
  <c r="F97" i="10"/>
  <c r="B97" i="10"/>
  <c r="F96" i="10"/>
  <c r="B96" i="10"/>
  <c r="F95" i="10"/>
  <c r="B95" i="10"/>
  <c r="F94" i="10"/>
  <c r="B94" i="10"/>
  <c r="F93" i="10"/>
  <c r="B93" i="10"/>
  <c r="F92" i="10"/>
  <c r="B92" i="10"/>
  <c r="F91" i="10"/>
  <c r="B91" i="10"/>
  <c r="F90" i="10"/>
  <c r="B90" i="10"/>
  <c r="F89" i="10"/>
  <c r="B89" i="10"/>
  <c r="F88" i="10"/>
  <c r="B88" i="10"/>
  <c r="F87" i="10"/>
  <c r="B87" i="10"/>
  <c r="F86" i="10"/>
  <c r="B86" i="10"/>
  <c r="F105" i="11"/>
  <c r="B105" i="11"/>
  <c r="F104" i="11"/>
  <c r="B104" i="11"/>
  <c r="F103" i="11"/>
  <c r="B103" i="11"/>
  <c r="F102" i="11"/>
  <c r="B102" i="11"/>
  <c r="F101" i="11"/>
  <c r="B101" i="11"/>
  <c r="F100" i="11"/>
  <c r="B100" i="11"/>
  <c r="F99" i="11"/>
  <c r="B99" i="11"/>
  <c r="F98" i="11"/>
  <c r="B98" i="11"/>
  <c r="F97" i="11"/>
  <c r="B97" i="11"/>
  <c r="F96" i="11"/>
  <c r="B96" i="11"/>
  <c r="F95" i="11"/>
  <c r="B95" i="11"/>
  <c r="F94" i="11"/>
  <c r="B94" i="11"/>
  <c r="F93" i="11"/>
  <c r="B93" i="11"/>
  <c r="F92" i="11"/>
  <c r="B92" i="11"/>
  <c r="F91" i="11"/>
  <c r="B91" i="11"/>
  <c r="F90" i="11"/>
  <c r="B90" i="11"/>
  <c r="F89" i="11"/>
  <c r="B89" i="11"/>
  <c r="F88" i="11"/>
  <c r="B88" i="11"/>
  <c r="F87" i="11"/>
  <c r="B87" i="11"/>
  <c r="F86" i="11"/>
  <c r="B86" i="11"/>
  <c r="F80" i="18"/>
  <c r="B80" i="18"/>
  <c r="F79" i="18"/>
  <c r="B79" i="18"/>
  <c r="F78" i="18"/>
  <c r="B78" i="18"/>
  <c r="F77" i="18"/>
  <c r="B77" i="18"/>
  <c r="F76" i="18"/>
  <c r="B76" i="18"/>
  <c r="F75" i="18"/>
  <c r="B75" i="18"/>
  <c r="F74" i="18"/>
  <c r="B74" i="18"/>
  <c r="F73" i="18"/>
  <c r="B73" i="18"/>
  <c r="F72" i="18"/>
  <c r="B72" i="18"/>
  <c r="F71" i="18"/>
  <c r="B71" i="18"/>
  <c r="F70" i="18"/>
  <c r="B70" i="18"/>
  <c r="F69" i="18"/>
  <c r="B69" i="18"/>
  <c r="F68" i="18"/>
  <c r="B68" i="18"/>
  <c r="F67" i="18"/>
  <c r="B67" i="18"/>
  <c r="F66" i="18"/>
  <c r="B66" i="18"/>
  <c r="F65" i="18"/>
  <c r="B65" i="18"/>
  <c r="F64" i="18"/>
  <c r="B64" i="18"/>
  <c r="F63" i="18"/>
  <c r="B63" i="18"/>
  <c r="F62" i="18"/>
  <c r="B62" i="18"/>
  <c r="F61" i="18"/>
  <c r="B61" i="18"/>
  <c r="F80" i="19"/>
  <c r="B80" i="19"/>
  <c r="F79" i="19"/>
  <c r="B79" i="19"/>
  <c r="F78" i="19"/>
  <c r="B78" i="19"/>
  <c r="F77" i="19"/>
  <c r="B77" i="19"/>
  <c r="F76" i="19"/>
  <c r="B76" i="19"/>
  <c r="F75" i="19"/>
  <c r="B75" i="19"/>
  <c r="F74" i="19"/>
  <c r="B74" i="19"/>
  <c r="F73" i="19"/>
  <c r="B73" i="19"/>
  <c r="F72" i="19"/>
  <c r="B72" i="19"/>
  <c r="F71" i="19"/>
  <c r="B71" i="19"/>
  <c r="F70" i="19"/>
  <c r="B70" i="19"/>
  <c r="F69" i="19"/>
  <c r="B69" i="19"/>
  <c r="F68" i="19"/>
  <c r="B68" i="19"/>
  <c r="F67" i="19"/>
  <c r="B67" i="19"/>
  <c r="F66" i="19"/>
  <c r="B66" i="19"/>
  <c r="F65" i="19"/>
  <c r="B65" i="19"/>
  <c r="F64" i="19"/>
  <c r="B64" i="19"/>
  <c r="F63" i="19"/>
  <c r="B63" i="19"/>
  <c r="F62" i="19"/>
  <c r="B62" i="19"/>
  <c r="F61" i="19"/>
  <c r="B61" i="19"/>
  <c r="F80" i="13"/>
  <c r="B80" i="13"/>
  <c r="F79" i="13"/>
  <c r="B79" i="13"/>
  <c r="F78" i="13"/>
  <c r="B78" i="13"/>
  <c r="F77" i="13"/>
  <c r="B77" i="13"/>
  <c r="F76" i="13"/>
  <c r="B76" i="13"/>
  <c r="F75" i="13"/>
  <c r="B75" i="13"/>
  <c r="F74" i="13"/>
  <c r="B74" i="13"/>
  <c r="F73" i="13"/>
  <c r="B73" i="13"/>
  <c r="F72" i="13"/>
  <c r="B72" i="13"/>
  <c r="F71" i="13"/>
  <c r="B71" i="13"/>
  <c r="F70" i="13"/>
  <c r="B70" i="13"/>
  <c r="F69" i="13"/>
  <c r="B69" i="13"/>
  <c r="F68" i="13"/>
  <c r="B68" i="13"/>
  <c r="F67" i="13"/>
  <c r="B67" i="13"/>
  <c r="F66" i="13"/>
  <c r="B66" i="13"/>
  <c r="F65" i="13"/>
  <c r="B65" i="13"/>
  <c r="F64" i="13"/>
  <c r="B64" i="13"/>
  <c r="F63" i="13"/>
  <c r="B63" i="13"/>
  <c r="F62" i="13"/>
  <c r="B62" i="13"/>
  <c r="F61" i="13"/>
  <c r="B61" i="13"/>
  <c r="F80" i="14"/>
  <c r="B80" i="14"/>
  <c r="F79" i="14"/>
  <c r="B79" i="14"/>
  <c r="F78" i="14"/>
  <c r="B78" i="14"/>
  <c r="F77" i="14"/>
  <c r="B77" i="14"/>
  <c r="F76" i="14"/>
  <c r="B76" i="14"/>
  <c r="F75" i="14"/>
  <c r="B75" i="14"/>
  <c r="F74" i="14"/>
  <c r="B74" i="14"/>
  <c r="F73" i="14"/>
  <c r="B73" i="14"/>
  <c r="F72" i="14"/>
  <c r="B72" i="14"/>
  <c r="F71" i="14"/>
  <c r="B71" i="14"/>
  <c r="F70" i="14"/>
  <c r="B70" i="14"/>
  <c r="F69" i="14"/>
  <c r="B69" i="14"/>
  <c r="F68" i="14"/>
  <c r="B68" i="14"/>
  <c r="F67" i="14"/>
  <c r="B67" i="14"/>
  <c r="F66" i="14"/>
  <c r="B66" i="14"/>
  <c r="F65" i="14"/>
  <c r="B65" i="14"/>
  <c r="F64" i="14"/>
  <c r="B64" i="14"/>
  <c r="F63" i="14"/>
  <c r="B63" i="14"/>
  <c r="F62" i="14"/>
  <c r="B62" i="14"/>
  <c r="F61" i="14"/>
  <c r="B61" i="14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80" i="16"/>
  <c r="B80" i="16"/>
  <c r="F79" i="16"/>
  <c r="B79" i="16"/>
  <c r="F78" i="16"/>
  <c r="B78" i="16"/>
  <c r="F77" i="16"/>
  <c r="B77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F69" i="16"/>
  <c r="B69" i="16"/>
  <c r="F68" i="16"/>
  <c r="B68" i="16"/>
  <c r="F67" i="16"/>
  <c r="B67" i="16"/>
  <c r="F66" i="16"/>
  <c r="B66" i="16"/>
  <c r="F65" i="16"/>
  <c r="B65" i="16"/>
  <c r="F64" i="16"/>
  <c r="B64" i="16"/>
  <c r="F63" i="16"/>
  <c r="B63" i="16"/>
  <c r="F62" i="16"/>
  <c r="B62" i="16"/>
  <c r="F61" i="16"/>
  <c r="B61" i="16"/>
  <c r="F80" i="17"/>
  <c r="B80" i="17"/>
  <c r="F79" i="17"/>
  <c r="B79" i="17"/>
  <c r="F78" i="17"/>
  <c r="B78" i="17"/>
  <c r="F77" i="17"/>
  <c r="B77" i="17"/>
  <c r="F76" i="17"/>
  <c r="B76" i="17"/>
  <c r="F75" i="17"/>
  <c r="B75" i="17"/>
  <c r="F74" i="17"/>
  <c r="B74" i="17"/>
  <c r="F73" i="17"/>
  <c r="B73" i="17"/>
  <c r="F72" i="17"/>
  <c r="B72" i="17"/>
  <c r="F71" i="17"/>
  <c r="B71" i="17"/>
  <c r="F70" i="17"/>
  <c r="B70" i="17"/>
  <c r="F69" i="17"/>
  <c r="B69" i="17"/>
  <c r="F68" i="17"/>
  <c r="B68" i="17"/>
  <c r="F67" i="17"/>
  <c r="B67" i="17"/>
  <c r="F66" i="17"/>
  <c r="B66" i="17"/>
  <c r="F65" i="17"/>
  <c r="B65" i="17"/>
  <c r="F64" i="17"/>
  <c r="B64" i="17"/>
  <c r="F63" i="17"/>
  <c r="B63" i="17"/>
  <c r="F62" i="17"/>
  <c r="B62" i="17"/>
  <c r="F61" i="17"/>
  <c r="B61" i="17"/>
  <c r="F80" i="8"/>
  <c r="B80" i="8"/>
  <c r="F79" i="8"/>
  <c r="B79" i="8"/>
  <c r="F78" i="8"/>
  <c r="B78" i="8"/>
  <c r="F77" i="8"/>
  <c r="B77" i="8"/>
  <c r="F76" i="8"/>
  <c r="B76" i="8"/>
  <c r="F75" i="8"/>
  <c r="B75" i="8"/>
  <c r="F74" i="8"/>
  <c r="B74" i="8"/>
  <c r="F73" i="8"/>
  <c r="B73" i="8"/>
  <c r="F72" i="8"/>
  <c r="B72" i="8"/>
  <c r="F71" i="8"/>
  <c r="B71" i="8"/>
  <c r="F70" i="8"/>
  <c r="B70" i="8"/>
  <c r="F69" i="8"/>
  <c r="B69" i="8"/>
  <c r="F68" i="8"/>
  <c r="B68" i="8"/>
  <c r="F67" i="8"/>
  <c r="B67" i="8"/>
  <c r="F66" i="8"/>
  <c r="B66" i="8"/>
  <c r="F65" i="8"/>
  <c r="B65" i="8"/>
  <c r="F64" i="8"/>
  <c r="B64" i="8"/>
  <c r="F63" i="8"/>
  <c r="B63" i="8"/>
  <c r="F62" i="8"/>
  <c r="B62" i="8"/>
  <c r="F61" i="8"/>
  <c r="B61" i="8"/>
  <c r="F80" i="9"/>
  <c r="B80" i="9"/>
  <c r="F79" i="9"/>
  <c r="B79" i="9"/>
  <c r="F78" i="9"/>
  <c r="B78" i="9"/>
  <c r="F77" i="9"/>
  <c r="B77" i="9"/>
  <c r="F76" i="9"/>
  <c r="B76" i="9"/>
  <c r="F75" i="9"/>
  <c r="B75" i="9"/>
  <c r="F74" i="9"/>
  <c r="B74" i="9"/>
  <c r="F73" i="9"/>
  <c r="B73" i="9"/>
  <c r="F72" i="9"/>
  <c r="B72" i="9"/>
  <c r="F71" i="9"/>
  <c r="B71" i="9"/>
  <c r="F70" i="9"/>
  <c r="B70" i="9"/>
  <c r="F69" i="9"/>
  <c r="B69" i="9"/>
  <c r="F68" i="9"/>
  <c r="B68" i="9"/>
  <c r="F67" i="9"/>
  <c r="B67" i="9"/>
  <c r="F66" i="9"/>
  <c r="B66" i="9"/>
  <c r="F65" i="9"/>
  <c r="B65" i="9"/>
  <c r="F64" i="9"/>
  <c r="B64" i="9"/>
  <c r="F63" i="9"/>
  <c r="B63" i="9"/>
  <c r="F62" i="9"/>
  <c r="B62" i="9"/>
  <c r="F61" i="9"/>
  <c r="B61" i="9"/>
  <c r="F80" i="10"/>
  <c r="B80" i="10"/>
  <c r="F79" i="10"/>
  <c r="B79" i="10"/>
  <c r="F78" i="10"/>
  <c r="B78" i="10"/>
  <c r="F77" i="10"/>
  <c r="B77" i="10"/>
  <c r="F76" i="10"/>
  <c r="B76" i="10"/>
  <c r="F75" i="10"/>
  <c r="B75" i="10"/>
  <c r="F74" i="10"/>
  <c r="B74" i="10"/>
  <c r="F73" i="10"/>
  <c r="B73" i="10"/>
  <c r="F72" i="10"/>
  <c r="B72" i="10"/>
  <c r="F71" i="10"/>
  <c r="B71" i="10"/>
  <c r="F70" i="10"/>
  <c r="B70" i="10"/>
  <c r="F69" i="10"/>
  <c r="B69" i="10"/>
  <c r="F68" i="10"/>
  <c r="B68" i="10"/>
  <c r="F67" i="10"/>
  <c r="B67" i="10"/>
  <c r="F66" i="10"/>
  <c r="B66" i="10"/>
  <c r="F65" i="10"/>
  <c r="B65" i="10"/>
  <c r="F64" i="10"/>
  <c r="B64" i="10"/>
  <c r="F63" i="10"/>
  <c r="B63" i="10"/>
  <c r="F62" i="10"/>
  <c r="B62" i="10"/>
  <c r="F61" i="10"/>
  <c r="B61" i="10"/>
  <c r="F80" i="11"/>
  <c r="B80" i="11"/>
  <c r="F79" i="11"/>
  <c r="B79" i="11"/>
  <c r="F78" i="11"/>
  <c r="B78" i="11"/>
  <c r="F77" i="11"/>
  <c r="B77" i="11"/>
  <c r="F76" i="11"/>
  <c r="B76" i="11"/>
  <c r="F75" i="11"/>
  <c r="B75" i="11"/>
  <c r="F74" i="11"/>
  <c r="B74" i="11"/>
  <c r="F73" i="11"/>
  <c r="B73" i="11"/>
  <c r="F72" i="11"/>
  <c r="B72" i="11"/>
  <c r="F71" i="11"/>
  <c r="B71" i="11"/>
  <c r="F70" i="11"/>
  <c r="B70" i="11"/>
  <c r="F69" i="11"/>
  <c r="B69" i="11"/>
  <c r="F68" i="11"/>
  <c r="B68" i="11"/>
  <c r="F67" i="11"/>
  <c r="B67" i="11"/>
  <c r="F66" i="11"/>
  <c r="B66" i="11"/>
  <c r="F65" i="11"/>
  <c r="B65" i="11"/>
  <c r="F64" i="11"/>
  <c r="B64" i="11"/>
  <c r="F63" i="11"/>
  <c r="B63" i="11"/>
  <c r="F62" i="11"/>
  <c r="B62" i="11"/>
  <c r="F61" i="11"/>
  <c r="B61" i="11"/>
  <c r="F55" i="18"/>
  <c r="B55" i="18"/>
  <c r="F54" i="18"/>
  <c r="B54" i="18"/>
  <c r="F53" i="18"/>
  <c r="B53" i="18"/>
  <c r="F52" i="18"/>
  <c r="B52" i="18"/>
  <c r="F51" i="18"/>
  <c r="B51" i="18"/>
  <c r="F50" i="18"/>
  <c r="B50" i="18"/>
  <c r="F49" i="18"/>
  <c r="B49" i="18"/>
  <c r="F48" i="18"/>
  <c r="B48" i="18"/>
  <c r="F47" i="18"/>
  <c r="B47" i="18"/>
  <c r="F46" i="18"/>
  <c r="B46" i="18"/>
  <c r="F45" i="18"/>
  <c r="B45" i="18"/>
  <c r="F44" i="18"/>
  <c r="B44" i="18"/>
  <c r="F43" i="18"/>
  <c r="B43" i="18"/>
  <c r="F42" i="18"/>
  <c r="B42" i="18"/>
  <c r="F41" i="18"/>
  <c r="B41" i="18"/>
  <c r="F40" i="18"/>
  <c r="B40" i="18"/>
  <c r="F39" i="18"/>
  <c r="B39" i="18"/>
  <c r="F38" i="18"/>
  <c r="B38" i="18"/>
  <c r="F37" i="18"/>
  <c r="B37" i="18"/>
  <c r="F36" i="18"/>
  <c r="B36" i="18"/>
  <c r="F55" i="19"/>
  <c r="B55" i="19"/>
  <c r="F54" i="19"/>
  <c r="B54" i="19"/>
  <c r="F53" i="19"/>
  <c r="B53" i="19"/>
  <c r="F52" i="19"/>
  <c r="B52" i="19"/>
  <c r="F51" i="19"/>
  <c r="B51" i="19"/>
  <c r="F50" i="19"/>
  <c r="B50" i="19"/>
  <c r="F49" i="19"/>
  <c r="B49" i="19"/>
  <c r="F48" i="19"/>
  <c r="B48" i="19"/>
  <c r="F47" i="19"/>
  <c r="B47" i="19"/>
  <c r="F46" i="19"/>
  <c r="B46" i="19"/>
  <c r="F45" i="19"/>
  <c r="B45" i="19"/>
  <c r="F44" i="19"/>
  <c r="B44" i="19"/>
  <c r="F43" i="19"/>
  <c r="B43" i="19"/>
  <c r="F42" i="19"/>
  <c r="B42" i="19"/>
  <c r="F41" i="19"/>
  <c r="B41" i="19"/>
  <c r="F40" i="19"/>
  <c r="B40" i="19"/>
  <c r="F39" i="19"/>
  <c r="B39" i="19"/>
  <c r="F38" i="19"/>
  <c r="B38" i="19"/>
  <c r="F37" i="19"/>
  <c r="B37" i="19"/>
  <c r="F36" i="19"/>
  <c r="B36" i="19"/>
  <c r="F55" i="13"/>
  <c r="B55" i="13"/>
  <c r="F54" i="13"/>
  <c r="B54" i="13"/>
  <c r="F53" i="13"/>
  <c r="B53" i="13"/>
  <c r="F52" i="13"/>
  <c r="B52" i="13"/>
  <c r="F51" i="13"/>
  <c r="B51" i="13"/>
  <c r="F50" i="13"/>
  <c r="B50" i="13"/>
  <c r="F49" i="13"/>
  <c r="B49" i="13"/>
  <c r="F48" i="13"/>
  <c r="B48" i="13"/>
  <c r="F47" i="13"/>
  <c r="B47" i="13"/>
  <c r="F46" i="13"/>
  <c r="B46" i="13"/>
  <c r="F45" i="13"/>
  <c r="B45" i="13"/>
  <c r="F44" i="13"/>
  <c r="B44" i="13"/>
  <c r="F43" i="13"/>
  <c r="B43" i="13"/>
  <c r="F42" i="13"/>
  <c r="B42" i="13"/>
  <c r="F41" i="13"/>
  <c r="B41" i="13"/>
  <c r="F40" i="13"/>
  <c r="B40" i="13"/>
  <c r="F39" i="13"/>
  <c r="B39" i="13"/>
  <c r="F38" i="13"/>
  <c r="B38" i="13"/>
  <c r="F37" i="13"/>
  <c r="B37" i="13"/>
  <c r="F36" i="13"/>
  <c r="B36" i="13"/>
  <c r="F55" i="14"/>
  <c r="B55" i="14"/>
  <c r="F54" i="14"/>
  <c r="B54" i="14"/>
  <c r="F53" i="14"/>
  <c r="B53" i="14"/>
  <c r="F52" i="14"/>
  <c r="B52" i="14"/>
  <c r="F51" i="14"/>
  <c r="B51" i="14"/>
  <c r="F50" i="14"/>
  <c r="B50" i="14"/>
  <c r="F49" i="14"/>
  <c r="B49" i="14"/>
  <c r="F48" i="14"/>
  <c r="B48" i="14"/>
  <c r="F47" i="14"/>
  <c r="B47" i="14"/>
  <c r="F46" i="14"/>
  <c r="B46" i="14"/>
  <c r="F45" i="14"/>
  <c r="B45" i="14"/>
  <c r="F44" i="14"/>
  <c r="B44" i="14"/>
  <c r="F43" i="14"/>
  <c r="B43" i="14"/>
  <c r="F42" i="14"/>
  <c r="B42" i="14"/>
  <c r="F41" i="14"/>
  <c r="B41" i="14"/>
  <c r="F40" i="14"/>
  <c r="B40" i="14"/>
  <c r="F39" i="14"/>
  <c r="B39" i="14"/>
  <c r="F38" i="14"/>
  <c r="B38" i="14"/>
  <c r="F37" i="14"/>
  <c r="B37" i="14"/>
  <c r="F36" i="14"/>
  <c r="B36" i="14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F43" i="16"/>
  <c r="B43" i="16"/>
  <c r="F42" i="16"/>
  <c r="B42" i="16"/>
  <c r="F41" i="16"/>
  <c r="B41" i="16"/>
  <c r="F40" i="16"/>
  <c r="B40" i="16"/>
  <c r="F39" i="16"/>
  <c r="B39" i="16"/>
  <c r="F38" i="16"/>
  <c r="B38" i="16"/>
  <c r="F37" i="16"/>
  <c r="B37" i="16"/>
  <c r="F36" i="16"/>
  <c r="B36" i="16"/>
  <c r="F55" i="17"/>
  <c r="B55" i="17"/>
  <c r="F54" i="17"/>
  <c r="B54" i="17"/>
  <c r="F53" i="17"/>
  <c r="B53" i="17"/>
  <c r="F52" i="17"/>
  <c r="B52" i="17"/>
  <c r="F51" i="17"/>
  <c r="B51" i="17"/>
  <c r="F50" i="17"/>
  <c r="B50" i="17"/>
  <c r="F49" i="17"/>
  <c r="B49" i="17"/>
  <c r="F48" i="17"/>
  <c r="B48" i="17"/>
  <c r="F47" i="17"/>
  <c r="B47" i="17"/>
  <c r="F46" i="17"/>
  <c r="B46" i="17"/>
  <c r="F45" i="17"/>
  <c r="B45" i="17"/>
  <c r="F44" i="17"/>
  <c r="B44" i="17"/>
  <c r="F43" i="17"/>
  <c r="B43" i="17"/>
  <c r="F42" i="17"/>
  <c r="B42" i="17"/>
  <c r="F41" i="17"/>
  <c r="B41" i="17"/>
  <c r="F40" i="17"/>
  <c r="B40" i="17"/>
  <c r="F39" i="17"/>
  <c r="B39" i="17"/>
  <c r="F38" i="17"/>
  <c r="B38" i="17"/>
  <c r="F37" i="17"/>
  <c r="B37" i="17"/>
  <c r="F36" i="17"/>
  <c r="B36" i="17"/>
  <c r="F55" i="8"/>
  <c r="B55" i="8"/>
  <c r="F54" i="8"/>
  <c r="B54" i="8"/>
  <c r="F53" i="8"/>
  <c r="B53" i="8"/>
  <c r="F52" i="8"/>
  <c r="B52" i="8"/>
  <c r="F51" i="8"/>
  <c r="B51" i="8"/>
  <c r="F50" i="8"/>
  <c r="B50" i="8"/>
  <c r="B49" i="8"/>
  <c r="F48" i="8"/>
  <c r="B48" i="8"/>
  <c r="F47" i="8"/>
  <c r="B47" i="8"/>
  <c r="F46" i="8"/>
  <c r="B46" i="8"/>
  <c r="F45" i="8"/>
  <c r="B45" i="8"/>
  <c r="F44" i="8"/>
  <c r="B44" i="8"/>
  <c r="F43" i="8"/>
  <c r="B43" i="8"/>
  <c r="F42" i="8"/>
  <c r="B42" i="8"/>
  <c r="F41" i="8"/>
  <c r="B41" i="8"/>
  <c r="F40" i="8"/>
  <c r="B40" i="8"/>
  <c r="F39" i="8"/>
  <c r="B39" i="8"/>
  <c r="F38" i="8"/>
  <c r="B38" i="8"/>
  <c r="F37" i="8"/>
  <c r="B37" i="8"/>
  <c r="F36" i="8"/>
  <c r="B36" i="8"/>
  <c r="F55" i="9"/>
  <c r="B55" i="9"/>
  <c r="F54" i="9"/>
  <c r="B54" i="9"/>
  <c r="F53" i="9"/>
  <c r="B53" i="9"/>
  <c r="F52" i="9"/>
  <c r="B52" i="9"/>
  <c r="F51" i="9"/>
  <c r="B51" i="9"/>
  <c r="F50" i="9"/>
  <c r="B50" i="9"/>
  <c r="F49" i="9"/>
  <c r="B49" i="9"/>
  <c r="F48" i="9"/>
  <c r="B48" i="9"/>
  <c r="F47" i="9"/>
  <c r="B47" i="9"/>
  <c r="F46" i="9"/>
  <c r="B46" i="9"/>
  <c r="F45" i="9"/>
  <c r="B45" i="9"/>
  <c r="F44" i="9"/>
  <c r="B44" i="9"/>
  <c r="F43" i="9"/>
  <c r="B43" i="9"/>
  <c r="F42" i="9"/>
  <c r="B42" i="9"/>
  <c r="F41" i="9"/>
  <c r="B41" i="9"/>
  <c r="F40" i="9"/>
  <c r="B40" i="9"/>
  <c r="F39" i="9"/>
  <c r="B39" i="9"/>
  <c r="F38" i="9"/>
  <c r="B38" i="9"/>
  <c r="F37" i="9"/>
  <c r="B37" i="9"/>
  <c r="F36" i="9"/>
  <c r="B36" i="9"/>
  <c r="F55" i="10"/>
  <c r="B55" i="10"/>
  <c r="F54" i="10"/>
  <c r="B54" i="10"/>
  <c r="F53" i="10"/>
  <c r="B53" i="10"/>
  <c r="F52" i="10"/>
  <c r="B52" i="10"/>
  <c r="F51" i="10"/>
  <c r="B51" i="10"/>
  <c r="F50" i="10"/>
  <c r="B50" i="10"/>
  <c r="F49" i="10"/>
  <c r="B49" i="10"/>
  <c r="F48" i="10"/>
  <c r="B48" i="10"/>
  <c r="F47" i="10"/>
  <c r="B47" i="10"/>
  <c r="F46" i="10"/>
  <c r="B46" i="10"/>
  <c r="F45" i="10"/>
  <c r="B45" i="10"/>
  <c r="F44" i="10"/>
  <c r="B44" i="10"/>
  <c r="F43" i="10"/>
  <c r="B43" i="10"/>
  <c r="F42" i="10"/>
  <c r="B42" i="10"/>
  <c r="F41" i="10"/>
  <c r="B41" i="10"/>
  <c r="F40" i="10"/>
  <c r="B40" i="10"/>
  <c r="F39" i="10"/>
  <c r="B39" i="10"/>
  <c r="F38" i="10"/>
  <c r="B38" i="10"/>
  <c r="F37" i="10"/>
  <c r="B37" i="10"/>
  <c r="F36" i="10"/>
  <c r="B36" i="10"/>
  <c r="F55" i="11"/>
  <c r="B55" i="11"/>
  <c r="F54" i="11"/>
  <c r="B54" i="11"/>
  <c r="F53" i="11"/>
  <c r="B53" i="11"/>
  <c r="F52" i="11"/>
  <c r="B52" i="11"/>
  <c r="F51" i="11"/>
  <c r="B51" i="11"/>
  <c r="F50" i="11"/>
  <c r="B50" i="11"/>
  <c r="F49" i="11"/>
  <c r="B49" i="11"/>
  <c r="F48" i="11"/>
  <c r="B48" i="11"/>
  <c r="F47" i="11"/>
  <c r="B47" i="11"/>
  <c r="F46" i="11"/>
  <c r="B46" i="11"/>
  <c r="F45" i="11"/>
  <c r="B45" i="11"/>
  <c r="F44" i="11"/>
  <c r="B44" i="11"/>
  <c r="F43" i="11"/>
  <c r="B43" i="11"/>
  <c r="F42" i="11"/>
  <c r="B42" i="11"/>
  <c r="F41" i="11"/>
  <c r="B41" i="11"/>
  <c r="F40" i="11"/>
  <c r="B40" i="11"/>
  <c r="F39" i="11"/>
  <c r="B39" i="11"/>
  <c r="F38" i="11"/>
  <c r="B38" i="11"/>
  <c r="F37" i="11"/>
  <c r="B37" i="11"/>
  <c r="F36" i="11"/>
  <c r="B36" i="11"/>
  <c r="F30" i="18"/>
  <c r="B30" i="18"/>
  <c r="F29" i="18"/>
  <c r="B29" i="18"/>
  <c r="F28" i="18"/>
  <c r="B28" i="18"/>
  <c r="F27" i="18"/>
  <c r="B27" i="18"/>
  <c r="F26" i="18"/>
  <c r="B26" i="18"/>
  <c r="F25" i="18"/>
  <c r="B25" i="18"/>
  <c r="F24" i="18"/>
  <c r="B24" i="18"/>
  <c r="F23" i="18"/>
  <c r="B23" i="18"/>
  <c r="F22" i="18"/>
  <c r="B22" i="18"/>
  <c r="F21" i="18"/>
  <c r="B21" i="18"/>
  <c r="F20" i="18"/>
  <c r="B20" i="18"/>
  <c r="F19" i="18"/>
  <c r="B19" i="18"/>
  <c r="F18" i="18"/>
  <c r="B18" i="18"/>
  <c r="F17" i="18"/>
  <c r="B17" i="18"/>
  <c r="F16" i="18"/>
  <c r="B16" i="18"/>
  <c r="F15" i="18"/>
  <c r="B15" i="18"/>
  <c r="F14" i="18"/>
  <c r="B14" i="18"/>
  <c r="F13" i="18"/>
  <c r="B13" i="18"/>
  <c r="F12" i="18"/>
  <c r="B12" i="18"/>
  <c r="F11" i="18"/>
  <c r="B11" i="18"/>
  <c r="F30" i="19"/>
  <c r="B30" i="19"/>
  <c r="F29" i="19"/>
  <c r="B29" i="19"/>
  <c r="F28" i="19"/>
  <c r="B28" i="19"/>
  <c r="F27" i="19"/>
  <c r="B27" i="19"/>
  <c r="F26" i="19"/>
  <c r="B26" i="19"/>
  <c r="F25" i="19"/>
  <c r="B25" i="19"/>
  <c r="F24" i="19"/>
  <c r="B24" i="19"/>
  <c r="F23" i="19"/>
  <c r="B23" i="19"/>
  <c r="F22" i="19"/>
  <c r="B22" i="19"/>
  <c r="F21" i="19"/>
  <c r="B21" i="19"/>
  <c r="F20" i="19"/>
  <c r="B20" i="19"/>
  <c r="F19" i="19"/>
  <c r="B19" i="19"/>
  <c r="F18" i="19"/>
  <c r="B18" i="19"/>
  <c r="F17" i="19"/>
  <c r="B17" i="19"/>
  <c r="F16" i="19"/>
  <c r="B16" i="19"/>
  <c r="F15" i="19"/>
  <c r="B15" i="19"/>
  <c r="F14" i="19"/>
  <c r="B14" i="19"/>
  <c r="F13" i="19"/>
  <c r="B13" i="19"/>
  <c r="F12" i="19"/>
  <c r="B12" i="19"/>
  <c r="F11" i="19"/>
  <c r="B11" i="19"/>
  <c r="F30" i="13"/>
  <c r="B30" i="13"/>
  <c r="F29" i="13"/>
  <c r="B29" i="13"/>
  <c r="F28" i="13"/>
  <c r="B28" i="13"/>
  <c r="F27" i="13"/>
  <c r="B27" i="13"/>
  <c r="F26" i="13"/>
  <c r="B26" i="13"/>
  <c r="F25" i="13"/>
  <c r="B25" i="13"/>
  <c r="F24" i="13"/>
  <c r="B24" i="13"/>
  <c r="F23" i="13"/>
  <c r="B23" i="13"/>
  <c r="F22" i="13"/>
  <c r="B22" i="13"/>
  <c r="F21" i="13"/>
  <c r="B21" i="13"/>
  <c r="F20" i="13"/>
  <c r="B20" i="13"/>
  <c r="F19" i="13"/>
  <c r="B19" i="13"/>
  <c r="F18" i="13"/>
  <c r="B18" i="13"/>
  <c r="F17" i="13"/>
  <c r="B17" i="13"/>
  <c r="F16" i="13"/>
  <c r="B16" i="13"/>
  <c r="F15" i="13"/>
  <c r="B15" i="13"/>
  <c r="F14" i="13"/>
  <c r="B14" i="13"/>
  <c r="F13" i="13"/>
  <c r="B13" i="13"/>
  <c r="F12" i="13"/>
  <c r="B12" i="13"/>
  <c r="F11" i="13"/>
  <c r="B11" i="13"/>
  <c r="F30" i="14"/>
  <c r="B30" i="14"/>
  <c r="F29" i="14"/>
  <c r="B29" i="14"/>
  <c r="F28" i="14"/>
  <c r="B28" i="14"/>
  <c r="F27" i="14"/>
  <c r="B27" i="14"/>
  <c r="F26" i="14"/>
  <c r="B26" i="14"/>
  <c r="F25" i="14"/>
  <c r="B25" i="14"/>
  <c r="F24" i="14"/>
  <c r="B24" i="14"/>
  <c r="F23" i="14"/>
  <c r="B23" i="14"/>
  <c r="F22" i="14"/>
  <c r="B22" i="14"/>
  <c r="F21" i="14"/>
  <c r="B21" i="14"/>
  <c r="F20" i="14"/>
  <c r="B20" i="14"/>
  <c r="F19" i="14"/>
  <c r="B19" i="14"/>
  <c r="F18" i="14"/>
  <c r="B18" i="14"/>
  <c r="F17" i="14"/>
  <c r="B17" i="14"/>
  <c r="F16" i="14"/>
  <c r="B16" i="14"/>
  <c r="F15" i="14"/>
  <c r="B15" i="14"/>
  <c r="F14" i="14"/>
  <c r="B14" i="14"/>
  <c r="F13" i="14"/>
  <c r="B13" i="14"/>
  <c r="F12" i="14"/>
  <c r="B12" i="14"/>
  <c r="F11" i="14"/>
  <c r="B11" i="14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30" i="16"/>
  <c r="B30" i="16"/>
  <c r="F29" i="16"/>
  <c r="B29" i="16"/>
  <c r="F28" i="16"/>
  <c r="B28" i="16"/>
  <c r="F27" i="16"/>
  <c r="B27" i="16"/>
  <c r="F26" i="16"/>
  <c r="B26" i="16"/>
  <c r="F25" i="16"/>
  <c r="B25" i="16"/>
  <c r="F24" i="16"/>
  <c r="B24" i="16"/>
  <c r="F23" i="16"/>
  <c r="B23" i="16"/>
  <c r="F22" i="16"/>
  <c r="B22" i="16"/>
  <c r="F21" i="16"/>
  <c r="B21" i="16"/>
  <c r="F20" i="16"/>
  <c r="B20" i="16"/>
  <c r="F19" i="16"/>
  <c r="B19" i="16"/>
  <c r="F18" i="16"/>
  <c r="B18" i="16"/>
  <c r="F17" i="16"/>
  <c r="B17" i="16"/>
  <c r="F16" i="16"/>
  <c r="B16" i="16"/>
  <c r="F15" i="16"/>
  <c r="B15" i="16"/>
  <c r="F14" i="16"/>
  <c r="B14" i="16"/>
  <c r="F13" i="16"/>
  <c r="B13" i="16"/>
  <c r="F12" i="16"/>
  <c r="B12" i="16"/>
  <c r="F11" i="16"/>
  <c r="B11" i="16"/>
  <c r="F30" i="17"/>
  <c r="B30" i="17"/>
  <c r="F29" i="17"/>
  <c r="B29" i="17"/>
  <c r="F28" i="17"/>
  <c r="B28" i="17"/>
  <c r="F27" i="17"/>
  <c r="B27" i="17"/>
  <c r="F26" i="17"/>
  <c r="B26" i="17"/>
  <c r="F25" i="17"/>
  <c r="B25" i="17"/>
  <c r="F24" i="17"/>
  <c r="B24" i="17"/>
  <c r="F23" i="17"/>
  <c r="B23" i="17"/>
  <c r="F22" i="17"/>
  <c r="B22" i="17"/>
  <c r="F21" i="17"/>
  <c r="B21" i="17"/>
  <c r="F20" i="17"/>
  <c r="B20" i="17"/>
  <c r="F19" i="17"/>
  <c r="B19" i="17"/>
  <c r="F18" i="17"/>
  <c r="B18" i="17"/>
  <c r="F17" i="17"/>
  <c r="B17" i="17"/>
  <c r="F16" i="17"/>
  <c r="B16" i="17"/>
  <c r="F15" i="17"/>
  <c r="B15" i="17"/>
  <c r="F14" i="17"/>
  <c r="B14" i="17"/>
  <c r="F13" i="17"/>
  <c r="B13" i="17"/>
  <c r="F12" i="17"/>
  <c r="B12" i="17"/>
  <c r="F11" i="17"/>
  <c r="B11" i="17"/>
  <c r="F30" i="8"/>
  <c r="B30" i="8"/>
  <c r="F29" i="8"/>
  <c r="B29" i="8"/>
  <c r="F28" i="8"/>
  <c r="B28" i="8"/>
  <c r="F27" i="8"/>
  <c r="B27" i="8"/>
  <c r="F26" i="8"/>
  <c r="B26" i="8"/>
  <c r="F25" i="8"/>
  <c r="B25" i="8"/>
  <c r="F24" i="8"/>
  <c r="B24" i="8"/>
  <c r="F23" i="8"/>
  <c r="B23" i="8"/>
  <c r="F22" i="8"/>
  <c r="B22" i="8"/>
  <c r="F21" i="8"/>
  <c r="B21" i="8"/>
  <c r="F20" i="8"/>
  <c r="B20" i="8"/>
  <c r="F19" i="8"/>
  <c r="B19" i="8"/>
  <c r="F18" i="8"/>
  <c r="B18" i="8"/>
  <c r="F17" i="8"/>
  <c r="B17" i="8"/>
  <c r="F16" i="8"/>
  <c r="B16" i="8"/>
  <c r="F15" i="8"/>
  <c r="B15" i="8"/>
  <c r="F14" i="8"/>
  <c r="B14" i="8"/>
  <c r="F13" i="8"/>
  <c r="B13" i="8"/>
  <c r="F12" i="8"/>
  <c r="B12" i="8"/>
  <c r="F11" i="8"/>
  <c r="B11" i="8"/>
  <c r="F30" i="9"/>
  <c r="B30" i="9"/>
  <c r="F29" i="9"/>
  <c r="B29" i="9"/>
  <c r="F28" i="9"/>
  <c r="B28" i="9"/>
  <c r="F27" i="9"/>
  <c r="B27" i="9"/>
  <c r="F26" i="9"/>
  <c r="B26" i="9"/>
  <c r="F25" i="9"/>
  <c r="B25" i="9"/>
  <c r="F24" i="9"/>
  <c r="B24" i="9"/>
  <c r="F23" i="9"/>
  <c r="B23" i="9"/>
  <c r="F22" i="9"/>
  <c r="B22" i="9"/>
  <c r="F21" i="9"/>
  <c r="B21" i="9"/>
  <c r="F20" i="9"/>
  <c r="B20" i="9"/>
  <c r="F19" i="9"/>
  <c r="B19" i="9"/>
  <c r="F18" i="9"/>
  <c r="B18" i="9"/>
  <c r="F17" i="9"/>
  <c r="B17" i="9"/>
  <c r="F16" i="9"/>
  <c r="B16" i="9"/>
  <c r="F15" i="9"/>
  <c r="B15" i="9"/>
  <c r="F14" i="9"/>
  <c r="B14" i="9"/>
  <c r="F13" i="9"/>
  <c r="B13" i="9"/>
  <c r="F12" i="9"/>
  <c r="B12" i="9"/>
  <c r="F11" i="9"/>
  <c r="B11" i="9"/>
  <c r="F30" i="10"/>
  <c r="B30" i="10"/>
  <c r="F29" i="10"/>
  <c r="B29" i="10"/>
  <c r="F28" i="10"/>
  <c r="B28" i="10"/>
  <c r="F27" i="10"/>
  <c r="B27" i="10"/>
  <c r="F26" i="10"/>
  <c r="B26" i="10"/>
  <c r="F25" i="10"/>
  <c r="B25" i="10"/>
  <c r="F24" i="10"/>
  <c r="B24" i="10"/>
  <c r="F23" i="10"/>
  <c r="B23" i="10"/>
  <c r="F22" i="10"/>
  <c r="B22" i="10"/>
  <c r="F21" i="10"/>
  <c r="B21" i="10"/>
  <c r="F20" i="10"/>
  <c r="B20" i="10"/>
  <c r="F19" i="10"/>
  <c r="B19" i="10"/>
  <c r="F18" i="10"/>
  <c r="B18" i="10"/>
  <c r="F17" i="10"/>
  <c r="B17" i="10"/>
  <c r="F16" i="10"/>
  <c r="B16" i="10"/>
  <c r="F15" i="10"/>
  <c r="B15" i="10"/>
  <c r="F14" i="10"/>
  <c r="B14" i="10"/>
  <c r="F13" i="10"/>
  <c r="B13" i="10"/>
  <c r="F12" i="10"/>
  <c r="B12" i="10"/>
  <c r="F11" i="10"/>
  <c r="B11" i="10"/>
  <c r="F30" i="11"/>
  <c r="B30" i="11"/>
  <c r="F29" i="11"/>
  <c r="B29" i="11"/>
  <c r="F28" i="11"/>
  <c r="B28" i="11"/>
  <c r="F27" i="11"/>
  <c r="B27" i="11"/>
  <c r="F26" i="11"/>
  <c r="B26" i="11"/>
  <c r="F25" i="11"/>
  <c r="B25" i="11"/>
  <c r="F24" i="11"/>
  <c r="B24" i="11"/>
  <c r="F23" i="11"/>
  <c r="B23" i="11"/>
  <c r="F22" i="11"/>
  <c r="B22" i="11"/>
  <c r="F21" i="11"/>
  <c r="B21" i="11"/>
  <c r="F20" i="11"/>
  <c r="B20" i="11"/>
  <c r="F19" i="11"/>
  <c r="B19" i="11"/>
  <c r="F18" i="11"/>
  <c r="B18" i="11"/>
  <c r="F17" i="11"/>
  <c r="B17" i="11"/>
  <c r="F16" i="11"/>
  <c r="B16" i="11"/>
  <c r="F15" i="11"/>
  <c r="B15" i="11"/>
  <c r="F14" i="11"/>
  <c r="B14" i="11"/>
  <c r="F13" i="11"/>
  <c r="B13" i="11"/>
  <c r="F12" i="11"/>
  <c r="B12" i="11"/>
  <c r="F11" i="11"/>
  <c r="B11" i="11"/>
  <c r="F55" i="12"/>
  <c r="B55" i="12"/>
  <c r="F54" i="12"/>
  <c r="B54" i="12"/>
  <c r="F53" i="12"/>
  <c r="B53" i="12"/>
  <c r="F52" i="12"/>
  <c r="B52" i="12"/>
  <c r="F51" i="12"/>
  <c r="B51" i="12"/>
  <c r="F50" i="12"/>
  <c r="B50" i="12"/>
  <c r="F49" i="12"/>
  <c r="B49" i="12"/>
  <c r="F48" i="12"/>
  <c r="B48" i="12"/>
  <c r="F47" i="12"/>
  <c r="B47" i="12"/>
  <c r="F46" i="12"/>
  <c r="B46" i="12"/>
  <c r="F45" i="12"/>
  <c r="B45" i="12"/>
  <c r="F44" i="12"/>
  <c r="B44" i="12"/>
  <c r="F43" i="12"/>
  <c r="B43" i="12"/>
  <c r="F42" i="12"/>
  <c r="B42" i="12"/>
  <c r="F41" i="12"/>
  <c r="B41" i="12"/>
  <c r="F40" i="12"/>
  <c r="B40" i="12"/>
  <c r="F39" i="12"/>
  <c r="B39" i="12"/>
  <c r="F38" i="12"/>
  <c r="B38" i="12"/>
  <c r="F37" i="12"/>
  <c r="B37" i="12"/>
  <c r="F36" i="12"/>
  <c r="B36" i="12"/>
  <c r="R122" i="12"/>
  <c r="AA122" i="12" s="1"/>
  <c r="AA122" i="11" s="1"/>
  <c r="R123" i="12"/>
  <c r="R124" i="12"/>
  <c r="R125" i="12"/>
  <c r="AA125" i="12" s="1"/>
  <c r="AA125" i="11" s="1"/>
  <c r="R126" i="12"/>
  <c r="R127" i="12"/>
  <c r="R129" i="12"/>
  <c r="R130" i="12"/>
  <c r="AA130" i="12" s="1"/>
  <c r="F130" i="12"/>
  <c r="F129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1" i="12"/>
  <c r="F105" i="12"/>
  <c r="B105" i="12"/>
  <c r="F104" i="12"/>
  <c r="B104" i="12"/>
  <c r="F103" i="12"/>
  <c r="B103" i="12"/>
  <c r="F102" i="12"/>
  <c r="B102" i="12"/>
  <c r="F101" i="12"/>
  <c r="B101" i="12"/>
  <c r="F100" i="12"/>
  <c r="B100" i="12"/>
  <c r="F99" i="12"/>
  <c r="B99" i="12"/>
  <c r="F98" i="12"/>
  <c r="B98" i="12"/>
  <c r="F97" i="12"/>
  <c r="B97" i="12"/>
  <c r="F96" i="12"/>
  <c r="B96" i="12"/>
  <c r="F95" i="12"/>
  <c r="B95" i="12"/>
  <c r="F94" i="12"/>
  <c r="B94" i="12"/>
  <c r="F93" i="12"/>
  <c r="B93" i="12"/>
  <c r="F92" i="12"/>
  <c r="B92" i="12"/>
  <c r="F91" i="12"/>
  <c r="B91" i="12"/>
  <c r="F90" i="12"/>
  <c r="B90" i="12"/>
  <c r="F89" i="12"/>
  <c r="B89" i="12"/>
  <c r="F88" i="12"/>
  <c r="B88" i="12"/>
  <c r="F87" i="12"/>
  <c r="B87" i="12"/>
  <c r="F86" i="12"/>
  <c r="B86" i="12"/>
  <c r="F80" i="12"/>
  <c r="B80" i="12"/>
  <c r="F79" i="12"/>
  <c r="B79" i="12"/>
  <c r="F78" i="12"/>
  <c r="B78" i="12"/>
  <c r="F77" i="12"/>
  <c r="B77" i="12"/>
  <c r="F76" i="12"/>
  <c r="B76" i="12"/>
  <c r="F75" i="12"/>
  <c r="B75" i="12"/>
  <c r="F74" i="12"/>
  <c r="B74" i="12"/>
  <c r="F73" i="12"/>
  <c r="B73" i="12"/>
  <c r="F72" i="12"/>
  <c r="B72" i="12"/>
  <c r="F71" i="12"/>
  <c r="B71" i="12"/>
  <c r="F70" i="12"/>
  <c r="B70" i="12"/>
  <c r="F69" i="12"/>
  <c r="B69" i="12"/>
  <c r="F68" i="12"/>
  <c r="B68" i="12"/>
  <c r="F67" i="12"/>
  <c r="B67" i="12"/>
  <c r="F66" i="12"/>
  <c r="B66" i="12"/>
  <c r="F65" i="12"/>
  <c r="B65" i="12"/>
  <c r="F64" i="12"/>
  <c r="B64" i="12"/>
  <c r="F63" i="12"/>
  <c r="B63" i="12"/>
  <c r="F62" i="12"/>
  <c r="B62" i="12"/>
  <c r="F61" i="12"/>
  <c r="B61" i="12"/>
  <c r="F30" i="12"/>
  <c r="F29" i="12"/>
  <c r="F28" i="12"/>
  <c r="F27" i="12"/>
  <c r="F26" i="12"/>
  <c r="F25" i="12"/>
  <c r="F24" i="12"/>
  <c r="F23" i="12"/>
  <c r="F22" i="12"/>
  <c r="F2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AC130" i="12"/>
  <c r="AC130" i="11"/>
  <c r="AC155" i="10" s="1"/>
  <c r="AC130" i="9" s="1"/>
  <c r="AC130" i="8" s="1"/>
  <c r="AC155" i="17" s="1"/>
  <c r="Z130" i="12"/>
  <c r="Z130" i="11" s="1"/>
  <c r="Z155" i="10" s="1"/>
  <c r="Z130" i="9" s="1"/>
  <c r="Z130" i="8" s="1"/>
  <c r="Z155" i="17" s="1"/>
  <c r="Z130" i="16" s="1"/>
  <c r="Z130" i="15" s="1"/>
  <c r="Z155" i="14" s="1"/>
  <c r="Z130" i="13" s="1"/>
  <c r="Z130" i="19" s="1"/>
  <c r="Z180" i="18" s="1"/>
  <c r="Y130" i="12"/>
  <c r="Y130" i="11" s="1"/>
  <c r="Y155" i="10"/>
  <c r="Y130" i="9" s="1"/>
  <c r="Y130" i="8" s="1"/>
  <c r="Y155" i="17" s="1"/>
  <c r="Y130" i="16" s="1"/>
  <c r="Y130" i="15" s="1"/>
  <c r="Y155" i="14" s="1"/>
  <c r="Y130" i="13" s="1"/>
  <c r="Y130" i="19" s="1"/>
  <c r="Y180" i="18" s="1"/>
  <c r="X130" i="12"/>
  <c r="X130" i="11"/>
  <c r="X155" i="10" s="1"/>
  <c r="L180" i="18"/>
  <c r="I180" i="18"/>
  <c r="J180" i="18"/>
  <c r="K180" i="18" s="1"/>
  <c r="H180" i="18"/>
  <c r="AC129" i="12"/>
  <c r="AA129" i="12"/>
  <c r="AA129" i="11"/>
  <c r="Z129" i="12"/>
  <c r="Z129" i="11"/>
  <c r="Z154" i="10" s="1"/>
  <c r="Z129" i="9" s="1"/>
  <c r="Z129" i="8" s="1"/>
  <c r="Z154" i="17" s="1"/>
  <c r="Z129" i="16" s="1"/>
  <c r="Z129" i="15" s="1"/>
  <c r="Z154" i="14" s="1"/>
  <c r="Z129" i="13" s="1"/>
  <c r="Z129" i="19" s="1"/>
  <c r="Z179" i="18" s="1"/>
  <c r="Y129" i="12"/>
  <c r="Y129" i="11"/>
  <c r="Y154" i="10" s="1"/>
  <c r="Y129" i="9"/>
  <c r="Y129" i="8"/>
  <c r="Y154" i="17" s="1"/>
  <c r="Y129" i="16" s="1"/>
  <c r="Y129" i="15" s="1"/>
  <c r="Y154" i="14" s="1"/>
  <c r="Y129" i="13" s="1"/>
  <c r="Y129" i="19" s="1"/>
  <c r="Y179" i="18" s="1"/>
  <c r="X129" i="12"/>
  <c r="L179" i="18"/>
  <c r="I179" i="18"/>
  <c r="J179" i="18"/>
  <c r="K179" i="18"/>
  <c r="H179" i="18"/>
  <c r="Z128" i="12"/>
  <c r="Z128" i="11" s="1"/>
  <c r="Z153" i="10" s="1"/>
  <c r="Z128" i="9" s="1"/>
  <c r="Z128" i="8"/>
  <c r="Z153" i="17" s="1"/>
  <c r="Z128" i="16" s="1"/>
  <c r="Z128" i="15" s="1"/>
  <c r="Z153" i="14" s="1"/>
  <c r="Z128" i="13" s="1"/>
  <c r="Z128" i="19" s="1"/>
  <c r="Z178" i="18" s="1"/>
  <c r="Y128" i="12"/>
  <c r="Y128" i="11" s="1"/>
  <c r="Y153" i="10" s="1"/>
  <c r="Y128" i="9" s="1"/>
  <c r="Y128" i="8" s="1"/>
  <c r="Y153" i="17" s="1"/>
  <c r="Y128" i="16" s="1"/>
  <c r="Y128" i="15" s="1"/>
  <c r="Y153" i="14" s="1"/>
  <c r="Y128" i="13" s="1"/>
  <c r="Y128" i="19" s="1"/>
  <c r="Y178" i="18" s="1"/>
  <c r="L178" i="18"/>
  <c r="I178" i="18"/>
  <c r="J178" i="18"/>
  <c r="K178" i="18"/>
  <c r="H178" i="18"/>
  <c r="AC127" i="9"/>
  <c r="AC127" i="8" s="1"/>
  <c r="AC152" i="17"/>
  <c r="AC127" i="16" s="1"/>
  <c r="AC127" i="15" s="1"/>
  <c r="AC152" i="14" s="1"/>
  <c r="AC127" i="13" s="1"/>
  <c r="AA127" i="12"/>
  <c r="AA127" i="11"/>
  <c r="AA152" i="10"/>
  <c r="AA127" i="9" s="1"/>
  <c r="AA127" i="8" s="1"/>
  <c r="AA152" i="17" s="1"/>
  <c r="Z127" i="12"/>
  <c r="Z127" i="11" s="1"/>
  <c r="Z152" i="10" s="1"/>
  <c r="Z127" i="9"/>
  <c r="Z127" i="8" s="1"/>
  <c r="Z152" i="17"/>
  <c r="Z127" i="16" s="1"/>
  <c r="Z127" i="15" s="1"/>
  <c r="Z152" i="14" s="1"/>
  <c r="Z127" i="13" s="1"/>
  <c r="Z127" i="19" s="1"/>
  <c r="Z177" i="18" s="1"/>
  <c r="Y127" i="12"/>
  <c r="Y127" i="11"/>
  <c r="Y152" i="10"/>
  <c r="Y127" i="9"/>
  <c r="Y127" i="8" s="1"/>
  <c r="Y152" i="17" s="1"/>
  <c r="Y127" i="16" s="1"/>
  <c r="Y127" i="15"/>
  <c r="Y152" i="14" s="1"/>
  <c r="Y127" i="13" s="1"/>
  <c r="Y127" i="19" s="1"/>
  <c r="Y177" i="18" s="1"/>
  <c r="X127" i="12"/>
  <c r="X127" i="11" s="1"/>
  <c r="L177" i="18"/>
  <c r="I177" i="18"/>
  <c r="J177" i="18"/>
  <c r="K177" i="18" s="1"/>
  <c r="H177" i="18"/>
  <c r="AC126" i="12"/>
  <c r="AC126" i="11" s="1"/>
  <c r="AC151" i="10"/>
  <c r="AA126" i="12"/>
  <c r="AA126" i="11"/>
  <c r="AA151" i="10"/>
  <c r="AA126" i="9" s="1"/>
  <c r="Z126" i="12"/>
  <c r="Z126" i="11" s="1"/>
  <c r="Z151" i="10" s="1"/>
  <c r="Z126" i="9" s="1"/>
  <c r="Z126" i="8" s="1"/>
  <c r="Z151" i="17" s="1"/>
  <c r="Z126" i="16" s="1"/>
  <c r="Z126" i="15" s="1"/>
  <c r="Z151" i="14" s="1"/>
  <c r="Z126" i="13" s="1"/>
  <c r="Z126" i="19" s="1"/>
  <c r="Z176" i="18" s="1"/>
  <c r="Y126" i="12"/>
  <c r="Y126" i="11" s="1"/>
  <c r="Y151" i="10" s="1"/>
  <c r="Y126" i="9" s="1"/>
  <c r="Y126" i="8" s="1"/>
  <c r="Y151" i="17" s="1"/>
  <c r="Y126" i="16" s="1"/>
  <c r="Y126" i="15" s="1"/>
  <c r="Y151" i="14" s="1"/>
  <c r="Y126" i="13" s="1"/>
  <c r="Y126" i="19" s="1"/>
  <c r="Y176" i="18" s="1"/>
  <c r="X126" i="12"/>
  <c r="X126" i="11" s="1"/>
  <c r="L176" i="18"/>
  <c r="I176" i="18"/>
  <c r="K176" i="18" s="1"/>
  <c r="J176" i="18"/>
  <c r="H176" i="18"/>
  <c r="AC125" i="11"/>
  <c r="AC150" i="10" s="1"/>
  <c r="Z125" i="12"/>
  <c r="Z125" i="11"/>
  <c r="Z150" i="10" s="1"/>
  <c r="Z125" i="9" s="1"/>
  <c r="Z125" i="8" s="1"/>
  <c r="Z150" i="17" s="1"/>
  <c r="Z125" i="16" s="1"/>
  <c r="Z125" i="15" s="1"/>
  <c r="Z150" i="14" s="1"/>
  <c r="Z125" i="13" s="1"/>
  <c r="Z125" i="19" s="1"/>
  <c r="Z175" i="18" s="1"/>
  <c r="Y125" i="12"/>
  <c r="Y125" i="11"/>
  <c r="Y150" i="10" s="1"/>
  <c r="Y125" i="9" s="1"/>
  <c r="Y125" i="8" s="1"/>
  <c r="Y150" i="17"/>
  <c r="Y125" i="16" s="1"/>
  <c r="Y125" i="15" s="1"/>
  <c r="Y150" i="14" s="1"/>
  <c r="Y125" i="13" s="1"/>
  <c r="Y125" i="19" s="1"/>
  <c r="Y175" i="18" s="1"/>
  <c r="L175" i="18"/>
  <c r="I175" i="18"/>
  <c r="K175" i="18" s="1"/>
  <c r="J175" i="18"/>
  <c r="H175" i="18"/>
  <c r="AC124" i="12"/>
  <c r="AA124" i="12"/>
  <c r="Z124" i="12"/>
  <c r="Z124" i="11" s="1"/>
  <c r="Z149" i="10" s="1"/>
  <c r="Z124" i="9" s="1"/>
  <c r="Z124" i="8" s="1"/>
  <c r="Z149" i="17" s="1"/>
  <c r="Z124" i="16" s="1"/>
  <c r="Z124" i="15" s="1"/>
  <c r="Z149" i="14" s="1"/>
  <c r="Z124" i="13" s="1"/>
  <c r="Z124" i="19" s="1"/>
  <c r="Z174" i="18" s="1"/>
  <c r="Y124" i="12"/>
  <c r="Y124" i="11" s="1"/>
  <c r="Y149" i="10" s="1"/>
  <c r="Y124" i="9" s="1"/>
  <c r="Y124" i="8"/>
  <c r="Y149" i="17" s="1"/>
  <c r="Y124" i="16" s="1"/>
  <c r="Y124" i="15" s="1"/>
  <c r="Y149" i="14" s="1"/>
  <c r="Y124" i="13" s="1"/>
  <c r="Y124" i="19" s="1"/>
  <c r="Y174" i="18" s="1"/>
  <c r="X124" i="12"/>
  <c r="L174" i="18"/>
  <c r="I174" i="18"/>
  <c r="K174" i="18" s="1"/>
  <c r="J174" i="18"/>
  <c r="H174" i="18"/>
  <c r="AC123" i="12"/>
  <c r="AC123" i="11"/>
  <c r="AA123" i="12"/>
  <c r="Z123" i="12"/>
  <c r="Z123" i="11"/>
  <c r="Z148" i="10" s="1"/>
  <c r="Z123" i="9" s="1"/>
  <c r="Z123" i="8" s="1"/>
  <c r="Z148" i="17" s="1"/>
  <c r="Z123" i="16" s="1"/>
  <c r="Z123" i="15" s="1"/>
  <c r="Z148" i="14" s="1"/>
  <c r="Z123" i="13" s="1"/>
  <c r="Z123" i="19" s="1"/>
  <c r="Z173" i="18" s="1"/>
  <c r="Y123" i="12"/>
  <c r="Y123" i="11" s="1"/>
  <c r="Y148" i="10" s="1"/>
  <c r="Y123" i="9"/>
  <c r="Y123" i="8" s="1"/>
  <c r="Y148" i="17" s="1"/>
  <c r="Y123" i="16" s="1"/>
  <c r="Y123" i="15" s="1"/>
  <c r="Y148" i="14" s="1"/>
  <c r="Y123" i="13" s="1"/>
  <c r="Y123" i="19" s="1"/>
  <c r="Y173" i="18" s="1"/>
  <c r="X123" i="12"/>
  <c r="X123" i="11"/>
  <c r="L173" i="18"/>
  <c r="I173" i="18"/>
  <c r="J173" i="18"/>
  <c r="K173" i="18"/>
  <c r="H173" i="18"/>
  <c r="AC122" i="12"/>
  <c r="AC122" i="11" s="1"/>
  <c r="Z122" i="12"/>
  <c r="Z122" i="11"/>
  <c r="Z147" i="10"/>
  <c r="Z122" i="9" s="1"/>
  <c r="Z122" i="8" s="1"/>
  <c r="Z147" i="17" s="1"/>
  <c r="Z122" i="16" s="1"/>
  <c r="Z122" i="15" s="1"/>
  <c r="Z147" i="14" s="1"/>
  <c r="Z122" i="13" s="1"/>
  <c r="Z122" i="19" s="1"/>
  <c r="Z172" i="18" s="1"/>
  <c r="Y122" i="12"/>
  <c r="Y122" i="11" s="1"/>
  <c r="Y147" i="10"/>
  <c r="Y122" i="9" s="1"/>
  <c r="Y122" i="8"/>
  <c r="Y147" i="17"/>
  <c r="Y122" i="16" s="1"/>
  <c r="Y122" i="15" s="1"/>
  <c r="Y147" i="14" s="1"/>
  <c r="Y122" i="13" s="1"/>
  <c r="Y122" i="19" s="1"/>
  <c r="Y172" i="18" s="1"/>
  <c r="X122" i="12"/>
  <c r="X122" i="11"/>
  <c r="L172" i="18"/>
  <c r="I172" i="18"/>
  <c r="J172" i="18"/>
  <c r="K172" i="18" s="1"/>
  <c r="H172" i="18"/>
  <c r="Z121" i="12"/>
  <c r="Z121" i="11" s="1"/>
  <c r="Z146" i="10" s="1"/>
  <c r="Z121" i="9" s="1"/>
  <c r="Z121" i="8" s="1"/>
  <c r="Z146" i="17" s="1"/>
  <c r="Z121" i="16" s="1"/>
  <c r="Z121" i="15" s="1"/>
  <c r="Z146" i="14" s="1"/>
  <c r="Z121" i="13" s="1"/>
  <c r="Z121" i="19" s="1"/>
  <c r="Z171" i="18" s="1"/>
  <c r="Y121" i="12"/>
  <c r="Y121" i="11"/>
  <c r="Y146" i="10" s="1"/>
  <c r="Y121" i="9"/>
  <c r="Y121" i="8" s="1"/>
  <c r="Y146" i="17" s="1"/>
  <c r="Y121" i="16" s="1"/>
  <c r="Y121" i="15" s="1"/>
  <c r="Y146" i="14" s="1"/>
  <c r="Y121" i="13" s="1"/>
  <c r="Y121" i="19" s="1"/>
  <c r="Y171" i="18" s="1"/>
  <c r="L171" i="18"/>
  <c r="I171" i="18"/>
  <c r="J171" i="18"/>
  <c r="K171" i="18"/>
  <c r="H171" i="18"/>
  <c r="L130" i="18"/>
  <c r="I130" i="18"/>
  <c r="K130" i="18" s="1"/>
  <c r="J130" i="18"/>
  <c r="H130" i="18"/>
  <c r="L129" i="18"/>
  <c r="I129" i="18"/>
  <c r="K129" i="18" s="1"/>
  <c r="J129" i="18"/>
  <c r="H129" i="18"/>
  <c r="L128" i="18"/>
  <c r="I128" i="18"/>
  <c r="K128" i="18" s="1"/>
  <c r="J128" i="18"/>
  <c r="H128" i="18"/>
  <c r="L127" i="18"/>
  <c r="I127" i="18"/>
  <c r="K127" i="18" s="1"/>
  <c r="J127" i="18"/>
  <c r="H127" i="18"/>
  <c r="L126" i="18"/>
  <c r="I126" i="18"/>
  <c r="J126" i="18"/>
  <c r="K126" i="18"/>
  <c r="H126" i="18"/>
  <c r="L125" i="18"/>
  <c r="I125" i="18"/>
  <c r="J125" i="18"/>
  <c r="K125" i="18"/>
  <c r="H125" i="18"/>
  <c r="L124" i="18"/>
  <c r="I124" i="18"/>
  <c r="J124" i="18"/>
  <c r="H124" i="18"/>
  <c r="L123" i="18"/>
  <c r="I123" i="18"/>
  <c r="J123" i="18"/>
  <c r="K123" i="18"/>
  <c r="H123" i="18"/>
  <c r="L122" i="18"/>
  <c r="I122" i="18"/>
  <c r="K122" i="18" s="1"/>
  <c r="J122" i="18"/>
  <c r="H122" i="18"/>
  <c r="L121" i="18"/>
  <c r="I121" i="18"/>
  <c r="J121" i="18"/>
  <c r="K121" i="18" s="1"/>
  <c r="H121" i="18"/>
  <c r="L105" i="18"/>
  <c r="I105" i="18"/>
  <c r="K105" i="18" s="1"/>
  <c r="J105" i="18"/>
  <c r="H105" i="18"/>
  <c r="L104" i="18"/>
  <c r="I104" i="18"/>
  <c r="K104" i="18" s="1"/>
  <c r="J104" i="18"/>
  <c r="H104" i="18"/>
  <c r="L103" i="18"/>
  <c r="I103" i="18"/>
  <c r="J103" i="18"/>
  <c r="K103" i="18"/>
  <c r="H103" i="18"/>
  <c r="L102" i="18"/>
  <c r="I102" i="18"/>
  <c r="J102" i="18"/>
  <c r="K102" i="18"/>
  <c r="H102" i="18"/>
  <c r="L101" i="18"/>
  <c r="I101" i="18"/>
  <c r="K101" i="18" s="1"/>
  <c r="J101" i="18"/>
  <c r="H101" i="18"/>
  <c r="L100" i="18"/>
  <c r="I100" i="18"/>
  <c r="J100" i="18"/>
  <c r="K100" i="18"/>
  <c r="H100" i="18"/>
  <c r="L99" i="18"/>
  <c r="I99" i="18"/>
  <c r="K99" i="18" s="1"/>
  <c r="J99" i="18"/>
  <c r="H99" i="18"/>
  <c r="L98" i="18"/>
  <c r="I98" i="18"/>
  <c r="K98" i="18" s="1"/>
  <c r="J98" i="18"/>
  <c r="H98" i="18"/>
  <c r="L97" i="18"/>
  <c r="I97" i="18"/>
  <c r="J97" i="18"/>
  <c r="K97" i="18" s="1"/>
  <c r="H97" i="18"/>
  <c r="L96" i="18"/>
  <c r="I96" i="18"/>
  <c r="K96" i="18" s="1"/>
  <c r="J96" i="18"/>
  <c r="H96" i="18"/>
  <c r="L80" i="18"/>
  <c r="I80" i="18"/>
  <c r="J80" i="18"/>
  <c r="K80" i="18"/>
  <c r="H80" i="18"/>
  <c r="L79" i="18"/>
  <c r="I79" i="18"/>
  <c r="J79" i="18"/>
  <c r="K79" i="18"/>
  <c r="H79" i="18"/>
  <c r="L78" i="18"/>
  <c r="I78" i="18"/>
  <c r="J78" i="18"/>
  <c r="H78" i="18"/>
  <c r="L77" i="18"/>
  <c r="I77" i="18"/>
  <c r="J77" i="18"/>
  <c r="K77" i="18"/>
  <c r="H77" i="18"/>
  <c r="L76" i="18"/>
  <c r="I76" i="18"/>
  <c r="K76" i="18" s="1"/>
  <c r="J76" i="18"/>
  <c r="H76" i="18"/>
  <c r="L75" i="18"/>
  <c r="I75" i="18"/>
  <c r="J75" i="18"/>
  <c r="K75" i="18" s="1"/>
  <c r="H75" i="18"/>
  <c r="L74" i="18"/>
  <c r="I74" i="18"/>
  <c r="K74" i="18" s="1"/>
  <c r="J74" i="18"/>
  <c r="H74" i="18"/>
  <c r="L73" i="18"/>
  <c r="I73" i="18"/>
  <c r="K73" i="18" s="1"/>
  <c r="J73" i="18"/>
  <c r="H73" i="18"/>
  <c r="L72" i="18"/>
  <c r="I72" i="18"/>
  <c r="J72" i="18"/>
  <c r="K72" i="18"/>
  <c r="H72" i="18"/>
  <c r="L71" i="18"/>
  <c r="I71" i="18"/>
  <c r="J71" i="18"/>
  <c r="K71" i="18"/>
  <c r="H71" i="18"/>
  <c r="L55" i="18"/>
  <c r="I55" i="18"/>
  <c r="K55" i="18" s="1"/>
  <c r="J55" i="18"/>
  <c r="H55" i="18"/>
  <c r="L54" i="18"/>
  <c r="I54" i="18"/>
  <c r="J54" i="18"/>
  <c r="K54" i="18"/>
  <c r="H54" i="18"/>
  <c r="L53" i="18"/>
  <c r="I53" i="18"/>
  <c r="K53" i="18" s="1"/>
  <c r="J53" i="18"/>
  <c r="H53" i="18"/>
  <c r="L52" i="18"/>
  <c r="I52" i="18"/>
  <c r="K52" i="18" s="1"/>
  <c r="J52" i="18"/>
  <c r="H52" i="18"/>
  <c r="L51" i="18"/>
  <c r="I51" i="18"/>
  <c r="K51" i="18" s="1"/>
  <c r="J51" i="18"/>
  <c r="H51" i="18"/>
  <c r="L50" i="18"/>
  <c r="I50" i="18"/>
  <c r="K50" i="18" s="1"/>
  <c r="J50" i="18"/>
  <c r="H50" i="18"/>
  <c r="L49" i="18"/>
  <c r="I49" i="18"/>
  <c r="J49" i="18"/>
  <c r="K49" i="18"/>
  <c r="H49" i="18"/>
  <c r="L48" i="18"/>
  <c r="I48" i="18"/>
  <c r="J48" i="18"/>
  <c r="K48" i="18"/>
  <c r="H48" i="18"/>
  <c r="L47" i="18"/>
  <c r="I47" i="18"/>
  <c r="J47" i="18"/>
  <c r="H47" i="18"/>
  <c r="L46" i="18"/>
  <c r="I46" i="18"/>
  <c r="J46" i="18"/>
  <c r="K46" i="18"/>
  <c r="H46" i="18"/>
  <c r="L30" i="18"/>
  <c r="I30" i="18"/>
  <c r="K30" i="18" s="1"/>
  <c r="J30" i="18"/>
  <c r="H30" i="18"/>
  <c r="L29" i="18"/>
  <c r="I29" i="18"/>
  <c r="J29" i="18"/>
  <c r="K29" i="18" s="1"/>
  <c r="H29" i="18"/>
  <c r="L28" i="18"/>
  <c r="I28" i="18"/>
  <c r="J28" i="18"/>
  <c r="K28" i="18" s="1"/>
  <c r="H28" i="18"/>
  <c r="L27" i="18"/>
  <c r="I27" i="18"/>
  <c r="K27" i="18" s="1"/>
  <c r="J27" i="18"/>
  <c r="H27" i="18"/>
  <c r="L26" i="18"/>
  <c r="I26" i="18"/>
  <c r="J26" i="18"/>
  <c r="K26" i="18"/>
  <c r="H26" i="18"/>
  <c r="L25" i="18"/>
  <c r="I25" i="18"/>
  <c r="J25" i="18"/>
  <c r="K25" i="18"/>
  <c r="H25" i="18"/>
  <c r="L24" i="18"/>
  <c r="I24" i="18"/>
  <c r="K24" i="18" s="1"/>
  <c r="J24" i="18"/>
  <c r="H24" i="18"/>
  <c r="L23" i="18"/>
  <c r="I23" i="18"/>
  <c r="J23" i="18"/>
  <c r="K23" i="18"/>
  <c r="H23" i="18"/>
  <c r="L22" i="18"/>
  <c r="I22" i="18"/>
  <c r="K22" i="18" s="1"/>
  <c r="J22" i="18"/>
  <c r="H22" i="18"/>
  <c r="L21" i="18"/>
  <c r="I21" i="18"/>
  <c r="K21" i="18" s="1"/>
  <c r="J21" i="18"/>
  <c r="H21" i="18"/>
  <c r="L130" i="19"/>
  <c r="I130" i="19"/>
  <c r="K130" i="19" s="1"/>
  <c r="J130" i="19"/>
  <c r="H130" i="19"/>
  <c r="L129" i="19"/>
  <c r="I129" i="19"/>
  <c r="K129" i="19" s="1"/>
  <c r="J129" i="19"/>
  <c r="H129" i="19"/>
  <c r="L128" i="19"/>
  <c r="I128" i="19"/>
  <c r="J128" i="19"/>
  <c r="K128" i="19"/>
  <c r="H128" i="19"/>
  <c r="L127" i="19"/>
  <c r="I127" i="19"/>
  <c r="J127" i="19"/>
  <c r="K127" i="19"/>
  <c r="H127" i="19"/>
  <c r="L126" i="19"/>
  <c r="I126" i="19"/>
  <c r="J126" i="19"/>
  <c r="H126" i="19"/>
  <c r="L125" i="19"/>
  <c r="I125" i="19"/>
  <c r="J125" i="19"/>
  <c r="K125" i="19"/>
  <c r="H125" i="19"/>
  <c r="L124" i="19"/>
  <c r="I124" i="19"/>
  <c r="K124" i="19" s="1"/>
  <c r="J124" i="19"/>
  <c r="H124" i="19"/>
  <c r="L123" i="19"/>
  <c r="I123" i="19"/>
  <c r="J123" i="19"/>
  <c r="K123" i="19" s="1"/>
  <c r="H123" i="19"/>
  <c r="L122" i="19"/>
  <c r="I122" i="19"/>
  <c r="J122" i="19"/>
  <c r="K122" i="19" s="1"/>
  <c r="H122" i="19"/>
  <c r="L121" i="19"/>
  <c r="I121" i="19"/>
  <c r="K121" i="19" s="1"/>
  <c r="J121" i="19"/>
  <c r="H121" i="19"/>
  <c r="L105" i="19"/>
  <c r="I105" i="19"/>
  <c r="J105" i="19"/>
  <c r="K105" i="19"/>
  <c r="H105" i="19"/>
  <c r="L104" i="19"/>
  <c r="I104" i="19"/>
  <c r="J104" i="19"/>
  <c r="K104" i="19"/>
  <c r="H104" i="19"/>
  <c r="L103" i="19"/>
  <c r="I103" i="19"/>
  <c r="K103" i="19" s="1"/>
  <c r="J103" i="19"/>
  <c r="H103" i="19"/>
  <c r="L102" i="19"/>
  <c r="I102" i="19"/>
  <c r="J102" i="19"/>
  <c r="K102" i="19"/>
  <c r="H102" i="19"/>
  <c r="L101" i="19"/>
  <c r="I101" i="19"/>
  <c r="K101" i="19" s="1"/>
  <c r="J101" i="19"/>
  <c r="H101" i="19"/>
  <c r="L100" i="19"/>
  <c r="I100" i="19"/>
  <c r="K100" i="19" s="1"/>
  <c r="J100" i="19"/>
  <c r="H100" i="19"/>
  <c r="L99" i="19"/>
  <c r="I99" i="19"/>
  <c r="J99" i="19"/>
  <c r="K99" i="19" s="1"/>
  <c r="H99" i="19"/>
  <c r="L98" i="19"/>
  <c r="I98" i="19"/>
  <c r="K98" i="19" s="1"/>
  <c r="J98" i="19"/>
  <c r="H98" i="19"/>
  <c r="L97" i="19"/>
  <c r="I97" i="19"/>
  <c r="J97" i="19"/>
  <c r="K97" i="19"/>
  <c r="H97" i="19"/>
  <c r="L96" i="19"/>
  <c r="I96" i="19"/>
  <c r="J96" i="19"/>
  <c r="K96" i="19"/>
  <c r="H96" i="19"/>
  <c r="L80" i="19"/>
  <c r="I80" i="19"/>
  <c r="J80" i="19"/>
  <c r="H80" i="19"/>
  <c r="L79" i="19"/>
  <c r="I79" i="19"/>
  <c r="J79" i="19"/>
  <c r="K79" i="19"/>
  <c r="H79" i="19"/>
  <c r="L78" i="19"/>
  <c r="I78" i="19"/>
  <c r="K78" i="19" s="1"/>
  <c r="J78" i="19"/>
  <c r="H78" i="19"/>
  <c r="L77" i="19"/>
  <c r="I77" i="19"/>
  <c r="J77" i="19"/>
  <c r="K77" i="19" s="1"/>
  <c r="H77" i="19"/>
  <c r="L76" i="19"/>
  <c r="I76" i="19"/>
  <c r="K76" i="19" s="1"/>
  <c r="J76" i="19"/>
  <c r="H76" i="19"/>
  <c r="L75" i="19"/>
  <c r="I75" i="19"/>
  <c r="K75" i="19" s="1"/>
  <c r="J75" i="19"/>
  <c r="H75" i="19"/>
  <c r="L74" i="19"/>
  <c r="I74" i="19"/>
  <c r="J74" i="19"/>
  <c r="K74" i="19"/>
  <c r="H74" i="19"/>
  <c r="L73" i="19"/>
  <c r="I73" i="19"/>
  <c r="J73" i="19"/>
  <c r="K73" i="19"/>
  <c r="H73" i="19"/>
  <c r="L72" i="19"/>
  <c r="I72" i="19"/>
  <c r="K72" i="19" s="1"/>
  <c r="J72" i="19"/>
  <c r="H72" i="19"/>
  <c r="L71" i="19"/>
  <c r="I71" i="19"/>
  <c r="J71" i="19"/>
  <c r="K71" i="19"/>
  <c r="H71" i="19"/>
  <c r="L55" i="19"/>
  <c r="I55" i="19"/>
  <c r="K55" i="19" s="1"/>
  <c r="J55" i="19"/>
  <c r="H55" i="19"/>
  <c r="L54" i="19"/>
  <c r="I54" i="19"/>
  <c r="K54" i="19" s="1"/>
  <c r="J54" i="19"/>
  <c r="H54" i="19"/>
  <c r="L53" i="19"/>
  <c r="I53" i="19"/>
  <c r="K53" i="19" s="1"/>
  <c r="J53" i="19"/>
  <c r="H53" i="19"/>
  <c r="L52" i="19"/>
  <c r="I52" i="19"/>
  <c r="K52" i="19" s="1"/>
  <c r="J52" i="19"/>
  <c r="H52" i="19"/>
  <c r="L51" i="19"/>
  <c r="I51" i="19"/>
  <c r="J51" i="19"/>
  <c r="K51" i="19"/>
  <c r="H51" i="19"/>
  <c r="L50" i="19"/>
  <c r="I50" i="19"/>
  <c r="J50" i="19"/>
  <c r="K50" i="19"/>
  <c r="H50" i="19"/>
  <c r="L49" i="19"/>
  <c r="I49" i="19"/>
  <c r="J49" i="19"/>
  <c r="H49" i="19"/>
  <c r="L48" i="19"/>
  <c r="I48" i="19"/>
  <c r="J48" i="19"/>
  <c r="K48" i="19"/>
  <c r="H48" i="19"/>
  <c r="L47" i="19"/>
  <c r="I47" i="19"/>
  <c r="K47" i="19" s="1"/>
  <c r="J47" i="19"/>
  <c r="H47" i="19"/>
  <c r="L46" i="19"/>
  <c r="I46" i="19"/>
  <c r="J46" i="19"/>
  <c r="K46" i="19" s="1"/>
  <c r="H46" i="19"/>
  <c r="L30" i="19"/>
  <c r="I30" i="19"/>
  <c r="J30" i="19"/>
  <c r="K30" i="19" s="1"/>
  <c r="H30" i="19"/>
  <c r="L29" i="19"/>
  <c r="I29" i="19"/>
  <c r="K29" i="19" s="1"/>
  <c r="J29" i="19"/>
  <c r="H29" i="19"/>
  <c r="L28" i="19"/>
  <c r="I28" i="19"/>
  <c r="J28" i="19"/>
  <c r="K28" i="19"/>
  <c r="H28" i="19"/>
  <c r="L27" i="19"/>
  <c r="I27" i="19"/>
  <c r="J27" i="19"/>
  <c r="K27" i="19"/>
  <c r="H27" i="19"/>
  <c r="L26" i="19"/>
  <c r="I26" i="19"/>
  <c r="K26" i="19" s="1"/>
  <c r="J26" i="19"/>
  <c r="H26" i="19"/>
  <c r="L25" i="19"/>
  <c r="I25" i="19"/>
  <c r="J25" i="19"/>
  <c r="K25" i="19"/>
  <c r="H25" i="19"/>
  <c r="L24" i="19"/>
  <c r="I24" i="19"/>
  <c r="K24" i="19" s="1"/>
  <c r="J24" i="19"/>
  <c r="H24" i="19"/>
  <c r="L23" i="19"/>
  <c r="I23" i="19"/>
  <c r="K23" i="19" s="1"/>
  <c r="J23" i="19"/>
  <c r="H23" i="19"/>
  <c r="L22" i="19"/>
  <c r="I22" i="19"/>
  <c r="K22" i="19" s="1"/>
  <c r="J22" i="19"/>
  <c r="H22" i="19"/>
  <c r="L21" i="19"/>
  <c r="I21" i="19"/>
  <c r="K21" i="19" s="1"/>
  <c r="J21" i="19"/>
  <c r="H21" i="19"/>
  <c r="L130" i="13"/>
  <c r="I130" i="13"/>
  <c r="J130" i="13"/>
  <c r="K130" i="13"/>
  <c r="H130" i="13"/>
  <c r="L129" i="13"/>
  <c r="I129" i="13"/>
  <c r="J129" i="13"/>
  <c r="K129" i="13"/>
  <c r="H129" i="13"/>
  <c r="L128" i="13"/>
  <c r="I128" i="13"/>
  <c r="J128" i="13"/>
  <c r="H128" i="13"/>
  <c r="L127" i="13"/>
  <c r="I127" i="13"/>
  <c r="J127" i="13"/>
  <c r="K127" i="13"/>
  <c r="H127" i="13"/>
  <c r="L126" i="13"/>
  <c r="I126" i="13"/>
  <c r="K126" i="13" s="1"/>
  <c r="J126" i="13"/>
  <c r="H126" i="13"/>
  <c r="L125" i="13"/>
  <c r="I125" i="13"/>
  <c r="J125" i="13"/>
  <c r="K125" i="13" s="1"/>
  <c r="H125" i="13"/>
  <c r="L124" i="13"/>
  <c r="I124" i="13"/>
  <c r="K124" i="13" s="1"/>
  <c r="J124" i="13"/>
  <c r="H124" i="13"/>
  <c r="L123" i="13"/>
  <c r="I123" i="13"/>
  <c r="K123" i="13" s="1"/>
  <c r="J123" i="13"/>
  <c r="H123" i="13"/>
  <c r="L122" i="13"/>
  <c r="I122" i="13"/>
  <c r="J122" i="13"/>
  <c r="K122" i="13"/>
  <c r="H122" i="13"/>
  <c r="L121" i="13"/>
  <c r="I121" i="13"/>
  <c r="J121" i="13"/>
  <c r="K121" i="13"/>
  <c r="H121" i="13"/>
  <c r="L105" i="13"/>
  <c r="I105" i="13"/>
  <c r="K105" i="13" s="1"/>
  <c r="J105" i="13"/>
  <c r="H105" i="13"/>
  <c r="L104" i="13"/>
  <c r="I104" i="13"/>
  <c r="J104" i="13"/>
  <c r="K104" i="13"/>
  <c r="H104" i="13"/>
  <c r="L103" i="13"/>
  <c r="I103" i="13"/>
  <c r="K103" i="13" s="1"/>
  <c r="J103" i="13"/>
  <c r="H103" i="13"/>
  <c r="L102" i="13"/>
  <c r="I102" i="13"/>
  <c r="K102" i="13" s="1"/>
  <c r="J102" i="13"/>
  <c r="H102" i="13"/>
  <c r="L101" i="13"/>
  <c r="I101" i="13"/>
  <c r="K101" i="13" s="1"/>
  <c r="J101" i="13"/>
  <c r="H101" i="13"/>
  <c r="L100" i="13"/>
  <c r="I100" i="13"/>
  <c r="K100" i="13" s="1"/>
  <c r="J100" i="13"/>
  <c r="H100" i="13"/>
  <c r="L99" i="13"/>
  <c r="I99" i="13"/>
  <c r="J99" i="13"/>
  <c r="K99" i="13"/>
  <c r="H99" i="13"/>
  <c r="L98" i="13"/>
  <c r="I98" i="13"/>
  <c r="J98" i="13"/>
  <c r="K98" i="13"/>
  <c r="H98" i="13"/>
  <c r="L97" i="13"/>
  <c r="I97" i="13"/>
  <c r="J97" i="13"/>
  <c r="H97" i="13"/>
  <c r="L96" i="13"/>
  <c r="I96" i="13"/>
  <c r="J96" i="13"/>
  <c r="K96" i="13"/>
  <c r="H96" i="13"/>
  <c r="L80" i="13"/>
  <c r="I80" i="13"/>
  <c r="K80" i="13" s="1"/>
  <c r="J80" i="13"/>
  <c r="H80" i="13"/>
  <c r="L79" i="13"/>
  <c r="I79" i="13"/>
  <c r="J79" i="13"/>
  <c r="K79" i="13" s="1"/>
  <c r="H79" i="13"/>
  <c r="L78" i="13"/>
  <c r="I78" i="13"/>
  <c r="K78" i="13" s="1"/>
  <c r="J78" i="13"/>
  <c r="H78" i="13"/>
  <c r="L77" i="13"/>
  <c r="I77" i="13"/>
  <c r="K77" i="13" s="1"/>
  <c r="J77" i="13"/>
  <c r="H77" i="13"/>
  <c r="L76" i="13"/>
  <c r="I76" i="13"/>
  <c r="J76" i="13"/>
  <c r="K76" i="13"/>
  <c r="H76" i="13"/>
  <c r="L75" i="13"/>
  <c r="I75" i="13"/>
  <c r="J75" i="13"/>
  <c r="K75" i="13"/>
  <c r="H75" i="13"/>
  <c r="L74" i="13"/>
  <c r="I74" i="13"/>
  <c r="K74" i="13" s="1"/>
  <c r="J74" i="13"/>
  <c r="H74" i="13"/>
  <c r="L73" i="13"/>
  <c r="I73" i="13"/>
  <c r="J73" i="13"/>
  <c r="K73" i="13"/>
  <c r="H73" i="13"/>
  <c r="L72" i="13"/>
  <c r="I72" i="13"/>
  <c r="K72" i="13" s="1"/>
  <c r="J72" i="13"/>
  <c r="H72" i="13"/>
  <c r="L71" i="13"/>
  <c r="I71" i="13"/>
  <c r="K71" i="13" s="1"/>
  <c r="J71" i="13"/>
  <c r="H71" i="13"/>
  <c r="L55" i="13"/>
  <c r="I55" i="13"/>
  <c r="J55" i="13"/>
  <c r="K55" i="13" s="1"/>
  <c r="H55" i="13"/>
  <c r="L54" i="13"/>
  <c r="I54" i="13"/>
  <c r="K54" i="13" s="1"/>
  <c r="J54" i="13"/>
  <c r="H54" i="13"/>
  <c r="L53" i="13"/>
  <c r="I53" i="13"/>
  <c r="J53" i="13"/>
  <c r="K53" i="13"/>
  <c r="H53" i="13"/>
  <c r="L52" i="13"/>
  <c r="I52" i="13"/>
  <c r="J52" i="13"/>
  <c r="K52" i="13"/>
  <c r="H52" i="13"/>
  <c r="L51" i="13"/>
  <c r="I51" i="13"/>
  <c r="J51" i="13"/>
  <c r="H51" i="13"/>
  <c r="L50" i="13"/>
  <c r="I50" i="13"/>
  <c r="J50" i="13"/>
  <c r="K50" i="13"/>
  <c r="H50" i="13"/>
  <c r="L49" i="13"/>
  <c r="I49" i="13"/>
  <c r="K49" i="13" s="1"/>
  <c r="J49" i="13"/>
  <c r="H49" i="13"/>
  <c r="L48" i="13"/>
  <c r="I48" i="13"/>
  <c r="J48" i="13"/>
  <c r="K48" i="13" s="1"/>
  <c r="H48" i="13"/>
  <c r="L47" i="13"/>
  <c r="I47" i="13"/>
  <c r="K47" i="13" s="1"/>
  <c r="J47" i="13"/>
  <c r="H47" i="13"/>
  <c r="L46" i="13"/>
  <c r="I46" i="13"/>
  <c r="K46" i="13" s="1"/>
  <c r="J46" i="13"/>
  <c r="H46" i="13"/>
  <c r="L30" i="13"/>
  <c r="I30" i="13"/>
  <c r="J30" i="13"/>
  <c r="K30" i="13"/>
  <c r="H30" i="13"/>
  <c r="L29" i="13"/>
  <c r="I29" i="13"/>
  <c r="J29" i="13"/>
  <c r="K29" i="13"/>
  <c r="H29" i="13"/>
  <c r="L28" i="13"/>
  <c r="I28" i="13"/>
  <c r="K28" i="13" s="1"/>
  <c r="J28" i="13"/>
  <c r="H28" i="13"/>
  <c r="L27" i="13"/>
  <c r="I27" i="13"/>
  <c r="J27" i="13"/>
  <c r="K27" i="13"/>
  <c r="H27" i="13"/>
  <c r="L26" i="13"/>
  <c r="I26" i="13"/>
  <c r="K26" i="13" s="1"/>
  <c r="J26" i="13"/>
  <c r="H26" i="13"/>
  <c r="L25" i="13"/>
  <c r="I25" i="13"/>
  <c r="K25" i="13" s="1"/>
  <c r="J25" i="13"/>
  <c r="H25" i="13"/>
  <c r="L24" i="13"/>
  <c r="I24" i="13"/>
  <c r="J24" i="13"/>
  <c r="K24" i="13" s="1"/>
  <c r="H24" i="13"/>
  <c r="L23" i="13"/>
  <c r="I23" i="13"/>
  <c r="K23" i="13" s="1"/>
  <c r="J23" i="13"/>
  <c r="H23" i="13"/>
  <c r="L22" i="13"/>
  <c r="I22" i="13"/>
  <c r="J22" i="13"/>
  <c r="K22" i="13"/>
  <c r="H22" i="13"/>
  <c r="L21" i="13"/>
  <c r="I21" i="13"/>
  <c r="J21" i="13"/>
  <c r="K21" i="13"/>
  <c r="H21" i="13"/>
  <c r="L155" i="14"/>
  <c r="I155" i="14"/>
  <c r="J155" i="14"/>
  <c r="H155" i="14"/>
  <c r="L154" i="14"/>
  <c r="I154" i="14"/>
  <c r="J154" i="14"/>
  <c r="K154" i="14"/>
  <c r="H154" i="14"/>
  <c r="L153" i="14"/>
  <c r="I153" i="14"/>
  <c r="K153" i="14" s="1"/>
  <c r="J153" i="14"/>
  <c r="H153" i="14"/>
  <c r="L152" i="14"/>
  <c r="I152" i="14"/>
  <c r="J152" i="14"/>
  <c r="K152" i="14" s="1"/>
  <c r="H152" i="14"/>
  <c r="L151" i="14"/>
  <c r="I151" i="14"/>
  <c r="J151" i="14"/>
  <c r="K151" i="14" s="1"/>
  <c r="H151" i="14"/>
  <c r="L150" i="14"/>
  <c r="I150" i="14"/>
  <c r="K150" i="14" s="1"/>
  <c r="J150" i="14"/>
  <c r="H150" i="14"/>
  <c r="L149" i="14"/>
  <c r="I149" i="14"/>
  <c r="J149" i="14"/>
  <c r="K149" i="14"/>
  <c r="H149" i="14"/>
  <c r="L148" i="14"/>
  <c r="I148" i="14"/>
  <c r="J148" i="14"/>
  <c r="K148" i="14"/>
  <c r="H148" i="14"/>
  <c r="L147" i="14"/>
  <c r="I147" i="14"/>
  <c r="K147" i="14" s="1"/>
  <c r="J147" i="14"/>
  <c r="H147" i="14"/>
  <c r="L146" i="14"/>
  <c r="I146" i="14"/>
  <c r="J146" i="14"/>
  <c r="K146" i="14"/>
  <c r="H146" i="14"/>
  <c r="L130" i="14"/>
  <c r="I130" i="14"/>
  <c r="K130" i="14" s="1"/>
  <c r="J130" i="14"/>
  <c r="H130" i="14"/>
  <c r="L129" i="14"/>
  <c r="I129" i="14"/>
  <c r="K129" i="14" s="1"/>
  <c r="J129" i="14"/>
  <c r="H129" i="14"/>
  <c r="L128" i="14"/>
  <c r="I128" i="14"/>
  <c r="K128" i="14" s="1"/>
  <c r="J128" i="14"/>
  <c r="H128" i="14"/>
  <c r="L127" i="14"/>
  <c r="I127" i="14"/>
  <c r="K127" i="14" s="1"/>
  <c r="J127" i="14"/>
  <c r="H127" i="14"/>
  <c r="L126" i="14"/>
  <c r="I126" i="14"/>
  <c r="J126" i="14"/>
  <c r="K126" i="14"/>
  <c r="H126" i="14"/>
  <c r="L125" i="14"/>
  <c r="I125" i="14"/>
  <c r="J125" i="14"/>
  <c r="K125" i="14"/>
  <c r="H125" i="14"/>
  <c r="L124" i="14"/>
  <c r="I124" i="14"/>
  <c r="J124" i="14"/>
  <c r="H124" i="14"/>
  <c r="L123" i="14"/>
  <c r="I123" i="14"/>
  <c r="J123" i="14"/>
  <c r="K123" i="14"/>
  <c r="H123" i="14"/>
  <c r="L122" i="14"/>
  <c r="I122" i="14"/>
  <c r="K122" i="14" s="1"/>
  <c r="J122" i="14"/>
  <c r="H122" i="14"/>
  <c r="L121" i="14"/>
  <c r="I121" i="14"/>
  <c r="J121" i="14"/>
  <c r="K121" i="14" s="1"/>
  <c r="H121" i="14"/>
  <c r="L105" i="14"/>
  <c r="I105" i="14"/>
  <c r="J105" i="14"/>
  <c r="K105" i="14" s="1"/>
  <c r="H105" i="14"/>
  <c r="L104" i="14"/>
  <c r="I104" i="14"/>
  <c r="K104" i="14" s="1"/>
  <c r="J104" i="14"/>
  <c r="H104" i="14"/>
  <c r="L103" i="14"/>
  <c r="I103" i="14"/>
  <c r="J103" i="14"/>
  <c r="K103" i="14"/>
  <c r="H103" i="14"/>
  <c r="L102" i="14"/>
  <c r="I102" i="14"/>
  <c r="J102" i="14"/>
  <c r="K102" i="14"/>
  <c r="H102" i="14"/>
  <c r="L101" i="14"/>
  <c r="I101" i="14"/>
  <c r="K101" i="14" s="1"/>
  <c r="J101" i="14"/>
  <c r="H101" i="14"/>
  <c r="L100" i="14"/>
  <c r="I100" i="14"/>
  <c r="J100" i="14"/>
  <c r="K100" i="14"/>
  <c r="H100" i="14"/>
  <c r="L99" i="14"/>
  <c r="I99" i="14"/>
  <c r="K99" i="14" s="1"/>
  <c r="J99" i="14"/>
  <c r="H99" i="14"/>
  <c r="L98" i="14"/>
  <c r="I98" i="14"/>
  <c r="K98" i="14" s="1"/>
  <c r="J98" i="14"/>
  <c r="H98" i="14"/>
  <c r="L97" i="14"/>
  <c r="I97" i="14"/>
  <c r="K97" i="14" s="1"/>
  <c r="J97" i="14"/>
  <c r="H97" i="14"/>
  <c r="L96" i="14"/>
  <c r="I96" i="14"/>
  <c r="K96" i="14" s="1"/>
  <c r="J96" i="14"/>
  <c r="H96" i="14"/>
  <c r="L80" i="14"/>
  <c r="I80" i="14"/>
  <c r="J80" i="14"/>
  <c r="K80" i="14"/>
  <c r="H80" i="14"/>
  <c r="L79" i="14"/>
  <c r="I79" i="14"/>
  <c r="J79" i="14"/>
  <c r="K79" i="14"/>
  <c r="H79" i="14"/>
  <c r="L78" i="14"/>
  <c r="I78" i="14"/>
  <c r="J78" i="14"/>
  <c r="H78" i="14"/>
  <c r="L77" i="14"/>
  <c r="I77" i="14"/>
  <c r="J77" i="14"/>
  <c r="K77" i="14"/>
  <c r="H77" i="14"/>
  <c r="L76" i="14"/>
  <c r="I76" i="14"/>
  <c r="K76" i="14" s="1"/>
  <c r="J76" i="14"/>
  <c r="H76" i="14"/>
  <c r="L75" i="14"/>
  <c r="I75" i="14"/>
  <c r="J75" i="14"/>
  <c r="K75" i="14" s="1"/>
  <c r="H75" i="14"/>
  <c r="L74" i="14"/>
  <c r="I74" i="14"/>
  <c r="J74" i="14"/>
  <c r="K74" i="14" s="1"/>
  <c r="H74" i="14"/>
  <c r="L73" i="14"/>
  <c r="I73" i="14"/>
  <c r="K73" i="14" s="1"/>
  <c r="J73" i="14"/>
  <c r="H73" i="14"/>
  <c r="L72" i="14"/>
  <c r="I72" i="14"/>
  <c r="J72" i="14"/>
  <c r="K72" i="14"/>
  <c r="H72" i="14"/>
  <c r="L71" i="14"/>
  <c r="I71" i="14"/>
  <c r="J71" i="14"/>
  <c r="K71" i="14"/>
  <c r="H71" i="14"/>
  <c r="L55" i="14"/>
  <c r="I55" i="14"/>
  <c r="K55" i="14" s="1"/>
  <c r="J55" i="14"/>
  <c r="H55" i="14"/>
  <c r="L54" i="14"/>
  <c r="I54" i="14"/>
  <c r="J54" i="14"/>
  <c r="K54" i="14"/>
  <c r="H54" i="14"/>
  <c r="L53" i="14"/>
  <c r="I53" i="14"/>
  <c r="K53" i="14" s="1"/>
  <c r="J53" i="14"/>
  <c r="H53" i="14"/>
  <c r="L52" i="14"/>
  <c r="I52" i="14"/>
  <c r="K52" i="14" s="1"/>
  <c r="J52" i="14"/>
  <c r="H52" i="14"/>
  <c r="L51" i="14"/>
  <c r="I51" i="14"/>
  <c r="K51" i="14" s="1"/>
  <c r="J51" i="14"/>
  <c r="H51" i="14"/>
  <c r="L50" i="14"/>
  <c r="I50" i="14"/>
  <c r="K50" i="14" s="1"/>
  <c r="J50" i="14"/>
  <c r="H50" i="14"/>
  <c r="L49" i="14"/>
  <c r="I49" i="14"/>
  <c r="J49" i="14"/>
  <c r="K49" i="14"/>
  <c r="H49" i="14"/>
  <c r="L48" i="14"/>
  <c r="I48" i="14"/>
  <c r="J48" i="14"/>
  <c r="K48" i="14"/>
  <c r="H48" i="14"/>
  <c r="L47" i="14"/>
  <c r="I47" i="14"/>
  <c r="J47" i="14"/>
  <c r="H47" i="14"/>
  <c r="L46" i="14"/>
  <c r="I46" i="14"/>
  <c r="J46" i="14"/>
  <c r="K46" i="14"/>
  <c r="H46" i="14"/>
  <c r="L30" i="14"/>
  <c r="I30" i="14"/>
  <c r="K30" i="14" s="1"/>
  <c r="J30" i="14"/>
  <c r="H30" i="14"/>
  <c r="L29" i="14"/>
  <c r="I29" i="14"/>
  <c r="J29" i="14"/>
  <c r="K29" i="14" s="1"/>
  <c r="H29" i="14"/>
  <c r="L28" i="14"/>
  <c r="I28" i="14"/>
  <c r="J28" i="14"/>
  <c r="K28" i="14" s="1"/>
  <c r="H28" i="14"/>
  <c r="L27" i="14"/>
  <c r="I27" i="14"/>
  <c r="K27" i="14" s="1"/>
  <c r="J27" i="14"/>
  <c r="H27" i="14"/>
  <c r="L26" i="14"/>
  <c r="I26" i="14"/>
  <c r="J26" i="14"/>
  <c r="K26" i="14"/>
  <c r="H26" i="14"/>
  <c r="L25" i="14"/>
  <c r="I25" i="14"/>
  <c r="J25" i="14"/>
  <c r="K25" i="14"/>
  <c r="H25" i="14"/>
  <c r="L24" i="14"/>
  <c r="I24" i="14"/>
  <c r="K24" i="14" s="1"/>
  <c r="J24" i="14"/>
  <c r="H24" i="14"/>
  <c r="L23" i="14"/>
  <c r="I23" i="14"/>
  <c r="J23" i="14"/>
  <c r="K23" i="14"/>
  <c r="H23" i="14"/>
  <c r="L22" i="14"/>
  <c r="I22" i="14"/>
  <c r="K22" i="14" s="1"/>
  <c r="J22" i="14"/>
  <c r="H22" i="14"/>
  <c r="L21" i="14"/>
  <c r="I21" i="14"/>
  <c r="K21" i="14" s="1"/>
  <c r="J21" i="14"/>
  <c r="H21" i="14"/>
  <c r="L130" i="15"/>
  <c r="I130" i="15"/>
  <c r="J130" i="15"/>
  <c r="K130" i="15" s="1"/>
  <c r="H130" i="15"/>
  <c r="L129" i="15"/>
  <c r="I129" i="15"/>
  <c r="K129" i="15" s="1"/>
  <c r="J129" i="15"/>
  <c r="H129" i="15"/>
  <c r="L128" i="15"/>
  <c r="I128" i="15"/>
  <c r="J128" i="15"/>
  <c r="K128" i="15"/>
  <c r="H128" i="15"/>
  <c r="L127" i="15"/>
  <c r="I127" i="15"/>
  <c r="J127" i="15"/>
  <c r="K127" i="15"/>
  <c r="H127" i="15"/>
  <c r="L126" i="15"/>
  <c r="I126" i="15"/>
  <c r="J126" i="15"/>
  <c r="H126" i="15"/>
  <c r="L125" i="15"/>
  <c r="I125" i="15"/>
  <c r="J125" i="15"/>
  <c r="K125" i="15"/>
  <c r="H125" i="15"/>
  <c r="L124" i="15"/>
  <c r="I124" i="15"/>
  <c r="K124" i="15" s="1"/>
  <c r="J124" i="15"/>
  <c r="H124" i="15"/>
  <c r="L123" i="15"/>
  <c r="I123" i="15"/>
  <c r="J123" i="15"/>
  <c r="K123" i="15" s="1"/>
  <c r="H123" i="15"/>
  <c r="L122" i="15"/>
  <c r="I122" i="15"/>
  <c r="J122" i="15"/>
  <c r="K122" i="15" s="1"/>
  <c r="H122" i="15"/>
  <c r="L121" i="15"/>
  <c r="I121" i="15"/>
  <c r="K121" i="15" s="1"/>
  <c r="J121" i="15"/>
  <c r="H121" i="15"/>
  <c r="L105" i="15"/>
  <c r="I105" i="15"/>
  <c r="J105" i="15"/>
  <c r="K105" i="15"/>
  <c r="H105" i="15"/>
  <c r="L104" i="15"/>
  <c r="I104" i="15"/>
  <c r="J104" i="15"/>
  <c r="K104" i="15"/>
  <c r="H104" i="15"/>
  <c r="L103" i="15"/>
  <c r="I103" i="15"/>
  <c r="K103" i="15" s="1"/>
  <c r="J103" i="15"/>
  <c r="H103" i="15"/>
  <c r="L102" i="15"/>
  <c r="I102" i="15"/>
  <c r="J102" i="15"/>
  <c r="K102" i="15"/>
  <c r="H102" i="15"/>
  <c r="L101" i="15"/>
  <c r="I101" i="15"/>
  <c r="K101" i="15" s="1"/>
  <c r="J101" i="15"/>
  <c r="H101" i="15"/>
  <c r="L100" i="15"/>
  <c r="I100" i="15"/>
  <c r="K100" i="15" s="1"/>
  <c r="J100" i="15"/>
  <c r="H100" i="15"/>
  <c r="L99" i="15"/>
  <c r="I99" i="15"/>
  <c r="J99" i="15"/>
  <c r="K99" i="15" s="1"/>
  <c r="H99" i="15"/>
  <c r="L98" i="15"/>
  <c r="I98" i="15"/>
  <c r="K98" i="15" s="1"/>
  <c r="J98" i="15"/>
  <c r="H98" i="15"/>
  <c r="L97" i="15"/>
  <c r="I97" i="15"/>
  <c r="J97" i="15"/>
  <c r="K97" i="15"/>
  <c r="H97" i="15"/>
  <c r="L96" i="15"/>
  <c r="I96" i="15"/>
  <c r="J96" i="15"/>
  <c r="K96" i="15"/>
  <c r="H96" i="15"/>
  <c r="L80" i="15"/>
  <c r="I80" i="15"/>
  <c r="J80" i="15"/>
  <c r="H80" i="15"/>
  <c r="L79" i="15"/>
  <c r="I79" i="15"/>
  <c r="J79" i="15"/>
  <c r="K79" i="15"/>
  <c r="H79" i="15"/>
  <c r="L78" i="15"/>
  <c r="I78" i="15"/>
  <c r="K78" i="15" s="1"/>
  <c r="J78" i="15"/>
  <c r="H78" i="15"/>
  <c r="L77" i="15"/>
  <c r="I77" i="15"/>
  <c r="J77" i="15"/>
  <c r="K77" i="15" s="1"/>
  <c r="H77" i="15"/>
  <c r="L76" i="15"/>
  <c r="I76" i="15"/>
  <c r="J76" i="15"/>
  <c r="K76" i="15" s="1"/>
  <c r="H76" i="15"/>
  <c r="L75" i="15"/>
  <c r="I75" i="15"/>
  <c r="K75" i="15" s="1"/>
  <c r="J75" i="15"/>
  <c r="H75" i="15"/>
  <c r="L74" i="15"/>
  <c r="I74" i="15"/>
  <c r="J74" i="15"/>
  <c r="K74" i="15"/>
  <c r="H74" i="15"/>
  <c r="L73" i="15"/>
  <c r="I73" i="15"/>
  <c r="J73" i="15"/>
  <c r="K73" i="15"/>
  <c r="H73" i="15"/>
  <c r="L72" i="15"/>
  <c r="I72" i="15"/>
  <c r="K72" i="15" s="1"/>
  <c r="J72" i="15"/>
  <c r="H72" i="15"/>
  <c r="L71" i="15"/>
  <c r="I71" i="15"/>
  <c r="J71" i="15"/>
  <c r="K71" i="15"/>
  <c r="H71" i="15"/>
  <c r="L55" i="15"/>
  <c r="I55" i="15"/>
  <c r="K55" i="15" s="1"/>
  <c r="J55" i="15"/>
  <c r="H55" i="15"/>
  <c r="L54" i="15"/>
  <c r="I54" i="15"/>
  <c r="K54" i="15" s="1"/>
  <c r="J54" i="15"/>
  <c r="H54" i="15"/>
  <c r="L53" i="15"/>
  <c r="I53" i="15"/>
  <c r="K53" i="15" s="1"/>
  <c r="J53" i="15"/>
  <c r="H53" i="15"/>
  <c r="L52" i="15"/>
  <c r="I52" i="15"/>
  <c r="K52" i="15" s="1"/>
  <c r="J52" i="15"/>
  <c r="H52" i="15"/>
  <c r="L51" i="15"/>
  <c r="I51" i="15"/>
  <c r="J51" i="15"/>
  <c r="K51" i="15"/>
  <c r="H51" i="15"/>
  <c r="L50" i="15"/>
  <c r="I50" i="15"/>
  <c r="J50" i="15"/>
  <c r="K50" i="15"/>
  <c r="H50" i="15"/>
  <c r="L49" i="15"/>
  <c r="I49" i="15"/>
  <c r="J49" i="15"/>
  <c r="H49" i="15"/>
  <c r="L48" i="15"/>
  <c r="I48" i="15"/>
  <c r="J48" i="15"/>
  <c r="K48" i="15"/>
  <c r="H48" i="15"/>
  <c r="L47" i="15"/>
  <c r="I47" i="15"/>
  <c r="K47" i="15" s="1"/>
  <c r="J47" i="15"/>
  <c r="H47" i="15"/>
  <c r="L46" i="15"/>
  <c r="I46" i="15"/>
  <c r="J46" i="15"/>
  <c r="K46" i="15" s="1"/>
  <c r="H46" i="15"/>
  <c r="L30" i="15"/>
  <c r="I30" i="15"/>
  <c r="J30" i="15"/>
  <c r="K30" i="15" s="1"/>
  <c r="H30" i="15"/>
  <c r="L29" i="15"/>
  <c r="I29" i="15"/>
  <c r="K29" i="15" s="1"/>
  <c r="J29" i="15"/>
  <c r="H29" i="15"/>
  <c r="L28" i="15"/>
  <c r="I28" i="15"/>
  <c r="J28" i="15"/>
  <c r="K28" i="15"/>
  <c r="H28" i="15"/>
  <c r="L27" i="15"/>
  <c r="I27" i="15"/>
  <c r="J27" i="15"/>
  <c r="K27" i="15"/>
  <c r="H27" i="15"/>
  <c r="L26" i="15"/>
  <c r="I26" i="15"/>
  <c r="K26" i="15" s="1"/>
  <c r="J26" i="15"/>
  <c r="H26" i="15"/>
  <c r="L25" i="15"/>
  <c r="I25" i="15"/>
  <c r="J25" i="15"/>
  <c r="K25" i="15"/>
  <c r="H25" i="15"/>
  <c r="L24" i="15"/>
  <c r="I24" i="15"/>
  <c r="K24" i="15" s="1"/>
  <c r="J24" i="15"/>
  <c r="H24" i="15"/>
  <c r="L23" i="15"/>
  <c r="I23" i="15"/>
  <c r="K23" i="15" s="1"/>
  <c r="J23" i="15"/>
  <c r="H23" i="15"/>
  <c r="L22" i="15"/>
  <c r="I22" i="15"/>
  <c r="K22" i="15" s="1"/>
  <c r="J22" i="15"/>
  <c r="H22" i="15"/>
  <c r="L21" i="15"/>
  <c r="I21" i="15"/>
  <c r="K21" i="15" s="1"/>
  <c r="J21" i="15"/>
  <c r="H21" i="15"/>
  <c r="L130" i="16"/>
  <c r="I130" i="16"/>
  <c r="J130" i="16"/>
  <c r="K130" i="16"/>
  <c r="H130" i="16"/>
  <c r="L129" i="16"/>
  <c r="I129" i="16"/>
  <c r="J129" i="16"/>
  <c r="K129" i="16"/>
  <c r="H129" i="16"/>
  <c r="L128" i="16"/>
  <c r="I128" i="16"/>
  <c r="J128" i="16"/>
  <c r="H128" i="16"/>
  <c r="L127" i="16"/>
  <c r="I127" i="16"/>
  <c r="J127" i="16"/>
  <c r="K127" i="16"/>
  <c r="H127" i="16"/>
  <c r="L126" i="16"/>
  <c r="I126" i="16"/>
  <c r="K126" i="16" s="1"/>
  <c r="J126" i="16"/>
  <c r="H126" i="16"/>
  <c r="L125" i="16"/>
  <c r="I125" i="16"/>
  <c r="J125" i="16"/>
  <c r="K125" i="16" s="1"/>
  <c r="H125" i="16"/>
  <c r="L124" i="16"/>
  <c r="I124" i="16"/>
  <c r="K124" i="16" s="1"/>
  <c r="J124" i="16"/>
  <c r="H124" i="16"/>
  <c r="L123" i="16"/>
  <c r="I123" i="16"/>
  <c r="K123" i="16" s="1"/>
  <c r="J123" i="16"/>
  <c r="H123" i="16"/>
  <c r="L122" i="16"/>
  <c r="I122" i="16"/>
  <c r="J122" i="16"/>
  <c r="K122" i="16"/>
  <c r="H122" i="16"/>
  <c r="L121" i="16"/>
  <c r="I121" i="16"/>
  <c r="J121" i="16"/>
  <c r="K121" i="16"/>
  <c r="H121" i="16"/>
  <c r="L105" i="16"/>
  <c r="I105" i="16"/>
  <c r="K105" i="16" s="1"/>
  <c r="J105" i="16"/>
  <c r="H105" i="16"/>
  <c r="L104" i="16"/>
  <c r="I104" i="16"/>
  <c r="J104" i="16"/>
  <c r="K104" i="16"/>
  <c r="H104" i="16"/>
  <c r="L103" i="16"/>
  <c r="I103" i="16"/>
  <c r="K103" i="16" s="1"/>
  <c r="J103" i="16"/>
  <c r="H103" i="16"/>
  <c r="L102" i="16"/>
  <c r="I102" i="16"/>
  <c r="K102" i="16" s="1"/>
  <c r="J102" i="16"/>
  <c r="H102" i="16"/>
  <c r="L101" i="16"/>
  <c r="I101" i="16"/>
  <c r="K101" i="16" s="1"/>
  <c r="J101" i="16"/>
  <c r="H101" i="16"/>
  <c r="L100" i="16"/>
  <c r="I100" i="16"/>
  <c r="K100" i="16" s="1"/>
  <c r="J100" i="16"/>
  <c r="H100" i="16"/>
  <c r="L99" i="16"/>
  <c r="I99" i="16"/>
  <c r="J99" i="16"/>
  <c r="K99" i="16"/>
  <c r="H99" i="16"/>
  <c r="L98" i="16"/>
  <c r="I98" i="16"/>
  <c r="J98" i="16"/>
  <c r="K98" i="16"/>
  <c r="H98" i="16"/>
  <c r="L97" i="16"/>
  <c r="I97" i="16"/>
  <c r="J97" i="16"/>
  <c r="H97" i="16"/>
  <c r="L96" i="16"/>
  <c r="I96" i="16"/>
  <c r="J96" i="16"/>
  <c r="K96" i="16"/>
  <c r="H96" i="16"/>
  <c r="L80" i="16"/>
  <c r="I80" i="16"/>
  <c r="K80" i="16" s="1"/>
  <c r="J80" i="16"/>
  <c r="H80" i="16"/>
  <c r="L79" i="16"/>
  <c r="I79" i="16"/>
  <c r="J79" i="16"/>
  <c r="K79" i="16" s="1"/>
  <c r="H79" i="16"/>
  <c r="L78" i="16"/>
  <c r="I78" i="16"/>
  <c r="K78" i="16" s="1"/>
  <c r="J78" i="16"/>
  <c r="H78" i="16"/>
  <c r="L77" i="16"/>
  <c r="I77" i="16"/>
  <c r="K77" i="16" s="1"/>
  <c r="J77" i="16"/>
  <c r="H77" i="16"/>
  <c r="L76" i="16"/>
  <c r="I76" i="16"/>
  <c r="J76" i="16"/>
  <c r="K76" i="16"/>
  <c r="H76" i="16"/>
  <c r="L75" i="16"/>
  <c r="I75" i="16"/>
  <c r="J75" i="16"/>
  <c r="K75" i="16"/>
  <c r="H75" i="16"/>
  <c r="L74" i="16"/>
  <c r="I74" i="16"/>
  <c r="K74" i="16" s="1"/>
  <c r="J74" i="16"/>
  <c r="H74" i="16"/>
  <c r="L73" i="16"/>
  <c r="I73" i="16"/>
  <c r="J73" i="16"/>
  <c r="K73" i="16"/>
  <c r="H73" i="16"/>
  <c r="L72" i="16"/>
  <c r="I72" i="16"/>
  <c r="K72" i="16" s="1"/>
  <c r="J72" i="16"/>
  <c r="H72" i="16"/>
  <c r="L71" i="16"/>
  <c r="I71" i="16"/>
  <c r="K71" i="16" s="1"/>
  <c r="J71" i="16"/>
  <c r="H71" i="16"/>
  <c r="L55" i="16"/>
  <c r="I55" i="16"/>
  <c r="J55" i="16"/>
  <c r="K55" i="16" s="1"/>
  <c r="H55" i="16"/>
  <c r="L54" i="16"/>
  <c r="I54" i="16"/>
  <c r="K54" i="16" s="1"/>
  <c r="J54" i="16"/>
  <c r="H54" i="16"/>
  <c r="L53" i="16"/>
  <c r="I53" i="16"/>
  <c r="J53" i="16"/>
  <c r="K53" i="16"/>
  <c r="H53" i="16"/>
  <c r="L52" i="16"/>
  <c r="I52" i="16"/>
  <c r="J52" i="16"/>
  <c r="K52" i="16"/>
  <c r="H52" i="16"/>
  <c r="L51" i="16"/>
  <c r="I51" i="16"/>
  <c r="J51" i="16"/>
  <c r="H51" i="16"/>
  <c r="L50" i="16"/>
  <c r="I50" i="16"/>
  <c r="J50" i="16"/>
  <c r="K50" i="16"/>
  <c r="H50" i="16"/>
  <c r="L49" i="16"/>
  <c r="I49" i="16"/>
  <c r="K49" i="16" s="1"/>
  <c r="J49" i="16"/>
  <c r="H49" i="16"/>
  <c r="L48" i="16"/>
  <c r="I48" i="16"/>
  <c r="J48" i="16"/>
  <c r="K48" i="16" s="1"/>
  <c r="H48" i="16"/>
  <c r="L47" i="16"/>
  <c r="I47" i="16"/>
  <c r="K47" i="16" s="1"/>
  <c r="J47" i="16"/>
  <c r="H47" i="16"/>
  <c r="L46" i="16"/>
  <c r="I46" i="16"/>
  <c r="K46" i="16" s="1"/>
  <c r="J46" i="16"/>
  <c r="H46" i="16"/>
  <c r="L30" i="16"/>
  <c r="I30" i="16"/>
  <c r="J30" i="16"/>
  <c r="K30" i="16"/>
  <c r="H30" i="16"/>
  <c r="L29" i="16"/>
  <c r="I29" i="16"/>
  <c r="J29" i="16"/>
  <c r="K29" i="16"/>
  <c r="H29" i="16"/>
  <c r="L28" i="16"/>
  <c r="I28" i="16"/>
  <c r="K28" i="16" s="1"/>
  <c r="J28" i="16"/>
  <c r="H28" i="16"/>
  <c r="L27" i="16"/>
  <c r="I27" i="16"/>
  <c r="J27" i="16"/>
  <c r="K27" i="16"/>
  <c r="H27" i="16"/>
  <c r="L26" i="16"/>
  <c r="I26" i="16"/>
  <c r="K26" i="16" s="1"/>
  <c r="J26" i="16"/>
  <c r="H26" i="16"/>
  <c r="L25" i="16"/>
  <c r="I25" i="16"/>
  <c r="K25" i="16" s="1"/>
  <c r="J25" i="16"/>
  <c r="H25" i="16"/>
  <c r="L24" i="16"/>
  <c r="I24" i="16"/>
  <c r="J24" i="16"/>
  <c r="K24" i="16" s="1"/>
  <c r="H24" i="16"/>
  <c r="L23" i="16"/>
  <c r="I23" i="16"/>
  <c r="K23" i="16" s="1"/>
  <c r="J23" i="16"/>
  <c r="H23" i="16"/>
  <c r="L22" i="16"/>
  <c r="I22" i="16"/>
  <c r="J22" i="16"/>
  <c r="K22" i="16"/>
  <c r="H22" i="16"/>
  <c r="L21" i="16"/>
  <c r="I21" i="16"/>
  <c r="J21" i="16"/>
  <c r="K21" i="16"/>
  <c r="H21" i="16"/>
  <c r="L155" i="17"/>
  <c r="I155" i="17"/>
  <c r="J155" i="17"/>
  <c r="H155" i="17"/>
  <c r="L154" i="17"/>
  <c r="I154" i="17"/>
  <c r="J154" i="17"/>
  <c r="K154" i="17"/>
  <c r="H154" i="17"/>
  <c r="L153" i="17"/>
  <c r="I153" i="17"/>
  <c r="K153" i="17" s="1"/>
  <c r="J153" i="17"/>
  <c r="H153" i="17"/>
  <c r="L152" i="17"/>
  <c r="I152" i="17"/>
  <c r="J152" i="17"/>
  <c r="K152" i="17" s="1"/>
  <c r="H152" i="17"/>
  <c r="L151" i="17"/>
  <c r="I151" i="17"/>
  <c r="J151" i="17"/>
  <c r="K151" i="17" s="1"/>
  <c r="H151" i="17"/>
  <c r="L150" i="17"/>
  <c r="I150" i="17"/>
  <c r="K150" i="17" s="1"/>
  <c r="J150" i="17"/>
  <c r="H150" i="17"/>
  <c r="L149" i="17"/>
  <c r="I149" i="17"/>
  <c r="J149" i="17"/>
  <c r="K149" i="17"/>
  <c r="H149" i="17"/>
  <c r="L148" i="17"/>
  <c r="I148" i="17"/>
  <c r="J148" i="17"/>
  <c r="K148" i="17"/>
  <c r="H148" i="17"/>
  <c r="L147" i="17"/>
  <c r="I147" i="17"/>
  <c r="K147" i="17" s="1"/>
  <c r="J147" i="17"/>
  <c r="H147" i="17"/>
  <c r="L146" i="17"/>
  <c r="I146" i="17"/>
  <c r="J146" i="17"/>
  <c r="K146" i="17"/>
  <c r="H146" i="17"/>
  <c r="L130" i="17"/>
  <c r="I130" i="17"/>
  <c r="K130" i="17" s="1"/>
  <c r="J130" i="17"/>
  <c r="H130" i="17"/>
  <c r="L129" i="17"/>
  <c r="I129" i="17"/>
  <c r="K129" i="17" s="1"/>
  <c r="J129" i="17"/>
  <c r="H129" i="17"/>
  <c r="L128" i="17"/>
  <c r="I128" i="17"/>
  <c r="K128" i="17" s="1"/>
  <c r="J128" i="17"/>
  <c r="H128" i="17"/>
  <c r="L127" i="17"/>
  <c r="I127" i="17"/>
  <c r="K127" i="17" s="1"/>
  <c r="J127" i="17"/>
  <c r="H127" i="17"/>
  <c r="L126" i="17"/>
  <c r="I126" i="17"/>
  <c r="J126" i="17"/>
  <c r="K126" i="17"/>
  <c r="H126" i="17"/>
  <c r="L125" i="17"/>
  <c r="I125" i="17"/>
  <c r="J125" i="17"/>
  <c r="K125" i="17"/>
  <c r="H125" i="17"/>
  <c r="L124" i="17"/>
  <c r="I124" i="17"/>
  <c r="J124" i="17"/>
  <c r="H124" i="17"/>
  <c r="L123" i="17"/>
  <c r="I123" i="17"/>
  <c r="J123" i="17"/>
  <c r="K123" i="17"/>
  <c r="H123" i="17"/>
  <c r="L122" i="17"/>
  <c r="I122" i="17"/>
  <c r="K122" i="17" s="1"/>
  <c r="J122" i="17"/>
  <c r="H122" i="17"/>
  <c r="L121" i="17"/>
  <c r="I121" i="17"/>
  <c r="J121" i="17"/>
  <c r="K121" i="17" s="1"/>
  <c r="H121" i="17"/>
  <c r="L105" i="17"/>
  <c r="I105" i="17"/>
  <c r="K105" i="17" s="1"/>
  <c r="J105" i="17"/>
  <c r="H105" i="17"/>
  <c r="L104" i="17"/>
  <c r="I104" i="17"/>
  <c r="K104" i="17" s="1"/>
  <c r="J104" i="17"/>
  <c r="H104" i="17"/>
  <c r="L103" i="17"/>
  <c r="I103" i="17"/>
  <c r="J103" i="17"/>
  <c r="K103" i="17"/>
  <c r="H103" i="17"/>
  <c r="L102" i="17"/>
  <c r="I102" i="17"/>
  <c r="J102" i="17"/>
  <c r="K102" i="17"/>
  <c r="H102" i="17"/>
  <c r="L101" i="17"/>
  <c r="I101" i="17"/>
  <c r="K101" i="17" s="1"/>
  <c r="J101" i="17"/>
  <c r="H101" i="17"/>
  <c r="L100" i="17"/>
  <c r="I100" i="17"/>
  <c r="J100" i="17"/>
  <c r="K100" i="17"/>
  <c r="H100" i="17"/>
  <c r="L99" i="17"/>
  <c r="I99" i="17"/>
  <c r="K99" i="17" s="1"/>
  <c r="J99" i="17"/>
  <c r="H99" i="17"/>
  <c r="L98" i="17"/>
  <c r="I98" i="17"/>
  <c r="K98" i="17" s="1"/>
  <c r="J98" i="17"/>
  <c r="H98" i="17"/>
  <c r="L97" i="17"/>
  <c r="I97" i="17"/>
  <c r="K97" i="17" s="1"/>
  <c r="J97" i="17"/>
  <c r="H97" i="17"/>
  <c r="L96" i="17"/>
  <c r="I96" i="17"/>
  <c r="K96" i="17" s="1"/>
  <c r="J96" i="17"/>
  <c r="H96" i="17"/>
  <c r="L80" i="17"/>
  <c r="I80" i="17"/>
  <c r="J80" i="17"/>
  <c r="K80" i="17"/>
  <c r="H80" i="17"/>
  <c r="L79" i="17"/>
  <c r="I79" i="17"/>
  <c r="J79" i="17"/>
  <c r="K79" i="17"/>
  <c r="H79" i="17"/>
  <c r="L78" i="17"/>
  <c r="I78" i="17"/>
  <c r="J78" i="17"/>
  <c r="H78" i="17"/>
  <c r="L77" i="17"/>
  <c r="I77" i="17"/>
  <c r="J77" i="17"/>
  <c r="K77" i="17"/>
  <c r="H77" i="17"/>
  <c r="L76" i="17"/>
  <c r="I76" i="17"/>
  <c r="K76" i="17" s="1"/>
  <c r="J76" i="17"/>
  <c r="H76" i="17"/>
  <c r="L75" i="17"/>
  <c r="I75" i="17"/>
  <c r="J75" i="17"/>
  <c r="K75" i="17" s="1"/>
  <c r="H75" i="17"/>
  <c r="L74" i="17"/>
  <c r="I74" i="17"/>
  <c r="J74" i="17"/>
  <c r="K74" i="17" s="1"/>
  <c r="H74" i="17"/>
  <c r="L73" i="17"/>
  <c r="I73" i="17"/>
  <c r="K73" i="17" s="1"/>
  <c r="J73" i="17"/>
  <c r="H73" i="17"/>
  <c r="L72" i="17"/>
  <c r="I72" i="17"/>
  <c r="J72" i="17"/>
  <c r="K72" i="17"/>
  <c r="H72" i="17"/>
  <c r="L71" i="17"/>
  <c r="I71" i="17"/>
  <c r="J71" i="17"/>
  <c r="K71" i="17"/>
  <c r="H71" i="17"/>
  <c r="L55" i="17"/>
  <c r="I55" i="17"/>
  <c r="K55" i="17" s="1"/>
  <c r="J55" i="17"/>
  <c r="H55" i="17"/>
  <c r="L54" i="17"/>
  <c r="I54" i="17"/>
  <c r="J54" i="17"/>
  <c r="K54" i="17"/>
  <c r="H54" i="17"/>
  <c r="L53" i="17"/>
  <c r="I53" i="17"/>
  <c r="K53" i="17" s="1"/>
  <c r="J53" i="17"/>
  <c r="H53" i="17"/>
  <c r="L52" i="17"/>
  <c r="I52" i="17"/>
  <c r="K52" i="17" s="1"/>
  <c r="J52" i="17"/>
  <c r="H52" i="17"/>
  <c r="L51" i="17"/>
  <c r="I51" i="17"/>
  <c r="K51" i="17" s="1"/>
  <c r="J51" i="17"/>
  <c r="H51" i="17"/>
  <c r="L50" i="17"/>
  <c r="I50" i="17"/>
  <c r="K50" i="17" s="1"/>
  <c r="J50" i="17"/>
  <c r="H50" i="17"/>
  <c r="L49" i="17"/>
  <c r="I49" i="17"/>
  <c r="J49" i="17"/>
  <c r="K49" i="17"/>
  <c r="H49" i="17"/>
  <c r="L48" i="17"/>
  <c r="I48" i="17"/>
  <c r="J48" i="17"/>
  <c r="K48" i="17"/>
  <c r="H48" i="17"/>
  <c r="L47" i="17"/>
  <c r="I47" i="17"/>
  <c r="J47" i="17"/>
  <c r="H47" i="17"/>
  <c r="L46" i="17"/>
  <c r="I46" i="17"/>
  <c r="J46" i="17"/>
  <c r="K46" i="17"/>
  <c r="H46" i="17"/>
  <c r="L130" i="8"/>
  <c r="I130" i="8"/>
  <c r="K130" i="8" s="1"/>
  <c r="J130" i="8"/>
  <c r="H130" i="8"/>
  <c r="L129" i="8"/>
  <c r="I129" i="8"/>
  <c r="J129" i="8"/>
  <c r="K129" i="8" s="1"/>
  <c r="H129" i="8"/>
  <c r="L128" i="8"/>
  <c r="I128" i="8"/>
  <c r="K128" i="8" s="1"/>
  <c r="J128" i="8"/>
  <c r="H128" i="8"/>
  <c r="L127" i="8"/>
  <c r="I127" i="8"/>
  <c r="K127" i="8" s="1"/>
  <c r="J127" i="8"/>
  <c r="H127" i="8"/>
  <c r="L126" i="8"/>
  <c r="I126" i="8"/>
  <c r="J126" i="8"/>
  <c r="K126" i="8"/>
  <c r="H126" i="8"/>
  <c r="L125" i="8"/>
  <c r="I125" i="8"/>
  <c r="J125" i="8"/>
  <c r="K125" i="8"/>
  <c r="H125" i="8"/>
  <c r="L124" i="8"/>
  <c r="I124" i="8"/>
  <c r="K124" i="8" s="1"/>
  <c r="J124" i="8"/>
  <c r="H124" i="8"/>
  <c r="L123" i="8"/>
  <c r="I123" i="8"/>
  <c r="J123" i="8"/>
  <c r="K123" i="8"/>
  <c r="H123" i="8"/>
  <c r="L122" i="8"/>
  <c r="I122" i="8"/>
  <c r="K122" i="8" s="1"/>
  <c r="J122" i="8"/>
  <c r="H122" i="8"/>
  <c r="L121" i="8"/>
  <c r="I121" i="8"/>
  <c r="K121" i="8" s="1"/>
  <c r="J121" i="8"/>
  <c r="H121" i="8"/>
  <c r="L105" i="8"/>
  <c r="I105" i="8"/>
  <c r="J105" i="8"/>
  <c r="K105" i="8" s="1"/>
  <c r="H105" i="8"/>
  <c r="L104" i="8"/>
  <c r="I104" i="8"/>
  <c r="K104" i="8" s="1"/>
  <c r="J104" i="8"/>
  <c r="H104" i="8"/>
  <c r="L103" i="8"/>
  <c r="I103" i="8"/>
  <c r="J103" i="8"/>
  <c r="K103" i="8"/>
  <c r="H103" i="8"/>
  <c r="L102" i="8"/>
  <c r="I102" i="8"/>
  <c r="J102" i="8"/>
  <c r="K102" i="8"/>
  <c r="H102" i="8"/>
  <c r="L101" i="8"/>
  <c r="I101" i="8"/>
  <c r="J101" i="8"/>
  <c r="H101" i="8"/>
  <c r="L100" i="8"/>
  <c r="I100" i="8"/>
  <c r="J100" i="8"/>
  <c r="K100" i="8"/>
  <c r="H100" i="8"/>
  <c r="L99" i="8"/>
  <c r="I99" i="8"/>
  <c r="K99" i="8" s="1"/>
  <c r="J99" i="8"/>
  <c r="H99" i="8"/>
  <c r="L98" i="8"/>
  <c r="I98" i="8"/>
  <c r="J98" i="8"/>
  <c r="K98" i="8" s="1"/>
  <c r="H98" i="8"/>
  <c r="L97" i="8"/>
  <c r="I97" i="8"/>
  <c r="J97" i="8"/>
  <c r="K97" i="8" s="1"/>
  <c r="H97" i="8"/>
  <c r="L96" i="8"/>
  <c r="I96" i="8"/>
  <c r="K96" i="8" s="1"/>
  <c r="J96" i="8"/>
  <c r="H96" i="8"/>
  <c r="L80" i="8"/>
  <c r="I80" i="8"/>
  <c r="J80" i="8"/>
  <c r="K80" i="8"/>
  <c r="H80" i="8"/>
  <c r="L79" i="8"/>
  <c r="I79" i="8"/>
  <c r="J79" i="8"/>
  <c r="K79" i="8"/>
  <c r="H79" i="8"/>
  <c r="L78" i="8"/>
  <c r="I78" i="8"/>
  <c r="K78" i="8" s="1"/>
  <c r="J78" i="8"/>
  <c r="H78" i="8"/>
  <c r="L77" i="8"/>
  <c r="I77" i="8"/>
  <c r="J77" i="8"/>
  <c r="K77" i="8"/>
  <c r="H77" i="8"/>
  <c r="L76" i="8"/>
  <c r="I76" i="8"/>
  <c r="K76" i="8" s="1"/>
  <c r="J76" i="8"/>
  <c r="H76" i="8"/>
  <c r="L75" i="8"/>
  <c r="I75" i="8"/>
  <c r="K75" i="8" s="1"/>
  <c r="J75" i="8"/>
  <c r="H75" i="8"/>
  <c r="L74" i="8"/>
  <c r="I74" i="8"/>
  <c r="J74" i="8"/>
  <c r="K74" i="8" s="1"/>
  <c r="H74" i="8"/>
  <c r="L73" i="8"/>
  <c r="I73" i="8"/>
  <c r="K73" i="8" s="1"/>
  <c r="J73" i="8"/>
  <c r="H73" i="8"/>
  <c r="L72" i="8"/>
  <c r="I72" i="8"/>
  <c r="J72" i="8"/>
  <c r="K72" i="8"/>
  <c r="H72" i="8"/>
  <c r="L71" i="8"/>
  <c r="I71" i="8"/>
  <c r="J71" i="8"/>
  <c r="K71" i="8"/>
  <c r="H71" i="8"/>
  <c r="L55" i="8"/>
  <c r="I55" i="8"/>
  <c r="J55" i="8"/>
  <c r="H55" i="8"/>
  <c r="L54" i="8"/>
  <c r="I54" i="8"/>
  <c r="J54" i="8"/>
  <c r="K54" i="8"/>
  <c r="H54" i="8"/>
  <c r="L53" i="8"/>
  <c r="I53" i="8"/>
  <c r="K53" i="8" s="1"/>
  <c r="J53" i="8"/>
  <c r="H53" i="8"/>
  <c r="L52" i="8"/>
  <c r="I52" i="8"/>
  <c r="J52" i="8"/>
  <c r="K52" i="8" s="1"/>
  <c r="H52" i="8"/>
  <c r="L51" i="8"/>
  <c r="I51" i="8"/>
  <c r="J51" i="8"/>
  <c r="K51" i="8" s="1"/>
  <c r="H51" i="8"/>
  <c r="L50" i="8"/>
  <c r="I50" i="8"/>
  <c r="K50" i="8" s="1"/>
  <c r="J50" i="8"/>
  <c r="H50" i="8"/>
  <c r="L49" i="8"/>
  <c r="I49" i="8"/>
  <c r="J49" i="8"/>
  <c r="K49" i="8"/>
  <c r="H49" i="8"/>
  <c r="L48" i="8"/>
  <c r="I48" i="8"/>
  <c r="J48" i="8"/>
  <c r="K48" i="8"/>
  <c r="H48" i="8"/>
  <c r="L47" i="8"/>
  <c r="I47" i="8"/>
  <c r="K47" i="8" s="1"/>
  <c r="J47" i="8"/>
  <c r="H47" i="8"/>
  <c r="L46" i="8"/>
  <c r="I46" i="8"/>
  <c r="J46" i="8"/>
  <c r="K46" i="8"/>
  <c r="H46" i="8"/>
  <c r="L30" i="8"/>
  <c r="I30" i="8"/>
  <c r="K30" i="8" s="1"/>
  <c r="J30" i="8"/>
  <c r="H30" i="8"/>
  <c r="L29" i="8"/>
  <c r="I29" i="8"/>
  <c r="K29" i="8" s="1"/>
  <c r="J29" i="8"/>
  <c r="H29" i="8"/>
  <c r="L28" i="8"/>
  <c r="I28" i="8"/>
  <c r="K28" i="8" s="1"/>
  <c r="J28" i="8"/>
  <c r="H28" i="8"/>
  <c r="L27" i="8"/>
  <c r="I27" i="8"/>
  <c r="K27" i="8" s="1"/>
  <c r="J27" i="8"/>
  <c r="H27" i="8"/>
  <c r="L26" i="8"/>
  <c r="I26" i="8"/>
  <c r="J26" i="8"/>
  <c r="K26" i="8"/>
  <c r="H26" i="8"/>
  <c r="L25" i="8"/>
  <c r="I25" i="8"/>
  <c r="J25" i="8"/>
  <c r="K25" i="8"/>
  <c r="H25" i="8"/>
  <c r="L24" i="8"/>
  <c r="I24" i="8"/>
  <c r="J24" i="8"/>
  <c r="H24" i="8"/>
  <c r="L23" i="8"/>
  <c r="I23" i="8"/>
  <c r="J23" i="8"/>
  <c r="K23" i="8"/>
  <c r="H23" i="8"/>
  <c r="L22" i="8"/>
  <c r="I22" i="8"/>
  <c r="K22" i="8" s="1"/>
  <c r="J22" i="8"/>
  <c r="H22" i="8"/>
  <c r="L21" i="8"/>
  <c r="I21" i="8"/>
  <c r="J21" i="8"/>
  <c r="K21" i="8" s="1"/>
  <c r="H21" i="8"/>
  <c r="L130" i="9"/>
  <c r="I130" i="9"/>
  <c r="J130" i="9"/>
  <c r="K130" i="9" s="1"/>
  <c r="H130" i="9"/>
  <c r="L129" i="9"/>
  <c r="I129" i="9"/>
  <c r="K129" i="9" s="1"/>
  <c r="J129" i="9"/>
  <c r="H129" i="9"/>
  <c r="L128" i="9"/>
  <c r="I128" i="9"/>
  <c r="J128" i="9"/>
  <c r="K128" i="9"/>
  <c r="H128" i="9"/>
  <c r="L127" i="9"/>
  <c r="I127" i="9"/>
  <c r="J127" i="9"/>
  <c r="K127" i="9"/>
  <c r="H127" i="9"/>
  <c r="L126" i="9"/>
  <c r="I126" i="9"/>
  <c r="K126" i="9" s="1"/>
  <c r="J126" i="9"/>
  <c r="H126" i="9"/>
  <c r="L125" i="9"/>
  <c r="I125" i="9"/>
  <c r="J125" i="9"/>
  <c r="K125" i="9"/>
  <c r="H125" i="9"/>
  <c r="L124" i="9"/>
  <c r="I124" i="9"/>
  <c r="K124" i="9" s="1"/>
  <c r="J124" i="9"/>
  <c r="H124" i="9"/>
  <c r="L123" i="9"/>
  <c r="I123" i="9"/>
  <c r="K123" i="9" s="1"/>
  <c r="J123" i="9"/>
  <c r="H123" i="9"/>
  <c r="L122" i="9"/>
  <c r="I122" i="9"/>
  <c r="J122" i="9"/>
  <c r="K122" i="9" s="1"/>
  <c r="H122" i="9"/>
  <c r="L121" i="9"/>
  <c r="I121" i="9"/>
  <c r="K121" i="9" s="1"/>
  <c r="J121" i="9"/>
  <c r="H121" i="9"/>
  <c r="L105" i="9"/>
  <c r="I105" i="9"/>
  <c r="J105" i="9"/>
  <c r="K105" i="9"/>
  <c r="H105" i="9"/>
  <c r="L104" i="9"/>
  <c r="I104" i="9"/>
  <c r="J104" i="9"/>
  <c r="K104" i="9"/>
  <c r="H104" i="9"/>
  <c r="L103" i="9"/>
  <c r="I103" i="9"/>
  <c r="J103" i="9"/>
  <c r="H103" i="9"/>
  <c r="L102" i="9"/>
  <c r="I102" i="9"/>
  <c r="J102" i="9"/>
  <c r="K102" i="9"/>
  <c r="H102" i="9"/>
  <c r="L101" i="9"/>
  <c r="I101" i="9"/>
  <c r="K101" i="9" s="1"/>
  <c r="J101" i="9"/>
  <c r="H101" i="9"/>
  <c r="L100" i="9"/>
  <c r="I100" i="9"/>
  <c r="J100" i="9"/>
  <c r="K100" i="9" s="1"/>
  <c r="H100" i="9"/>
  <c r="L99" i="9"/>
  <c r="I99" i="9"/>
  <c r="J99" i="9"/>
  <c r="K99" i="9" s="1"/>
  <c r="H99" i="9"/>
  <c r="L98" i="9"/>
  <c r="I98" i="9"/>
  <c r="K98" i="9" s="1"/>
  <c r="J98" i="9"/>
  <c r="H98" i="9"/>
  <c r="L97" i="9"/>
  <c r="I97" i="9"/>
  <c r="J97" i="9"/>
  <c r="K97" i="9"/>
  <c r="H97" i="9"/>
  <c r="L96" i="9"/>
  <c r="I96" i="9"/>
  <c r="J96" i="9"/>
  <c r="K96" i="9"/>
  <c r="H96" i="9"/>
  <c r="L80" i="9"/>
  <c r="I80" i="9"/>
  <c r="K80" i="9" s="1"/>
  <c r="J80" i="9"/>
  <c r="H80" i="9"/>
  <c r="L79" i="9"/>
  <c r="I79" i="9"/>
  <c r="J79" i="9"/>
  <c r="K79" i="9"/>
  <c r="H79" i="9"/>
  <c r="L78" i="9"/>
  <c r="I78" i="9"/>
  <c r="K78" i="9" s="1"/>
  <c r="J78" i="9"/>
  <c r="H78" i="9"/>
  <c r="L77" i="9"/>
  <c r="I77" i="9"/>
  <c r="K77" i="9" s="1"/>
  <c r="J77" i="9"/>
  <c r="H77" i="9"/>
  <c r="L76" i="9"/>
  <c r="I76" i="9"/>
  <c r="J76" i="9"/>
  <c r="K76" i="9" s="1"/>
  <c r="H76" i="9"/>
  <c r="L75" i="9"/>
  <c r="I75" i="9"/>
  <c r="K75" i="9" s="1"/>
  <c r="J75" i="9"/>
  <c r="H75" i="9"/>
  <c r="L74" i="9"/>
  <c r="I74" i="9"/>
  <c r="J74" i="9"/>
  <c r="K74" i="9"/>
  <c r="H74" i="9"/>
  <c r="L73" i="9"/>
  <c r="I73" i="9"/>
  <c r="J73" i="9"/>
  <c r="K73" i="9"/>
  <c r="H73" i="9"/>
  <c r="L72" i="9"/>
  <c r="I72" i="9"/>
  <c r="J72" i="9"/>
  <c r="H72" i="9"/>
  <c r="L71" i="9"/>
  <c r="I71" i="9"/>
  <c r="J71" i="9"/>
  <c r="K71" i="9"/>
  <c r="H71" i="9"/>
  <c r="L55" i="9"/>
  <c r="I55" i="9"/>
  <c r="K55" i="9" s="1"/>
  <c r="J55" i="9"/>
  <c r="H55" i="9"/>
  <c r="L54" i="9"/>
  <c r="I54" i="9"/>
  <c r="J54" i="9"/>
  <c r="K54" i="9" s="1"/>
  <c r="H54" i="9"/>
  <c r="L53" i="9"/>
  <c r="I53" i="9"/>
  <c r="K53" i="9" s="1"/>
  <c r="J53" i="9"/>
  <c r="H53" i="9"/>
  <c r="L52" i="9"/>
  <c r="I52" i="9"/>
  <c r="K52" i="9" s="1"/>
  <c r="J52" i="9"/>
  <c r="H52" i="9"/>
  <c r="L51" i="9"/>
  <c r="I51" i="9"/>
  <c r="J51" i="9"/>
  <c r="K51" i="9"/>
  <c r="H51" i="9"/>
  <c r="L50" i="9"/>
  <c r="I50" i="9"/>
  <c r="J50" i="9"/>
  <c r="K50" i="9"/>
  <c r="H50" i="9"/>
  <c r="L49" i="9"/>
  <c r="I49" i="9"/>
  <c r="K49" i="9" s="1"/>
  <c r="J49" i="9"/>
  <c r="H49" i="9"/>
  <c r="L48" i="9"/>
  <c r="I48" i="9"/>
  <c r="J48" i="9"/>
  <c r="K48" i="9"/>
  <c r="H48" i="9"/>
  <c r="L47" i="9"/>
  <c r="I47" i="9"/>
  <c r="K47" i="9" s="1"/>
  <c r="J47" i="9"/>
  <c r="H47" i="9"/>
  <c r="L46" i="9"/>
  <c r="I46" i="9"/>
  <c r="K46" i="9" s="1"/>
  <c r="J46" i="9"/>
  <c r="H46" i="9"/>
  <c r="L30" i="9"/>
  <c r="I30" i="9"/>
  <c r="J30" i="9"/>
  <c r="K30" i="9" s="1"/>
  <c r="H30" i="9"/>
  <c r="L29" i="9"/>
  <c r="I29" i="9"/>
  <c r="K29" i="9" s="1"/>
  <c r="J29" i="9"/>
  <c r="H29" i="9"/>
  <c r="L28" i="9"/>
  <c r="I28" i="9"/>
  <c r="J28" i="9"/>
  <c r="K28" i="9"/>
  <c r="H28" i="9"/>
  <c r="L27" i="9"/>
  <c r="I27" i="9"/>
  <c r="J27" i="9"/>
  <c r="K27" i="9"/>
  <c r="H27" i="9"/>
  <c r="L26" i="9"/>
  <c r="I26" i="9"/>
  <c r="J26" i="9"/>
  <c r="H26" i="9"/>
  <c r="L25" i="9"/>
  <c r="I25" i="9"/>
  <c r="J25" i="9"/>
  <c r="K25" i="9"/>
  <c r="H25" i="9"/>
  <c r="L24" i="9"/>
  <c r="I24" i="9"/>
  <c r="K24" i="9" s="1"/>
  <c r="J24" i="9"/>
  <c r="H24" i="9"/>
  <c r="L23" i="9"/>
  <c r="I23" i="9"/>
  <c r="J23" i="9"/>
  <c r="K23" i="9" s="1"/>
  <c r="H23" i="9"/>
  <c r="L22" i="9"/>
  <c r="I22" i="9"/>
  <c r="J22" i="9"/>
  <c r="K22" i="9" s="1"/>
  <c r="H22" i="9"/>
  <c r="L21" i="9"/>
  <c r="I21" i="9"/>
  <c r="K21" i="9" s="1"/>
  <c r="J21" i="9"/>
  <c r="H21" i="9"/>
  <c r="L155" i="10"/>
  <c r="I155" i="10"/>
  <c r="J155" i="10"/>
  <c r="K155" i="10"/>
  <c r="H155" i="10"/>
  <c r="L154" i="10"/>
  <c r="I154" i="10"/>
  <c r="J154" i="10"/>
  <c r="K154" i="10"/>
  <c r="H154" i="10"/>
  <c r="L153" i="10"/>
  <c r="I153" i="10"/>
  <c r="K153" i="10" s="1"/>
  <c r="J153" i="10"/>
  <c r="H153" i="10"/>
  <c r="L152" i="10"/>
  <c r="I152" i="10"/>
  <c r="J152" i="10"/>
  <c r="K152" i="10"/>
  <c r="H152" i="10"/>
  <c r="L151" i="10"/>
  <c r="I151" i="10"/>
  <c r="K151" i="10" s="1"/>
  <c r="J151" i="10"/>
  <c r="H151" i="10"/>
  <c r="L150" i="10"/>
  <c r="I150" i="10"/>
  <c r="K150" i="10" s="1"/>
  <c r="J150" i="10"/>
  <c r="H150" i="10"/>
  <c r="L149" i="10"/>
  <c r="I149" i="10"/>
  <c r="K149" i="10" s="1"/>
  <c r="J149" i="10"/>
  <c r="H149" i="10"/>
  <c r="L148" i="10"/>
  <c r="I148" i="10"/>
  <c r="K148" i="10" s="1"/>
  <c r="J148" i="10"/>
  <c r="H148" i="10"/>
  <c r="L147" i="10"/>
  <c r="I147" i="10"/>
  <c r="J147" i="10"/>
  <c r="K147" i="10"/>
  <c r="H147" i="10"/>
  <c r="L146" i="10"/>
  <c r="I146" i="10"/>
  <c r="J146" i="10"/>
  <c r="K146" i="10"/>
  <c r="H146" i="10"/>
  <c r="L130" i="10"/>
  <c r="I130" i="10"/>
  <c r="J130" i="10"/>
  <c r="H130" i="10"/>
  <c r="L129" i="10"/>
  <c r="I129" i="10"/>
  <c r="J129" i="10"/>
  <c r="K129" i="10"/>
  <c r="H129" i="10"/>
  <c r="L128" i="10"/>
  <c r="I128" i="10"/>
  <c r="K128" i="10" s="1"/>
  <c r="J128" i="10"/>
  <c r="H128" i="10"/>
  <c r="L127" i="10"/>
  <c r="I127" i="10"/>
  <c r="J127" i="10"/>
  <c r="K127" i="10" s="1"/>
  <c r="H127" i="10"/>
  <c r="L126" i="10"/>
  <c r="I126" i="10"/>
  <c r="K126" i="10" s="1"/>
  <c r="J126" i="10"/>
  <c r="H126" i="10"/>
  <c r="L125" i="10"/>
  <c r="I125" i="10"/>
  <c r="K125" i="10" s="1"/>
  <c r="J125" i="10"/>
  <c r="H125" i="10"/>
  <c r="L124" i="10"/>
  <c r="I124" i="10"/>
  <c r="J124" i="10"/>
  <c r="K124" i="10"/>
  <c r="H124" i="10"/>
  <c r="L123" i="10"/>
  <c r="I123" i="10"/>
  <c r="J123" i="10"/>
  <c r="K123" i="10"/>
  <c r="H123" i="10"/>
  <c r="L122" i="10"/>
  <c r="I122" i="10"/>
  <c r="K122" i="10" s="1"/>
  <c r="J122" i="10"/>
  <c r="H122" i="10"/>
  <c r="L121" i="10"/>
  <c r="I121" i="10"/>
  <c r="J121" i="10"/>
  <c r="K121" i="10"/>
  <c r="H121" i="10"/>
  <c r="L105" i="10"/>
  <c r="I105" i="10"/>
  <c r="K105" i="10" s="1"/>
  <c r="J105" i="10"/>
  <c r="H105" i="10"/>
  <c r="L104" i="10"/>
  <c r="I104" i="10"/>
  <c r="K104" i="10" s="1"/>
  <c r="J104" i="10"/>
  <c r="H104" i="10"/>
  <c r="L103" i="10"/>
  <c r="I103" i="10"/>
  <c r="K103" i="10" s="1"/>
  <c r="J103" i="10"/>
  <c r="H103" i="10"/>
  <c r="L102" i="10"/>
  <c r="I102" i="10"/>
  <c r="K102" i="10" s="1"/>
  <c r="J102" i="10"/>
  <c r="H102" i="10"/>
  <c r="L101" i="10"/>
  <c r="I101" i="10"/>
  <c r="J101" i="10"/>
  <c r="K101" i="10"/>
  <c r="H101" i="10"/>
  <c r="L100" i="10"/>
  <c r="I100" i="10"/>
  <c r="J100" i="10"/>
  <c r="K100" i="10"/>
  <c r="H100" i="10"/>
  <c r="L99" i="10"/>
  <c r="I99" i="10"/>
  <c r="J99" i="10"/>
  <c r="H99" i="10"/>
  <c r="L98" i="10"/>
  <c r="I98" i="10"/>
  <c r="J98" i="10"/>
  <c r="K98" i="10"/>
  <c r="H98" i="10"/>
  <c r="L97" i="10"/>
  <c r="I97" i="10"/>
  <c r="K97" i="10" s="1"/>
  <c r="J97" i="10"/>
  <c r="H97" i="10"/>
  <c r="L96" i="10"/>
  <c r="I96" i="10"/>
  <c r="J96" i="10"/>
  <c r="K96" i="10" s="1"/>
  <c r="H96" i="10"/>
  <c r="L80" i="10"/>
  <c r="I80" i="10"/>
  <c r="J80" i="10"/>
  <c r="K80" i="10" s="1"/>
  <c r="H80" i="10"/>
  <c r="L79" i="10"/>
  <c r="I79" i="10"/>
  <c r="K79" i="10" s="1"/>
  <c r="J79" i="10"/>
  <c r="H79" i="10"/>
  <c r="L78" i="10"/>
  <c r="I78" i="10"/>
  <c r="J78" i="10"/>
  <c r="K78" i="10"/>
  <c r="H78" i="10"/>
  <c r="L77" i="10"/>
  <c r="I77" i="10"/>
  <c r="J77" i="10"/>
  <c r="K77" i="10"/>
  <c r="H77" i="10"/>
  <c r="L76" i="10"/>
  <c r="I76" i="10"/>
  <c r="K76" i="10" s="1"/>
  <c r="J76" i="10"/>
  <c r="H76" i="10"/>
  <c r="L75" i="10"/>
  <c r="I75" i="10"/>
  <c r="J75" i="10"/>
  <c r="K75" i="10"/>
  <c r="H75" i="10"/>
  <c r="L74" i="10"/>
  <c r="I74" i="10"/>
  <c r="K74" i="10" s="1"/>
  <c r="J74" i="10"/>
  <c r="H74" i="10"/>
  <c r="L73" i="10"/>
  <c r="I73" i="10"/>
  <c r="K73" i="10" s="1"/>
  <c r="J73" i="10"/>
  <c r="H73" i="10"/>
  <c r="L72" i="10"/>
  <c r="I72" i="10"/>
  <c r="K72" i="10" s="1"/>
  <c r="J72" i="10"/>
  <c r="H72" i="10"/>
  <c r="L71" i="10"/>
  <c r="I71" i="10"/>
  <c r="K71" i="10" s="1"/>
  <c r="J71" i="10"/>
  <c r="H71" i="10"/>
  <c r="L55" i="10"/>
  <c r="I55" i="10"/>
  <c r="J55" i="10"/>
  <c r="K55" i="10"/>
  <c r="H55" i="10"/>
  <c r="L54" i="10"/>
  <c r="I54" i="10"/>
  <c r="J54" i="10"/>
  <c r="K54" i="10"/>
  <c r="H54" i="10"/>
  <c r="L53" i="10"/>
  <c r="I53" i="10"/>
  <c r="J53" i="10"/>
  <c r="H53" i="10"/>
  <c r="L52" i="10"/>
  <c r="I52" i="10"/>
  <c r="J52" i="10"/>
  <c r="K52" i="10"/>
  <c r="H52" i="10"/>
  <c r="L51" i="10"/>
  <c r="I51" i="10"/>
  <c r="K51" i="10" s="1"/>
  <c r="J51" i="10"/>
  <c r="H51" i="10"/>
  <c r="L50" i="10"/>
  <c r="I50" i="10"/>
  <c r="J50" i="10"/>
  <c r="K50" i="10" s="1"/>
  <c r="H50" i="10"/>
  <c r="L49" i="10"/>
  <c r="I49" i="10"/>
  <c r="K49" i="10" s="1"/>
  <c r="J49" i="10"/>
  <c r="H49" i="10"/>
  <c r="L48" i="10"/>
  <c r="I48" i="10"/>
  <c r="K48" i="10" s="1"/>
  <c r="J48" i="10"/>
  <c r="H48" i="10"/>
  <c r="L47" i="10"/>
  <c r="I47" i="10"/>
  <c r="J47" i="10"/>
  <c r="K47" i="10"/>
  <c r="H47" i="10"/>
  <c r="L46" i="10"/>
  <c r="I46" i="10"/>
  <c r="J46" i="10"/>
  <c r="K46" i="10"/>
  <c r="H46" i="10"/>
  <c r="L30" i="10"/>
  <c r="I30" i="10"/>
  <c r="K30" i="10" s="1"/>
  <c r="J30" i="10"/>
  <c r="H30" i="10"/>
  <c r="L29" i="10"/>
  <c r="I29" i="10"/>
  <c r="J29" i="10"/>
  <c r="K29" i="10"/>
  <c r="H29" i="10"/>
  <c r="L28" i="10"/>
  <c r="I28" i="10"/>
  <c r="K28" i="10" s="1"/>
  <c r="J28" i="10"/>
  <c r="H28" i="10"/>
  <c r="L27" i="10"/>
  <c r="I27" i="10"/>
  <c r="K27" i="10" s="1"/>
  <c r="J27" i="10"/>
  <c r="H27" i="10"/>
  <c r="L26" i="10"/>
  <c r="I26" i="10"/>
  <c r="J26" i="10"/>
  <c r="K26" i="10" s="1"/>
  <c r="H26" i="10"/>
  <c r="L25" i="10"/>
  <c r="I25" i="10"/>
  <c r="K25" i="10" s="1"/>
  <c r="J25" i="10"/>
  <c r="H25" i="10"/>
  <c r="L24" i="10"/>
  <c r="I24" i="10"/>
  <c r="J24" i="10"/>
  <c r="K24" i="10"/>
  <c r="H24" i="10"/>
  <c r="L23" i="10"/>
  <c r="I23" i="10"/>
  <c r="J23" i="10"/>
  <c r="K23" i="10"/>
  <c r="H23" i="10"/>
  <c r="L22" i="10"/>
  <c r="I22" i="10"/>
  <c r="J22" i="10"/>
  <c r="H22" i="10"/>
  <c r="L21" i="10"/>
  <c r="I21" i="10"/>
  <c r="J21" i="10"/>
  <c r="K21" i="10"/>
  <c r="H21" i="10"/>
  <c r="L130" i="11"/>
  <c r="I130" i="11"/>
  <c r="K130" i="11" s="1"/>
  <c r="J130" i="11"/>
  <c r="H130" i="11"/>
  <c r="L129" i="11"/>
  <c r="I129" i="11"/>
  <c r="J129" i="11"/>
  <c r="K129" i="11" s="1"/>
  <c r="H129" i="11"/>
  <c r="L128" i="11"/>
  <c r="I128" i="11"/>
  <c r="K128" i="11" s="1"/>
  <c r="J128" i="11"/>
  <c r="H128" i="11"/>
  <c r="L127" i="11"/>
  <c r="I127" i="11"/>
  <c r="K127" i="11" s="1"/>
  <c r="J127" i="11"/>
  <c r="H127" i="11"/>
  <c r="L126" i="11"/>
  <c r="I126" i="11"/>
  <c r="J126" i="11"/>
  <c r="K126" i="11"/>
  <c r="H126" i="11"/>
  <c r="L125" i="11"/>
  <c r="I125" i="11"/>
  <c r="J125" i="11"/>
  <c r="K125" i="11"/>
  <c r="H125" i="11"/>
  <c r="L124" i="11"/>
  <c r="I124" i="11"/>
  <c r="K124" i="11" s="1"/>
  <c r="J124" i="11"/>
  <c r="H124" i="11"/>
  <c r="L123" i="11"/>
  <c r="I123" i="11"/>
  <c r="J123" i="11"/>
  <c r="K123" i="11"/>
  <c r="H123" i="11"/>
  <c r="L122" i="11"/>
  <c r="I122" i="11"/>
  <c r="K122" i="11" s="1"/>
  <c r="J122" i="11"/>
  <c r="H122" i="11"/>
  <c r="L121" i="11"/>
  <c r="I121" i="11"/>
  <c r="K121" i="11" s="1"/>
  <c r="J121" i="11"/>
  <c r="H121" i="11"/>
  <c r="L105" i="11"/>
  <c r="I105" i="11"/>
  <c r="J105" i="11"/>
  <c r="K105" i="11" s="1"/>
  <c r="H105" i="11"/>
  <c r="L104" i="11"/>
  <c r="I104" i="11"/>
  <c r="K104" i="11" s="1"/>
  <c r="J104" i="11"/>
  <c r="H104" i="11"/>
  <c r="L103" i="11"/>
  <c r="I103" i="11"/>
  <c r="J103" i="11"/>
  <c r="K103" i="11"/>
  <c r="H103" i="11"/>
  <c r="L102" i="11"/>
  <c r="I102" i="11"/>
  <c r="J102" i="11"/>
  <c r="K102" i="11"/>
  <c r="H102" i="11"/>
  <c r="L101" i="11"/>
  <c r="I101" i="11"/>
  <c r="J101" i="11"/>
  <c r="H101" i="11"/>
  <c r="L100" i="11"/>
  <c r="I100" i="11"/>
  <c r="J100" i="11"/>
  <c r="K100" i="11"/>
  <c r="H100" i="11"/>
  <c r="L99" i="11"/>
  <c r="I99" i="11"/>
  <c r="K99" i="11" s="1"/>
  <c r="J99" i="11"/>
  <c r="H99" i="11"/>
  <c r="L98" i="11"/>
  <c r="I98" i="11"/>
  <c r="J98" i="11"/>
  <c r="K98" i="11" s="1"/>
  <c r="H98" i="11"/>
  <c r="L97" i="11"/>
  <c r="I97" i="11"/>
  <c r="J97" i="11"/>
  <c r="K97" i="11" s="1"/>
  <c r="H97" i="11"/>
  <c r="L96" i="11"/>
  <c r="I96" i="11"/>
  <c r="K96" i="11" s="1"/>
  <c r="J96" i="11"/>
  <c r="H96" i="11"/>
  <c r="L80" i="11"/>
  <c r="I80" i="11"/>
  <c r="J80" i="11"/>
  <c r="K80" i="11"/>
  <c r="H80" i="11"/>
  <c r="L79" i="11"/>
  <c r="I79" i="11"/>
  <c r="J79" i="11"/>
  <c r="K79" i="11"/>
  <c r="H79" i="11"/>
  <c r="L78" i="11"/>
  <c r="I78" i="11"/>
  <c r="K78" i="11" s="1"/>
  <c r="J78" i="11"/>
  <c r="H78" i="11"/>
  <c r="L77" i="11"/>
  <c r="I77" i="11"/>
  <c r="J77" i="11"/>
  <c r="K77" i="11"/>
  <c r="H77" i="11"/>
  <c r="L76" i="11"/>
  <c r="I76" i="11"/>
  <c r="K76" i="11" s="1"/>
  <c r="J76" i="11"/>
  <c r="H76" i="11"/>
  <c r="L75" i="11"/>
  <c r="I75" i="11"/>
  <c r="K75" i="11" s="1"/>
  <c r="J75" i="11"/>
  <c r="H75" i="11"/>
  <c r="L74" i="11"/>
  <c r="I74" i="11"/>
  <c r="J74" i="11"/>
  <c r="K74" i="11" s="1"/>
  <c r="H74" i="11"/>
  <c r="L73" i="11"/>
  <c r="I73" i="11"/>
  <c r="K73" i="11" s="1"/>
  <c r="J73" i="11"/>
  <c r="H73" i="11"/>
  <c r="L72" i="11"/>
  <c r="I72" i="11"/>
  <c r="J72" i="11"/>
  <c r="K72" i="11"/>
  <c r="H72" i="11"/>
  <c r="L71" i="11"/>
  <c r="I71" i="11"/>
  <c r="J71" i="11"/>
  <c r="K71" i="11"/>
  <c r="H71" i="11"/>
  <c r="L55" i="11"/>
  <c r="I55" i="11"/>
  <c r="J55" i="11"/>
  <c r="H55" i="11"/>
  <c r="L54" i="11"/>
  <c r="I54" i="11"/>
  <c r="J54" i="11"/>
  <c r="K54" i="11"/>
  <c r="H54" i="11"/>
  <c r="L53" i="11"/>
  <c r="I53" i="11"/>
  <c r="K53" i="11" s="1"/>
  <c r="J53" i="11"/>
  <c r="H53" i="11"/>
  <c r="L52" i="11"/>
  <c r="I52" i="11"/>
  <c r="J52" i="11"/>
  <c r="K52" i="11" s="1"/>
  <c r="H52" i="11"/>
  <c r="L51" i="11"/>
  <c r="I51" i="11"/>
  <c r="K51" i="11" s="1"/>
  <c r="J51" i="11"/>
  <c r="H51" i="11"/>
  <c r="L50" i="11"/>
  <c r="I50" i="11"/>
  <c r="K50" i="11" s="1"/>
  <c r="J50" i="11"/>
  <c r="H50" i="11"/>
  <c r="L49" i="11"/>
  <c r="I49" i="11"/>
  <c r="J49" i="11"/>
  <c r="K49" i="11"/>
  <c r="H49" i="11"/>
  <c r="L48" i="11"/>
  <c r="I48" i="11"/>
  <c r="J48" i="11"/>
  <c r="K48" i="11"/>
  <c r="H48" i="11"/>
  <c r="L47" i="11"/>
  <c r="I47" i="11"/>
  <c r="K47" i="11" s="1"/>
  <c r="J47" i="11"/>
  <c r="H47" i="11"/>
  <c r="L46" i="11"/>
  <c r="I46" i="11"/>
  <c r="J46" i="11"/>
  <c r="K46" i="11"/>
  <c r="H46" i="11"/>
  <c r="L30" i="11"/>
  <c r="I30" i="11"/>
  <c r="K30" i="11" s="1"/>
  <c r="J30" i="11"/>
  <c r="H30" i="11"/>
  <c r="L29" i="11"/>
  <c r="I29" i="11"/>
  <c r="K29" i="11" s="1"/>
  <c r="J29" i="11"/>
  <c r="H29" i="11"/>
  <c r="L28" i="11"/>
  <c r="I28" i="11"/>
  <c r="J28" i="11"/>
  <c r="K28" i="11" s="1"/>
  <c r="H28" i="11"/>
  <c r="L27" i="11"/>
  <c r="I27" i="11"/>
  <c r="K27" i="11" s="1"/>
  <c r="J27" i="11"/>
  <c r="H27" i="11"/>
  <c r="L26" i="11"/>
  <c r="I26" i="11"/>
  <c r="J26" i="11"/>
  <c r="K26" i="11"/>
  <c r="H26" i="11"/>
  <c r="L25" i="11"/>
  <c r="I25" i="11"/>
  <c r="J25" i="11"/>
  <c r="K25" i="11"/>
  <c r="H25" i="11"/>
  <c r="L24" i="11"/>
  <c r="I24" i="11"/>
  <c r="J24" i="11"/>
  <c r="H24" i="11"/>
  <c r="L23" i="11"/>
  <c r="I23" i="11"/>
  <c r="J23" i="11"/>
  <c r="K23" i="11"/>
  <c r="H23" i="11"/>
  <c r="L22" i="11"/>
  <c r="I22" i="11"/>
  <c r="K22" i="11" s="1"/>
  <c r="J22" i="11"/>
  <c r="H22" i="11"/>
  <c r="L21" i="11"/>
  <c r="I21" i="11"/>
  <c r="J21" i="11"/>
  <c r="K21" i="11" s="1"/>
  <c r="H21" i="11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21" i="12"/>
  <c r="K122" i="12"/>
  <c r="K123" i="12"/>
  <c r="K124" i="12"/>
  <c r="K125" i="12"/>
  <c r="K126" i="12"/>
  <c r="K127" i="12"/>
  <c r="K128" i="12"/>
  <c r="K129" i="12"/>
  <c r="K130" i="12"/>
  <c r="H96" i="12"/>
  <c r="I96" i="12"/>
  <c r="J96" i="12"/>
  <c r="K96" i="12" s="1"/>
  <c r="L96" i="12"/>
  <c r="H97" i="12"/>
  <c r="I97" i="12"/>
  <c r="K97" i="12" s="1"/>
  <c r="J97" i="12"/>
  <c r="L97" i="12"/>
  <c r="H98" i="12"/>
  <c r="I98" i="12"/>
  <c r="J98" i="12"/>
  <c r="K98" i="12"/>
  <c r="L98" i="12"/>
  <c r="H99" i="12"/>
  <c r="I99" i="12"/>
  <c r="J99" i="12"/>
  <c r="K99" i="12"/>
  <c r="L99" i="12"/>
  <c r="H100" i="12"/>
  <c r="I100" i="12"/>
  <c r="K100" i="12" s="1"/>
  <c r="J100" i="12"/>
  <c r="L100" i="12"/>
  <c r="H101" i="12"/>
  <c r="I101" i="12"/>
  <c r="J101" i="12"/>
  <c r="K101" i="12"/>
  <c r="L101" i="12"/>
  <c r="H102" i="12"/>
  <c r="I102" i="12"/>
  <c r="K102" i="12" s="1"/>
  <c r="J102" i="12"/>
  <c r="L102" i="12"/>
  <c r="H103" i="12"/>
  <c r="I103" i="12"/>
  <c r="K103" i="12" s="1"/>
  <c r="J103" i="12"/>
  <c r="L103" i="12"/>
  <c r="H104" i="12"/>
  <c r="I104" i="12"/>
  <c r="K104" i="12" s="1"/>
  <c r="J104" i="12"/>
  <c r="L104" i="12"/>
  <c r="H105" i="12"/>
  <c r="I105" i="12"/>
  <c r="K105" i="12" s="1"/>
  <c r="J105" i="12"/>
  <c r="L105" i="12"/>
  <c r="H71" i="12"/>
  <c r="I71" i="12"/>
  <c r="J71" i="12"/>
  <c r="K71" i="12"/>
  <c r="L71" i="12"/>
  <c r="H72" i="12"/>
  <c r="I72" i="12"/>
  <c r="J72" i="12"/>
  <c r="K72" i="12"/>
  <c r="L72" i="12"/>
  <c r="H73" i="12"/>
  <c r="I73" i="12"/>
  <c r="J73" i="12"/>
  <c r="L73" i="12"/>
  <c r="H74" i="12"/>
  <c r="I74" i="12"/>
  <c r="J74" i="12"/>
  <c r="K74" i="12"/>
  <c r="L74" i="12"/>
  <c r="H75" i="12"/>
  <c r="I75" i="12"/>
  <c r="K75" i="12" s="1"/>
  <c r="J75" i="12"/>
  <c r="L75" i="12"/>
  <c r="H76" i="12"/>
  <c r="I76" i="12"/>
  <c r="J76" i="12"/>
  <c r="K76" i="12" s="1"/>
  <c r="L76" i="12"/>
  <c r="H77" i="12"/>
  <c r="I77" i="12"/>
  <c r="J77" i="12"/>
  <c r="K77" i="12" s="1"/>
  <c r="L77" i="12"/>
  <c r="H78" i="12"/>
  <c r="I78" i="12"/>
  <c r="K78" i="12" s="1"/>
  <c r="J78" i="12"/>
  <c r="L78" i="12"/>
  <c r="H79" i="12"/>
  <c r="I79" i="12"/>
  <c r="J79" i="12"/>
  <c r="K79" i="12"/>
  <c r="L79" i="12"/>
  <c r="H80" i="12"/>
  <c r="I80" i="12"/>
  <c r="J80" i="12"/>
  <c r="K80" i="12"/>
  <c r="L80" i="12"/>
  <c r="H46" i="12"/>
  <c r="I46" i="12"/>
  <c r="K46" i="12" s="1"/>
  <c r="J46" i="12"/>
  <c r="L46" i="12"/>
  <c r="H47" i="12"/>
  <c r="I47" i="12"/>
  <c r="J47" i="12"/>
  <c r="K47" i="12"/>
  <c r="L47" i="12"/>
  <c r="H48" i="12"/>
  <c r="I48" i="12"/>
  <c r="K48" i="12" s="1"/>
  <c r="J48" i="12"/>
  <c r="L48" i="12"/>
  <c r="H49" i="12"/>
  <c r="I49" i="12"/>
  <c r="K49" i="12" s="1"/>
  <c r="J49" i="12"/>
  <c r="L49" i="12"/>
  <c r="H50" i="12"/>
  <c r="I50" i="12"/>
  <c r="K50" i="12" s="1"/>
  <c r="J50" i="12"/>
  <c r="L50" i="12"/>
  <c r="H51" i="12"/>
  <c r="I51" i="12"/>
  <c r="K51" i="12" s="1"/>
  <c r="J51" i="12"/>
  <c r="L51" i="12"/>
  <c r="H52" i="12"/>
  <c r="I52" i="12"/>
  <c r="J52" i="12"/>
  <c r="K52" i="12"/>
  <c r="L52" i="12"/>
  <c r="H53" i="12"/>
  <c r="I53" i="12"/>
  <c r="J53" i="12"/>
  <c r="K53" i="12"/>
  <c r="L53" i="12"/>
  <c r="H54" i="12"/>
  <c r="I54" i="12"/>
  <c r="J54" i="12"/>
  <c r="L54" i="12"/>
  <c r="H55" i="12"/>
  <c r="I55" i="12"/>
  <c r="J55" i="12"/>
  <c r="K55" i="12"/>
  <c r="L55" i="12"/>
  <c r="K21" i="12"/>
  <c r="K22" i="12"/>
  <c r="K23" i="12"/>
  <c r="K24" i="12"/>
  <c r="K25" i="12"/>
  <c r="K26" i="12"/>
  <c r="K27" i="12"/>
  <c r="K28" i="12"/>
  <c r="K29" i="12"/>
  <c r="K30" i="12"/>
  <c r="S528" i="25"/>
  <c r="S524" i="25"/>
  <c r="S523" i="25"/>
  <c r="S522" i="25"/>
  <c r="S521" i="25"/>
  <c r="S518" i="25"/>
  <c r="S513" i="25"/>
  <c r="S512" i="25"/>
  <c r="S502" i="25"/>
  <c r="S498" i="25"/>
  <c r="S497" i="25"/>
  <c r="S496" i="25"/>
  <c r="S495" i="25"/>
  <c r="S492" i="25"/>
  <c r="S487" i="25"/>
  <c r="S486" i="25"/>
  <c r="S476" i="25"/>
  <c r="S472" i="25"/>
  <c r="S471" i="25"/>
  <c r="S470" i="25"/>
  <c r="S469" i="25"/>
  <c r="S466" i="25"/>
  <c r="S461" i="25"/>
  <c r="S460" i="25"/>
  <c r="S450" i="25"/>
  <c r="S446" i="25"/>
  <c r="S445" i="25"/>
  <c r="S444" i="25"/>
  <c r="S443" i="25"/>
  <c r="S440" i="25"/>
  <c r="S435" i="25"/>
  <c r="S434" i="25"/>
  <c r="S424" i="25"/>
  <c r="S419" i="25"/>
  <c r="S418" i="25"/>
  <c r="S417" i="25"/>
  <c r="S414" i="25"/>
  <c r="S409" i="25"/>
  <c r="S408" i="25"/>
  <c r="S398" i="25"/>
  <c r="S394" i="25"/>
  <c r="S393" i="25"/>
  <c r="S392" i="25"/>
  <c r="S391" i="25"/>
  <c r="S388" i="25"/>
  <c r="S383" i="25"/>
  <c r="S382" i="25"/>
  <c r="S372" i="25"/>
  <c r="S368" i="25"/>
  <c r="S367" i="25"/>
  <c r="S366" i="25"/>
  <c r="S365" i="25"/>
  <c r="S362" i="25"/>
  <c r="S357" i="25"/>
  <c r="S356" i="25"/>
  <c r="S346" i="25"/>
  <c r="S342" i="25"/>
  <c r="S341" i="25"/>
  <c r="S340" i="25"/>
  <c r="S339" i="25"/>
  <c r="S336" i="25"/>
  <c r="S331" i="25"/>
  <c r="S330" i="25"/>
  <c r="S320" i="25"/>
  <c r="S316" i="25"/>
  <c r="S315" i="25"/>
  <c r="S314" i="25"/>
  <c r="S313" i="25"/>
  <c r="S310" i="25"/>
  <c r="S305" i="25"/>
  <c r="S304" i="25"/>
  <c r="S294" i="25"/>
  <c r="S284" i="25"/>
  <c r="F520" i="25"/>
  <c r="O511" i="25"/>
  <c r="P511" i="25" s="1"/>
  <c r="F494" i="25"/>
  <c r="O485" i="25"/>
  <c r="P485" i="25" s="1"/>
  <c r="F468" i="25"/>
  <c r="O459" i="25"/>
  <c r="P459" i="25" s="1"/>
  <c r="F442" i="25"/>
  <c r="O433" i="25"/>
  <c r="P433" i="25"/>
  <c r="S420" i="25"/>
  <c r="F416" i="25"/>
  <c r="O407" i="25"/>
  <c r="P407" i="25" s="1"/>
  <c r="F390" i="25"/>
  <c r="O381" i="25"/>
  <c r="P381" i="25" s="1"/>
  <c r="F364" i="25"/>
  <c r="O355" i="25"/>
  <c r="P355" i="25"/>
  <c r="F338" i="25"/>
  <c r="O329" i="25"/>
  <c r="P329" i="25" s="1"/>
  <c r="F312" i="25"/>
  <c r="O303" i="25"/>
  <c r="P303" i="25"/>
  <c r="O277" i="25"/>
  <c r="P277" i="25" s="1"/>
  <c r="P131" i="13"/>
  <c r="Q131" i="13"/>
  <c r="Q1" i="13" s="1"/>
  <c r="N111" i="12"/>
  <c r="N119" i="12"/>
  <c r="N118" i="12"/>
  <c r="W118" i="12" s="1"/>
  <c r="W118" i="11" s="1"/>
  <c r="N117" i="12"/>
  <c r="N116" i="12"/>
  <c r="W116" i="12" s="1"/>
  <c r="N115" i="12"/>
  <c r="W115" i="12" s="1"/>
  <c r="W115" i="11" s="1"/>
  <c r="N114" i="12"/>
  <c r="W114" i="12" s="1"/>
  <c r="W114" i="11" s="1"/>
  <c r="N113" i="12"/>
  <c r="R113" i="12"/>
  <c r="R114" i="12"/>
  <c r="R115" i="12"/>
  <c r="AA115" i="12" s="1"/>
  <c r="R116" i="12"/>
  <c r="R117" i="12"/>
  <c r="R118" i="12"/>
  <c r="R119" i="12"/>
  <c r="R111" i="12"/>
  <c r="K11" i="12"/>
  <c r="S268" i="25"/>
  <c r="S264" i="25"/>
  <c r="S263" i="25"/>
  <c r="S262" i="25"/>
  <c r="S261" i="25"/>
  <c r="S258" i="25"/>
  <c r="S253" i="25"/>
  <c r="S252" i="25"/>
  <c r="S242" i="25"/>
  <c r="S238" i="25"/>
  <c r="S237" i="25"/>
  <c r="S236" i="25"/>
  <c r="S235" i="25"/>
  <c r="S232" i="25"/>
  <c r="S227" i="25"/>
  <c r="S226" i="25"/>
  <c r="S216" i="25"/>
  <c r="S212" i="25"/>
  <c r="S211" i="25"/>
  <c r="S210" i="25"/>
  <c r="S209" i="25"/>
  <c r="S206" i="25"/>
  <c r="S201" i="25"/>
  <c r="S200" i="25"/>
  <c r="S190" i="25"/>
  <c r="S186" i="25"/>
  <c r="S185" i="25"/>
  <c r="S184" i="25"/>
  <c r="S183" i="25"/>
  <c r="S180" i="25"/>
  <c r="S175" i="25"/>
  <c r="S174" i="25"/>
  <c r="S164" i="25"/>
  <c r="S160" i="25"/>
  <c r="S159" i="25"/>
  <c r="S158" i="25"/>
  <c r="S157" i="25"/>
  <c r="S154" i="25"/>
  <c r="S149" i="25"/>
  <c r="S148" i="25"/>
  <c r="S138" i="25"/>
  <c r="S134" i="25"/>
  <c r="S133" i="25"/>
  <c r="S132" i="25"/>
  <c r="S131" i="25"/>
  <c r="S128" i="25"/>
  <c r="S123" i="25"/>
  <c r="S122" i="25"/>
  <c r="S112" i="25"/>
  <c r="S108" i="25"/>
  <c r="S107" i="25"/>
  <c r="S106" i="25"/>
  <c r="S105" i="25"/>
  <c r="S102" i="25"/>
  <c r="S97" i="25"/>
  <c r="S96" i="25"/>
  <c r="S86" i="25"/>
  <c r="S82" i="25"/>
  <c r="S81" i="25"/>
  <c r="S80" i="25"/>
  <c r="S79" i="25"/>
  <c r="S76" i="25"/>
  <c r="S71" i="25"/>
  <c r="S70" i="25"/>
  <c r="S60" i="25"/>
  <c r="S56" i="25"/>
  <c r="S55" i="25"/>
  <c r="S54" i="25"/>
  <c r="S53" i="25"/>
  <c r="S50" i="25"/>
  <c r="S45" i="25"/>
  <c r="S44" i="25"/>
  <c r="S34" i="25"/>
  <c r="S24" i="25"/>
  <c r="I111" i="18"/>
  <c r="J111" i="18"/>
  <c r="K111" i="18" s="1"/>
  <c r="I86" i="18"/>
  <c r="J86" i="18"/>
  <c r="K86" i="18"/>
  <c r="I61" i="18"/>
  <c r="K61" i="18" s="1"/>
  <c r="J61" i="18"/>
  <c r="I36" i="18"/>
  <c r="J36" i="18"/>
  <c r="K36" i="18"/>
  <c r="I11" i="18"/>
  <c r="J11" i="18"/>
  <c r="I86" i="19"/>
  <c r="J86" i="19"/>
  <c r="K86" i="19"/>
  <c r="I61" i="19"/>
  <c r="J61" i="19"/>
  <c r="K61" i="19"/>
  <c r="I36" i="19"/>
  <c r="K36" i="19" s="1"/>
  <c r="J36" i="19"/>
  <c r="I11" i="19"/>
  <c r="J11" i="19"/>
  <c r="K11" i="19" s="1"/>
  <c r="I86" i="13"/>
  <c r="K86" i="13" s="1"/>
  <c r="J86" i="13"/>
  <c r="I61" i="13"/>
  <c r="K61" i="13" s="1"/>
  <c r="J61" i="13"/>
  <c r="I36" i="13"/>
  <c r="J36" i="13"/>
  <c r="K36" i="13"/>
  <c r="I11" i="13"/>
  <c r="J11" i="13"/>
  <c r="I111" i="14"/>
  <c r="J111" i="14"/>
  <c r="K111" i="14"/>
  <c r="I86" i="14"/>
  <c r="J86" i="14"/>
  <c r="K86" i="14"/>
  <c r="I61" i="14"/>
  <c r="K61" i="14" s="1"/>
  <c r="J61" i="14"/>
  <c r="I36" i="14"/>
  <c r="J36" i="14"/>
  <c r="K36" i="14" s="1"/>
  <c r="I11" i="14"/>
  <c r="J11" i="14"/>
  <c r="K11" i="14"/>
  <c r="I86" i="15"/>
  <c r="K86" i="15" s="1"/>
  <c r="J86" i="15"/>
  <c r="I61" i="15"/>
  <c r="J61" i="15"/>
  <c r="K61" i="15"/>
  <c r="I36" i="15"/>
  <c r="J36" i="15"/>
  <c r="I11" i="15"/>
  <c r="J11" i="15"/>
  <c r="K11" i="15"/>
  <c r="I86" i="16"/>
  <c r="J86" i="16"/>
  <c r="K86" i="16"/>
  <c r="I61" i="16"/>
  <c r="K61" i="16" s="1"/>
  <c r="J61" i="16"/>
  <c r="I36" i="16"/>
  <c r="J36" i="16"/>
  <c r="K36" i="16" s="1"/>
  <c r="I11" i="16"/>
  <c r="K11" i="16" s="1"/>
  <c r="J11" i="16"/>
  <c r="I111" i="17"/>
  <c r="K111" i="17" s="1"/>
  <c r="J111" i="17"/>
  <c r="I86" i="17"/>
  <c r="J86" i="17"/>
  <c r="K86" i="17"/>
  <c r="I61" i="17"/>
  <c r="J61" i="17"/>
  <c r="I36" i="17"/>
  <c r="J36" i="17"/>
  <c r="K36" i="17"/>
  <c r="I11" i="17"/>
  <c r="J11" i="17"/>
  <c r="K11" i="17"/>
  <c r="I86" i="8"/>
  <c r="K86" i="8" s="1"/>
  <c r="J86" i="8"/>
  <c r="I61" i="8"/>
  <c r="J61" i="8"/>
  <c r="K61" i="8" s="1"/>
  <c r="I36" i="8"/>
  <c r="J36" i="8"/>
  <c r="K36" i="8"/>
  <c r="I11" i="8"/>
  <c r="K11" i="8" s="1"/>
  <c r="J11" i="8"/>
  <c r="I86" i="9"/>
  <c r="J86" i="9"/>
  <c r="K86" i="9"/>
  <c r="I61" i="9"/>
  <c r="J61" i="9"/>
  <c r="I36" i="9"/>
  <c r="J36" i="9"/>
  <c r="K36" i="9"/>
  <c r="I11" i="9"/>
  <c r="J11" i="9"/>
  <c r="K11" i="9"/>
  <c r="I111" i="10"/>
  <c r="K111" i="10" s="1"/>
  <c r="J111" i="10"/>
  <c r="I86" i="10"/>
  <c r="J86" i="10"/>
  <c r="K86" i="10" s="1"/>
  <c r="I61" i="10"/>
  <c r="K61" i="10" s="1"/>
  <c r="J61" i="10"/>
  <c r="I36" i="10"/>
  <c r="K36" i="10" s="1"/>
  <c r="J36" i="10"/>
  <c r="I11" i="10"/>
  <c r="J11" i="10"/>
  <c r="K11" i="10"/>
  <c r="I86" i="11"/>
  <c r="J86" i="11"/>
  <c r="I61" i="11"/>
  <c r="J61" i="11"/>
  <c r="K61" i="11"/>
  <c r="I36" i="11"/>
  <c r="J36" i="11"/>
  <c r="K36" i="11"/>
  <c r="I11" i="11"/>
  <c r="K11" i="11" s="1"/>
  <c r="J11" i="11"/>
  <c r="I86" i="12"/>
  <c r="J86" i="12"/>
  <c r="K86" i="12" s="1"/>
  <c r="I61" i="12"/>
  <c r="J61" i="12"/>
  <c r="K61" i="12"/>
  <c r="I36" i="12"/>
  <c r="K36" i="12" s="1"/>
  <c r="J36" i="12"/>
  <c r="W119" i="12"/>
  <c r="W119" i="11" s="1"/>
  <c r="W143" i="10"/>
  <c r="W118" i="9" s="1"/>
  <c r="W118" i="8" s="1"/>
  <c r="W143" i="17" s="1"/>
  <c r="W118" i="16" s="1"/>
  <c r="W118" i="15" s="1"/>
  <c r="W143" i="14" s="1"/>
  <c r="W118" i="13" s="1"/>
  <c r="W118" i="19" s="1"/>
  <c r="W168" i="18" s="1"/>
  <c r="W117" i="12"/>
  <c r="W117" i="11"/>
  <c r="W142" i="10" s="1"/>
  <c r="W113" i="12"/>
  <c r="W113" i="11" s="1"/>
  <c r="W138" i="10" s="1"/>
  <c r="W113" i="9" s="1"/>
  <c r="W113" i="8" s="1"/>
  <c r="W138" i="17" s="1"/>
  <c r="W113" i="16" s="1"/>
  <c r="W113" i="15" s="1"/>
  <c r="W138" i="14" s="1"/>
  <c r="W113" i="13" s="1"/>
  <c r="W113" i="19" s="1"/>
  <c r="W163" i="18" s="1"/>
  <c r="W111" i="12"/>
  <c r="W111" i="11" s="1"/>
  <c r="F260" i="25"/>
  <c r="F234" i="25"/>
  <c r="F208" i="25"/>
  <c r="F182" i="25"/>
  <c r="F156" i="25"/>
  <c r="F130" i="25"/>
  <c r="F104" i="25"/>
  <c r="F78" i="25"/>
  <c r="F52" i="25"/>
  <c r="H20" i="13"/>
  <c r="I20" i="13"/>
  <c r="J20" i="13"/>
  <c r="K20" i="13"/>
  <c r="H19" i="13"/>
  <c r="I19" i="13"/>
  <c r="K19" i="13" s="1"/>
  <c r="J19" i="13"/>
  <c r="H18" i="13"/>
  <c r="I18" i="13"/>
  <c r="J18" i="13"/>
  <c r="K18" i="13"/>
  <c r="H17" i="13"/>
  <c r="I17" i="13"/>
  <c r="K17" i="13" s="1"/>
  <c r="J17" i="13"/>
  <c r="H16" i="13"/>
  <c r="I16" i="13"/>
  <c r="J16" i="13"/>
  <c r="K16" i="13"/>
  <c r="H15" i="13"/>
  <c r="I15" i="13"/>
  <c r="K15" i="13" s="1"/>
  <c r="J15" i="13"/>
  <c r="H14" i="13"/>
  <c r="I14" i="13"/>
  <c r="J14" i="13"/>
  <c r="K14" i="13"/>
  <c r="H13" i="13"/>
  <c r="I13" i="13"/>
  <c r="K13" i="13" s="1"/>
  <c r="J13" i="13"/>
  <c r="H12" i="13"/>
  <c r="I12" i="13"/>
  <c r="J12" i="13"/>
  <c r="K12" i="13"/>
  <c r="H11" i="13"/>
  <c r="H20" i="16"/>
  <c r="I20" i="16"/>
  <c r="K20" i="16" s="1"/>
  <c r="J20" i="16"/>
  <c r="H19" i="16"/>
  <c r="I19" i="16"/>
  <c r="J19" i="16"/>
  <c r="K19" i="16"/>
  <c r="H18" i="16"/>
  <c r="I18" i="16"/>
  <c r="K18" i="16" s="1"/>
  <c r="J18" i="16"/>
  <c r="H17" i="16"/>
  <c r="I17" i="16"/>
  <c r="J17" i="16"/>
  <c r="K17" i="16" s="1"/>
  <c r="H16" i="16"/>
  <c r="I16" i="16"/>
  <c r="K16" i="16" s="1"/>
  <c r="J16" i="16"/>
  <c r="H15" i="16"/>
  <c r="I15" i="16"/>
  <c r="J15" i="16"/>
  <c r="K15" i="16"/>
  <c r="H14" i="16"/>
  <c r="I14" i="16"/>
  <c r="K14" i="16" s="1"/>
  <c r="J14" i="16"/>
  <c r="H13" i="16"/>
  <c r="I13" i="16"/>
  <c r="J13" i="16"/>
  <c r="K13" i="16" s="1"/>
  <c r="H12" i="16"/>
  <c r="I12" i="16"/>
  <c r="K12" i="16" s="1"/>
  <c r="J12" i="16"/>
  <c r="H11" i="16"/>
  <c r="H20" i="9"/>
  <c r="I20" i="9"/>
  <c r="K20" i="9" s="1"/>
  <c r="J20" i="9"/>
  <c r="H19" i="9"/>
  <c r="I19" i="9"/>
  <c r="J19" i="9"/>
  <c r="K19" i="9"/>
  <c r="H18" i="9"/>
  <c r="I18" i="9"/>
  <c r="K18" i="9" s="1"/>
  <c r="J18" i="9"/>
  <c r="H17" i="9"/>
  <c r="I17" i="9"/>
  <c r="J17" i="9"/>
  <c r="K17" i="9"/>
  <c r="H16" i="9"/>
  <c r="I16" i="9"/>
  <c r="K16" i="9" s="1"/>
  <c r="J16" i="9"/>
  <c r="H15" i="9"/>
  <c r="I15" i="9"/>
  <c r="J15" i="9"/>
  <c r="K15" i="9"/>
  <c r="H14" i="9"/>
  <c r="I14" i="9"/>
  <c r="K14" i="9" s="1"/>
  <c r="J14" i="9"/>
  <c r="H13" i="9"/>
  <c r="I13" i="9"/>
  <c r="J13" i="9"/>
  <c r="K13" i="9"/>
  <c r="H12" i="9"/>
  <c r="I12" i="9"/>
  <c r="K12" i="9" s="1"/>
  <c r="J12" i="9"/>
  <c r="H11" i="9"/>
  <c r="H20" i="18"/>
  <c r="I20" i="18"/>
  <c r="K20" i="18" s="1"/>
  <c r="J20" i="18"/>
  <c r="H19" i="18"/>
  <c r="I19" i="18"/>
  <c r="J19" i="18"/>
  <c r="H18" i="18"/>
  <c r="I18" i="18"/>
  <c r="J18" i="18"/>
  <c r="K18" i="18" s="1"/>
  <c r="H17" i="18"/>
  <c r="I17" i="18"/>
  <c r="J17" i="18"/>
  <c r="H16" i="18"/>
  <c r="I16" i="18"/>
  <c r="J16" i="18"/>
  <c r="K16" i="18" s="1"/>
  <c r="H15" i="18"/>
  <c r="I15" i="18"/>
  <c r="J15" i="18"/>
  <c r="H14" i="18"/>
  <c r="I14" i="18"/>
  <c r="J14" i="18"/>
  <c r="K14" i="18" s="1"/>
  <c r="H13" i="18"/>
  <c r="I13" i="18"/>
  <c r="J13" i="18"/>
  <c r="H12" i="18"/>
  <c r="I12" i="18"/>
  <c r="J12" i="18"/>
  <c r="K12" i="18" s="1"/>
  <c r="H11" i="18"/>
  <c r="H20" i="19"/>
  <c r="I20" i="19"/>
  <c r="K20" i="19" s="1"/>
  <c r="J20" i="19"/>
  <c r="H19" i="19"/>
  <c r="I19" i="19"/>
  <c r="J19" i="19"/>
  <c r="K19" i="19"/>
  <c r="H18" i="19"/>
  <c r="I18" i="19"/>
  <c r="K18" i="19" s="1"/>
  <c r="J18" i="19"/>
  <c r="H17" i="19"/>
  <c r="I17" i="19"/>
  <c r="J17" i="19"/>
  <c r="K17" i="19"/>
  <c r="H16" i="19"/>
  <c r="I16" i="19"/>
  <c r="K16" i="19" s="1"/>
  <c r="J16" i="19"/>
  <c r="H15" i="19"/>
  <c r="I15" i="19"/>
  <c r="K15" i="19" s="1"/>
  <c r="J15" i="19"/>
  <c r="H14" i="19"/>
  <c r="I14" i="19"/>
  <c r="K14" i="19" s="1"/>
  <c r="J14" i="19"/>
  <c r="H13" i="19"/>
  <c r="I13" i="19"/>
  <c r="K13" i="19" s="1"/>
  <c r="J13" i="19"/>
  <c r="H12" i="19"/>
  <c r="I12" i="19"/>
  <c r="K12" i="19" s="1"/>
  <c r="J12" i="19"/>
  <c r="H11" i="19"/>
  <c r="H20" i="14"/>
  <c r="I20" i="14"/>
  <c r="J20" i="14"/>
  <c r="K20" i="14"/>
  <c r="H19" i="14"/>
  <c r="I19" i="14"/>
  <c r="K19" i="14" s="1"/>
  <c r="J19" i="14"/>
  <c r="H18" i="14"/>
  <c r="I18" i="14"/>
  <c r="J18" i="14"/>
  <c r="K18" i="14" s="1"/>
  <c r="H17" i="14"/>
  <c r="I17" i="14"/>
  <c r="K17" i="14" s="1"/>
  <c r="J17" i="14"/>
  <c r="H16" i="14"/>
  <c r="I16" i="14"/>
  <c r="J16" i="14"/>
  <c r="K16" i="14"/>
  <c r="H15" i="14"/>
  <c r="I15" i="14"/>
  <c r="K15" i="14" s="1"/>
  <c r="J15" i="14"/>
  <c r="H14" i="14"/>
  <c r="I14" i="14"/>
  <c r="J14" i="14"/>
  <c r="K14" i="14"/>
  <c r="H13" i="14"/>
  <c r="I13" i="14"/>
  <c r="K13" i="14" s="1"/>
  <c r="J13" i="14"/>
  <c r="H12" i="14"/>
  <c r="I12" i="14"/>
  <c r="J12" i="14"/>
  <c r="K12" i="14"/>
  <c r="H11" i="14"/>
  <c r="H20" i="15"/>
  <c r="I20" i="15"/>
  <c r="J20" i="15"/>
  <c r="K20" i="15"/>
  <c r="H19" i="15"/>
  <c r="I19" i="15"/>
  <c r="J19" i="15"/>
  <c r="K19" i="15"/>
  <c r="H18" i="15"/>
  <c r="I18" i="15"/>
  <c r="J18" i="15"/>
  <c r="K18" i="15"/>
  <c r="H17" i="15"/>
  <c r="I17" i="15"/>
  <c r="J17" i="15"/>
  <c r="K17" i="15"/>
  <c r="H16" i="15"/>
  <c r="I16" i="15"/>
  <c r="J16" i="15"/>
  <c r="K16" i="15"/>
  <c r="H15" i="15"/>
  <c r="I15" i="15"/>
  <c r="J15" i="15"/>
  <c r="K15" i="15"/>
  <c r="H14" i="15"/>
  <c r="I14" i="15"/>
  <c r="J14" i="15"/>
  <c r="K14" i="15"/>
  <c r="H13" i="15"/>
  <c r="I13" i="15"/>
  <c r="J13" i="15"/>
  <c r="K13" i="15"/>
  <c r="H12" i="15"/>
  <c r="I12" i="15"/>
  <c r="J12" i="15"/>
  <c r="K12" i="15"/>
  <c r="H11" i="15"/>
  <c r="H20" i="17"/>
  <c r="I20" i="17"/>
  <c r="J20" i="17"/>
  <c r="H19" i="17"/>
  <c r="I19" i="17"/>
  <c r="J19" i="17"/>
  <c r="H18" i="17"/>
  <c r="I18" i="17"/>
  <c r="K18" i="17" s="1"/>
  <c r="J18" i="17"/>
  <c r="H17" i="17"/>
  <c r="I17" i="17"/>
  <c r="J17" i="17"/>
  <c r="K17" i="17" s="1"/>
  <c r="H16" i="17"/>
  <c r="I16" i="17"/>
  <c r="K16" i="17" s="1"/>
  <c r="J16" i="17"/>
  <c r="H15" i="17"/>
  <c r="I15" i="17"/>
  <c r="J15" i="17"/>
  <c r="K15" i="17" s="1"/>
  <c r="H14" i="17"/>
  <c r="I14" i="17"/>
  <c r="K14" i="17" s="1"/>
  <c r="J14" i="17"/>
  <c r="H13" i="17"/>
  <c r="I13" i="17"/>
  <c r="J13" i="17"/>
  <c r="K13" i="17" s="1"/>
  <c r="H12" i="17"/>
  <c r="I12" i="17"/>
  <c r="J12" i="17"/>
  <c r="H11" i="17"/>
  <c r="H20" i="8"/>
  <c r="I20" i="8"/>
  <c r="J20" i="8"/>
  <c r="K20" i="8"/>
  <c r="H19" i="8"/>
  <c r="I19" i="8"/>
  <c r="K19" i="8" s="1"/>
  <c r="J19" i="8"/>
  <c r="H18" i="8"/>
  <c r="I18" i="8"/>
  <c r="K18" i="8" s="1"/>
  <c r="J18" i="8"/>
  <c r="H17" i="8"/>
  <c r="I17" i="8"/>
  <c r="K17" i="8" s="1"/>
  <c r="J17" i="8"/>
  <c r="H16" i="8"/>
  <c r="I16" i="8"/>
  <c r="K16" i="8" s="1"/>
  <c r="J16" i="8"/>
  <c r="H15" i="8"/>
  <c r="I15" i="8"/>
  <c r="K15" i="8" s="1"/>
  <c r="J15" i="8"/>
  <c r="H14" i="8"/>
  <c r="I14" i="8"/>
  <c r="K14" i="8" s="1"/>
  <c r="J14" i="8"/>
  <c r="H13" i="8"/>
  <c r="I13" i="8"/>
  <c r="K13" i="8" s="1"/>
  <c r="J13" i="8"/>
  <c r="H12" i="8"/>
  <c r="I12" i="8"/>
  <c r="J12" i="8"/>
  <c r="K12" i="8"/>
  <c r="H11" i="8"/>
  <c r="H20" i="10"/>
  <c r="I20" i="10"/>
  <c r="K20" i="10" s="1"/>
  <c r="J20" i="10"/>
  <c r="H19" i="10"/>
  <c r="I19" i="10"/>
  <c r="J19" i="10"/>
  <c r="K19" i="10"/>
  <c r="H18" i="10"/>
  <c r="I18" i="10"/>
  <c r="K18" i="10" s="1"/>
  <c r="J18" i="10"/>
  <c r="H17" i="10"/>
  <c r="I17" i="10"/>
  <c r="J17" i="10"/>
  <c r="K17" i="10"/>
  <c r="H16" i="10"/>
  <c r="I16" i="10"/>
  <c r="K16" i="10" s="1"/>
  <c r="J16" i="10"/>
  <c r="H15" i="10"/>
  <c r="I15" i="10"/>
  <c r="J15" i="10"/>
  <c r="K15" i="10"/>
  <c r="H14" i="10"/>
  <c r="I14" i="10"/>
  <c r="K14" i="10" s="1"/>
  <c r="J14" i="10"/>
  <c r="H13" i="10"/>
  <c r="I13" i="10"/>
  <c r="J13" i="10"/>
  <c r="K13" i="10" s="1"/>
  <c r="H12" i="10"/>
  <c r="I12" i="10"/>
  <c r="K12" i="10" s="1"/>
  <c r="J12" i="10"/>
  <c r="H11" i="10"/>
  <c r="H20" i="11"/>
  <c r="I20" i="11"/>
  <c r="J20" i="11"/>
  <c r="K20" i="11" s="1"/>
  <c r="H19" i="11"/>
  <c r="I19" i="11"/>
  <c r="J19" i="11"/>
  <c r="K19" i="11"/>
  <c r="H18" i="11"/>
  <c r="I18" i="11"/>
  <c r="J18" i="11"/>
  <c r="K18" i="11" s="1"/>
  <c r="H17" i="11"/>
  <c r="I17" i="11"/>
  <c r="J17" i="11"/>
  <c r="K17" i="11"/>
  <c r="H16" i="11"/>
  <c r="I16" i="11"/>
  <c r="J16" i="11"/>
  <c r="K16" i="11" s="1"/>
  <c r="H15" i="11"/>
  <c r="I15" i="11"/>
  <c r="J15" i="11"/>
  <c r="K15" i="11"/>
  <c r="H14" i="11"/>
  <c r="I14" i="11"/>
  <c r="J14" i="11"/>
  <c r="K14" i="11" s="1"/>
  <c r="H13" i="11"/>
  <c r="I13" i="11"/>
  <c r="J13" i="11"/>
  <c r="K13" i="11"/>
  <c r="H12" i="11"/>
  <c r="I12" i="11"/>
  <c r="J12" i="11"/>
  <c r="K12" i="11" s="1"/>
  <c r="H11" i="11"/>
  <c r="H120" i="18"/>
  <c r="I120" i="18"/>
  <c r="J120" i="18"/>
  <c r="K120" i="18" s="1"/>
  <c r="L120" i="18"/>
  <c r="H119" i="18"/>
  <c r="I119" i="18"/>
  <c r="K119" i="18" s="1"/>
  <c r="J119" i="18"/>
  <c r="L119" i="18"/>
  <c r="H118" i="18"/>
  <c r="I118" i="18"/>
  <c r="J118" i="18"/>
  <c r="K118" i="18"/>
  <c r="L118" i="18"/>
  <c r="H117" i="18"/>
  <c r="I117" i="18"/>
  <c r="J117" i="18"/>
  <c r="K117" i="18"/>
  <c r="L117" i="18"/>
  <c r="H116" i="18"/>
  <c r="I116" i="18"/>
  <c r="K116" i="18" s="1"/>
  <c r="J116" i="18"/>
  <c r="L116" i="18"/>
  <c r="H115" i="18"/>
  <c r="I115" i="18"/>
  <c r="J115" i="18"/>
  <c r="K115" i="18"/>
  <c r="L115" i="18"/>
  <c r="H114" i="18"/>
  <c r="I114" i="18"/>
  <c r="K114" i="18" s="1"/>
  <c r="J114" i="18"/>
  <c r="L114" i="18"/>
  <c r="H113" i="18"/>
  <c r="I113" i="18"/>
  <c r="K113" i="18" s="1"/>
  <c r="J113" i="18"/>
  <c r="L113" i="18"/>
  <c r="H112" i="18"/>
  <c r="I112" i="18"/>
  <c r="K112" i="18" s="1"/>
  <c r="J112" i="18"/>
  <c r="L112" i="18"/>
  <c r="H111" i="18"/>
  <c r="L111" i="18"/>
  <c r="H120" i="14"/>
  <c r="I120" i="14"/>
  <c r="J120" i="14"/>
  <c r="K120" i="14"/>
  <c r="L120" i="14"/>
  <c r="H119" i="14"/>
  <c r="I119" i="14"/>
  <c r="J119" i="14"/>
  <c r="L119" i="14"/>
  <c r="H118" i="14"/>
  <c r="I118" i="14"/>
  <c r="J118" i="14"/>
  <c r="K118" i="14"/>
  <c r="L118" i="14"/>
  <c r="H117" i="14"/>
  <c r="I117" i="14"/>
  <c r="K117" i="14" s="1"/>
  <c r="J117" i="14"/>
  <c r="L117" i="14"/>
  <c r="H116" i="14"/>
  <c r="I116" i="14"/>
  <c r="J116" i="14"/>
  <c r="K116" i="14"/>
  <c r="L116" i="14"/>
  <c r="H115" i="14"/>
  <c r="I115" i="14"/>
  <c r="J115" i="14"/>
  <c r="K115" i="14" s="1"/>
  <c r="L115" i="14"/>
  <c r="H114" i="14"/>
  <c r="I114" i="14"/>
  <c r="K114" i="14" s="1"/>
  <c r="J114" i="14"/>
  <c r="L114" i="14"/>
  <c r="H113" i="14"/>
  <c r="I113" i="14"/>
  <c r="J113" i="14"/>
  <c r="K113" i="14" s="1"/>
  <c r="L113" i="14"/>
  <c r="H112" i="14"/>
  <c r="I112" i="14"/>
  <c r="J112" i="14"/>
  <c r="K112" i="14"/>
  <c r="L112" i="14"/>
  <c r="H111" i="14"/>
  <c r="L111" i="14"/>
  <c r="H120" i="17"/>
  <c r="I120" i="17"/>
  <c r="K120" i="17" s="1"/>
  <c r="J120" i="17"/>
  <c r="L120" i="17"/>
  <c r="H119" i="17"/>
  <c r="I119" i="17"/>
  <c r="K119" i="17" s="1"/>
  <c r="J119" i="17"/>
  <c r="L119" i="17"/>
  <c r="H118" i="17"/>
  <c r="I118" i="17"/>
  <c r="J118" i="17"/>
  <c r="K118" i="17" s="1"/>
  <c r="L118" i="17"/>
  <c r="H117" i="17"/>
  <c r="I117" i="17"/>
  <c r="K117" i="17" s="1"/>
  <c r="J117" i="17"/>
  <c r="L117" i="17"/>
  <c r="H116" i="17"/>
  <c r="I116" i="17"/>
  <c r="J116" i="17"/>
  <c r="K116" i="17"/>
  <c r="L116" i="17"/>
  <c r="H115" i="17"/>
  <c r="I115" i="17"/>
  <c r="J115" i="17"/>
  <c r="K115" i="17"/>
  <c r="L115" i="17"/>
  <c r="H114" i="17"/>
  <c r="I114" i="17"/>
  <c r="K114" i="17" s="1"/>
  <c r="J114" i="17"/>
  <c r="L114" i="17"/>
  <c r="H113" i="17"/>
  <c r="I113" i="17"/>
  <c r="J113" i="17"/>
  <c r="K113" i="17"/>
  <c r="L113" i="17"/>
  <c r="H112" i="17"/>
  <c r="I112" i="17"/>
  <c r="K112" i="17" s="1"/>
  <c r="J112" i="17"/>
  <c r="L112" i="17"/>
  <c r="H111" i="17"/>
  <c r="L111" i="17"/>
  <c r="H120" i="10"/>
  <c r="I120" i="10"/>
  <c r="K120" i="10" s="1"/>
  <c r="J120" i="10"/>
  <c r="L120" i="10"/>
  <c r="H119" i="10"/>
  <c r="I119" i="10"/>
  <c r="J119" i="10"/>
  <c r="K119" i="10" s="1"/>
  <c r="L119" i="10"/>
  <c r="H118" i="10"/>
  <c r="I118" i="10"/>
  <c r="J118" i="10"/>
  <c r="K118" i="10"/>
  <c r="L118" i="10"/>
  <c r="H117" i="10"/>
  <c r="I117" i="10"/>
  <c r="J117" i="10"/>
  <c r="L117" i="10"/>
  <c r="H116" i="10"/>
  <c r="I116" i="10"/>
  <c r="K116" i="10" s="1"/>
  <c r="J116" i="10"/>
  <c r="L116" i="10"/>
  <c r="H115" i="10"/>
  <c r="I115" i="10"/>
  <c r="K115" i="10" s="1"/>
  <c r="J115" i="10"/>
  <c r="L115" i="10"/>
  <c r="H114" i="10"/>
  <c r="I114" i="10"/>
  <c r="J114" i="10"/>
  <c r="K114" i="10"/>
  <c r="L114" i="10"/>
  <c r="H113" i="10"/>
  <c r="I113" i="10"/>
  <c r="J113" i="10"/>
  <c r="K113" i="10" s="1"/>
  <c r="L113" i="10"/>
  <c r="H112" i="10"/>
  <c r="I112" i="10"/>
  <c r="K112" i="10" s="1"/>
  <c r="J112" i="10"/>
  <c r="L112" i="10"/>
  <c r="H111" i="10"/>
  <c r="L111" i="10"/>
  <c r="H95" i="18"/>
  <c r="I95" i="18"/>
  <c r="J95" i="18"/>
  <c r="L95" i="18"/>
  <c r="H94" i="18"/>
  <c r="I94" i="18"/>
  <c r="J94" i="18"/>
  <c r="K94" i="18"/>
  <c r="L94" i="18"/>
  <c r="H93" i="18"/>
  <c r="I93" i="18"/>
  <c r="K93" i="18" s="1"/>
  <c r="J93" i="18"/>
  <c r="L93" i="18"/>
  <c r="H92" i="18"/>
  <c r="I92" i="18"/>
  <c r="J92" i="18"/>
  <c r="K92" i="18"/>
  <c r="L92" i="18"/>
  <c r="H91" i="18"/>
  <c r="I91" i="18"/>
  <c r="J91" i="18"/>
  <c r="K91" i="18" s="1"/>
  <c r="L91" i="18"/>
  <c r="H90" i="18"/>
  <c r="I90" i="18"/>
  <c r="K90" i="18" s="1"/>
  <c r="J90" i="18"/>
  <c r="L90" i="18"/>
  <c r="H89" i="18"/>
  <c r="I89" i="18"/>
  <c r="J89" i="18"/>
  <c r="K89" i="18" s="1"/>
  <c r="L89" i="18"/>
  <c r="H88" i="18"/>
  <c r="I88" i="18"/>
  <c r="J88" i="18"/>
  <c r="K88" i="18"/>
  <c r="L88" i="18"/>
  <c r="H87" i="18"/>
  <c r="I87" i="18"/>
  <c r="J87" i="18"/>
  <c r="L87" i="18"/>
  <c r="H86" i="18"/>
  <c r="L86" i="18"/>
  <c r="H95" i="19"/>
  <c r="I95" i="19"/>
  <c r="J95" i="19"/>
  <c r="K95" i="19" s="1"/>
  <c r="L95" i="19"/>
  <c r="H94" i="19"/>
  <c r="I94" i="19"/>
  <c r="J94" i="19"/>
  <c r="K94" i="19" s="1"/>
  <c r="L94" i="19"/>
  <c r="H93" i="19"/>
  <c r="I93" i="19"/>
  <c r="K93" i="19" s="1"/>
  <c r="J93" i="19"/>
  <c r="L93" i="19"/>
  <c r="H92" i="19"/>
  <c r="I92" i="19"/>
  <c r="J92" i="19"/>
  <c r="K92" i="19"/>
  <c r="L92" i="19"/>
  <c r="H91" i="19"/>
  <c r="I91" i="19"/>
  <c r="J91" i="19"/>
  <c r="K91" i="19"/>
  <c r="L91" i="19"/>
  <c r="H90" i="19"/>
  <c r="I90" i="19"/>
  <c r="K90" i="19" s="1"/>
  <c r="J90" i="19"/>
  <c r="L90" i="19"/>
  <c r="H89" i="19"/>
  <c r="I89" i="19"/>
  <c r="J89" i="19"/>
  <c r="K89" i="19"/>
  <c r="L89" i="19"/>
  <c r="H88" i="19"/>
  <c r="I88" i="19"/>
  <c r="K88" i="19" s="1"/>
  <c r="J88" i="19"/>
  <c r="L88" i="19"/>
  <c r="H87" i="19"/>
  <c r="I87" i="19"/>
  <c r="K87" i="19" s="1"/>
  <c r="J87" i="19"/>
  <c r="L87" i="19"/>
  <c r="H86" i="19"/>
  <c r="L86" i="19"/>
  <c r="H95" i="13"/>
  <c r="I95" i="13"/>
  <c r="J95" i="13"/>
  <c r="K95" i="13"/>
  <c r="L95" i="13"/>
  <c r="H94" i="13"/>
  <c r="I94" i="13"/>
  <c r="J94" i="13"/>
  <c r="K94" i="13"/>
  <c r="L94" i="13"/>
  <c r="H93" i="13"/>
  <c r="I93" i="13"/>
  <c r="K93" i="13" s="1"/>
  <c r="J93" i="13"/>
  <c r="L93" i="13"/>
  <c r="H92" i="13"/>
  <c r="I92" i="13"/>
  <c r="J92" i="13"/>
  <c r="K92" i="13"/>
  <c r="L92" i="13"/>
  <c r="H91" i="13"/>
  <c r="I91" i="13"/>
  <c r="K91" i="13" s="1"/>
  <c r="J91" i="13"/>
  <c r="L91" i="13"/>
  <c r="H90" i="13"/>
  <c r="I90" i="13"/>
  <c r="J90" i="13"/>
  <c r="K90" i="13"/>
  <c r="L90" i="13"/>
  <c r="H89" i="13"/>
  <c r="I89" i="13"/>
  <c r="K89" i="13" s="1"/>
  <c r="J89" i="13"/>
  <c r="L89" i="13"/>
  <c r="H88" i="13"/>
  <c r="I88" i="13"/>
  <c r="K88" i="13" s="1"/>
  <c r="J88" i="13"/>
  <c r="L88" i="13"/>
  <c r="H87" i="13"/>
  <c r="I87" i="13"/>
  <c r="J87" i="13"/>
  <c r="K87" i="13"/>
  <c r="L87" i="13"/>
  <c r="H86" i="13"/>
  <c r="L86" i="13"/>
  <c r="H95" i="14"/>
  <c r="I95" i="14"/>
  <c r="K95" i="14" s="1"/>
  <c r="J95" i="14"/>
  <c r="L95" i="14"/>
  <c r="H94" i="14"/>
  <c r="I94" i="14"/>
  <c r="K94" i="14" s="1"/>
  <c r="J94" i="14"/>
  <c r="L94" i="14"/>
  <c r="H93" i="14"/>
  <c r="I93" i="14"/>
  <c r="J93" i="14"/>
  <c r="K93" i="14"/>
  <c r="L93" i="14"/>
  <c r="H92" i="14"/>
  <c r="I92" i="14"/>
  <c r="J92" i="14"/>
  <c r="K92" i="14" s="1"/>
  <c r="L92" i="14"/>
  <c r="H91" i="14"/>
  <c r="I91" i="14"/>
  <c r="K91" i="14" s="1"/>
  <c r="J91" i="14"/>
  <c r="L91" i="14"/>
  <c r="H90" i="14"/>
  <c r="I90" i="14"/>
  <c r="J90" i="14"/>
  <c r="K90" i="14" s="1"/>
  <c r="L90" i="14"/>
  <c r="H89" i="14"/>
  <c r="I89" i="14"/>
  <c r="J89" i="14"/>
  <c r="K89" i="14"/>
  <c r="L89" i="14"/>
  <c r="H88" i="14"/>
  <c r="I88" i="14"/>
  <c r="J88" i="14"/>
  <c r="L88" i="14"/>
  <c r="H87" i="14"/>
  <c r="I87" i="14"/>
  <c r="J87" i="14"/>
  <c r="K87" i="14"/>
  <c r="L87" i="14"/>
  <c r="H86" i="14"/>
  <c r="L86" i="14"/>
  <c r="H95" i="15"/>
  <c r="I95" i="15"/>
  <c r="J95" i="15"/>
  <c r="K95" i="15" s="1"/>
  <c r="L95" i="15"/>
  <c r="H94" i="15"/>
  <c r="I94" i="15"/>
  <c r="K94" i="15" s="1"/>
  <c r="J94" i="15"/>
  <c r="L94" i="15"/>
  <c r="H93" i="15"/>
  <c r="I93" i="15"/>
  <c r="J93" i="15"/>
  <c r="K93" i="15"/>
  <c r="L93" i="15"/>
  <c r="H92" i="15"/>
  <c r="I92" i="15"/>
  <c r="J92" i="15"/>
  <c r="K92" i="15"/>
  <c r="L92" i="15"/>
  <c r="H91" i="15"/>
  <c r="I91" i="15"/>
  <c r="J91" i="15"/>
  <c r="L91" i="15"/>
  <c r="H90" i="15"/>
  <c r="I90" i="15"/>
  <c r="J90" i="15"/>
  <c r="K90" i="15"/>
  <c r="L90" i="15"/>
  <c r="H89" i="15"/>
  <c r="I89" i="15"/>
  <c r="K89" i="15" s="1"/>
  <c r="J89" i="15"/>
  <c r="L89" i="15"/>
  <c r="H88" i="15"/>
  <c r="I88" i="15"/>
  <c r="J88" i="15"/>
  <c r="K88" i="15" s="1"/>
  <c r="L88" i="15"/>
  <c r="H87" i="15"/>
  <c r="I87" i="15"/>
  <c r="J87" i="15"/>
  <c r="K87" i="15" s="1"/>
  <c r="L87" i="15"/>
  <c r="H86" i="15"/>
  <c r="L86" i="15"/>
  <c r="H95" i="16"/>
  <c r="I95" i="16"/>
  <c r="J95" i="16"/>
  <c r="K95" i="16"/>
  <c r="L95" i="16"/>
  <c r="H94" i="16"/>
  <c r="I94" i="16"/>
  <c r="J94" i="16"/>
  <c r="L94" i="16"/>
  <c r="H93" i="16"/>
  <c r="I93" i="16"/>
  <c r="K93" i="16" s="1"/>
  <c r="J93" i="16"/>
  <c r="L93" i="16"/>
  <c r="H92" i="16"/>
  <c r="I92" i="16"/>
  <c r="K92" i="16" s="1"/>
  <c r="J92" i="16"/>
  <c r="L92" i="16"/>
  <c r="H91" i="16"/>
  <c r="I91" i="16"/>
  <c r="K91" i="16" s="1"/>
  <c r="J91" i="16"/>
  <c r="L91" i="16"/>
  <c r="H90" i="16"/>
  <c r="I90" i="16"/>
  <c r="J90" i="16"/>
  <c r="K90" i="16" s="1"/>
  <c r="L90" i="16"/>
  <c r="H89" i="16"/>
  <c r="I89" i="16"/>
  <c r="K89" i="16" s="1"/>
  <c r="J89" i="16"/>
  <c r="L89" i="16"/>
  <c r="H88" i="16"/>
  <c r="I88" i="16"/>
  <c r="J88" i="16"/>
  <c r="K88" i="16"/>
  <c r="L88" i="16"/>
  <c r="H87" i="16"/>
  <c r="I87" i="16"/>
  <c r="J87" i="16"/>
  <c r="K87" i="16"/>
  <c r="L87" i="16"/>
  <c r="H86" i="16"/>
  <c r="L86" i="16"/>
  <c r="H95" i="17"/>
  <c r="I95" i="17"/>
  <c r="K95" i="17" s="1"/>
  <c r="J95" i="17"/>
  <c r="L95" i="17"/>
  <c r="H94" i="17"/>
  <c r="I94" i="17"/>
  <c r="J94" i="17"/>
  <c r="K94" i="17"/>
  <c r="L94" i="17"/>
  <c r="H93" i="17"/>
  <c r="I93" i="17"/>
  <c r="K93" i="17" s="1"/>
  <c r="J93" i="17"/>
  <c r="L93" i="17"/>
  <c r="H92" i="17"/>
  <c r="I92" i="17"/>
  <c r="K92" i="17" s="1"/>
  <c r="J92" i="17"/>
  <c r="L92" i="17"/>
  <c r="H91" i="17"/>
  <c r="I91" i="17"/>
  <c r="J91" i="17"/>
  <c r="K91" i="17"/>
  <c r="L91" i="17"/>
  <c r="H90" i="17"/>
  <c r="I90" i="17"/>
  <c r="J90" i="17"/>
  <c r="K90" i="17"/>
  <c r="L90" i="17"/>
  <c r="H89" i="17"/>
  <c r="I89" i="17"/>
  <c r="K89" i="17" s="1"/>
  <c r="J89" i="17"/>
  <c r="L89" i="17"/>
  <c r="H88" i="17"/>
  <c r="I88" i="17"/>
  <c r="K88" i="17" s="1"/>
  <c r="J88" i="17"/>
  <c r="L88" i="17"/>
  <c r="H87" i="17"/>
  <c r="I87" i="17"/>
  <c r="K87" i="17" s="1"/>
  <c r="J87" i="17"/>
  <c r="L87" i="17"/>
  <c r="H86" i="17"/>
  <c r="L86" i="17"/>
  <c r="H95" i="8"/>
  <c r="I95" i="8"/>
  <c r="K95" i="8" s="1"/>
  <c r="J95" i="8"/>
  <c r="L95" i="8"/>
  <c r="H94" i="8"/>
  <c r="I94" i="8"/>
  <c r="J94" i="8"/>
  <c r="K94" i="8" s="1"/>
  <c r="L94" i="8"/>
  <c r="H93" i="8"/>
  <c r="I93" i="8"/>
  <c r="J93" i="8"/>
  <c r="K93" i="8"/>
  <c r="L93" i="8"/>
  <c r="H92" i="8"/>
  <c r="I92" i="8"/>
  <c r="J92" i="8"/>
  <c r="L92" i="8"/>
  <c r="H91" i="8"/>
  <c r="I91" i="8"/>
  <c r="J91" i="8"/>
  <c r="K91" i="8"/>
  <c r="L91" i="8"/>
  <c r="H90" i="8"/>
  <c r="I90" i="8"/>
  <c r="K90" i="8" s="1"/>
  <c r="J90" i="8"/>
  <c r="L90" i="8"/>
  <c r="H89" i="8"/>
  <c r="I89" i="8"/>
  <c r="J89" i="8"/>
  <c r="K89" i="8"/>
  <c r="L89" i="8"/>
  <c r="H88" i="8"/>
  <c r="I88" i="8"/>
  <c r="J88" i="8"/>
  <c r="K88" i="8" s="1"/>
  <c r="L88" i="8"/>
  <c r="H87" i="8"/>
  <c r="I87" i="8"/>
  <c r="K87" i="8" s="1"/>
  <c r="J87" i="8"/>
  <c r="L87" i="8"/>
  <c r="H86" i="8"/>
  <c r="L86" i="8"/>
  <c r="H95" i="9"/>
  <c r="I95" i="9"/>
  <c r="J95" i="9"/>
  <c r="L95" i="9"/>
  <c r="H94" i="9"/>
  <c r="I94" i="9"/>
  <c r="K94" i="9" s="1"/>
  <c r="J94" i="9"/>
  <c r="L94" i="9"/>
  <c r="H93" i="9"/>
  <c r="I93" i="9"/>
  <c r="K93" i="9" s="1"/>
  <c r="J93" i="9"/>
  <c r="L93" i="9"/>
  <c r="H92" i="9"/>
  <c r="I92" i="9"/>
  <c r="J92" i="9"/>
  <c r="K92" i="9"/>
  <c r="L92" i="9"/>
  <c r="H91" i="9"/>
  <c r="I91" i="9"/>
  <c r="J91" i="9"/>
  <c r="L91" i="9"/>
  <c r="H90" i="9"/>
  <c r="I90" i="9"/>
  <c r="K90" i="9" s="1"/>
  <c r="J90" i="9"/>
  <c r="L90" i="9"/>
  <c r="H89" i="9"/>
  <c r="I89" i="9"/>
  <c r="J89" i="9"/>
  <c r="K89" i="9" s="1"/>
  <c r="L89" i="9"/>
  <c r="H88" i="9"/>
  <c r="I88" i="9"/>
  <c r="J88" i="9"/>
  <c r="K88" i="9"/>
  <c r="L88" i="9"/>
  <c r="H87" i="9"/>
  <c r="I87" i="9"/>
  <c r="J87" i="9"/>
  <c r="L87" i="9"/>
  <c r="H86" i="9"/>
  <c r="L86" i="9"/>
  <c r="H95" i="10"/>
  <c r="I95" i="10"/>
  <c r="K95" i="10" s="1"/>
  <c r="J95" i="10"/>
  <c r="L95" i="10"/>
  <c r="H94" i="10"/>
  <c r="I94" i="10"/>
  <c r="J94" i="10"/>
  <c r="K94" i="10" s="1"/>
  <c r="L94" i="10"/>
  <c r="H93" i="10"/>
  <c r="I93" i="10"/>
  <c r="K93" i="10" s="1"/>
  <c r="J93" i="10"/>
  <c r="L93" i="10"/>
  <c r="H92" i="10"/>
  <c r="I92" i="10"/>
  <c r="J92" i="10"/>
  <c r="K92" i="10"/>
  <c r="L92" i="10"/>
  <c r="H91" i="10"/>
  <c r="I91" i="10"/>
  <c r="J91" i="10"/>
  <c r="K91" i="10"/>
  <c r="L91" i="10"/>
  <c r="H90" i="10"/>
  <c r="I90" i="10"/>
  <c r="J90" i="10"/>
  <c r="L90" i="10"/>
  <c r="H89" i="10"/>
  <c r="I89" i="10"/>
  <c r="J89" i="10"/>
  <c r="K89" i="10"/>
  <c r="L89" i="10"/>
  <c r="H88" i="10"/>
  <c r="I88" i="10"/>
  <c r="K88" i="10" s="1"/>
  <c r="J88" i="10"/>
  <c r="L88" i="10"/>
  <c r="H87" i="10"/>
  <c r="I87" i="10"/>
  <c r="J87" i="10"/>
  <c r="K87" i="10" s="1"/>
  <c r="L87" i="10"/>
  <c r="H86" i="10"/>
  <c r="L86" i="10"/>
  <c r="H95" i="11"/>
  <c r="I95" i="11"/>
  <c r="J95" i="11"/>
  <c r="K95" i="11"/>
  <c r="L95" i="11"/>
  <c r="H94" i="11"/>
  <c r="I94" i="11"/>
  <c r="J94" i="11"/>
  <c r="K94" i="11"/>
  <c r="L94" i="11"/>
  <c r="H93" i="11"/>
  <c r="I93" i="11"/>
  <c r="K93" i="11" s="1"/>
  <c r="J93" i="11"/>
  <c r="L93" i="11"/>
  <c r="H92" i="11"/>
  <c r="I92" i="11"/>
  <c r="K92" i="11" s="1"/>
  <c r="J92" i="11"/>
  <c r="L92" i="11"/>
  <c r="H91" i="11"/>
  <c r="I91" i="11"/>
  <c r="K91" i="11" s="1"/>
  <c r="J91" i="11"/>
  <c r="L91" i="11"/>
  <c r="H90" i="11"/>
  <c r="I90" i="11"/>
  <c r="K90" i="11" s="1"/>
  <c r="J90" i="11"/>
  <c r="L90" i="11"/>
  <c r="H89" i="11"/>
  <c r="I89" i="11"/>
  <c r="J89" i="11"/>
  <c r="K89" i="11" s="1"/>
  <c r="L89" i="11"/>
  <c r="H88" i="11"/>
  <c r="I88" i="11"/>
  <c r="K88" i="11" s="1"/>
  <c r="J88" i="11"/>
  <c r="L88" i="11"/>
  <c r="H87" i="11"/>
  <c r="I87" i="11"/>
  <c r="J87" i="11"/>
  <c r="K87" i="11"/>
  <c r="L87" i="11"/>
  <c r="H86" i="11"/>
  <c r="L86" i="11"/>
  <c r="H70" i="18"/>
  <c r="I70" i="18"/>
  <c r="J70" i="18"/>
  <c r="K70" i="18"/>
  <c r="L70" i="18"/>
  <c r="H69" i="18"/>
  <c r="I69" i="18"/>
  <c r="K69" i="18" s="1"/>
  <c r="J69" i="18"/>
  <c r="L69" i="18"/>
  <c r="H68" i="18"/>
  <c r="I68" i="18"/>
  <c r="J68" i="18"/>
  <c r="K68" i="18"/>
  <c r="L68" i="18"/>
  <c r="H67" i="18"/>
  <c r="I67" i="18"/>
  <c r="J67" i="18"/>
  <c r="K67" i="18" s="1"/>
  <c r="L67" i="18"/>
  <c r="H66" i="18"/>
  <c r="I66" i="18"/>
  <c r="K66" i="18" s="1"/>
  <c r="J66" i="18"/>
  <c r="L66" i="18"/>
  <c r="H65" i="18"/>
  <c r="I65" i="18"/>
  <c r="J65" i="18"/>
  <c r="K65" i="18" s="1"/>
  <c r="L65" i="18"/>
  <c r="H64" i="18"/>
  <c r="I64" i="18"/>
  <c r="J64" i="18"/>
  <c r="K64" i="18"/>
  <c r="L64" i="18"/>
  <c r="H63" i="18"/>
  <c r="I63" i="18"/>
  <c r="J63" i="18"/>
  <c r="L63" i="18"/>
  <c r="H62" i="18"/>
  <c r="I62" i="18"/>
  <c r="K62" i="18" s="1"/>
  <c r="J62" i="18"/>
  <c r="L62" i="18"/>
  <c r="H61" i="18"/>
  <c r="L61" i="18"/>
  <c r="H70" i="19"/>
  <c r="I70" i="19"/>
  <c r="J70" i="19"/>
  <c r="K70" i="19" s="1"/>
  <c r="L70" i="19"/>
  <c r="H69" i="19"/>
  <c r="I69" i="19"/>
  <c r="K69" i="19" s="1"/>
  <c r="J69" i="19"/>
  <c r="L69" i="19"/>
  <c r="H68" i="19"/>
  <c r="I68" i="19"/>
  <c r="J68" i="19"/>
  <c r="K68" i="19"/>
  <c r="L68" i="19"/>
  <c r="H67" i="19"/>
  <c r="I67" i="19"/>
  <c r="J67" i="19"/>
  <c r="K67" i="19"/>
  <c r="L67" i="19"/>
  <c r="H66" i="19"/>
  <c r="I66" i="19"/>
  <c r="K66" i="19" s="1"/>
  <c r="J66" i="19"/>
  <c r="L66" i="19"/>
  <c r="H65" i="19"/>
  <c r="I65" i="19"/>
  <c r="J65" i="19"/>
  <c r="K65" i="19"/>
  <c r="L65" i="19"/>
  <c r="H64" i="19"/>
  <c r="I64" i="19"/>
  <c r="K64" i="19" s="1"/>
  <c r="J64" i="19"/>
  <c r="L64" i="19"/>
  <c r="H63" i="19"/>
  <c r="I63" i="19"/>
  <c r="K63" i="19" s="1"/>
  <c r="J63" i="19"/>
  <c r="L63" i="19"/>
  <c r="H62" i="19"/>
  <c r="I62" i="19"/>
  <c r="K62" i="19" s="1"/>
  <c r="J62" i="19"/>
  <c r="L62" i="19"/>
  <c r="H61" i="19"/>
  <c r="L61" i="19"/>
  <c r="H70" i="13"/>
  <c r="I70" i="13"/>
  <c r="J70" i="13"/>
  <c r="K70" i="13"/>
  <c r="L70" i="13"/>
  <c r="H69" i="13"/>
  <c r="I69" i="13"/>
  <c r="J69" i="13"/>
  <c r="L69" i="13"/>
  <c r="H68" i="13"/>
  <c r="I68" i="13"/>
  <c r="J68" i="13"/>
  <c r="K68" i="13"/>
  <c r="L68" i="13"/>
  <c r="H67" i="13"/>
  <c r="I67" i="13"/>
  <c r="K67" i="13" s="1"/>
  <c r="J67" i="13"/>
  <c r="L67" i="13"/>
  <c r="H66" i="13"/>
  <c r="I66" i="13"/>
  <c r="J66" i="13"/>
  <c r="K66" i="13"/>
  <c r="L66" i="13"/>
  <c r="H65" i="13"/>
  <c r="I65" i="13"/>
  <c r="J65" i="13"/>
  <c r="L65" i="13"/>
  <c r="H64" i="13"/>
  <c r="I64" i="13"/>
  <c r="K64" i="13" s="1"/>
  <c r="J64" i="13"/>
  <c r="L64" i="13"/>
  <c r="H63" i="13"/>
  <c r="I63" i="13"/>
  <c r="J63" i="13"/>
  <c r="K63" i="13" s="1"/>
  <c r="L63" i="13"/>
  <c r="H62" i="13"/>
  <c r="I62" i="13"/>
  <c r="J62" i="13"/>
  <c r="K62" i="13"/>
  <c r="L62" i="13"/>
  <c r="H61" i="13"/>
  <c r="L61" i="13"/>
  <c r="H70" i="14"/>
  <c r="I70" i="14"/>
  <c r="K70" i="14" s="1"/>
  <c r="J70" i="14"/>
  <c r="L70" i="14"/>
  <c r="H69" i="14"/>
  <c r="I69" i="14"/>
  <c r="K69" i="14" s="1"/>
  <c r="J69" i="14"/>
  <c r="L69" i="14"/>
  <c r="H68" i="14"/>
  <c r="I68" i="14"/>
  <c r="J68" i="14"/>
  <c r="K68" i="14" s="1"/>
  <c r="L68" i="14"/>
  <c r="H67" i="14"/>
  <c r="I67" i="14"/>
  <c r="K67" i="14" s="1"/>
  <c r="J67" i="14"/>
  <c r="L67" i="14"/>
  <c r="H66" i="14"/>
  <c r="I66" i="14"/>
  <c r="J66" i="14"/>
  <c r="K66" i="14"/>
  <c r="L66" i="14"/>
  <c r="H65" i="14"/>
  <c r="I65" i="14"/>
  <c r="J65" i="14"/>
  <c r="K65" i="14"/>
  <c r="L65" i="14"/>
  <c r="H64" i="14"/>
  <c r="I64" i="14"/>
  <c r="K64" i="14" s="1"/>
  <c r="J64" i="14"/>
  <c r="L64" i="14"/>
  <c r="H63" i="14"/>
  <c r="I63" i="14"/>
  <c r="J63" i="14"/>
  <c r="K63" i="14"/>
  <c r="L63" i="14"/>
  <c r="H62" i="14"/>
  <c r="I62" i="14"/>
  <c r="K62" i="14" s="1"/>
  <c r="J62" i="14"/>
  <c r="L62" i="14"/>
  <c r="H61" i="14"/>
  <c r="L61" i="14"/>
  <c r="H70" i="15"/>
  <c r="I70" i="15"/>
  <c r="K70" i="15" s="1"/>
  <c r="J70" i="15"/>
  <c r="L70" i="15"/>
  <c r="H69" i="15"/>
  <c r="I69" i="15"/>
  <c r="J69" i="15"/>
  <c r="K69" i="15" s="1"/>
  <c r="L69" i="15"/>
  <c r="H68" i="15"/>
  <c r="I68" i="15"/>
  <c r="J68" i="15"/>
  <c r="K68" i="15"/>
  <c r="L68" i="15"/>
  <c r="H67" i="15"/>
  <c r="I67" i="15"/>
  <c r="J67" i="15"/>
  <c r="L67" i="15"/>
  <c r="H66" i="15"/>
  <c r="I66" i="15"/>
  <c r="K66" i="15" s="1"/>
  <c r="J66" i="15"/>
  <c r="L66" i="15"/>
  <c r="H65" i="15"/>
  <c r="I65" i="15"/>
  <c r="K65" i="15" s="1"/>
  <c r="J65" i="15"/>
  <c r="L65" i="15"/>
  <c r="H64" i="15"/>
  <c r="I64" i="15"/>
  <c r="J64" i="15"/>
  <c r="K64" i="15"/>
  <c r="L64" i="15"/>
  <c r="H63" i="15"/>
  <c r="I63" i="15"/>
  <c r="J63" i="15"/>
  <c r="L63" i="15"/>
  <c r="H62" i="15"/>
  <c r="I62" i="15"/>
  <c r="K62" i="15" s="1"/>
  <c r="J62" i="15"/>
  <c r="L62" i="15"/>
  <c r="H61" i="15"/>
  <c r="L61" i="15"/>
  <c r="H70" i="16"/>
  <c r="I70" i="16"/>
  <c r="J70" i="16"/>
  <c r="L70" i="16"/>
  <c r="H69" i="16"/>
  <c r="I69" i="16"/>
  <c r="J69" i="16"/>
  <c r="K69" i="16"/>
  <c r="L69" i="16"/>
  <c r="H68" i="16"/>
  <c r="I68" i="16"/>
  <c r="K68" i="16" s="1"/>
  <c r="J68" i="16"/>
  <c r="L68" i="16"/>
  <c r="H67" i="16"/>
  <c r="I67" i="16"/>
  <c r="J67" i="16"/>
  <c r="K67" i="16"/>
  <c r="L67" i="16"/>
  <c r="H66" i="16"/>
  <c r="I66" i="16"/>
  <c r="J66" i="16"/>
  <c r="L66" i="16"/>
  <c r="H65" i="16"/>
  <c r="I65" i="16"/>
  <c r="K65" i="16" s="1"/>
  <c r="J65" i="16"/>
  <c r="L65" i="16"/>
  <c r="H64" i="16"/>
  <c r="I64" i="16"/>
  <c r="J64" i="16"/>
  <c r="K64" i="16" s="1"/>
  <c r="L64" i="16"/>
  <c r="H63" i="16"/>
  <c r="I63" i="16"/>
  <c r="J63" i="16"/>
  <c r="K63" i="16"/>
  <c r="L63" i="16"/>
  <c r="H62" i="16"/>
  <c r="I62" i="16"/>
  <c r="J62" i="16"/>
  <c r="L62" i="16"/>
  <c r="H61" i="16"/>
  <c r="L61" i="16"/>
  <c r="H70" i="17"/>
  <c r="I70" i="17"/>
  <c r="J70" i="17"/>
  <c r="K70" i="17" s="1"/>
  <c r="L70" i="17"/>
  <c r="H69" i="17"/>
  <c r="I69" i="17"/>
  <c r="J69" i="17"/>
  <c r="K69" i="17" s="1"/>
  <c r="L69" i="17"/>
  <c r="H68" i="17"/>
  <c r="I68" i="17"/>
  <c r="K68" i="17" s="1"/>
  <c r="J68" i="17"/>
  <c r="L68" i="17"/>
  <c r="H67" i="17"/>
  <c r="I67" i="17"/>
  <c r="J67" i="17"/>
  <c r="K67" i="17"/>
  <c r="L67" i="17"/>
  <c r="H66" i="17"/>
  <c r="I66" i="17"/>
  <c r="J66" i="17"/>
  <c r="K66" i="17"/>
  <c r="L66" i="17"/>
  <c r="H65" i="17"/>
  <c r="I65" i="17"/>
  <c r="K65" i="17" s="1"/>
  <c r="J65" i="17"/>
  <c r="L65" i="17"/>
  <c r="H64" i="17"/>
  <c r="I64" i="17"/>
  <c r="J64" i="17"/>
  <c r="K64" i="17"/>
  <c r="L64" i="17"/>
  <c r="H63" i="17"/>
  <c r="I63" i="17"/>
  <c r="K63" i="17" s="1"/>
  <c r="J63" i="17"/>
  <c r="L63" i="17"/>
  <c r="H62" i="17"/>
  <c r="I62" i="17"/>
  <c r="K62" i="17" s="1"/>
  <c r="J62" i="17"/>
  <c r="L62" i="17"/>
  <c r="H61" i="17"/>
  <c r="L61" i="17"/>
  <c r="H70" i="8"/>
  <c r="I70" i="8"/>
  <c r="J70" i="8"/>
  <c r="K70" i="8"/>
  <c r="L70" i="8"/>
  <c r="H69" i="8"/>
  <c r="I69" i="8"/>
  <c r="J69" i="8"/>
  <c r="K69" i="8"/>
  <c r="L69" i="8"/>
  <c r="H68" i="8"/>
  <c r="I68" i="8"/>
  <c r="K68" i="8" s="1"/>
  <c r="J68" i="8"/>
  <c r="L68" i="8"/>
  <c r="H67" i="8"/>
  <c r="I67" i="8"/>
  <c r="J67" i="8"/>
  <c r="K67" i="8"/>
  <c r="L67" i="8"/>
  <c r="H66" i="8"/>
  <c r="I66" i="8"/>
  <c r="K66" i="8" s="1"/>
  <c r="J66" i="8"/>
  <c r="L66" i="8"/>
  <c r="H65" i="8"/>
  <c r="I65" i="8"/>
  <c r="J65" i="8"/>
  <c r="K65" i="8"/>
  <c r="L65" i="8"/>
  <c r="H64" i="8"/>
  <c r="I64" i="8"/>
  <c r="K64" i="8" s="1"/>
  <c r="J64" i="8"/>
  <c r="L64" i="8"/>
  <c r="H63" i="8"/>
  <c r="I63" i="8"/>
  <c r="K63" i="8" s="1"/>
  <c r="J63" i="8"/>
  <c r="L63" i="8"/>
  <c r="H62" i="8"/>
  <c r="I62" i="8"/>
  <c r="J62" i="8"/>
  <c r="K62" i="8"/>
  <c r="L62" i="8"/>
  <c r="H61" i="8"/>
  <c r="L61" i="8"/>
  <c r="H70" i="9"/>
  <c r="I70" i="9"/>
  <c r="K70" i="9" s="1"/>
  <c r="J70" i="9"/>
  <c r="L70" i="9"/>
  <c r="H69" i="9"/>
  <c r="I69" i="9"/>
  <c r="K69" i="9" s="1"/>
  <c r="J69" i="9"/>
  <c r="L69" i="9"/>
  <c r="H68" i="9"/>
  <c r="I68" i="9"/>
  <c r="J68" i="9"/>
  <c r="K68" i="9"/>
  <c r="L68" i="9"/>
  <c r="H67" i="9"/>
  <c r="I67" i="9"/>
  <c r="J67" i="9"/>
  <c r="K67" i="9" s="1"/>
  <c r="L67" i="9"/>
  <c r="H66" i="9"/>
  <c r="I66" i="9"/>
  <c r="K66" i="9" s="1"/>
  <c r="J66" i="9"/>
  <c r="L66" i="9"/>
  <c r="H65" i="9"/>
  <c r="I65" i="9"/>
  <c r="J65" i="9"/>
  <c r="K65" i="9" s="1"/>
  <c r="L65" i="9"/>
  <c r="H64" i="9"/>
  <c r="I64" i="9"/>
  <c r="J64" i="9"/>
  <c r="K64" i="9"/>
  <c r="L64" i="9"/>
  <c r="H63" i="9"/>
  <c r="I63" i="9"/>
  <c r="J63" i="9"/>
  <c r="L63" i="9"/>
  <c r="H62" i="9"/>
  <c r="I62" i="9"/>
  <c r="J62" i="9"/>
  <c r="K62" i="9"/>
  <c r="L62" i="9"/>
  <c r="H61" i="9"/>
  <c r="L61" i="9"/>
  <c r="H70" i="10"/>
  <c r="I70" i="10"/>
  <c r="J70" i="10"/>
  <c r="K70" i="10" s="1"/>
  <c r="L70" i="10"/>
  <c r="H69" i="10"/>
  <c r="I69" i="10"/>
  <c r="K69" i="10" s="1"/>
  <c r="J69" i="10"/>
  <c r="L69" i="10"/>
  <c r="H68" i="10"/>
  <c r="I68" i="10"/>
  <c r="J68" i="10"/>
  <c r="K68" i="10"/>
  <c r="L68" i="10"/>
  <c r="H67" i="10"/>
  <c r="I67" i="10"/>
  <c r="J67" i="10"/>
  <c r="K67" i="10"/>
  <c r="L67" i="10"/>
  <c r="H66" i="10"/>
  <c r="I66" i="10"/>
  <c r="J66" i="10"/>
  <c r="L66" i="10"/>
  <c r="H65" i="10"/>
  <c r="I65" i="10"/>
  <c r="J65" i="10"/>
  <c r="K65" i="10"/>
  <c r="L65" i="10"/>
  <c r="H64" i="10"/>
  <c r="I64" i="10"/>
  <c r="K64" i="10" s="1"/>
  <c r="J64" i="10"/>
  <c r="L64" i="10"/>
  <c r="H63" i="10"/>
  <c r="I63" i="10"/>
  <c r="J63" i="10"/>
  <c r="K63" i="10" s="1"/>
  <c r="L63" i="10"/>
  <c r="H62" i="10"/>
  <c r="I62" i="10"/>
  <c r="J62" i="10"/>
  <c r="K62" i="10" s="1"/>
  <c r="L62" i="10"/>
  <c r="H61" i="10"/>
  <c r="L61" i="10"/>
  <c r="H70" i="11"/>
  <c r="I70" i="11"/>
  <c r="J70" i="11"/>
  <c r="K70" i="11"/>
  <c r="L70" i="11"/>
  <c r="H69" i="11"/>
  <c r="I69" i="11"/>
  <c r="J69" i="11"/>
  <c r="L69" i="11"/>
  <c r="H68" i="11"/>
  <c r="I68" i="11"/>
  <c r="K68" i="11" s="1"/>
  <c r="J68" i="11"/>
  <c r="L68" i="11"/>
  <c r="H67" i="11"/>
  <c r="I67" i="11"/>
  <c r="K67" i="11" s="1"/>
  <c r="J67" i="11"/>
  <c r="L67" i="11"/>
  <c r="H66" i="11"/>
  <c r="I66" i="11"/>
  <c r="K66" i="11" s="1"/>
  <c r="J66" i="11"/>
  <c r="L66" i="11"/>
  <c r="H65" i="11"/>
  <c r="I65" i="11"/>
  <c r="J65" i="11"/>
  <c r="L65" i="11"/>
  <c r="H64" i="11"/>
  <c r="I64" i="11"/>
  <c r="K64" i="11" s="1"/>
  <c r="J64" i="11"/>
  <c r="L64" i="11"/>
  <c r="H63" i="11"/>
  <c r="I63" i="11"/>
  <c r="J63" i="11"/>
  <c r="K63" i="11"/>
  <c r="L63" i="11"/>
  <c r="H62" i="11"/>
  <c r="I62" i="11"/>
  <c r="J62" i="11"/>
  <c r="K62" i="11"/>
  <c r="L62" i="11"/>
  <c r="H61" i="11"/>
  <c r="L61" i="11"/>
  <c r="H45" i="18"/>
  <c r="I45" i="18"/>
  <c r="K45" i="18" s="1"/>
  <c r="J45" i="18"/>
  <c r="L45" i="18"/>
  <c r="H44" i="18"/>
  <c r="I44" i="18"/>
  <c r="J44" i="18"/>
  <c r="K44" i="18"/>
  <c r="L44" i="18"/>
  <c r="H43" i="18"/>
  <c r="I43" i="18"/>
  <c r="J43" i="18"/>
  <c r="K43" i="18" s="1"/>
  <c r="L43" i="18"/>
  <c r="H42" i="18"/>
  <c r="I42" i="18"/>
  <c r="K42" i="18" s="1"/>
  <c r="J42" i="18"/>
  <c r="L42" i="18"/>
  <c r="H41" i="18"/>
  <c r="I41" i="18"/>
  <c r="J41" i="18"/>
  <c r="K41" i="18"/>
  <c r="L41" i="18"/>
  <c r="H40" i="18"/>
  <c r="I40" i="18"/>
  <c r="J40" i="18"/>
  <c r="K40" i="18"/>
  <c r="L40" i="18"/>
  <c r="H39" i="18"/>
  <c r="I39" i="18"/>
  <c r="K39" i="18" s="1"/>
  <c r="J39" i="18"/>
  <c r="L39" i="18"/>
  <c r="H38" i="18"/>
  <c r="I38" i="18"/>
  <c r="K38" i="18" s="1"/>
  <c r="J38" i="18"/>
  <c r="L38" i="18"/>
  <c r="H37" i="18"/>
  <c r="I37" i="18"/>
  <c r="K37" i="18" s="1"/>
  <c r="J37" i="18"/>
  <c r="L37" i="18"/>
  <c r="H36" i="18"/>
  <c r="L36" i="18"/>
  <c r="H45" i="19"/>
  <c r="I45" i="19"/>
  <c r="K45" i="19" s="1"/>
  <c r="J45" i="19"/>
  <c r="L45" i="19"/>
  <c r="H44" i="19"/>
  <c r="I44" i="19"/>
  <c r="J44" i="19"/>
  <c r="K44" i="19" s="1"/>
  <c r="L44" i="19"/>
  <c r="H43" i="19"/>
  <c r="I43" i="19"/>
  <c r="J43" i="19"/>
  <c r="K43" i="19"/>
  <c r="L43" i="19"/>
  <c r="H42" i="19"/>
  <c r="I42" i="19"/>
  <c r="J42" i="19"/>
  <c r="L42" i="19"/>
  <c r="H41" i="19"/>
  <c r="I41" i="19"/>
  <c r="J41" i="19"/>
  <c r="K41" i="19"/>
  <c r="L41" i="19"/>
  <c r="H40" i="19"/>
  <c r="I40" i="19"/>
  <c r="K40" i="19" s="1"/>
  <c r="J40" i="19"/>
  <c r="L40" i="19"/>
  <c r="H39" i="19"/>
  <c r="I39" i="19"/>
  <c r="J39" i="19"/>
  <c r="K39" i="19"/>
  <c r="L39" i="19"/>
  <c r="H38" i="19"/>
  <c r="I38" i="19"/>
  <c r="J38" i="19"/>
  <c r="L38" i="19"/>
  <c r="H37" i="19"/>
  <c r="I37" i="19"/>
  <c r="K37" i="19" s="1"/>
  <c r="J37" i="19"/>
  <c r="L37" i="19"/>
  <c r="H36" i="19"/>
  <c r="L36" i="19"/>
  <c r="H45" i="13"/>
  <c r="I45" i="13"/>
  <c r="J45" i="13"/>
  <c r="L45" i="13"/>
  <c r="H44" i="13"/>
  <c r="I44" i="13"/>
  <c r="K44" i="13" s="1"/>
  <c r="J44" i="13"/>
  <c r="L44" i="13"/>
  <c r="H43" i="13"/>
  <c r="I43" i="13"/>
  <c r="K43" i="13" s="1"/>
  <c r="J43" i="13"/>
  <c r="L43" i="13"/>
  <c r="H42" i="13"/>
  <c r="I42" i="13"/>
  <c r="J42" i="13"/>
  <c r="K42" i="13"/>
  <c r="L42" i="13"/>
  <c r="H41" i="13"/>
  <c r="I41" i="13"/>
  <c r="J41" i="13"/>
  <c r="L41" i="13"/>
  <c r="H40" i="13"/>
  <c r="I40" i="13"/>
  <c r="K40" i="13" s="1"/>
  <c r="J40" i="13"/>
  <c r="L40" i="13"/>
  <c r="H39" i="13"/>
  <c r="I39" i="13"/>
  <c r="J39" i="13"/>
  <c r="K39" i="13" s="1"/>
  <c r="L39" i="13"/>
  <c r="H38" i="13"/>
  <c r="I38" i="13"/>
  <c r="J38" i="13"/>
  <c r="K38" i="13"/>
  <c r="L38" i="13"/>
  <c r="H37" i="13"/>
  <c r="I37" i="13"/>
  <c r="J37" i="13"/>
  <c r="L37" i="13"/>
  <c r="H36" i="13"/>
  <c r="L36" i="13"/>
  <c r="H45" i="14"/>
  <c r="I45" i="14"/>
  <c r="K45" i="14" s="1"/>
  <c r="J45" i="14"/>
  <c r="L45" i="14"/>
  <c r="H44" i="14"/>
  <c r="I44" i="14"/>
  <c r="J44" i="14"/>
  <c r="K44" i="14" s="1"/>
  <c r="L44" i="14"/>
  <c r="H43" i="14"/>
  <c r="I43" i="14"/>
  <c r="K43" i="14" s="1"/>
  <c r="J43" i="14"/>
  <c r="L43" i="14"/>
  <c r="H42" i="14"/>
  <c r="I42" i="14"/>
  <c r="J42" i="14"/>
  <c r="K42" i="14"/>
  <c r="L42" i="14"/>
  <c r="H41" i="14"/>
  <c r="I41" i="14"/>
  <c r="J41" i="14"/>
  <c r="K41" i="14"/>
  <c r="L41" i="14"/>
  <c r="H40" i="14"/>
  <c r="I40" i="14"/>
  <c r="J40" i="14"/>
  <c r="L40" i="14"/>
  <c r="H39" i="14"/>
  <c r="I39" i="14"/>
  <c r="J39" i="14"/>
  <c r="K39" i="14"/>
  <c r="L39" i="14"/>
  <c r="H38" i="14"/>
  <c r="I38" i="14"/>
  <c r="K38" i="14" s="1"/>
  <c r="J38" i="14"/>
  <c r="L38" i="14"/>
  <c r="H37" i="14"/>
  <c r="I37" i="14"/>
  <c r="J37" i="14"/>
  <c r="K37" i="14" s="1"/>
  <c r="L37" i="14"/>
  <c r="H36" i="14"/>
  <c r="L36" i="14"/>
  <c r="H45" i="15"/>
  <c r="I45" i="15"/>
  <c r="J45" i="15"/>
  <c r="K45" i="15"/>
  <c r="L45" i="15"/>
  <c r="H44" i="15"/>
  <c r="I44" i="15"/>
  <c r="J44" i="15"/>
  <c r="K44" i="15"/>
  <c r="L44" i="15"/>
  <c r="H43" i="15"/>
  <c r="I43" i="15"/>
  <c r="K43" i="15" s="1"/>
  <c r="J43" i="15"/>
  <c r="L43" i="15"/>
  <c r="H42" i="15"/>
  <c r="I42" i="15"/>
  <c r="K42" i="15" s="1"/>
  <c r="J42" i="15"/>
  <c r="L42" i="15"/>
  <c r="H41" i="15"/>
  <c r="I41" i="15"/>
  <c r="K41" i="15" s="1"/>
  <c r="J41" i="15"/>
  <c r="L41" i="15"/>
  <c r="H40" i="15"/>
  <c r="I40" i="15"/>
  <c r="K40" i="15" s="1"/>
  <c r="J40" i="15"/>
  <c r="L40" i="15"/>
  <c r="H39" i="15"/>
  <c r="I39" i="15"/>
  <c r="J39" i="15"/>
  <c r="L39" i="15"/>
  <c r="H38" i="15"/>
  <c r="I38" i="15"/>
  <c r="K38" i="15" s="1"/>
  <c r="J38" i="15"/>
  <c r="L38" i="15"/>
  <c r="H37" i="15"/>
  <c r="I37" i="15"/>
  <c r="J37" i="15"/>
  <c r="K37" i="15"/>
  <c r="L37" i="15"/>
  <c r="H36" i="15"/>
  <c r="L36" i="15"/>
  <c r="H45" i="16"/>
  <c r="I45" i="16"/>
  <c r="J45" i="16"/>
  <c r="K45" i="16"/>
  <c r="L45" i="16"/>
  <c r="H44" i="16"/>
  <c r="I44" i="16"/>
  <c r="K44" i="16" s="1"/>
  <c r="J44" i="16"/>
  <c r="L44" i="16"/>
  <c r="H43" i="16"/>
  <c r="I43" i="16"/>
  <c r="J43" i="16"/>
  <c r="K43" i="16"/>
  <c r="L43" i="16"/>
  <c r="H42" i="16"/>
  <c r="I42" i="16"/>
  <c r="J42" i="16"/>
  <c r="L42" i="16"/>
  <c r="H41" i="16"/>
  <c r="I41" i="16"/>
  <c r="K41" i="16" s="1"/>
  <c r="J41" i="16"/>
  <c r="L41" i="16"/>
  <c r="H40" i="16"/>
  <c r="I40" i="16"/>
  <c r="J40" i="16"/>
  <c r="K40" i="16" s="1"/>
  <c r="L40" i="16"/>
  <c r="H39" i="16"/>
  <c r="I39" i="16"/>
  <c r="J39" i="16"/>
  <c r="K39" i="16"/>
  <c r="L39" i="16"/>
  <c r="H38" i="16"/>
  <c r="I38" i="16"/>
  <c r="J38" i="16"/>
  <c r="L38" i="16"/>
  <c r="H37" i="16"/>
  <c r="I37" i="16"/>
  <c r="K37" i="16" s="1"/>
  <c r="J37" i="16"/>
  <c r="L37" i="16"/>
  <c r="H36" i="16"/>
  <c r="L36" i="16"/>
  <c r="H45" i="17"/>
  <c r="I45" i="17"/>
  <c r="J45" i="17"/>
  <c r="K45" i="17" s="1"/>
  <c r="L45" i="17"/>
  <c r="H44" i="17"/>
  <c r="I44" i="17"/>
  <c r="K44" i="17" s="1"/>
  <c r="J44" i="17"/>
  <c r="L44" i="17"/>
  <c r="H43" i="17"/>
  <c r="I43" i="17"/>
  <c r="J43" i="17"/>
  <c r="K43" i="17"/>
  <c r="L43" i="17"/>
  <c r="H42" i="17"/>
  <c r="I42" i="17"/>
  <c r="J42" i="17"/>
  <c r="K42" i="17"/>
  <c r="L42" i="17"/>
  <c r="H41" i="17"/>
  <c r="I41" i="17"/>
  <c r="K41" i="17" s="1"/>
  <c r="J41" i="17"/>
  <c r="L41" i="17"/>
  <c r="H40" i="17"/>
  <c r="I40" i="17"/>
  <c r="J40" i="17"/>
  <c r="K40" i="17"/>
  <c r="L40" i="17"/>
  <c r="H39" i="17"/>
  <c r="I39" i="17"/>
  <c r="K39" i="17" s="1"/>
  <c r="J39" i="17"/>
  <c r="L39" i="17"/>
  <c r="H38" i="17"/>
  <c r="I38" i="17"/>
  <c r="K38" i="17" s="1"/>
  <c r="J38" i="17"/>
  <c r="L38" i="17"/>
  <c r="H37" i="17"/>
  <c r="I37" i="17"/>
  <c r="K37" i="17" s="1"/>
  <c r="J37" i="17"/>
  <c r="L37" i="17"/>
  <c r="H36" i="17"/>
  <c r="L36" i="17"/>
  <c r="H45" i="8"/>
  <c r="I45" i="8"/>
  <c r="J45" i="8"/>
  <c r="K45" i="8"/>
  <c r="L45" i="8"/>
  <c r="H44" i="8"/>
  <c r="I44" i="8"/>
  <c r="J44" i="8"/>
  <c r="L44" i="8"/>
  <c r="H43" i="8"/>
  <c r="I43" i="8"/>
  <c r="J43" i="8"/>
  <c r="K43" i="8"/>
  <c r="L43" i="8"/>
  <c r="H42" i="8"/>
  <c r="I42" i="8"/>
  <c r="K42" i="8" s="1"/>
  <c r="J42" i="8"/>
  <c r="L42" i="8"/>
  <c r="H41" i="8"/>
  <c r="I41" i="8"/>
  <c r="J41" i="8"/>
  <c r="K41" i="8"/>
  <c r="L41" i="8"/>
  <c r="H40" i="8"/>
  <c r="I40" i="8"/>
  <c r="J40" i="8"/>
  <c r="K40" i="8" s="1"/>
  <c r="L40" i="8"/>
  <c r="H39" i="8"/>
  <c r="I39" i="8"/>
  <c r="K39" i="8" s="1"/>
  <c r="J39" i="8"/>
  <c r="L39" i="8"/>
  <c r="H38" i="8"/>
  <c r="I38" i="8"/>
  <c r="J38" i="8"/>
  <c r="K38" i="8" s="1"/>
  <c r="L38" i="8"/>
  <c r="H37" i="8"/>
  <c r="I37" i="8"/>
  <c r="J37" i="8"/>
  <c r="K37" i="8"/>
  <c r="L37" i="8"/>
  <c r="H36" i="8"/>
  <c r="L36" i="8"/>
  <c r="H45" i="9"/>
  <c r="I45" i="9"/>
  <c r="K45" i="9" s="1"/>
  <c r="J45" i="9"/>
  <c r="L45" i="9"/>
  <c r="H44" i="9"/>
  <c r="I44" i="9"/>
  <c r="K44" i="9" s="1"/>
  <c r="J44" i="9"/>
  <c r="L44" i="9"/>
  <c r="H43" i="9"/>
  <c r="I43" i="9"/>
  <c r="J43" i="9"/>
  <c r="K43" i="9" s="1"/>
  <c r="L43" i="9"/>
  <c r="H42" i="9"/>
  <c r="I42" i="9"/>
  <c r="K42" i="9" s="1"/>
  <c r="J42" i="9"/>
  <c r="L42" i="9"/>
  <c r="H41" i="9"/>
  <c r="I41" i="9"/>
  <c r="J41" i="9"/>
  <c r="K41" i="9"/>
  <c r="L41" i="9"/>
  <c r="H40" i="9"/>
  <c r="I40" i="9"/>
  <c r="J40" i="9"/>
  <c r="K40" i="9"/>
  <c r="L40" i="9"/>
  <c r="H39" i="9"/>
  <c r="I39" i="9"/>
  <c r="K39" i="9" s="1"/>
  <c r="J39" i="9"/>
  <c r="L39" i="9"/>
  <c r="H38" i="9"/>
  <c r="I38" i="9"/>
  <c r="J38" i="9"/>
  <c r="K38" i="9"/>
  <c r="L38" i="9"/>
  <c r="H37" i="9"/>
  <c r="I37" i="9"/>
  <c r="K37" i="9" s="1"/>
  <c r="J37" i="9"/>
  <c r="L37" i="9"/>
  <c r="H36" i="9"/>
  <c r="L36" i="9"/>
  <c r="H45" i="10"/>
  <c r="I45" i="10"/>
  <c r="K45" i="10" s="1"/>
  <c r="J45" i="10"/>
  <c r="L45" i="10"/>
  <c r="H44" i="10"/>
  <c r="I44" i="10"/>
  <c r="J44" i="10"/>
  <c r="K44" i="10" s="1"/>
  <c r="L44" i="10"/>
  <c r="H43" i="10"/>
  <c r="I43" i="10"/>
  <c r="J43" i="10"/>
  <c r="K43" i="10"/>
  <c r="L43" i="10"/>
  <c r="H42" i="10"/>
  <c r="I42" i="10"/>
  <c r="J42" i="10"/>
  <c r="L42" i="10"/>
  <c r="H41" i="10"/>
  <c r="I41" i="10"/>
  <c r="K41" i="10" s="1"/>
  <c r="J41" i="10"/>
  <c r="L41" i="10"/>
  <c r="H40" i="10"/>
  <c r="I40" i="10"/>
  <c r="K40" i="10" s="1"/>
  <c r="J40" i="10"/>
  <c r="L40" i="10"/>
  <c r="H39" i="10"/>
  <c r="I39" i="10"/>
  <c r="J39" i="10"/>
  <c r="K39" i="10"/>
  <c r="L39" i="10"/>
  <c r="H38" i="10"/>
  <c r="I38" i="10"/>
  <c r="J38" i="10"/>
  <c r="K38" i="10" s="1"/>
  <c r="L38" i="10"/>
  <c r="H37" i="10"/>
  <c r="I37" i="10"/>
  <c r="K37" i="10" s="1"/>
  <c r="J37" i="10"/>
  <c r="L37" i="10"/>
  <c r="H36" i="10"/>
  <c r="L36" i="10"/>
  <c r="H45" i="11"/>
  <c r="I45" i="11"/>
  <c r="J45" i="11"/>
  <c r="L45" i="11"/>
  <c r="H44" i="11"/>
  <c r="I44" i="11"/>
  <c r="J44" i="11"/>
  <c r="K44" i="11"/>
  <c r="L44" i="11"/>
  <c r="H43" i="11"/>
  <c r="I43" i="11"/>
  <c r="K43" i="11" s="1"/>
  <c r="J43" i="11"/>
  <c r="L43" i="11"/>
  <c r="H42" i="11"/>
  <c r="I42" i="11"/>
  <c r="J42" i="11"/>
  <c r="K42" i="11"/>
  <c r="L42" i="11"/>
  <c r="H41" i="11"/>
  <c r="I41" i="11"/>
  <c r="J41" i="11"/>
  <c r="K41" i="11" s="1"/>
  <c r="L41" i="11"/>
  <c r="H40" i="11"/>
  <c r="I40" i="11"/>
  <c r="K40" i="11" s="1"/>
  <c r="J40" i="11"/>
  <c r="L40" i="11"/>
  <c r="H39" i="11"/>
  <c r="I39" i="11"/>
  <c r="J39" i="11"/>
  <c r="K39" i="11" s="1"/>
  <c r="L39" i="11"/>
  <c r="H38" i="11"/>
  <c r="I38" i="11"/>
  <c r="J38" i="11"/>
  <c r="K38" i="11"/>
  <c r="L38" i="11"/>
  <c r="H37" i="11"/>
  <c r="I37" i="11"/>
  <c r="J37" i="11"/>
  <c r="L37" i="11"/>
  <c r="H36" i="11"/>
  <c r="L36" i="11"/>
  <c r="H95" i="12"/>
  <c r="I95" i="12"/>
  <c r="J95" i="12"/>
  <c r="K95" i="12" s="1"/>
  <c r="L95" i="12"/>
  <c r="H94" i="12"/>
  <c r="I94" i="12"/>
  <c r="J94" i="12"/>
  <c r="K94" i="12" s="1"/>
  <c r="L94" i="12"/>
  <c r="H93" i="12"/>
  <c r="I93" i="12"/>
  <c r="K93" i="12" s="1"/>
  <c r="J93" i="12"/>
  <c r="L93" i="12"/>
  <c r="H92" i="12"/>
  <c r="I92" i="12"/>
  <c r="J92" i="12"/>
  <c r="K92" i="12"/>
  <c r="L92" i="12"/>
  <c r="H91" i="12"/>
  <c r="I91" i="12"/>
  <c r="J91" i="12"/>
  <c r="K91" i="12"/>
  <c r="L91" i="12"/>
  <c r="H90" i="12"/>
  <c r="I90" i="12"/>
  <c r="K90" i="12" s="1"/>
  <c r="J90" i="12"/>
  <c r="L90" i="12"/>
  <c r="H89" i="12"/>
  <c r="I89" i="12"/>
  <c r="J89" i="12"/>
  <c r="K89" i="12"/>
  <c r="L89" i="12"/>
  <c r="H88" i="12"/>
  <c r="I88" i="12"/>
  <c r="K88" i="12" s="1"/>
  <c r="J88" i="12"/>
  <c r="L88" i="12"/>
  <c r="H87" i="12"/>
  <c r="I87" i="12"/>
  <c r="K87" i="12" s="1"/>
  <c r="J87" i="12"/>
  <c r="L87" i="12"/>
  <c r="H86" i="12"/>
  <c r="L86" i="12"/>
  <c r="H70" i="12"/>
  <c r="I70" i="12"/>
  <c r="J70" i="12"/>
  <c r="K70" i="12"/>
  <c r="L70" i="12"/>
  <c r="H69" i="12"/>
  <c r="I69" i="12"/>
  <c r="J69" i="12"/>
  <c r="K69" i="12"/>
  <c r="L69" i="12"/>
  <c r="H68" i="12"/>
  <c r="I68" i="12"/>
  <c r="K68" i="12" s="1"/>
  <c r="J68" i="12"/>
  <c r="L68" i="12"/>
  <c r="H67" i="12"/>
  <c r="I67" i="12"/>
  <c r="J67" i="12"/>
  <c r="K67" i="12"/>
  <c r="L67" i="12"/>
  <c r="H66" i="12"/>
  <c r="I66" i="12"/>
  <c r="K66" i="12" s="1"/>
  <c r="J66" i="12"/>
  <c r="L66" i="12"/>
  <c r="H65" i="12"/>
  <c r="I65" i="12"/>
  <c r="J65" i="12"/>
  <c r="K65" i="12"/>
  <c r="L65" i="12"/>
  <c r="H64" i="12"/>
  <c r="I64" i="12"/>
  <c r="K64" i="12" s="1"/>
  <c r="J64" i="12"/>
  <c r="L64" i="12"/>
  <c r="H63" i="12"/>
  <c r="I63" i="12"/>
  <c r="K63" i="12" s="1"/>
  <c r="J63" i="12"/>
  <c r="L63" i="12"/>
  <c r="H62" i="12"/>
  <c r="I62" i="12"/>
  <c r="J62" i="12"/>
  <c r="K62" i="12"/>
  <c r="L62" i="12"/>
  <c r="H61" i="12"/>
  <c r="L61" i="12"/>
  <c r="H45" i="12"/>
  <c r="I45" i="12"/>
  <c r="K45" i="12" s="1"/>
  <c r="J45" i="12"/>
  <c r="L45" i="12"/>
  <c r="H44" i="12"/>
  <c r="I44" i="12"/>
  <c r="K44" i="12" s="1"/>
  <c r="J44" i="12"/>
  <c r="L44" i="12"/>
  <c r="H43" i="12"/>
  <c r="I43" i="12"/>
  <c r="J43" i="12"/>
  <c r="K43" i="12"/>
  <c r="L43" i="12"/>
  <c r="H42" i="12"/>
  <c r="K42" i="12"/>
  <c r="L42" i="12"/>
  <c r="H41" i="12"/>
  <c r="I41" i="12"/>
  <c r="J41" i="12"/>
  <c r="K41" i="12"/>
  <c r="L41" i="12"/>
  <c r="H40" i="12"/>
  <c r="I40" i="12"/>
  <c r="J40" i="12"/>
  <c r="L40" i="12"/>
  <c r="H39" i="12"/>
  <c r="I39" i="12"/>
  <c r="K39" i="12" s="1"/>
  <c r="J39" i="12"/>
  <c r="L39" i="12"/>
  <c r="H38" i="12"/>
  <c r="I38" i="12"/>
  <c r="J38" i="12"/>
  <c r="K38" i="12" s="1"/>
  <c r="L38" i="12"/>
  <c r="H37" i="12"/>
  <c r="I37" i="12"/>
  <c r="J37" i="12"/>
  <c r="K37" i="12"/>
  <c r="L37" i="12"/>
  <c r="H36" i="12"/>
  <c r="L36" i="12"/>
  <c r="N81" i="19"/>
  <c r="N31" i="15"/>
  <c r="N81" i="8"/>
  <c r="N106" i="8"/>
  <c r="N81" i="9"/>
  <c r="N106" i="12"/>
  <c r="P31" i="18"/>
  <c r="P56" i="18"/>
  <c r="P81" i="18"/>
  <c r="P106" i="18"/>
  <c r="P1" i="18" s="1"/>
  <c r="P131" i="18"/>
  <c r="P156" i="18"/>
  <c r="P181" i="18"/>
  <c r="Q31" i="18"/>
  <c r="Q56" i="18"/>
  <c r="Q81" i="18"/>
  <c r="Q106" i="18"/>
  <c r="Q1" i="18" s="1"/>
  <c r="Q131" i="18"/>
  <c r="Q156" i="18"/>
  <c r="Q181" i="18"/>
  <c r="M31" i="18"/>
  <c r="M106" i="18"/>
  <c r="M131" i="18"/>
  <c r="M156" i="18"/>
  <c r="Q31" i="14"/>
  <c r="Q1" i="14" s="1"/>
  <c r="Q56" i="14"/>
  <c r="Q81" i="14"/>
  <c r="Q106" i="14"/>
  <c r="Q131" i="14"/>
  <c r="Q156" i="14"/>
  <c r="P31" i="14"/>
  <c r="P56" i="14"/>
  <c r="P81" i="14"/>
  <c r="P106" i="14"/>
  <c r="P131" i="14"/>
  <c r="P156" i="14"/>
  <c r="M31" i="14"/>
  <c r="M81" i="14"/>
  <c r="M106" i="14"/>
  <c r="M131" i="14"/>
  <c r="R81" i="17"/>
  <c r="Q31" i="17"/>
  <c r="Q56" i="17"/>
  <c r="Q81" i="17"/>
  <c r="Q106" i="17"/>
  <c r="Q131" i="17"/>
  <c r="Q156" i="17"/>
  <c r="P31" i="17"/>
  <c r="P56" i="17"/>
  <c r="P81" i="17"/>
  <c r="P106" i="17"/>
  <c r="P131" i="17"/>
  <c r="P156" i="17"/>
  <c r="M81" i="17"/>
  <c r="M131" i="17"/>
  <c r="P31" i="10"/>
  <c r="P56" i="10"/>
  <c r="P81" i="10"/>
  <c r="P106" i="10"/>
  <c r="P131" i="10"/>
  <c r="P156" i="10"/>
  <c r="P1" i="10"/>
  <c r="Q31" i="10"/>
  <c r="Q1" i="10" s="1"/>
  <c r="Q56" i="10"/>
  <c r="Q81" i="10"/>
  <c r="Q106" i="10"/>
  <c r="Q131" i="10"/>
  <c r="Q156" i="10"/>
  <c r="M56" i="10"/>
  <c r="M81" i="10"/>
  <c r="M106" i="10"/>
  <c r="M131" i="10"/>
  <c r="Q31" i="19"/>
  <c r="Q56" i="19"/>
  <c r="Q81" i="19"/>
  <c r="Q106" i="19"/>
  <c r="Q131" i="19"/>
  <c r="Q1" i="19" s="1"/>
  <c r="P31" i="19"/>
  <c r="P56" i="19"/>
  <c r="P81" i="19"/>
  <c r="P106" i="19"/>
  <c r="P1" i="19" s="1"/>
  <c r="P131" i="19"/>
  <c r="M31" i="19"/>
  <c r="M81" i="19"/>
  <c r="Q31" i="13"/>
  <c r="Q56" i="13"/>
  <c r="Q81" i="13"/>
  <c r="Q106" i="13"/>
  <c r="P31" i="13"/>
  <c r="P1" i="13" s="1"/>
  <c r="P56" i="13"/>
  <c r="P81" i="13"/>
  <c r="P106" i="13"/>
  <c r="M31" i="13"/>
  <c r="M81" i="13"/>
  <c r="M106" i="13"/>
  <c r="M131" i="13"/>
  <c r="R81" i="15"/>
  <c r="Q31" i="15"/>
  <c r="Q56" i="15"/>
  <c r="Q81" i="15"/>
  <c r="Q106" i="15"/>
  <c r="Q131" i="15"/>
  <c r="P31" i="15"/>
  <c r="P1" i="15" s="1"/>
  <c r="P56" i="15"/>
  <c r="P81" i="15"/>
  <c r="P106" i="15"/>
  <c r="P131" i="15"/>
  <c r="M31" i="15"/>
  <c r="M56" i="15"/>
  <c r="M81" i="15"/>
  <c r="M106" i="15"/>
  <c r="M131" i="15"/>
  <c r="Q31" i="16"/>
  <c r="Q1" i="16" s="1"/>
  <c r="Q56" i="16"/>
  <c r="Q81" i="16"/>
  <c r="Q106" i="16"/>
  <c r="Q131" i="16"/>
  <c r="P31" i="16"/>
  <c r="P56" i="16"/>
  <c r="P81" i="16"/>
  <c r="P106" i="16"/>
  <c r="P131" i="16"/>
  <c r="M31" i="16"/>
  <c r="M56" i="16"/>
  <c r="M106" i="16"/>
  <c r="M131" i="16"/>
  <c r="Q31" i="8"/>
  <c r="Q1" i="8" s="1"/>
  <c r="Q56" i="8"/>
  <c r="Q81" i="8"/>
  <c r="Q106" i="8"/>
  <c r="Q131" i="8"/>
  <c r="P31" i="8"/>
  <c r="P56" i="8"/>
  <c r="P81" i="8"/>
  <c r="P106" i="8"/>
  <c r="P131" i="8"/>
  <c r="M81" i="8"/>
  <c r="M106" i="8"/>
  <c r="M131" i="8"/>
  <c r="R81" i="9"/>
  <c r="Q31" i="9"/>
  <c r="Q1" i="9" s="1"/>
  <c r="Q56" i="9"/>
  <c r="Q81" i="9"/>
  <c r="Q106" i="9"/>
  <c r="Q131" i="9"/>
  <c r="P31" i="9"/>
  <c r="P56" i="9"/>
  <c r="P81" i="9"/>
  <c r="P106" i="9"/>
  <c r="P131" i="9"/>
  <c r="M31" i="9"/>
  <c r="M81" i="9"/>
  <c r="M106" i="9"/>
  <c r="Q31" i="11"/>
  <c r="Q56" i="11"/>
  <c r="Q81" i="11"/>
  <c r="Q106" i="11"/>
  <c r="Q131" i="11"/>
  <c r="P31" i="11"/>
  <c r="P56" i="11"/>
  <c r="P81" i="11"/>
  <c r="P106" i="11"/>
  <c r="P131" i="11"/>
  <c r="M56" i="11"/>
  <c r="M81" i="11"/>
  <c r="M106" i="11"/>
  <c r="R81" i="12"/>
  <c r="P31" i="12"/>
  <c r="P56" i="12"/>
  <c r="P81" i="12"/>
  <c r="P106" i="12"/>
  <c r="P131" i="12"/>
  <c r="Q31" i="12"/>
  <c r="Q1" i="12" s="1"/>
  <c r="Q56" i="12"/>
  <c r="Q81" i="12"/>
  <c r="Q106" i="12"/>
  <c r="Q131" i="12"/>
  <c r="K12" i="12"/>
  <c r="K13" i="12"/>
  <c r="K14" i="12"/>
  <c r="K15" i="12"/>
  <c r="K16" i="12"/>
  <c r="K17" i="12"/>
  <c r="K18" i="12"/>
  <c r="K19" i="12"/>
  <c r="K20" i="12"/>
  <c r="K111" i="12"/>
  <c r="K112" i="12"/>
  <c r="K113" i="12"/>
  <c r="K114" i="12"/>
  <c r="K115" i="12"/>
  <c r="K116" i="12"/>
  <c r="K117" i="12"/>
  <c r="K118" i="12"/>
  <c r="K119" i="12"/>
  <c r="K120" i="12"/>
  <c r="M31" i="12"/>
  <c r="M56" i="12"/>
  <c r="M81" i="12"/>
  <c r="M106" i="12"/>
  <c r="H161" i="18"/>
  <c r="I161" i="18"/>
  <c r="J161" i="18"/>
  <c r="K161" i="18"/>
  <c r="L161" i="18"/>
  <c r="H162" i="18"/>
  <c r="I162" i="18"/>
  <c r="J162" i="18"/>
  <c r="K162" i="18" s="1"/>
  <c r="L162" i="18"/>
  <c r="H163" i="18"/>
  <c r="I163" i="18"/>
  <c r="K163" i="18" s="1"/>
  <c r="J163" i="18"/>
  <c r="L163" i="18"/>
  <c r="H164" i="18"/>
  <c r="I164" i="18"/>
  <c r="J164" i="18"/>
  <c r="K164" i="18" s="1"/>
  <c r="L164" i="18"/>
  <c r="H165" i="18"/>
  <c r="I165" i="18"/>
  <c r="J165" i="18"/>
  <c r="K165" i="18"/>
  <c r="L165" i="18"/>
  <c r="H166" i="18"/>
  <c r="I166" i="18"/>
  <c r="J166" i="18"/>
  <c r="L166" i="18"/>
  <c r="H167" i="18"/>
  <c r="I167" i="18"/>
  <c r="K167" i="18" s="1"/>
  <c r="J167" i="18"/>
  <c r="L167" i="18"/>
  <c r="H168" i="18"/>
  <c r="I168" i="18"/>
  <c r="K168" i="18" s="1"/>
  <c r="J168" i="18"/>
  <c r="L168" i="18"/>
  <c r="H169" i="18"/>
  <c r="I169" i="18"/>
  <c r="J169" i="18"/>
  <c r="K169" i="18"/>
  <c r="L169" i="18"/>
  <c r="H170" i="18"/>
  <c r="I170" i="18"/>
  <c r="J170" i="18"/>
  <c r="L170" i="18"/>
  <c r="H111" i="19"/>
  <c r="I111" i="19"/>
  <c r="K111" i="19" s="1"/>
  <c r="J111" i="19"/>
  <c r="L111" i="19"/>
  <c r="H112" i="19"/>
  <c r="I112" i="19"/>
  <c r="J112" i="19"/>
  <c r="K112" i="19" s="1"/>
  <c r="L112" i="19"/>
  <c r="H113" i="19"/>
  <c r="I113" i="19"/>
  <c r="J113" i="19"/>
  <c r="K113" i="19"/>
  <c r="L113" i="19"/>
  <c r="H114" i="19"/>
  <c r="I114" i="19"/>
  <c r="J114" i="19"/>
  <c r="L114" i="19"/>
  <c r="H115" i="19"/>
  <c r="I115" i="19"/>
  <c r="J115" i="19"/>
  <c r="K115" i="19"/>
  <c r="L115" i="19"/>
  <c r="H116" i="19"/>
  <c r="I116" i="19"/>
  <c r="K116" i="19" s="1"/>
  <c r="J116" i="19"/>
  <c r="L116" i="19"/>
  <c r="H117" i="19"/>
  <c r="I117" i="19"/>
  <c r="J117" i="19"/>
  <c r="K117" i="19"/>
  <c r="L117" i="19"/>
  <c r="H118" i="19"/>
  <c r="I118" i="19"/>
  <c r="J118" i="19"/>
  <c r="L118" i="19"/>
  <c r="H119" i="19"/>
  <c r="I119" i="19"/>
  <c r="K119" i="19" s="1"/>
  <c r="J119" i="19"/>
  <c r="L119" i="19"/>
  <c r="H120" i="19"/>
  <c r="I120" i="19"/>
  <c r="J120" i="19"/>
  <c r="K120" i="19" s="1"/>
  <c r="L120" i="19"/>
  <c r="H111" i="13"/>
  <c r="I111" i="13"/>
  <c r="J111" i="13"/>
  <c r="K111" i="13"/>
  <c r="L111" i="13"/>
  <c r="H112" i="13"/>
  <c r="I112" i="13"/>
  <c r="J112" i="13"/>
  <c r="L112" i="13"/>
  <c r="H113" i="13"/>
  <c r="I113" i="13"/>
  <c r="K113" i="13" s="1"/>
  <c r="J113" i="13"/>
  <c r="L113" i="13"/>
  <c r="H114" i="13"/>
  <c r="I114" i="13"/>
  <c r="K114" i="13" s="1"/>
  <c r="J114" i="13"/>
  <c r="L114" i="13"/>
  <c r="H115" i="13"/>
  <c r="I115" i="13"/>
  <c r="J115" i="13"/>
  <c r="K115" i="13"/>
  <c r="L115" i="13"/>
  <c r="H116" i="13"/>
  <c r="I116" i="13"/>
  <c r="J116" i="13"/>
  <c r="L116" i="13"/>
  <c r="H117" i="13"/>
  <c r="I117" i="13"/>
  <c r="K117" i="13" s="1"/>
  <c r="J117" i="13"/>
  <c r="L117" i="13"/>
  <c r="H118" i="13"/>
  <c r="I118" i="13"/>
  <c r="J118" i="13"/>
  <c r="K118" i="13" s="1"/>
  <c r="L118" i="13"/>
  <c r="H119" i="13"/>
  <c r="I119" i="13"/>
  <c r="J119" i="13"/>
  <c r="K119" i="13"/>
  <c r="L119" i="13"/>
  <c r="H120" i="13"/>
  <c r="I120" i="13"/>
  <c r="J120" i="13"/>
  <c r="L120" i="13"/>
  <c r="H136" i="14"/>
  <c r="I136" i="14"/>
  <c r="J136" i="14"/>
  <c r="K136" i="14"/>
  <c r="L136" i="14"/>
  <c r="H137" i="14"/>
  <c r="I137" i="14"/>
  <c r="K137" i="14" s="1"/>
  <c r="J137" i="14"/>
  <c r="L137" i="14"/>
  <c r="H138" i="14"/>
  <c r="I138" i="14"/>
  <c r="J138" i="14"/>
  <c r="K138" i="14"/>
  <c r="L138" i="14"/>
  <c r="H139" i="14"/>
  <c r="I139" i="14"/>
  <c r="J139" i="14"/>
  <c r="L139" i="14"/>
  <c r="H140" i="14"/>
  <c r="I140" i="14"/>
  <c r="K140" i="14" s="1"/>
  <c r="J140" i="14"/>
  <c r="L140" i="14"/>
  <c r="H141" i="14"/>
  <c r="I141" i="14"/>
  <c r="J141" i="14"/>
  <c r="K141" i="14" s="1"/>
  <c r="L141" i="14"/>
  <c r="H142" i="14"/>
  <c r="I142" i="14"/>
  <c r="J142" i="14"/>
  <c r="K142" i="14"/>
  <c r="L142" i="14"/>
  <c r="H143" i="14"/>
  <c r="I143" i="14"/>
  <c r="J143" i="14"/>
  <c r="L143" i="14"/>
  <c r="H144" i="14"/>
  <c r="I144" i="14"/>
  <c r="K144" i="14" s="1"/>
  <c r="J144" i="14"/>
  <c r="L144" i="14"/>
  <c r="H145" i="14"/>
  <c r="I145" i="14"/>
  <c r="K145" i="14" s="1"/>
  <c r="J145" i="14"/>
  <c r="L145" i="14"/>
  <c r="H111" i="15"/>
  <c r="I111" i="15"/>
  <c r="J111" i="15"/>
  <c r="K111" i="15"/>
  <c r="L111" i="15"/>
  <c r="H112" i="15"/>
  <c r="I112" i="15"/>
  <c r="J112" i="15"/>
  <c r="L112" i="15"/>
  <c r="H113" i="15"/>
  <c r="I113" i="15"/>
  <c r="K113" i="15" s="1"/>
  <c r="J113" i="15"/>
  <c r="L113" i="15"/>
  <c r="H114" i="15"/>
  <c r="I114" i="15"/>
  <c r="J114" i="15"/>
  <c r="K114" i="15" s="1"/>
  <c r="L114" i="15"/>
  <c r="H115" i="15"/>
  <c r="I115" i="15"/>
  <c r="J115" i="15"/>
  <c r="K115" i="15"/>
  <c r="L115" i="15"/>
  <c r="H116" i="15"/>
  <c r="I116" i="15"/>
  <c r="J116" i="15"/>
  <c r="L116" i="15"/>
  <c r="H117" i="15"/>
  <c r="I117" i="15"/>
  <c r="J117" i="15"/>
  <c r="K117" i="15"/>
  <c r="L117" i="15"/>
  <c r="H118" i="15"/>
  <c r="I118" i="15"/>
  <c r="K118" i="15" s="1"/>
  <c r="J118" i="15"/>
  <c r="L118" i="15"/>
  <c r="H119" i="15"/>
  <c r="I119" i="15"/>
  <c r="J119" i="15"/>
  <c r="K119" i="15"/>
  <c r="L119" i="15"/>
  <c r="H120" i="15"/>
  <c r="I120" i="15"/>
  <c r="J120" i="15"/>
  <c r="L120" i="15"/>
  <c r="H111" i="16"/>
  <c r="I111" i="16"/>
  <c r="K111" i="16" s="1"/>
  <c r="J111" i="16"/>
  <c r="L111" i="16"/>
  <c r="H112" i="16"/>
  <c r="I112" i="16"/>
  <c r="J112" i="16"/>
  <c r="K112" i="16" s="1"/>
  <c r="L112" i="16"/>
  <c r="H113" i="16"/>
  <c r="I113" i="16"/>
  <c r="J113" i="16"/>
  <c r="K113" i="16"/>
  <c r="L113" i="16"/>
  <c r="H114" i="16"/>
  <c r="I114" i="16"/>
  <c r="J114" i="16"/>
  <c r="L114" i="16"/>
  <c r="H115" i="16"/>
  <c r="I115" i="16"/>
  <c r="K115" i="16" s="1"/>
  <c r="J115" i="16"/>
  <c r="L115" i="16"/>
  <c r="H116" i="16"/>
  <c r="I116" i="16"/>
  <c r="K116" i="16" s="1"/>
  <c r="J116" i="16"/>
  <c r="L116" i="16"/>
  <c r="H117" i="16"/>
  <c r="I117" i="16"/>
  <c r="J117" i="16"/>
  <c r="K117" i="16"/>
  <c r="L117" i="16"/>
  <c r="H118" i="16"/>
  <c r="I118" i="16"/>
  <c r="J118" i="16"/>
  <c r="K118" i="16" s="1"/>
  <c r="L118" i="16"/>
  <c r="H119" i="16"/>
  <c r="I119" i="16"/>
  <c r="K119" i="16" s="1"/>
  <c r="J119" i="16"/>
  <c r="L119" i="16"/>
  <c r="H120" i="16"/>
  <c r="I120" i="16"/>
  <c r="J120" i="16"/>
  <c r="K120" i="16" s="1"/>
  <c r="L120" i="16"/>
  <c r="H136" i="17"/>
  <c r="I136" i="17"/>
  <c r="J136" i="17"/>
  <c r="K136" i="17"/>
  <c r="L136" i="17"/>
  <c r="H137" i="17"/>
  <c r="I137" i="17"/>
  <c r="J137" i="17"/>
  <c r="L137" i="17"/>
  <c r="H138" i="17"/>
  <c r="I138" i="17"/>
  <c r="J138" i="17"/>
  <c r="K138" i="17"/>
  <c r="L138" i="17"/>
  <c r="H139" i="17"/>
  <c r="I139" i="17"/>
  <c r="K139" i="17" s="1"/>
  <c r="J139" i="17"/>
  <c r="L139" i="17"/>
  <c r="H140" i="17"/>
  <c r="I140" i="17"/>
  <c r="J140" i="17"/>
  <c r="K140" i="17"/>
  <c r="L140" i="17"/>
  <c r="H141" i="17"/>
  <c r="I141" i="17"/>
  <c r="J141" i="17"/>
  <c r="K141" i="17" s="1"/>
  <c r="L141" i="17"/>
  <c r="H142" i="17"/>
  <c r="I142" i="17"/>
  <c r="K142" i="17" s="1"/>
  <c r="J142" i="17"/>
  <c r="L142" i="17"/>
  <c r="H143" i="17"/>
  <c r="I143" i="17"/>
  <c r="J143" i="17"/>
  <c r="K143" i="17" s="1"/>
  <c r="L143" i="17"/>
  <c r="H144" i="17"/>
  <c r="I144" i="17"/>
  <c r="J144" i="17"/>
  <c r="K144" i="17"/>
  <c r="L144" i="17"/>
  <c r="H145" i="17"/>
  <c r="I145" i="17"/>
  <c r="J145" i="17"/>
  <c r="L145" i="17"/>
  <c r="H111" i="8"/>
  <c r="I111" i="8"/>
  <c r="K111" i="8" s="1"/>
  <c r="J111" i="8"/>
  <c r="L111" i="8"/>
  <c r="H112" i="8"/>
  <c r="I112" i="8"/>
  <c r="K112" i="8" s="1"/>
  <c r="J112" i="8"/>
  <c r="L112" i="8"/>
  <c r="H113" i="8"/>
  <c r="I113" i="8"/>
  <c r="J113" i="8"/>
  <c r="K113" i="8"/>
  <c r="L113" i="8"/>
  <c r="H114" i="8"/>
  <c r="I114" i="8"/>
  <c r="J114" i="8"/>
  <c r="K114" i="8" s="1"/>
  <c r="L114" i="8"/>
  <c r="H115" i="8"/>
  <c r="I115" i="8"/>
  <c r="K115" i="8" s="1"/>
  <c r="J115" i="8"/>
  <c r="L115" i="8"/>
  <c r="H116" i="8"/>
  <c r="I116" i="8"/>
  <c r="J116" i="8"/>
  <c r="K116" i="8" s="1"/>
  <c r="L116" i="8"/>
  <c r="H117" i="8"/>
  <c r="I117" i="8"/>
  <c r="J117" i="8"/>
  <c r="K117" i="8"/>
  <c r="L117" i="8"/>
  <c r="H118" i="8"/>
  <c r="I118" i="8"/>
  <c r="J118" i="8"/>
  <c r="L118" i="8"/>
  <c r="H119" i="8"/>
  <c r="I119" i="8"/>
  <c r="J119" i="8"/>
  <c r="K119" i="8"/>
  <c r="L119" i="8"/>
  <c r="H120" i="8"/>
  <c r="I120" i="8"/>
  <c r="K120" i="8" s="1"/>
  <c r="J120" i="8"/>
  <c r="L120" i="8"/>
  <c r="H111" i="9"/>
  <c r="I111" i="9"/>
  <c r="J111" i="9"/>
  <c r="K111" i="9"/>
  <c r="L111" i="9"/>
  <c r="H112" i="9"/>
  <c r="I112" i="9"/>
  <c r="J112" i="9"/>
  <c r="K112" i="9" s="1"/>
  <c r="L112" i="9"/>
  <c r="H113" i="9"/>
  <c r="I113" i="9"/>
  <c r="K113" i="9" s="1"/>
  <c r="J113" i="9"/>
  <c r="L113" i="9"/>
  <c r="H114" i="9"/>
  <c r="I114" i="9"/>
  <c r="J114" i="9"/>
  <c r="K114" i="9" s="1"/>
  <c r="L114" i="9"/>
  <c r="H115" i="9"/>
  <c r="I115" i="9"/>
  <c r="J115" i="9"/>
  <c r="K115" i="9"/>
  <c r="L115" i="9"/>
  <c r="H116" i="9"/>
  <c r="I116" i="9"/>
  <c r="J116" i="9"/>
  <c r="L116" i="9"/>
  <c r="H117" i="9"/>
  <c r="I117" i="9"/>
  <c r="K117" i="9" s="1"/>
  <c r="J117" i="9"/>
  <c r="L117" i="9"/>
  <c r="H118" i="9"/>
  <c r="I118" i="9"/>
  <c r="K118" i="9" s="1"/>
  <c r="J118" i="9"/>
  <c r="L118" i="9"/>
  <c r="H119" i="9"/>
  <c r="I119" i="9"/>
  <c r="J119" i="9"/>
  <c r="K119" i="9"/>
  <c r="L119" i="9"/>
  <c r="H120" i="9"/>
  <c r="I120" i="9"/>
  <c r="J120" i="9"/>
  <c r="L120" i="9"/>
  <c r="H136" i="10"/>
  <c r="I136" i="10"/>
  <c r="K136" i="10" s="1"/>
  <c r="J136" i="10"/>
  <c r="L136" i="10"/>
  <c r="H137" i="10"/>
  <c r="I137" i="10"/>
  <c r="J137" i="10"/>
  <c r="K137" i="10" s="1"/>
  <c r="L137" i="10"/>
  <c r="H138" i="10"/>
  <c r="I138" i="10"/>
  <c r="J138" i="10"/>
  <c r="K138" i="10"/>
  <c r="L138" i="10"/>
  <c r="H139" i="10"/>
  <c r="I139" i="10"/>
  <c r="J139" i="10"/>
  <c r="L139" i="10"/>
  <c r="H140" i="10"/>
  <c r="I140" i="10"/>
  <c r="J140" i="10"/>
  <c r="K140" i="10"/>
  <c r="L140" i="10"/>
  <c r="H141" i="10"/>
  <c r="I141" i="10"/>
  <c r="K141" i="10" s="1"/>
  <c r="J141" i="10"/>
  <c r="L141" i="10"/>
  <c r="H142" i="10"/>
  <c r="I142" i="10"/>
  <c r="J142" i="10"/>
  <c r="K142" i="10"/>
  <c r="L142" i="10"/>
  <c r="H143" i="10"/>
  <c r="I143" i="10"/>
  <c r="J143" i="10"/>
  <c r="K143" i="10" s="1"/>
  <c r="L143" i="10"/>
  <c r="H144" i="10"/>
  <c r="I144" i="10"/>
  <c r="K144" i="10" s="1"/>
  <c r="J144" i="10"/>
  <c r="L144" i="10"/>
  <c r="H145" i="10"/>
  <c r="I145" i="10"/>
  <c r="J145" i="10"/>
  <c r="K145" i="10" s="1"/>
  <c r="L145" i="10"/>
  <c r="H111" i="11"/>
  <c r="I111" i="11"/>
  <c r="J111" i="11"/>
  <c r="K111" i="11"/>
  <c r="L111" i="11"/>
  <c r="H112" i="11"/>
  <c r="I112" i="11"/>
  <c r="J112" i="11"/>
  <c r="L112" i="11"/>
  <c r="H113" i="11"/>
  <c r="I113" i="11"/>
  <c r="K113" i="11" s="1"/>
  <c r="J113" i="11"/>
  <c r="L113" i="11"/>
  <c r="H114" i="11"/>
  <c r="I114" i="11"/>
  <c r="K114" i="11" s="1"/>
  <c r="J114" i="11"/>
  <c r="L114" i="11"/>
  <c r="H115" i="11"/>
  <c r="I115" i="11"/>
  <c r="J115" i="11"/>
  <c r="K115" i="11"/>
  <c r="L115" i="11"/>
  <c r="H116" i="11"/>
  <c r="I116" i="11"/>
  <c r="J116" i="11"/>
  <c r="K116" i="11" s="1"/>
  <c r="L116" i="11"/>
  <c r="H117" i="11"/>
  <c r="I117" i="11"/>
  <c r="K117" i="11" s="1"/>
  <c r="J117" i="11"/>
  <c r="L117" i="11"/>
  <c r="H118" i="11"/>
  <c r="I118" i="11"/>
  <c r="J118" i="11"/>
  <c r="K118" i="11" s="1"/>
  <c r="L118" i="11"/>
  <c r="H119" i="11"/>
  <c r="I119" i="11"/>
  <c r="J119" i="11"/>
  <c r="K119" i="11"/>
  <c r="L119" i="11"/>
  <c r="H120" i="11"/>
  <c r="I120" i="11"/>
  <c r="J120" i="11"/>
  <c r="L120" i="11"/>
  <c r="O17" i="25"/>
  <c r="P17" i="25"/>
  <c r="O173" i="25"/>
  <c r="P173" i="25"/>
  <c r="O43" i="25"/>
  <c r="P43" i="25" s="1"/>
  <c r="O251" i="25"/>
  <c r="P251" i="25" s="1"/>
  <c r="O225" i="25"/>
  <c r="P225" i="25"/>
  <c r="O199" i="25"/>
  <c r="P199" i="25"/>
  <c r="O147" i="25"/>
  <c r="P147" i="25"/>
  <c r="O121" i="25"/>
  <c r="P121" i="25" s="1"/>
  <c r="O95" i="25"/>
  <c r="P95" i="25"/>
  <c r="O69" i="25"/>
  <c r="P69" i="25"/>
  <c r="Y112" i="12"/>
  <c r="Y112" i="11" s="1"/>
  <c r="Y137" i="10" s="1"/>
  <c r="Y112" i="9" s="1"/>
  <c r="Y112" i="8" s="1"/>
  <c r="Y137" i="17" s="1"/>
  <c r="Y112" i="16" s="1"/>
  <c r="Y112" i="15" s="1"/>
  <c r="Y137" i="14" s="1"/>
  <c r="Y112" i="13" s="1"/>
  <c r="Y112" i="19" s="1"/>
  <c r="Y162" i="18" s="1"/>
  <c r="Z112" i="12"/>
  <c r="Z112" i="11" s="1"/>
  <c r="Z137" i="10" s="1"/>
  <c r="Z112" i="9" s="1"/>
  <c r="Z112" i="8"/>
  <c r="Z137" i="17" s="1"/>
  <c r="Z112" i="16" s="1"/>
  <c r="Z112" i="15" s="1"/>
  <c r="Z137" i="14" s="1"/>
  <c r="Z112" i="13" s="1"/>
  <c r="Z112" i="19" s="1"/>
  <c r="Z162" i="18" s="1"/>
  <c r="X113" i="12"/>
  <c r="X113" i="11" s="1"/>
  <c r="X138" i="10" s="1"/>
  <c r="X113" i="9" s="1"/>
  <c r="X113" i="8" s="1"/>
  <c r="X138" i="17" s="1"/>
  <c r="Y113" i="12"/>
  <c r="Y113" i="11" s="1"/>
  <c r="Y138" i="10" s="1"/>
  <c r="Y113" i="9" s="1"/>
  <c r="Y113" i="8"/>
  <c r="Y138" i="17" s="1"/>
  <c r="Y113" i="16" s="1"/>
  <c r="Y113" i="15" s="1"/>
  <c r="Y138" i="14" s="1"/>
  <c r="Y113" i="13" s="1"/>
  <c r="Y113" i="19" s="1"/>
  <c r="Y163" i="18" s="1"/>
  <c r="Z113" i="12"/>
  <c r="Z113" i="11" s="1"/>
  <c r="Z138" i="10" s="1"/>
  <c r="Z113" i="9" s="1"/>
  <c r="Z113" i="8" s="1"/>
  <c r="Z138" i="17" s="1"/>
  <c r="Z113" i="16" s="1"/>
  <c r="Z113" i="15" s="1"/>
  <c r="Z138" i="14" s="1"/>
  <c r="Z113" i="13" s="1"/>
  <c r="Z113" i="19" s="1"/>
  <c r="Z163" i="18" s="1"/>
  <c r="AA113" i="12"/>
  <c r="AC113" i="12"/>
  <c r="AC113" i="11" s="1"/>
  <c r="X114" i="12"/>
  <c r="X114" i="11" s="1"/>
  <c r="Y114" i="12"/>
  <c r="Y114" i="11" s="1"/>
  <c r="Y139" i="10" s="1"/>
  <c r="Y114" i="9" s="1"/>
  <c r="Y114" i="8" s="1"/>
  <c r="Y139" i="17" s="1"/>
  <c r="Y114" i="16" s="1"/>
  <c r="Y114" i="15" s="1"/>
  <c r="Y139" i="14" s="1"/>
  <c r="Y114" i="13" s="1"/>
  <c r="Y114" i="19" s="1"/>
  <c r="Y164" i="18" s="1"/>
  <c r="Z114" i="12"/>
  <c r="Z114" i="11" s="1"/>
  <c r="Z139" i="10" s="1"/>
  <c r="Z114" i="9" s="1"/>
  <c r="Z114" i="8"/>
  <c r="Z139" i="17" s="1"/>
  <c r="Z114" i="16" s="1"/>
  <c r="Z114" i="15" s="1"/>
  <c r="Z139" i="14" s="1"/>
  <c r="Z114" i="13" s="1"/>
  <c r="Z114" i="19" s="1"/>
  <c r="Z164" i="18" s="1"/>
  <c r="AA114" i="12"/>
  <c r="AA114" i="11" s="1"/>
  <c r="AC114" i="12"/>
  <c r="AC114" i="11" s="1"/>
  <c r="X115" i="12"/>
  <c r="Y115" i="12"/>
  <c r="Y115" i="11" s="1"/>
  <c r="Y140" i="10" s="1"/>
  <c r="Y115" i="9" s="1"/>
  <c r="Y115" i="8"/>
  <c r="Y140" i="17" s="1"/>
  <c r="Y115" i="16" s="1"/>
  <c r="Y115" i="15" s="1"/>
  <c r="Y140" i="14" s="1"/>
  <c r="Y115" i="13" s="1"/>
  <c r="Y115" i="19" s="1"/>
  <c r="Y165" i="18" s="1"/>
  <c r="Z115" i="12"/>
  <c r="Z115" i="11" s="1"/>
  <c r="Z140" i="10" s="1"/>
  <c r="Z115" i="9" s="1"/>
  <c r="Z115" i="8" s="1"/>
  <c r="Z140" i="17" s="1"/>
  <c r="Z115" i="16" s="1"/>
  <c r="Z115" i="15" s="1"/>
  <c r="Z140" i="14" s="1"/>
  <c r="Z115" i="13" s="1"/>
  <c r="Z115" i="19" s="1"/>
  <c r="Z165" i="18" s="1"/>
  <c r="AC115" i="12"/>
  <c r="X116" i="12"/>
  <c r="X116" i="11" s="1"/>
  <c r="Y116" i="12"/>
  <c r="Y116" i="11" s="1"/>
  <c r="Y141" i="10" s="1"/>
  <c r="Y116" i="9" s="1"/>
  <c r="Y116" i="8" s="1"/>
  <c r="Y141" i="17" s="1"/>
  <c r="Y116" i="16" s="1"/>
  <c r="Y116" i="15" s="1"/>
  <c r="Y141" i="14" s="1"/>
  <c r="Y116" i="13" s="1"/>
  <c r="Y116" i="19" s="1"/>
  <c r="Y166" i="18" s="1"/>
  <c r="Z116" i="12"/>
  <c r="Z116" i="11" s="1"/>
  <c r="Z141" i="10" s="1"/>
  <c r="Z116" i="9" s="1"/>
  <c r="Z116" i="8"/>
  <c r="Z141" i="17" s="1"/>
  <c r="Z116" i="16" s="1"/>
  <c r="Z116" i="15" s="1"/>
  <c r="Z141" i="14" s="1"/>
  <c r="Z116" i="13" s="1"/>
  <c r="Z116" i="19" s="1"/>
  <c r="Z166" i="18" s="1"/>
  <c r="AA116" i="12"/>
  <c r="AA116" i="11" s="1"/>
  <c r="AC116" i="12"/>
  <c r="X117" i="12"/>
  <c r="X117" i="11" s="1"/>
  <c r="X142" i="10" s="1"/>
  <c r="X117" i="9" s="1"/>
  <c r="X117" i="8" s="1"/>
  <c r="X142" i="17" s="1"/>
  <c r="X117" i="16" s="1"/>
  <c r="Y117" i="12"/>
  <c r="Y117" i="11" s="1"/>
  <c r="Y142" i="10" s="1"/>
  <c r="Y117" i="9" s="1"/>
  <c r="Y117" i="8"/>
  <c r="Y142" i="17" s="1"/>
  <c r="Y117" i="16" s="1"/>
  <c r="Y117" i="15" s="1"/>
  <c r="Y142" i="14" s="1"/>
  <c r="Y117" i="13" s="1"/>
  <c r="Y117" i="19" s="1"/>
  <c r="Y167" i="18" s="1"/>
  <c r="Z117" i="12"/>
  <c r="Z117" i="11" s="1"/>
  <c r="Z142" i="10" s="1"/>
  <c r="Z117" i="9" s="1"/>
  <c r="Z117" i="8" s="1"/>
  <c r="Z142" i="17" s="1"/>
  <c r="Z117" i="16" s="1"/>
  <c r="Z117" i="15" s="1"/>
  <c r="Z142" i="14" s="1"/>
  <c r="Z117" i="13" s="1"/>
  <c r="Z117" i="19" s="1"/>
  <c r="Z167" i="18" s="1"/>
  <c r="AA117" i="12"/>
  <c r="AA117" i="11" s="1"/>
  <c r="AC117" i="12"/>
  <c r="X118" i="12"/>
  <c r="X118" i="11" s="1"/>
  <c r="X143" i="10" s="1"/>
  <c r="X118" i="9" s="1"/>
  <c r="X118" i="8"/>
  <c r="X143" i="17" s="1"/>
  <c r="X118" i="16" s="1"/>
  <c r="X118" i="15" s="1"/>
  <c r="X143" i="14" s="1"/>
  <c r="X118" i="13" s="1"/>
  <c r="X118" i="19" s="1"/>
  <c r="X168" i="18" s="1"/>
  <c r="Y118" i="12"/>
  <c r="Y118" i="11" s="1"/>
  <c r="Y143" i="10" s="1"/>
  <c r="Y118" i="9" s="1"/>
  <c r="Y118" i="8" s="1"/>
  <c r="Y143" i="17" s="1"/>
  <c r="Y118" i="16" s="1"/>
  <c r="Y118" i="15" s="1"/>
  <c r="Y143" i="14" s="1"/>
  <c r="Y118" i="13" s="1"/>
  <c r="Y118" i="19" s="1"/>
  <c r="Y168" i="18" s="1"/>
  <c r="Z118" i="12"/>
  <c r="Z118" i="11" s="1"/>
  <c r="Z143" i="10" s="1"/>
  <c r="Z118" i="9" s="1"/>
  <c r="Z118" i="8"/>
  <c r="Z143" i="17" s="1"/>
  <c r="Z118" i="16" s="1"/>
  <c r="Z118" i="15" s="1"/>
  <c r="Z143" i="14" s="1"/>
  <c r="Z118" i="13" s="1"/>
  <c r="Z118" i="19" s="1"/>
  <c r="Z168" i="18" s="1"/>
  <c r="AA118" i="12"/>
  <c r="AA118" i="11" s="1"/>
  <c r="AA143" i="10" s="1"/>
  <c r="AA118" i="9" s="1"/>
  <c r="AA118" i="8" s="1"/>
  <c r="AA143" i="17" s="1"/>
  <c r="AC118" i="12"/>
  <c r="AC118" i="11" s="1"/>
  <c r="X119" i="12"/>
  <c r="X119" i="11" s="1"/>
  <c r="X144" i="10" s="1"/>
  <c r="X119" i="9" s="1"/>
  <c r="Y119" i="12"/>
  <c r="Y119" i="11" s="1"/>
  <c r="Y144" i="10" s="1"/>
  <c r="Y119" i="9" s="1"/>
  <c r="Y119" i="8"/>
  <c r="Y144" i="17" s="1"/>
  <c r="Y119" i="16" s="1"/>
  <c r="Y119" i="15" s="1"/>
  <c r="Y144" i="14" s="1"/>
  <c r="Y119" i="13" s="1"/>
  <c r="Y119" i="19" s="1"/>
  <c r="Y169" i="18" s="1"/>
  <c r="Z119" i="12"/>
  <c r="Z119" i="11" s="1"/>
  <c r="Z144" i="10" s="1"/>
  <c r="Z119" i="9" s="1"/>
  <c r="Z119" i="8" s="1"/>
  <c r="Z144" i="17" s="1"/>
  <c r="Z119" i="16" s="1"/>
  <c r="Z119" i="15" s="1"/>
  <c r="Z144" i="14" s="1"/>
  <c r="Z119" i="13" s="1"/>
  <c r="Z119" i="19" s="1"/>
  <c r="Z169" i="18" s="1"/>
  <c r="AA119" i="12"/>
  <c r="AA119" i="11" s="1"/>
  <c r="AC119" i="12"/>
  <c r="AC119" i="11" s="1"/>
  <c r="Y120" i="12"/>
  <c r="Y120" i="11" s="1"/>
  <c r="Y145" i="10" s="1"/>
  <c r="Y120" i="9" s="1"/>
  <c r="Y120" i="8" s="1"/>
  <c r="Y145" i="17" s="1"/>
  <c r="Y120" i="16" s="1"/>
  <c r="Y120" i="15" s="1"/>
  <c r="Y145" i="14" s="1"/>
  <c r="Y120" i="13" s="1"/>
  <c r="Y120" i="19" s="1"/>
  <c r="Y170" i="18" s="1"/>
  <c r="Z120" i="12"/>
  <c r="Z120" i="11" s="1"/>
  <c r="Z145" i="10" s="1"/>
  <c r="Z120" i="9" s="1"/>
  <c r="Z120" i="8"/>
  <c r="Z145" i="17" s="1"/>
  <c r="Z120" i="16" s="1"/>
  <c r="Z120" i="15" s="1"/>
  <c r="Z145" i="14" s="1"/>
  <c r="Z120" i="13" s="1"/>
  <c r="Z120" i="19" s="1"/>
  <c r="Z170" i="18" s="1"/>
  <c r="AA111" i="12"/>
  <c r="AA111" i="11" s="1"/>
  <c r="AA136" i="10" s="1"/>
  <c r="AA111" i="9" s="1"/>
  <c r="AA111" i="8"/>
  <c r="AA136" i="17" s="1"/>
  <c r="AA111" i="16" s="1"/>
  <c r="AA111" i="15" s="1"/>
  <c r="AA136" i="14" s="1"/>
  <c r="AA111" i="13" s="1"/>
  <c r="Z111" i="12"/>
  <c r="Z111" i="11" s="1"/>
  <c r="Z136" i="10" s="1"/>
  <c r="Z111" i="9" s="1"/>
  <c r="Z111" i="8" s="1"/>
  <c r="Z136" i="17" s="1"/>
  <c r="Z111" i="16" s="1"/>
  <c r="Z111" i="15" s="1"/>
  <c r="Z136" i="14" s="1"/>
  <c r="Z111" i="13" s="1"/>
  <c r="Z111" i="19" s="1"/>
  <c r="Z161" i="18" s="1"/>
  <c r="Y111" i="12"/>
  <c r="Y111" i="11" s="1"/>
  <c r="Y136" i="10" s="1"/>
  <c r="Y111" i="9" s="1"/>
  <c r="Y111" i="8"/>
  <c r="Y136" i="17" s="1"/>
  <c r="Y111" i="16" s="1"/>
  <c r="Y111" i="15" s="1"/>
  <c r="Y136" i="14" s="1"/>
  <c r="Y111" i="13" s="1"/>
  <c r="Y111" i="19" s="1"/>
  <c r="Y161" i="18" s="1"/>
  <c r="X111" i="12"/>
  <c r="X111" i="11" s="1"/>
  <c r="F14" i="12"/>
  <c r="F11" i="12"/>
  <c r="F20" i="12"/>
  <c r="F19" i="12"/>
  <c r="F18" i="12"/>
  <c r="F17" i="12"/>
  <c r="F16" i="12"/>
  <c r="F15" i="12"/>
  <c r="F13" i="12"/>
  <c r="F12" i="12"/>
  <c r="AA129" i="9" l="1"/>
  <c r="AA129" i="8" s="1"/>
  <c r="AA154" i="17" s="1"/>
  <c r="AA129" i="16" s="1"/>
  <c r="AA129" i="15" s="1"/>
  <c r="AA154" i="14" s="1"/>
  <c r="AA129" i="13" s="1"/>
  <c r="AA129" i="19" s="1"/>
  <c r="AA179" i="18" s="1"/>
  <c r="R131" i="9"/>
  <c r="W102" i="12"/>
  <c r="W27" i="11" s="1"/>
  <c r="W52" i="11" s="1"/>
  <c r="W77" i="11" s="1"/>
  <c r="W102" i="11" s="1"/>
  <c r="W27" i="10" s="1"/>
  <c r="W52" i="10" s="1"/>
  <c r="W77" i="10" s="1"/>
  <c r="W102" i="10" s="1"/>
  <c r="W127" i="10" s="1"/>
  <c r="W27" i="9" s="1"/>
  <c r="W52" i="9" s="1"/>
  <c r="W77" i="9" s="1"/>
  <c r="W102" i="9" s="1"/>
  <c r="W27" i="8" s="1"/>
  <c r="W40" i="11"/>
  <c r="W65" i="11" s="1"/>
  <c r="W90" i="11" s="1"/>
  <c r="W15" i="10" s="1"/>
  <c r="W40" i="10" s="1"/>
  <c r="W65" i="10" s="1"/>
  <c r="W90" i="10" s="1"/>
  <c r="W115" i="10" s="1"/>
  <c r="W15" i="9" s="1"/>
  <c r="W40" i="9" s="1"/>
  <c r="W65" i="9" s="1"/>
  <c r="W90" i="9" s="1"/>
  <c r="W15" i="8" s="1"/>
  <c r="W40" i="8" s="1"/>
  <c r="W65" i="8" s="1"/>
  <c r="W90" i="8" s="1"/>
  <c r="W15" i="17" s="1"/>
  <c r="W40" i="17" s="1"/>
  <c r="W65" i="17" s="1"/>
  <c r="W90" i="17" s="1"/>
  <c r="W115" i="17" s="1"/>
  <c r="W15" i="16" s="1"/>
  <c r="W40" i="16" s="1"/>
  <c r="W65" i="16" s="1"/>
  <c r="W90" i="16" s="1"/>
  <c r="W15" i="15" s="1"/>
  <c r="W40" i="15" s="1"/>
  <c r="W65" i="15" s="1"/>
  <c r="W90" i="15" s="1"/>
  <c r="W15" i="14" s="1"/>
  <c r="W40" i="14" s="1"/>
  <c r="W65" i="14" s="1"/>
  <c r="W90" i="14" s="1"/>
  <c r="W115" i="14" s="1"/>
  <c r="W15" i="13" s="1"/>
  <c r="W40" i="13" s="1"/>
  <c r="W65" i="13" s="1"/>
  <c r="W90" i="13" s="1"/>
  <c r="W61" i="11"/>
  <c r="W86" i="11" s="1"/>
  <c r="W11" i="10" s="1"/>
  <c r="W36" i="10" s="1"/>
  <c r="W61" i="10" s="1"/>
  <c r="W86" i="10" s="1"/>
  <c r="W111" i="10" s="1"/>
  <c r="W11" i="9" s="1"/>
  <c r="W36" i="9" s="1"/>
  <c r="W61" i="9" s="1"/>
  <c r="W86" i="9" s="1"/>
  <c r="W11" i="8" s="1"/>
  <c r="W36" i="8" s="1"/>
  <c r="W61" i="8" s="1"/>
  <c r="W86" i="8" s="1"/>
  <c r="W11" i="17" s="1"/>
  <c r="W36" i="17" s="1"/>
  <c r="W61" i="17" s="1"/>
  <c r="W86" i="17" s="1"/>
  <c r="W111" i="17" s="1"/>
  <c r="W11" i="16" s="1"/>
  <c r="W36" i="16" s="1"/>
  <c r="W61" i="16" s="1"/>
  <c r="W86" i="16" s="1"/>
  <c r="W11" i="15" s="1"/>
  <c r="W36" i="15" s="1"/>
  <c r="W61" i="15" s="1"/>
  <c r="W86" i="15" s="1"/>
  <c r="W11" i="14" s="1"/>
  <c r="W36" i="14" s="1"/>
  <c r="W61" i="14" s="1"/>
  <c r="W86" i="14" s="1"/>
  <c r="W111" i="14" s="1"/>
  <c r="D220" i="28"/>
  <c r="J777" i="29"/>
  <c r="AA116" i="18"/>
  <c r="AA141" i="18" s="1"/>
  <c r="W44" i="10"/>
  <c r="W69" i="10" s="1"/>
  <c r="W94" i="10" s="1"/>
  <c r="W119" i="10" s="1"/>
  <c r="W19" i="9" s="1"/>
  <c r="W44" i="9" s="1"/>
  <c r="W69" i="9" s="1"/>
  <c r="W125" i="11"/>
  <c r="W150" i="10" s="1"/>
  <c r="W125" i="9" s="1"/>
  <c r="W127" i="19"/>
  <c r="W177" i="18" s="1"/>
  <c r="K120" i="9"/>
  <c r="K112" i="15"/>
  <c r="K63" i="15"/>
  <c r="K19" i="18"/>
  <c r="AF148" i="10"/>
  <c r="D148" i="10"/>
  <c r="AE148" i="10"/>
  <c r="AK148" i="10"/>
  <c r="AJ148" i="10"/>
  <c r="M148" i="10"/>
  <c r="B148" i="10"/>
  <c r="C148" i="10"/>
  <c r="F148" i="10"/>
  <c r="R81" i="19"/>
  <c r="K40" i="14"/>
  <c r="K90" i="10"/>
  <c r="K73" i="12"/>
  <c r="K22" i="10"/>
  <c r="K103" i="9"/>
  <c r="K55" i="8"/>
  <c r="K78" i="17"/>
  <c r="K124" i="17"/>
  <c r="K155" i="17"/>
  <c r="K51" i="16"/>
  <c r="K97" i="16"/>
  <c r="K128" i="16"/>
  <c r="K49" i="15"/>
  <c r="K80" i="15"/>
  <c r="K126" i="15"/>
  <c r="K47" i="14"/>
  <c r="K78" i="14"/>
  <c r="K124" i="14"/>
  <c r="K155" i="14"/>
  <c r="K51" i="13"/>
  <c r="K97" i="13"/>
  <c r="K128" i="13"/>
  <c r="K49" i="19"/>
  <c r="K80" i="19"/>
  <c r="K126" i="19"/>
  <c r="K47" i="18"/>
  <c r="K78" i="18"/>
  <c r="K124" i="18"/>
  <c r="AA115" i="11"/>
  <c r="AA140" i="10" s="1"/>
  <c r="AA115" i="9" s="1"/>
  <c r="AA115" i="8" s="1"/>
  <c r="AA140" i="17" s="1"/>
  <c r="AA115" i="16" s="1"/>
  <c r="AA115" i="15" s="1"/>
  <c r="AA140" i="14" s="1"/>
  <c r="AA115" i="13" s="1"/>
  <c r="AA115" i="19" s="1"/>
  <c r="AA165" i="18" s="1"/>
  <c r="AA150" i="10"/>
  <c r="AA125" i="9" s="1"/>
  <c r="AA125" i="8" s="1"/>
  <c r="AA150" i="17" s="1"/>
  <c r="AA125" i="16" s="1"/>
  <c r="AA125" i="15" s="1"/>
  <c r="AA150" i="14" s="1"/>
  <c r="AA125" i="13" s="1"/>
  <c r="AA125" i="19" s="1"/>
  <c r="AA175" i="18" s="1"/>
  <c r="AA113" i="9"/>
  <c r="AA113" i="8" s="1"/>
  <c r="AA138" i="17" s="1"/>
  <c r="AA113" i="16" s="1"/>
  <c r="AA113" i="15" s="1"/>
  <c r="AA138" i="14" s="1"/>
  <c r="AA113" i="13" s="1"/>
  <c r="AA113" i="19" s="1"/>
  <c r="AA163" i="18" s="1"/>
  <c r="AA126" i="8"/>
  <c r="AA151" i="17" s="1"/>
  <c r="AA126" i="16" s="1"/>
  <c r="AA86" i="12"/>
  <c r="AA11" i="11" s="1"/>
  <c r="AA36" i="11" s="1"/>
  <c r="R106" i="10"/>
  <c r="R56" i="16"/>
  <c r="AA77" i="12"/>
  <c r="AA102" i="12" s="1"/>
  <c r="R171" i="10"/>
  <c r="Q171" i="10"/>
  <c r="P171" i="10"/>
  <c r="T171" i="10"/>
  <c r="F171" i="10"/>
  <c r="N171" i="10"/>
  <c r="AS140" i="12"/>
  <c r="AS137" i="12"/>
  <c r="AS142" i="12" s="1"/>
  <c r="AT158" i="10"/>
  <c r="AT160" i="10" s="1"/>
  <c r="I89" i="28"/>
  <c r="E89" i="28"/>
  <c r="J89" i="28" s="1"/>
  <c r="A73" i="28"/>
  <c r="O121" i="9"/>
  <c r="N121" i="9"/>
  <c r="T121" i="9"/>
  <c r="D16" i="28"/>
  <c r="C16" i="28"/>
  <c r="F968" i="29"/>
  <c r="H968" i="29"/>
  <c r="I968" i="29"/>
  <c r="E968" i="29"/>
  <c r="J968" i="29" s="1"/>
  <c r="E957" i="29"/>
  <c r="J957" i="29" s="1"/>
  <c r="F957" i="29"/>
  <c r="I957" i="29"/>
  <c r="H957" i="29"/>
  <c r="I771" i="29"/>
  <c r="E771" i="29"/>
  <c r="F771" i="29"/>
  <c r="F758" i="29"/>
  <c r="H758" i="29"/>
  <c r="I758" i="29"/>
  <c r="E731" i="29"/>
  <c r="J731" i="29" s="1"/>
  <c r="F731" i="29"/>
  <c r="I731" i="29"/>
  <c r="E492" i="29"/>
  <c r="I492" i="29"/>
  <c r="F492" i="29"/>
  <c r="E413" i="29"/>
  <c r="J413" i="29" s="1"/>
  <c r="H413" i="29"/>
  <c r="I413" i="29"/>
  <c r="K112" i="11"/>
  <c r="K116" i="9"/>
  <c r="K145" i="17"/>
  <c r="K114" i="16"/>
  <c r="K143" i="14"/>
  <c r="K112" i="13"/>
  <c r="K166" i="18"/>
  <c r="M131" i="9"/>
  <c r="P1" i="9"/>
  <c r="M1" i="15"/>
  <c r="P1" i="17"/>
  <c r="R106" i="14"/>
  <c r="N81" i="11"/>
  <c r="K37" i="11"/>
  <c r="K42" i="10"/>
  <c r="K38" i="16"/>
  <c r="K45" i="13"/>
  <c r="K65" i="11"/>
  <c r="K62" i="16"/>
  <c r="K67" i="15"/>
  <c r="K63" i="18"/>
  <c r="K95" i="9"/>
  <c r="K87" i="18"/>
  <c r="K117" i="10"/>
  <c r="K17" i="18"/>
  <c r="K61" i="9"/>
  <c r="K36" i="15"/>
  <c r="K11" i="18"/>
  <c r="K140" i="18"/>
  <c r="K153" i="18"/>
  <c r="R131" i="10"/>
  <c r="R106" i="8"/>
  <c r="R81" i="14"/>
  <c r="AA14" i="11"/>
  <c r="W14" i="12"/>
  <c r="W39" i="12" s="1"/>
  <c r="W64" i="12" s="1"/>
  <c r="W89" i="12" s="1"/>
  <c r="W14" i="11" s="1"/>
  <c r="W39" i="11" s="1"/>
  <c r="W64" i="11" s="1"/>
  <c r="W89" i="11" s="1"/>
  <c r="W14" i="10" s="1"/>
  <c r="W39" i="10" s="1"/>
  <c r="W64" i="10" s="1"/>
  <c r="W89" i="10" s="1"/>
  <c r="W114" i="10" s="1"/>
  <c r="W14" i="9" s="1"/>
  <c r="W39" i="9" s="1"/>
  <c r="W64" i="9" s="1"/>
  <c r="W89" i="9" s="1"/>
  <c r="W14" i="8" s="1"/>
  <c r="W39" i="8" s="1"/>
  <c r="W64" i="8" s="1"/>
  <c r="W89" i="8" s="1"/>
  <c r="W14" i="17" s="1"/>
  <c r="W39" i="17" s="1"/>
  <c r="W64" i="17" s="1"/>
  <c r="W89" i="17" s="1"/>
  <c r="W114" i="17" s="1"/>
  <c r="W14" i="16" s="1"/>
  <c r="W39" i="16" s="1"/>
  <c r="W64" i="16" s="1"/>
  <c r="W89" i="16" s="1"/>
  <c r="W14" i="15" s="1"/>
  <c r="W39" i="15" s="1"/>
  <c r="W64" i="15" s="1"/>
  <c r="W89" i="15" s="1"/>
  <c r="W14" i="14" s="1"/>
  <c r="N31" i="12"/>
  <c r="AA22" i="11"/>
  <c r="AA23" i="11"/>
  <c r="AA48" i="11" s="1"/>
  <c r="AA73" i="11" s="1"/>
  <c r="AA98" i="11" s="1"/>
  <c r="AA28" i="11"/>
  <c r="W140" i="10"/>
  <c r="W115" i="9" s="1"/>
  <c r="W115" i="8" s="1"/>
  <c r="W140" i="17" s="1"/>
  <c r="R145" i="9"/>
  <c r="P145" i="9"/>
  <c r="O145" i="9"/>
  <c r="N145" i="9"/>
  <c r="M145" i="9"/>
  <c r="F145" i="9"/>
  <c r="T145" i="9"/>
  <c r="Q145" i="9"/>
  <c r="T148" i="16"/>
  <c r="Q148" i="16"/>
  <c r="P148" i="16"/>
  <c r="O148" i="16"/>
  <c r="R148" i="16"/>
  <c r="M148" i="16"/>
  <c r="F148" i="16"/>
  <c r="R153" i="13"/>
  <c r="P153" i="13"/>
  <c r="O153" i="13"/>
  <c r="N153" i="13"/>
  <c r="M153" i="13"/>
  <c r="F153" i="13"/>
  <c r="Q153" i="13"/>
  <c r="F162" i="17"/>
  <c r="O162" i="17"/>
  <c r="M162" i="17"/>
  <c r="T162" i="17"/>
  <c r="R162" i="17"/>
  <c r="Q162" i="17"/>
  <c r="N162" i="17"/>
  <c r="P162" i="17"/>
  <c r="AQ133" i="12"/>
  <c r="C227" i="28"/>
  <c r="D227" i="28" s="1"/>
  <c r="F227" i="28"/>
  <c r="H227" i="28"/>
  <c r="I178" i="28"/>
  <c r="E178" i="28"/>
  <c r="C91" i="28"/>
  <c r="C67" i="28"/>
  <c r="F972" i="29"/>
  <c r="H972" i="29"/>
  <c r="E972" i="29"/>
  <c r="I972" i="29"/>
  <c r="E853" i="29"/>
  <c r="J853" i="29" s="1"/>
  <c r="F853" i="29"/>
  <c r="I853" i="29"/>
  <c r="H853" i="29"/>
  <c r="F551" i="29"/>
  <c r="I551" i="29"/>
  <c r="I297" i="29"/>
  <c r="E297" i="29"/>
  <c r="J297" i="29" s="1"/>
  <c r="W94" i="12"/>
  <c r="W19" i="11" s="1"/>
  <c r="W44" i="11" s="1"/>
  <c r="W69" i="11" s="1"/>
  <c r="W29" i="11"/>
  <c r="W54" i="11" s="1"/>
  <c r="W79" i="11" s="1"/>
  <c r="W104" i="11" s="1"/>
  <c r="W29" i="10" s="1"/>
  <c r="W54" i="10" s="1"/>
  <c r="W79" i="10" s="1"/>
  <c r="W104" i="10" s="1"/>
  <c r="W129" i="10" s="1"/>
  <c r="W29" i="9" s="1"/>
  <c r="W54" i="9" s="1"/>
  <c r="W79" i="9" s="1"/>
  <c r="W104" i="9" s="1"/>
  <c r="W29" i="8" s="1"/>
  <c r="W15" i="19"/>
  <c r="AQ133" i="19"/>
  <c r="E3" i="29"/>
  <c r="J3" i="29" s="1"/>
  <c r="I3" i="29"/>
  <c r="F3" i="29"/>
  <c r="H3" i="29"/>
  <c r="X101" i="12"/>
  <c r="X26" i="11" s="1"/>
  <c r="X51" i="11" s="1"/>
  <c r="X76" i="11" s="1"/>
  <c r="X101" i="11" s="1"/>
  <c r="X77" i="9"/>
  <c r="X102" i="9" s="1"/>
  <c r="X27" i="8" s="1"/>
  <c r="X52" i="8" s="1"/>
  <c r="X77" i="8" s="1"/>
  <c r="X102" i="8" s="1"/>
  <c r="X27" i="17" s="1"/>
  <c r="X52" i="17" s="1"/>
  <c r="X77" i="17" s="1"/>
  <c r="X102" i="17" s="1"/>
  <c r="X127" i="17" s="1"/>
  <c r="X27" i="16" s="1"/>
  <c r="X52" i="16" s="1"/>
  <c r="X77" i="16" s="1"/>
  <c r="X102" i="16" s="1"/>
  <c r="X27" i="15" s="1"/>
  <c r="X52" i="15" s="1"/>
  <c r="X77" i="15" s="1"/>
  <c r="X102" i="15" s="1"/>
  <c r="X27" i="14" s="1"/>
  <c r="X52" i="14" s="1"/>
  <c r="X77" i="14" s="1"/>
  <c r="X102" i="14" s="1"/>
  <c r="X127" i="14" s="1"/>
  <c r="X27" i="13" s="1"/>
  <c r="X52" i="13" s="1"/>
  <c r="X77" i="13" s="1"/>
  <c r="X19" i="8"/>
  <c r="X44" i="8" s="1"/>
  <c r="X69" i="8" s="1"/>
  <c r="X94" i="8" s="1"/>
  <c r="X19" i="17" s="1"/>
  <c r="X44" i="17" s="1"/>
  <c r="X69" i="17" s="1"/>
  <c r="I717" i="29"/>
  <c r="E717" i="29"/>
  <c r="I96" i="29"/>
  <c r="F96" i="29"/>
  <c r="AN105" i="10"/>
  <c r="AL105" i="10"/>
  <c r="K116" i="13"/>
  <c r="R106" i="19"/>
  <c r="P1" i="14"/>
  <c r="K44" i="8"/>
  <c r="K41" i="13"/>
  <c r="N56" i="11"/>
  <c r="N81" i="17"/>
  <c r="N131" i="17"/>
  <c r="AD4" i="27"/>
  <c r="AD36" i="27"/>
  <c r="BN39" i="27"/>
  <c r="Q146" i="11"/>
  <c r="O146" i="11"/>
  <c r="N146" i="11"/>
  <c r="M146" i="11"/>
  <c r="T146" i="11"/>
  <c r="R146" i="11"/>
  <c r="P146" i="11"/>
  <c r="F146" i="11"/>
  <c r="H843" i="29"/>
  <c r="I843" i="29"/>
  <c r="E843" i="29"/>
  <c r="J843" i="29" s="1"/>
  <c r="F843" i="29"/>
  <c r="E755" i="29"/>
  <c r="J755" i="29" s="1"/>
  <c r="I755" i="29"/>
  <c r="F755" i="29"/>
  <c r="R81" i="11"/>
  <c r="K20" i="17"/>
  <c r="K130" i="10"/>
  <c r="K101" i="8"/>
  <c r="R131" i="18"/>
  <c r="AA39" i="11"/>
  <c r="R56" i="11"/>
  <c r="R106" i="16"/>
  <c r="W61" i="12"/>
  <c r="AF4" i="26"/>
  <c r="BA4" i="26"/>
  <c r="AY4" i="26"/>
  <c r="F4" i="26"/>
  <c r="AU4" i="26"/>
  <c r="AS4" i="26"/>
  <c r="AR4" i="26"/>
  <c r="AL4" i="26"/>
  <c r="AJ4" i="26"/>
  <c r="AI4" i="26"/>
  <c r="AD4" i="26"/>
  <c r="AG4" i="26"/>
  <c r="O4" i="26"/>
  <c r="BH4" i="26"/>
  <c r="AC4" i="26"/>
  <c r="AA4" i="26"/>
  <c r="C4" i="26"/>
  <c r="BE4" i="26"/>
  <c r="W4" i="26"/>
  <c r="U4" i="26"/>
  <c r="K4" i="26"/>
  <c r="I4" i="26"/>
  <c r="E4" i="26"/>
  <c r="A5" i="26"/>
  <c r="Z4" i="26"/>
  <c r="X4" i="26"/>
  <c r="BB4" i="26"/>
  <c r="L4" i="26"/>
  <c r="B4" i="26"/>
  <c r="T4" i="26"/>
  <c r="N4" i="26"/>
  <c r="AX4" i="26"/>
  <c r="AO4" i="26"/>
  <c r="R4" i="26"/>
  <c r="AC28" i="8"/>
  <c r="AC53" i="8" s="1"/>
  <c r="AC78" i="8"/>
  <c r="AC103" i="8" s="1"/>
  <c r="AC28" i="17"/>
  <c r="AC53" i="17" s="1"/>
  <c r="AC78" i="17" s="1"/>
  <c r="AC103" i="17" s="1"/>
  <c r="AC128" i="17" s="1"/>
  <c r="AC28" i="16" s="1"/>
  <c r="AC53" i="16" s="1"/>
  <c r="AC78" i="16" s="1"/>
  <c r="AC103" i="16" s="1"/>
  <c r="AC28" i="15" s="1"/>
  <c r="AC53" i="15" s="1"/>
  <c r="AC78" i="15" s="1"/>
  <c r="AC103" i="15" s="1"/>
  <c r="AC28" i="14" s="1"/>
  <c r="AC53" i="14" s="1"/>
  <c r="AC78" i="14" s="1"/>
  <c r="AC103" i="14" s="1"/>
  <c r="AC128" i="14" s="1"/>
  <c r="AC28" i="13" s="1"/>
  <c r="AC53" i="13" s="1"/>
  <c r="AC78" i="13" s="1"/>
  <c r="AC103" i="13" s="1"/>
  <c r="AC28" i="19" s="1"/>
  <c r="AC53" i="19" s="1"/>
  <c r="AC78" i="19" s="1"/>
  <c r="AC103" i="19" s="1"/>
  <c r="AC28" i="18" s="1"/>
  <c r="T123" i="8"/>
  <c r="A95" i="28"/>
  <c r="O123" i="8"/>
  <c r="R123" i="8"/>
  <c r="N123" i="8"/>
  <c r="F984" i="29"/>
  <c r="H984" i="29"/>
  <c r="I984" i="29"/>
  <c r="E984" i="29"/>
  <c r="F784" i="29"/>
  <c r="H784" i="29"/>
  <c r="E784" i="29"/>
  <c r="I784" i="29"/>
  <c r="E557" i="29"/>
  <c r="J557" i="29" s="1"/>
  <c r="H557" i="29"/>
  <c r="I557" i="29"/>
  <c r="I338" i="29"/>
  <c r="F338" i="29"/>
  <c r="H338" i="29"/>
  <c r="K120" i="15"/>
  <c r="K139" i="14"/>
  <c r="K118" i="19"/>
  <c r="P1" i="12"/>
  <c r="Q1" i="15"/>
  <c r="K42" i="16"/>
  <c r="K38" i="19"/>
  <c r="K69" i="11"/>
  <c r="K66" i="16"/>
  <c r="K94" i="16"/>
  <c r="K15" i="18"/>
  <c r="N56" i="13"/>
  <c r="AA142" i="10"/>
  <c r="AA118" i="16"/>
  <c r="AA118" i="15" s="1"/>
  <c r="AA143" i="14" s="1"/>
  <c r="AA118" i="13" s="1"/>
  <c r="AA118" i="19" s="1"/>
  <c r="AA168" i="18" s="1"/>
  <c r="AA127" i="16"/>
  <c r="AA127" i="15" s="1"/>
  <c r="AA167" i="18"/>
  <c r="AA61" i="11"/>
  <c r="AA86" i="11" s="1"/>
  <c r="AA11" i="10" s="1"/>
  <c r="AA36" i="10" s="1"/>
  <c r="R31" i="15"/>
  <c r="R131" i="14"/>
  <c r="AA64" i="11"/>
  <c r="AA89" i="11" s="1"/>
  <c r="AA14" i="10" s="1"/>
  <c r="AA39" i="10" s="1"/>
  <c r="AA64" i="10" s="1"/>
  <c r="AA89" i="10" s="1"/>
  <c r="AA114" i="10" s="1"/>
  <c r="AA14" i="9" s="1"/>
  <c r="AA39" i="9" s="1"/>
  <c r="AA64" i="9" s="1"/>
  <c r="AA89" i="9" s="1"/>
  <c r="AA14" i="8" s="1"/>
  <c r="AA39" i="8" s="1"/>
  <c r="AA64" i="8" s="1"/>
  <c r="AA89" i="8" s="1"/>
  <c r="AA39" i="17"/>
  <c r="AA64" i="17" s="1"/>
  <c r="AA89" i="17" s="1"/>
  <c r="AA114" i="17" s="1"/>
  <c r="AA14" i="16" s="1"/>
  <c r="AA39" i="16" s="1"/>
  <c r="AA64" i="16" s="1"/>
  <c r="AA89" i="16" s="1"/>
  <c r="AA14" i="15" s="1"/>
  <c r="AA39" i="15" s="1"/>
  <c r="AA64" i="15" s="1"/>
  <c r="AA89" i="15" s="1"/>
  <c r="AA14" i="14" s="1"/>
  <c r="R131" i="17"/>
  <c r="N106" i="17"/>
  <c r="N56" i="16"/>
  <c r="W125" i="8"/>
  <c r="W150" i="17" s="1"/>
  <c r="W125" i="16" s="1"/>
  <c r="W125" i="15" s="1"/>
  <c r="W150" i="14" s="1"/>
  <c r="W125" i="13" s="1"/>
  <c r="W125" i="19" s="1"/>
  <c r="W175" i="18" s="1"/>
  <c r="AM4" i="26"/>
  <c r="R198" i="18"/>
  <c r="F198" i="18"/>
  <c r="P198" i="18"/>
  <c r="O198" i="18"/>
  <c r="N198" i="18"/>
  <c r="T198" i="18"/>
  <c r="Q198" i="18"/>
  <c r="M198" i="18"/>
  <c r="AR162" i="14"/>
  <c r="AC70" i="9"/>
  <c r="AC95" i="9" s="1"/>
  <c r="AC20" i="8" s="1"/>
  <c r="AC45" i="8" s="1"/>
  <c r="AC70" i="8" s="1"/>
  <c r="AC95" i="8" s="1"/>
  <c r="AC20" i="17" s="1"/>
  <c r="AC45" i="17" s="1"/>
  <c r="AC70" i="17" s="1"/>
  <c r="AC95" i="17" s="1"/>
  <c r="AC62" i="9"/>
  <c r="AC87" i="9" s="1"/>
  <c r="AC12" i="8" s="1"/>
  <c r="AC37" i="8" s="1"/>
  <c r="AC62" i="8" s="1"/>
  <c r="AC87" i="8" s="1"/>
  <c r="AC12" i="17" s="1"/>
  <c r="AC37" i="17" s="1"/>
  <c r="AC62" i="17" s="1"/>
  <c r="AC87" i="17" s="1"/>
  <c r="AC112" i="17" s="1"/>
  <c r="AC12" i="16" s="1"/>
  <c r="AC37" i="16" s="1"/>
  <c r="AC62" i="16" s="1"/>
  <c r="AC87" i="16" s="1"/>
  <c r="AC12" i="15" s="1"/>
  <c r="AC37" i="15" s="1"/>
  <c r="AC62" i="15" s="1"/>
  <c r="AC87" i="15" s="1"/>
  <c r="AC12" i="14" s="1"/>
  <c r="AC37" i="14" s="1"/>
  <c r="AC62" i="14" s="1"/>
  <c r="AC87" i="14" s="1"/>
  <c r="AC112" i="14" s="1"/>
  <c r="AC12" i="13" s="1"/>
  <c r="AC37" i="13" s="1"/>
  <c r="AC62" i="13" s="1"/>
  <c r="AC87" i="13" s="1"/>
  <c r="AC12" i="19" s="1"/>
  <c r="AC37" i="19" s="1"/>
  <c r="AC62" i="19" s="1"/>
  <c r="AC87" i="19" s="1"/>
  <c r="AC12" i="18" s="1"/>
  <c r="AC37" i="18" s="1"/>
  <c r="AC62" i="18" s="1"/>
  <c r="AC87" i="18" s="1"/>
  <c r="AC112" i="18" s="1"/>
  <c r="AC137" i="18" s="1"/>
  <c r="T106" i="9"/>
  <c r="O81" i="14"/>
  <c r="O106" i="14"/>
  <c r="O131" i="14"/>
  <c r="O31" i="19"/>
  <c r="T167" i="18"/>
  <c r="N167" i="18"/>
  <c r="V167" i="18"/>
  <c r="H194" i="28"/>
  <c r="C194" i="28"/>
  <c r="D194" i="28" s="1"/>
  <c r="I170" i="28"/>
  <c r="E170" i="28"/>
  <c r="J170" i="28" s="1"/>
  <c r="O148" i="17"/>
  <c r="T148" i="17"/>
  <c r="A115" i="28"/>
  <c r="N148" i="17"/>
  <c r="R148" i="17"/>
  <c r="C66" i="28"/>
  <c r="D66" i="28"/>
  <c r="E66" i="28"/>
  <c r="F66" i="28"/>
  <c r="E1054" i="29"/>
  <c r="J1054" i="29" s="1"/>
  <c r="F1054" i="29"/>
  <c r="H1054" i="29"/>
  <c r="I1054" i="29"/>
  <c r="F996" i="29"/>
  <c r="H996" i="29"/>
  <c r="I996" i="29"/>
  <c r="E996" i="29"/>
  <c r="J996" i="29" s="1"/>
  <c r="E941" i="29"/>
  <c r="J941" i="29" s="1"/>
  <c r="F941" i="29"/>
  <c r="I941" i="29"/>
  <c r="H941" i="29"/>
  <c r="E560" i="29"/>
  <c r="J560" i="29" s="1"/>
  <c r="F560" i="29"/>
  <c r="I560" i="29"/>
  <c r="H560" i="29"/>
  <c r="I354" i="29"/>
  <c r="F354" i="29"/>
  <c r="H354" i="29"/>
  <c r="D12" i="29"/>
  <c r="H12" i="29" s="1"/>
  <c r="F12" i="29"/>
  <c r="C395" i="29"/>
  <c r="D395" i="29" s="1"/>
  <c r="A487" i="29"/>
  <c r="T90" i="17"/>
  <c r="R90" i="17"/>
  <c r="R106" i="17" s="1"/>
  <c r="O90" i="17"/>
  <c r="M106" i="17"/>
  <c r="D522" i="29"/>
  <c r="C522" i="29"/>
  <c r="C513" i="29"/>
  <c r="D513" i="29" s="1"/>
  <c r="E513" i="29" s="1"/>
  <c r="A523" i="29"/>
  <c r="O11" i="16"/>
  <c r="T11" i="16"/>
  <c r="V11" i="16"/>
  <c r="V36" i="16" s="1"/>
  <c r="V61" i="16" s="1"/>
  <c r="V86" i="16" s="1"/>
  <c r="V11" i="15" s="1"/>
  <c r="V36" i="15" s="1"/>
  <c r="V61" i="15" s="1"/>
  <c r="V86" i="15" s="1"/>
  <c r="V11" i="14" s="1"/>
  <c r="V36" i="14" s="1"/>
  <c r="V61" i="14" s="1"/>
  <c r="V86" i="14" s="1"/>
  <c r="V111" i="14" s="1"/>
  <c r="C538" i="29"/>
  <c r="D538" i="29" s="1"/>
  <c r="H538" i="29"/>
  <c r="F533" i="29"/>
  <c r="D533" i="29"/>
  <c r="I533" i="29" s="1"/>
  <c r="C533" i="29"/>
  <c r="C543" i="29"/>
  <c r="D543" i="29" s="1"/>
  <c r="C740" i="29"/>
  <c r="D740" i="29" s="1"/>
  <c r="F740" i="29"/>
  <c r="D735" i="29"/>
  <c r="E735" i="29"/>
  <c r="C735" i="29"/>
  <c r="C730" i="29"/>
  <c r="D730" i="29" s="1"/>
  <c r="A783" i="29"/>
  <c r="V11" i="13"/>
  <c r="V36" i="13" s="1"/>
  <c r="V61" i="13" s="1"/>
  <c r="V86" i="13" s="1"/>
  <c r="V11" i="19" s="1"/>
  <c r="V36" i="19" s="1"/>
  <c r="V61" i="19" s="1"/>
  <c r="V86" i="19" s="1"/>
  <c r="V11" i="18" s="1"/>
  <c r="N11" i="13"/>
  <c r="T11" i="13"/>
  <c r="A811" i="29"/>
  <c r="O44" i="13"/>
  <c r="R44" i="13"/>
  <c r="N44" i="13"/>
  <c r="T44" i="13"/>
  <c r="M56" i="13"/>
  <c r="A859" i="29"/>
  <c r="O102" i="13"/>
  <c r="R102" i="13"/>
  <c r="N102" i="13"/>
  <c r="T102" i="13"/>
  <c r="A867" i="29"/>
  <c r="O15" i="19"/>
  <c r="R15" i="19"/>
  <c r="T15" i="19"/>
  <c r="A887" i="29"/>
  <c r="T40" i="19"/>
  <c r="O40" i="19"/>
  <c r="R40" i="19"/>
  <c r="N40" i="19"/>
  <c r="D922" i="29"/>
  <c r="C922" i="29"/>
  <c r="C913" i="29"/>
  <c r="D913" i="29" s="1"/>
  <c r="H913" i="29" s="1"/>
  <c r="A935" i="29"/>
  <c r="T98" i="19"/>
  <c r="V98" i="19"/>
  <c r="V23" i="18" s="1"/>
  <c r="V48" i="18" s="1"/>
  <c r="V73" i="18" s="1"/>
  <c r="V98" i="18" s="1"/>
  <c r="V123" i="18" s="1"/>
  <c r="O98" i="19"/>
  <c r="R98" i="19"/>
  <c r="M106" i="19"/>
  <c r="D930" i="29"/>
  <c r="C930" i="29"/>
  <c r="E930" i="29"/>
  <c r="C961" i="29"/>
  <c r="D961" i="29" s="1"/>
  <c r="A963" i="29"/>
  <c r="O36" i="18"/>
  <c r="T36" i="18"/>
  <c r="V36" i="18"/>
  <c r="V61" i="18" s="1"/>
  <c r="V86" i="18" s="1"/>
  <c r="V111" i="18" s="1"/>
  <c r="V136" i="18" s="1"/>
  <c r="R36" i="18"/>
  <c r="C977" i="29"/>
  <c r="F977" i="29"/>
  <c r="D977" i="29"/>
  <c r="A999" i="29"/>
  <c r="T77" i="18"/>
  <c r="R77" i="18"/>
  <c r="R81" i="18" s="1"/>
  <c r="O77" i="18"/>
  <c r="N77" i="18"/>
  <c r="M81" i="18"/>
  <c r="C985" i="29"/>
  <c r="D985" i="29" s="1"/>
  <c r="A1007" i="29"/>
  <c r="T90" i="18"/>
  <c r="V90" i="18"/>
  <c r="V115" i="18" s="1"/>
  <c r="V140" i="18" s="1"/>
  <c r="R90" i="18"/>
  <c r="O90" i="18"/>
  <c r="N90" i="18"/>
  <c r="C1033" i="29"/>
  <c r="D1033" i="29" s="1"/>
  <c r="A1055" i="29"/>
  <c r="V148" i="18"/>
  <c r="T148" i="18"/>
  <c r="R148" i="18"/>
  <c r="O148" i="18"/>
  <c r="N148" i="18"/>
  <c r="R31" i="18"/>
  <c r="W98" i="11"/>
  <c r="W23" i="10" s="1"/>
  <c r="W48" i="10" s="1"/>
  <c r="W73" i="10" s="1"/>
  <c r="W98" i="10" s="1"/>
  <c r="W123" i="10" s="1"/>
  <c r="W23" i="9" s="1"/>
  <c r="AR133" i="16"/>
  <c r="AR135" i="16" s="1"/>
  <c r="AC120" i="17"/>
  <c r="AC20" i="16" s="1"/>
  <c r="AC45" i="16" s="1"/>
  <c r="AC70" i="16" s="1"/>
  <c r="AC95" i="16" s="1"/>
  <c r="AC20" i="15" s="1"/>
  <c r="AC45" i="15" s="1"/>
  <c r="AC70" i="15" s="1"/>
  <c r="AC95" i="15" s="1"/>
  <c r="AC20" i="14" s="1"/>
  <c r="AC45" i="14" s="1"/>
  <c r="AC70" i="14" s="1"/>
  <c r="AC95" i="14" s="1"/>
  <c r="AC120" i="14" s="1"/>
  <c r="AC20" i="13" s="1"/>
  <c r="AC45" i="13" s="1"/>
  <c r="AC70" i="13" s="1"/>
  <c r="AC95" i="13" s="1"/>
  <c r="AC20" i="19" s="1"/>
  <c r="AC45" i="19" s="1"/>
  <c r="AC70" i="19" s="1"/>
  <c r="AC95" i="19" s="1"/>
  <c r="AC20" i="18" s="1"/>
  <c r="AC45" i="18" s="1"/>
  <c r="AC70" i="18" s="1"/>
  <c r="AC95" i="18" s="1"/>
  <c r="AC120" i="18" s="1"/>
  <c r="AC145" i="18" s="1"/>
  <c r="X98" i="9"/>
  <c r="X23" i="8" s="1"/>
  <c r="X48" i="8" s="1"/>
  <c r="X73" i="8" s="1"/>
  <c r="X98" i="8" s="1"/>
  <c r="X23" i="17" s="1"/>
  <c r="X48" i="17" s="1"/>
  <c r="X73" i="17" s="1"/>
  <c r="X98" i="17" s="1"/>
  <c r="X123" i="17" s="1"/>
  <c r="X23" i="16" s="1"/>
  <c r="X48" i="16" s="1"/>
  <c r="X73" i="16" s="1"/>
  <c r="X98" i="16" s="1"/>
  <c r="X23" i="15" s="1"/>
  <c r="X48" i="15" s="1"/>
  <c r="X73" i="15" s="1"/>
  <c r="X98" i="15" s="1"/>
  <c r="I234" i="28"/>
  <c r="E234" i="28"/>
  <c r="F1020" i="29"/>
  <c r="H1020" i="29"/>
  <c r="E1020" i="29"/>
  <c r="I1020" i="29"/>
  <c r="I262" i="29"/>
  <c r="H262" i="29"/>
  <c r="K91" i="9"/>
  <c r="AA146" i="14"/>
  <c r="AA121" i="13" s="1"/>
  <c r="AA121" i="19" s="1"/>
  <c r="AA171" i="18" s="1"/>
  <c r="R31" i="16"/>
  <c r="N56" i="15"/>
  <c r="AD52" i="27"/>
  <c r="R163" i="10"/>
  <c r="Q163" i="10"/>
  <c r="P163" i="10"/>
  <c r="N163" i="10"/>
  <c r="M163" i="10"/>
  <c r="F163" i="10"/>
  <c r="T163" i="10"/>
  <c r="F170" i="10"/>
  <c r="T170" i="10"/>
  <c r="Q170" i="10"/>
  <c r="P170" i="10"/>
  <c r="O170" i="10"/>
  <c r="M170" i="10"/>
  <c r="R170" i="10"/>
  <c r="N170" i="10"/>
  <c r="T81" i="19"/>
  <c r="F952" i="29"/>
  <c r="E952" i="29"/>
  <c r="H952" i="29"/>
  <c r="I952" i="29"/>
  <c r="P1" i="11"/>
  <c r="Q1" i="17"/>
  <c r="K39" i="15"/>
  <c r="K66" i="10"/>
  <c r="K12" i="17"/>
  <c r="K54" i="12"/>
  <c r="K101" i="11"/>
  <c r="K99" i="10"/>
  <c r="K26" i="9"/>
  <c r="K24" i="8"/>
  <c r="R81" i="8"/>
  <c r="AA12" i="11"/>
  <c r="AA37" i="11" s="1"/>
  <c r="AA62" i="11" s="1"/>
  <c r="AA87" i="11" s="1"/>
  <c r="AA12" i="10" s="1"/>
  <c r="AA37" i="10" s="1"/>
  <c r="AA62" i="10" s="1"/>
  <c r="AA87" i="10" s="1"/>
  <c r="AA112" i="10" s="1"/>
  <c r="AA12" i="9" s="1"/>
  <c r="AA37" i="9" s="1"/>
  <c r="AA62" i="9" s="1"/>
  <c r="AA87" i="9" s="1"/>
  <c r="AA12" i="8" s="1"/>
  <c r="AA37" i="8" s="1"/>
  <c r="AA62" i="8" s="1"/>
  <c r="AA87" i="8" s="1"/>
  <c r="AA12" i="17" s="1"/>
  <c r="AA37" i="17" s="1"/>
  <c r="AA62" i="17" s="1"/>
  <c r="AA87" i="17" s="1"/>
  <c r="AA112" i="17" s="1"/>
  <c r="AA12" i="16" s="1"/>
  <c r="AA37" i="16" s="1"/>
  <c r="AA62" i="16" s="1"/>
  <c r="AA87" i="16" s="1"/>
  <c r="AA12" i="15" s="1"/>
  <c r="AA37" i="15" s="1"/>
  <c r="AA62" i="15" s="1"/>
  <c r="AA87" i="15" s="1"/>
  <c r="AA12" i="14" s="1"/>
  <c r="AA37" i="14" s="1"/>
  <c r="AA62" i="14" s="1"/>
  <c r="AA87" i="14" s="1"/>
  <c r="AA112" i="14" s="1"/>
  <c r="AA12" i="13" s="1"/>
  <c r="AA37" i="13" s="1"/>
  <c r="AA62" i="13" s="1"/>
  <c r="AA87" i="13" s="1"/>
  <c r="AA12" i="19" s="1"/>
  <c r="AA37" i="19" s="1"/>
  <c r="AA62" i="19" s="1"/>
  <c r="AA87" i="19" s="1"/>
  <c r="AA12" i="18" s="1"/>
  <c r="AA37" i="18" s="1"/>
  <c r="AA62" i="18" s="1"/>
  <c r="AA87" i="18" s="1"/>
  <c r="AA112" i="18" s="1"/>
  <c r="AA137" i="18" s="1"/>
  <c r="AA14" i="17"/>
  <c r="BG4" i="26"/>
  <c r="T81" i="8"/>
  <c r="T106" i="8"/>
  <c r="E229" i="28"/>
  <c r="J229" i="28" s="1"/>
  <c r="F229" i="28"/>
  <c r="H229" i="28"/>
  <c r="D229" i="28"/>
  <c r="I229" i="28" s="1"/>
  <c r="C229" i="28"/>
  <c r="H773" i="29"/>
  <c r="I773" i="29"/>
  <c r="E773" i="29"/>
  <c r="J773" i="29" s="1"/>
  <c r="E341" i="29"/>
  <c r="I341" i="29"/>
  <c r="N31" i="14"/>
  <c r="N31" i="18"/>
  <c r="AA154" i="10"/>
  <c r="AA117" i="9"/>
  <c r="AA117" i="8" s="1"/>
  <c r="AA142" i="17" s="1"/>
  <c r="AA117" i="16" s="1"/>
  <c r="AA117" i="15" s="1"/>
  <c r="AA142" i="14" s="1"/>
  <c r="AA117" i="13" s="1"/>
  <c r="AA117" i="19" s="1"/>
  <c r="AA152" i="14"/>
  <c r="AA127" i="13" s="1"/>
  <c r="AA127" i="19" s="1"/>
  <c r="AA177" i="18" s="1"/>
  <c r="AA18" i="11"/>
  <c r="AA43" i="11" s="1"/>
  <c r="AA68" i="11" s="1"/>
  <c r="AA93" i="11" s="1"/>
  <c r="AA18" i="10" s="1"/>
  <c r="AA43" i="10" s="1"/>
  <c r="AA68" i="10" s="1"/>
  <c r="AA93" i="10" s="1"/>
  <c r="AA118" i="10" s="1"/>
  <c r="AA18" i="9" s="1"/>
  <c r="AA43" i="9" s="1"/>
  <c r="AA68" i="9" s="1"/>
  <c r="AA93" i="9" s="1"/>
  <c r="AA18" i="8" s="1"/>
  <c r="AA43" i="8" s="1"/>
  <c r="AA68" i="8" s="1"/>
  <c r="AA93" i="8" s="1"/>
  <c r="AA18" i="17" s="1"/>
  <c r="AA43" i="17" s="1"/>
  <c r="AA68" i="17" s="1"/>
  <c r="AA93" i="17" s="1"/>
  <c r="AA118" i="17" s="1"/>
  <c r="AA18" i="16" s="1"/>
  <c r="AA43" i="16" s="1"/>
  <c r="AA68" i="16" s="1"/>
  <c r="AA93" i="16" s="1"/>
  <c r="AA18" i="15" s="1"/>
  <c r="AA43" i="15" s="1"/>
  <c r="AA68" i="15" s="1"/>
  <c r="AA93" i="15" s="1"/>
  <c r="AA18" i="14" s="1"/>
  <c r="AA43" i="14" s="1"/>
  <c r="AA68" i="14" s="1"/>
  <c r="AA93" i="14" s="1"/>
  <c r="AA118" i="14" s="1"/>
  <c r="AA18" i="13" s="1"/>
  <c r="AA43" i="13" s="1"/>
  <c r="AA68" i="13" s="1"/>
  <c r="AA93" i="13" s="1"/>
  <c r="AA18" i="19" s="1"/>
  <c r="AA43" i="19" s="1"/>
  <c r="AA68" i="19" s="1"/>
  <c r="AA93" i="19" s="1"/>
  <c r="AA18" i="18" s="1"/>
  <c r="AA43" i="18" s="1"/>
  <c r="AA68" i="18" s="1"/>
  <c r="AA93" i="18" s="1"/>
  <c r="AA118" i="18" s="1"/>
  <c r="AA143" i="18" s="1"/>
  <c r="AA69" i="12"/>
  <c r="AA21" i="11"/>
  <c r="AA46" i="11" s="1"/>
  <c r="AA71" i="11" s="1"/>
  <c r="AA96" i="11" s="1"/>
  <c r="AA55" i="11"/>
  <c r="AA80" i="11" s="1"/>
  <c r="AA105" i="11" s="1"/>
  <c r="N81" i="12"/>
  <c r="W71" i="12"/>
  <c r="W96" i="12" s="1"/>
  <c r="W21" i="11" s="1"/>
  <c r="W79" i="12"/>
  <c r="W104" i="12" s="1"/>
  <c r="W92" i="12"/>
  <c r="W17" i="11" s="1"/>
  <c r="W42" i="11" s="1"/>
  <c r="W67" i="11" s="1"/>
  <c r="W92" i="11" s="1"/>
  <c r="W17" i="10" s="1"/>
  <c r="W42" i="10" s="1"/>
  <c r="W67" i="10" s="1"/>
  <c r="W92" i="10" s="1"/>
  <c r="W117" i="10" s="1"/>
  <c r="W17" i="9" s="1"/>
  <c r="W42" i="9" s="1"/>
  <c r="W67" i="9" s="1"/>
  <c r="W92" i="9" s="1"/>
  <c r="W17" i="8" s="1"/>
  <c r="W42" i="8" s="1"/>
  <c r="W67" i="8" s="1"/>
  <c r="W92" i="8" s="1"/>
  <c r="W17" i="17" s="1"/>
  <c r="W42" i="17" s="1"/>
  <c r="W67" i="17" s="1"/>
  <c r="W92" i="17" s="1"/>
  <c r="W117" i="17" s="1"/>
  <c r="W17" i="16" s="1"/>
  <c r="W42" i="16" s="1"/>
  <c r="W67" i="16" s="1"/>
  <c r="W92" i="16" s="1"/>
  <c r="W17" i="15" s="1"/>
  <c r="W42" i="15" s="1"/>
  <c r="W67" i="15" s="1"/>
  <c r="W92" i="15" s="1"/>
  <c r="W17" i="14" s="1"/>
  <c r="W42" i="14" s="1"/>
  <c r="W67" i="14" s="1"/>
  <c r="W92" i="14" s="1"/>
  <c r="W117" i="14" s="1"/>
  <c r="W17" i="13" s="1"/>
  <c r="W42" i="13" s="1"/>
  <c r="W67" i="13" s="1"/>
  <c r="W92" i="13" s="1"/>
  <c r="W17" i="19" s="1"/>
  <c r="W42" i="19" s="1"/>
  <c r="W67" i="19" s="1"/>
  <c r="W92" i="19" s="1"/>
  <c r="W17" i="18" s="1"/>
  <c r="W42" i="18" s="1"/>
  <c r="W67" i="18" s="1"/>
  <c r="W92" i="18" s="1"/>
  <c r="W117" i="18" s="1"/>
  <c r="W142" i="18" s="1"/>
  <c r="W46" i="11"/>
  <c r="W71" i="11" s="1"/>
  <c r="W96" i="11" s="1"/>
  <c r="W75" i="11"/>
  <c r="W100" i="11" s="1"/>
  <c r="W25" i="10" s="1"/>
  <c r="W50" i="10" s="1"/>
  <c r="W75" i="10" s="1"/>
  <c r="W100" i="10" s="1"/>
  <c r="W125" i="10" s="1"/>
  <c r="W25" i="9" s="1"/>
  <c r="W50" i="9" s="1"/>
  <c r="W75" i="9" s="1"/>
  <c r="W100" i="9" s="1"/>
  <c r="W25" i="8" s="1"/>
  <c r="W50" i="8" s="1"/>
  <c r="W75" i="8" s="1"/>
  <c r="W100" i="8" s="1"/>
  <c r="W25" i="17" s="1"/>
  <c r="W50" i="17" s="1"/>
  <c r="W75" i="17" s="1"/>
  <c r="W100" i="17" s="1"/>
  <c r="W125" i="17" s="1"/>
  <c r="W25" i="16" s="1"/>
  <c r="W50" i="16" s="1"/>
  <c r="W75" i="16" s="1"/>
  <c r="W100" i="16" s="1"/>
  <c r="W25" i="15" s="1"/>
  <c r="W50" i="15" s="1"/>
  <c r="W75" i="15" s="1"/>
  <c r="W100" i="15" s="1"/>
  <c r="W25" i="14" s="1"/>
  <c r="W50" i="14" s="1"/>
  <c r="W75" i="14" s="1"/>
  <c r="W100" i="14" s="1"/>
  <c r="W125" i="14" s="1"/>
  <c r="W25" i="13" s="1"/>
  <c r="W50" i="13" s="1"/>
  <c r="W75" i="13" s="1"/>
  <c r="W100" i="13" s="1"/>
  <c r="W25" i="19" s="1"/>
  <c r="N81" i="10"/>
  <c r="W71" i="10"/>
  <c r="W96" i="10" s="1"/>
  <c r="N131" i="10"/>
  <c r="W121" i="10"/>
  <c r="W21" i="9" s="1"/>
  <c r="W46" i="9" s="1"/>
  <c r="W71" i="9" s="1"/>
  <c r="W96" i="9" s="1"/>
  <c r="W21" i="8" s="1"/>
  <c r="W46" i="8" s="1"/>
  <c r="W71" i="8" s="1"/>
  <c r="W96" i="8" s="1"/>
  <c r="N81" i="13"/>
  <c r="W144" i="10"/>
  <c r="W119" i="9" s="1"/>
  <c r="W119" i="8" s="1"/>
  <c r="W144" i="17" s="1"/>
  <c r="W119" i="16" s="1"/>
  <c r="W119" i="15" s="1"/>
  <c r="W144" i="14" s="1"/>
  <c r="W119" i="13" s="1"/>
  <c r="W119" i="19" s="1"/>
  <c r="W169" i="18" s="1"/>
  <c r="N31" i="16"/>
  <c r="W115" i="16"/>
  <c r="W115" i="15" s="1"/>
  <c r="W140" i="14" s="1"/>
  <c r="W115" i="13" s="1"/>
  <c r="W115" i="19" s="1"/>
  <c r="W165" i="18" s="1"/>
  <c r="N131" i="15"/>
  <c r="N1" i="15" s="1"/>
  <c r="Q4" i="26"/>
  <c r="AP4" i="26"/>
  <c r="AV4" i="26"/>
  <c r="BN52" i="27"/>
  <c r="T136" i="11"/>
  <c r="Q136" i="11"/>
  <c r="P136" i="11"/>
  <c r="O136" i="11"/>
  <c r="R136" i="11"/>
  <c r="F136" i="11"/>
  <c r="F199" i="18"/>
  <c r="T199" i="18"/>
  <c r="Q199" i="18"/>
  <c r="P199" i="18"/>
  <c r="O199" i="18"/>
  <c r="R199" i="18"/>
  <c r="M199" i="18"/>
  <c r="N199" i="18"/>
  <c r="AC55" i="10"/>
  <c r="AC80" i="10" s="1"/>
  <c r="AC105" i="10" s="1"/>
  <c r="AC130" i="10" s="1"/>
  <c r="AC30" i="9" s="1"/>
  <c r="AC55" i="9" s="1"/>
  <c r="AC80" i="9" s="1"/>
  <c r="AC105" i="9" s="1"/>
  <c r="AC47" i="10"/>
  <c r="AC72" i="10" s="1"/>
  <c r="AC97" i="10" s="1"/>
  <c r="AC122" i="10" s="1"/>
  <c r="AC22" i="9" s="1"/>
  <c r="AC47" i="9" s="1"/>
  <c r="AC72" i="9" s="1"/>
  <c r="AC97" i="9" s="1"/>
  <c r="AC39" i="10"/>
  <c r="AC64" i="10" s="1"/>
  <c r="AC89" i="10" s="1"/>
  <c r="AC114" i="10" s="1"/>
  <c r="AC14" i="9" s="1"/>
  <c r="AC39" i="9" s="1"/>
  <c r="AC64" i="9" s="1"/>
  <c r="AC89" i="9" s="1"/>
  <c r="AC14" i="8" s="1"/>
  <c r="AC39" i="8" s="1"/>
  <c r="AC64" i="8" s="1"/>
  <c r="AC89" i="8" s="1"/>
  <c r="AC14" i="17" s="1"/>
  <c r="AC39" i="17" s="1"/>
  <c r="AC64" i="17" s="1"/>
  <c r="AC89" i="17" s="1"/>
  <c r="AC114" i="17" s="1"/>
  <c r="AC14" i="16" s="1"/>
  <c r="AC39" i="16" s="1"/>
  <c r="AC64" i="16" s="1"/>
  <c r="AC89" i="16" s="1"/>
  <c r="AC14" i="15" s="1"/>
  <c r="AC39" i="15" s="1"/>
  <c r="AC64" i="15" s="1"/>
  <c r="AC89" i="15" s="1"/>
  <c r="AC14" i="14" s="1"/>
  <c r="AC68" i="10"/>
  <c r="AC93" i="10" s="1"/>
  <c r="AC118" i="10" s="1"/>
  <c r="AC18" i="9" s="1"/>
  <c r="AC43" i="9" s="1"/>
  <c r="AC68" i="9" s="1"/>
  <c r="AC93" i="9" s="1"/>
  <c r="AC18" i="8" s="1"/>
  <c r="X23" i="14"/>
  <c r="X48" i="14" s="1"/>
  <c r="X73" i="14" s="1"/>
  <c r="X98" i="14" s="1"/>
  <c r="X123" i="14" s="1"/>
  <c r="X23" i="13" s="1"/>
  <c r="X48" i="13" s="1"/>
  <c r="X73" i="13" s="1"/>
  <c r="X98" i="13" s="1"/>
  <c r="X23" i="19" s="1"/>
  <c r="X48" i="19" s="1"/>
  <c r="X73" i="19" s="1"/>
  <c r="I218" i="28"/>
  <c r="E218" i="28"/>
  <c r="I207" i="28"/>
  <c r="E207" i="28"/>
  <c r="J207" i="28" s="1"/>
  <c r="F207" i="28"/>
  <c r="D149" i="28"/>
  <c r="E141" i="28"/>
  <c r="J141" i="28" s="1"/>
  <c r="F141" i="28"/>
  <c r="H141" i="28"/>
  <c r="D141" i="28"/>
  <c r="I141" i="28" s="1"/>
  <c r="C141" i="28"/>
  <c r="C106" i="28"/>
  <c r="D106" i="28" s="1"/>
  <c r="E106" i="28"/>
  <c r="F864" i="29"/>
  <c r="H864" i="29"/>
  <c r="I864" i="29"/>
  <c r="E864" i="29"/>
  <c r="J864" i="29" s="1"/>
  <c r="E861" i="29"/>
  <c r="F861" i="29"/>
  <c r="I861" i="29"/>
  <c r="H861" i="29"/>
  <c r="E822" i="29"/>
  <c r="F822" i="29"/>
  <c r="H822" i="29"/>
  <c r="I822" i="29"/>
  <c r="I678" i="29"/>
  <c r="F678" i="29"/>
  <c r="H678" i="29"/>
  <c r="I662" i="29"/>
  <c r="F662" i="29"/>
  <c r="H662" i="29"/>
  <c r="I582" i="29"/>
  <c r="F582" i="29"/>
  <c r="H582" i="29"/>
  <c r="W86" i="12"/>
  <c r="W11" i="11" s="1"/>
  <c r="W36" i="11" s="1"/>
  <c r="N106" i="10"/>
  <c r="N131" i="18"/>
  <c r="W136" i="10"/>
  <c r="W111" i="9" s="1"/>
  <c r="W111" i="8" s="1"/>
  <c r="W136" i="17" s="1"/>
  <c r="W111" i="16" s="1"/>
  <c r="W111" i="15" s="1"/>
  <c r="W136" i="14" s="1"/>
  <c r="W111" i="13" s="1"/>
  <c r="W111" i="19" s="1"/>
  <c r="W161" i="18" s="1"/>
  <c r="R141" i="12"/>
  <c r="P141" i="12"/>
  <c r="O141" i="12"/>
  <c r="N141" i="12"/>
  <c r="Q141" i="12"/>
  <c r="M141" i="12"/>
  <c r="F141" i="12"/>
  <c r="T141" i="12"/>
  <c r="R175" i="17"/>
  <c r="Q175" i="17"/>
  <c r="P175" i="17"/>
  <c r="T175" i="17"/>
  <c r="O175" i="17"/>
  <c r="N175" i="17"/>
  <c r="M175" i="17"/>
  <c r="AR133" i="9"/>
  <c r="AR135" i="9" s="1"/>
  <c r="O81" i="9"/>
  <c r="X61" i="9"/>
  <c r="X86" i="9" s="1"/>
  <c r="X11" i="8" s="1"/>
  <c r="X36" i="8" s="1"/>
  <c r="X61" i="8" s="1"/>
  <c r="X86" i="8" s="1"/>
  <c r="O106" i="9"/>
  <c r="X90" i="9"/>
  <c r="X15" i="8" s="1"/>
  <c r="X40" i="8" s="1"/>
  <c r="X65" i="8" s="1"/>
  <c r="X90" i="8" s="1"/>
  <c r="X15" i="17" s="1"/>
  <c r="X40" i="17" s="1"/>
  <c r="X65" i="17" s="1"/>
  <c r="V129" i="9"/>
  <c r="V129" i="8" s="1"/>
  <c r="V154" i="17" s="1"/>
  <c r="V129" i="16" s="1"/>
  <c r="V129" i="15" s="1"/>
  <c r="V154" i="14" s="1"/>
  <c r="V129" i="13" s="1"/>
  <c r="V129" i="19" s="1"/>
  <c r="V179" i="18" s="1"/>
  <c r="O129" i="9"/>
  <c r="X129" i="9" s="1"/>
  <c r="X129" i="8" s="1"/>
  <c r="X154" i="17" s="1"/>
  <c r="A81" i="28"/>
  <c r="N129" i="9"/>
  <c r="W129" i="9" s="1"/>
  <c r="W129" i="8" s="1"/>
  <c r="W154" i="17" s="1"/>
  <c r="W129" i="16" s="1"/>
  <c r="W129" i="15" s="1"/>
  <c r="W154" i="14" s="1"/>
  <c r="W129" i="13" s="1"/>
  <c r="W129" i="19" s="1"/>
  <c r="W179" i="18" s="1"/>
  <c r="K170" i="18"/>
  <c r="N56" i="12"/>
  <c r="K40" i="12"/>
  <c r="K69" i="13"/>
  <c r="K119" i="14"/>
  <c r="K145" i="18"/>
  <c r="AA61" i="10"/>
  <c r="AA86" i="10" s="1"/>
  <c r="AA111" i="10" s="1"/>
  <c r="AA11" i="9" s="1"/>
  <c r="AA36" i="9" s="1"/>
  <c r="AA61" i="9" s="1"/>
  <c r="AA86" i="9" s="1"/>
  <c r="AA11" i="8" s="1"/>
  <c r="AA36" i="8" s="1"/>
  <c r="AA61" i="8" s="1"/>
  <c r="AA86" i="8" s="1"/>
  <c r="AA11" i="17" s="1"/>
  <c r="AA36" i="17" s="1"/>
  <c r="AA61" i="17" s="1"/>
  <c r="AA86" i="17" s="1"/>
  <c r="AA111" i="17" s="1"/>
  <c r="AA11" i="16" s="1"/>
  <c r="AA36" i="16" s="1"/>
  <c r="AA61" i="16" s="1"/>
  <c r="AA86" i="16" s="1"/>
  <c r="AA11" i="15" s="1"/>
  <c r="AA36" i="15" s="1"/>
  <c r="AA61" i="15" s="1"/>
  <c r="AA86" i="15" s="1"/>
  <c r="AA11" i="14" s="1"/>
  <c r="AA36" i="14" s="1"/>
  <c r="AA61" i="14" s="1"/>
  <c r="AA86" i="14" s="1"/>
  <c r="AA111" i="14" s="1"/>
  <c r="AA11" i="13" s="1"/>
  <c r="AA36" i="13" s="1"/>
  <c r="AA61" i="13" s="1"/>
  <c r="AA86" i="13" s="1"/>
  <c r="AA11" i="19" s="1"/>
  <c r="AA36" i="19" s="1"/>
  <c r="AA61" i="19" s="1"/>
  <c r="AA86" i="19" s="1"/>
  <c r="AA11" i="18" s="1"/>
  <c r="R81" i="10"/>
  <c r="R31" i="14"/>
  <c r="N106" i="16"/>
  <c r="W117" i="9"/>
  <c r="W117" i="8" s="1"/>
  <c r="W142" i="17" s="1"/>
  <c r="W117" i="16" s="1"/>
  <c r="W117" i="15" s="1"/>
  <c r="W142" i="14" s="1"/>
  <c r="W117" i="13" s="1"/>
  <c r="W117" i="19" s="1"/>
  <c r="AD20" i="27"/>
  <c r="Q154" i="9"/>
  <c r="O154" i="9"/>
  <c r="N154" i="9"/>
  <c r="M154" i="9"/>
  <c r="R154" i="9"/>
  <c r="P154" i="9"/>
  <c r="F154" i="9"/>
  <c r="T154" i="9"/>
  <c r="T144" i="15"/>
  <c r="Q144" i="15"/>
  <c r="P144" i="15"/>
  <c r="O144" i="15"/>
  <c r="R144" i="15"/>
  <c r="N144" i="15"/>
  <c r="M144" i="15"/>
  <c r="Q142" i="19"/>
  <c r="O142" i="19"/>
  <c r="N142" i="19"/>
  <c r="M142" i="19"/>
  <c r="R142" i="19"/>
  <c r="P142" i="19"/>
  <c r="F142" i="19"/>
  <c r="AS162" i="10"/>
  <c r="AC73" i="19"/>
  <c r="T106" i="19"/>
  <c r="I483" i="29"/>
  <c r="E483" i="29"/>
  <c r="F483" i="29"/>
  <c r="K91" i="15"/>
  <c r="K24" i="11"/>
  <c r="K55" i="11"/>
  <c r="K53" i="10"/>
  <c r="K72" i="9"/>
  <c r="K47" i="17"/>
  <c r="P1" i="8"/>
  <c r="M1" i="13"/>
  <c r="R31" i="19"/>
  <c r="R31" i="9"/>
  <c r="AA100" i="17"/>
  <c r="AA125" i="17" s="1"/>
  <c r="AA25" i="16" s="1"/>
  <c r="AA50" i="16" s="1"/>
  <c r="AA75" i="16" s="1"/>
  <c r="AA100" i="16" s="1"/>
  <c r="AA25" i="15" s="1"/>
  <c r="AA50" i="15" s="1"/>
  <c r="AA75" i="15" s="1"/>
  <c r="AA100" i="15" s="1"/>
  <c r="AA25" i="14" s="1"/>
  <c r="AA50" i="14" s="1"/>
  <c r="AA75" i="14" s="1"/>
  <c r="AA100" i="14" s="1"/>
  <c r="AA125" i="14" s="1"/>
  <c r="AA25" i="13" s="1"/>
  <c r="AA50" i="13" s="1"/>
  <c r="AA75" i="13" s="1"/>
  <c r="AA100" i="13" s="1"/>
  <c r="AA25" i="19" s="1"/>
  <c r="P204" i="18"/>
  <c r="N204" i="18"/>
  <c r="M204" i="18"/>
  <c r="F204" i="18"/>
  <c r="Q204" i="18"/>
  <c r="O204" i="18"/>
  <c r="R204" i="18"/>
  <c r="A238" i="28"/>
  <c r="T176" i="18"/>
  <c r="N176" i="18"/>
  <c r="N181" i="18" s="1"/>
  <c r="R176" i="18"/>
  <c r="O176" i="18"/>
  <c r="I857" i="29"/>
  <c r="E857" i="29"/>
  <c r="J857" i="29" s="1"/>
  <c r="H857" i="29"/>
  <c r="F857" i="29"/>
  <c r="F777" i="29"/>
  <c r="H777" i="29"/>
  <c r="I777" i="29"/>
  <c r="I630" i="29"/>
  <c r="H630" i="29"/>
  <c r="F630" i="29"/>
  <c r="P1" i="16"/>
  <c r="K120" i="11"/>
  <c r="K139" i="10"/>
  <c r="K118" i="8"/>
  <c r="K137" i="17"/>
  <c r="K116" i="15"/>
  <c r="K120" i="13"/>
  <c r="K114" i="19"/>
  <c r="Q1" i="11"/>
  <c r="R81" i="13"/>
  <c r="K45" i="11"/>
  <c r="K37" i="13"/>
  <c r="K42" i="19"/>
  <c r="K63" i="9"/>
  <c r="K70" i="16"/>
  <c r="K65" i="13"/>
  <c r="K87" i="9"/>
  <c r="K92" i="8"/>
  <c r="K88" i="14"/>
  <c r="K95" i="18"/>
  <c r="K19" i="17"/>
  <c r="K13" i="18"/>
  <c r="K86" i="11"/>
  <c r="K61" i="17"/>
  <c r="K11" i="13"/>
  <c r="AA144" i="10"/>
  <c r="AA119" i="9" s="1"/>
  <c r="AA119" i="8" s="1"/>
  <c r="AA144" i="17" s="1"/>
  <c r="AA119" i="16" s="1"/>
  <c r="AA119" i="15" s="1"/>
  <c r="AA144" i="14" s="1"/>
  <c r="AA119" i="13" s="1"/>
  <c r="AA119" i="19" s="1"/>
  <c r="AA169" i="18" s="1"/>
  <c r="AA94" i="12"/>
  <c r="AA19" i="11" s="1"/>
  <c r="AA44" i="11" s="1"/>
  <c r="AA70" i="12"/>
  <c r="AA95" i="12" s="1"/>
  <c r="AA20" i="11" s="1"/>
  <c r="AA45" i="11" s="1"/>
  <c r="AA70" i="11" s="1"/>
  <c r="AA95" i="11" s="1"/>
  <c r="AA20" i="10" s="1"/>
  <c r="AA45" i="10" s="1"/>
  <c r="AA70" i="10" s="1"/>
  <c r="AA95" i="10" s="1"/>
  <c r="AA120" i="10" s="1"/>
  <c r="AA20" i="9" s="1"/>
  <c r="AA45" i="9" s="1"/>
  <c r="AA70" i="9" s="1"/>
  <c r="AA95" i="9" s="1"/>
  <c r="AA20" i="8" s="1"/>
  <c r="AA45" i="8" s="1"/>
  <c r="AA70" i="8" s="1"/>
  <c r="AA95" i="8" s="1"/>
  <c r="AA20" i="17" s="1"/>
  <c r="AA45" i="17" s="1"/>
  <c r="AA70" i="17" s="1"/>
  <c r="AA95" i="17" s="1"/>
  <c r="AA120" i="17" s="1"/>
  <c r="AA20" i="16" s="1"/>
  <c r="AA45" i="16" s="1"/>
  <c r="AA70" i="16" s="1"/>
  <c r="AA95" i="16" s="1"/>
  <c r="AA20" i="15" s="1"/>
  <c r="AA45" i="15" s="1"/>
  <c r="AA70" i="15" s="1"/>
  <c r="AA95" i="15" s="1"/>
  <c r="AA20" i="14" s="1"/>
  <c r="AA45" i="14" s="1"/>
  <c r="AA70" i="14" s="1"/>
  <c r="AA95" i="14" s="1"/>
  <c r="AA120" i="14" s="1"/>
  <c r="AA20" i="13" s="1"/>
  <c r="AA45" i="13" s="1"/>
  <c r="AA70" i="13" s="1"/>
  <c r="AA95" i="13" s="1"/>
  <c r="AA20" i="19" s="1"/>
  <c r="AA45" i="19" s="1"/>
  <c r="AA70" i="19" s="1"/>
  <c r="AA95" i="19" s="1"/>
  <c r="AA20" i="18" s="1"/>
  <c r="AA45" i="18" s="1"/>
  <c r="AA70" i="18" s="1"/>
  <c r="AA95" i="18" s="1"/>
  <c r="AA120" i="18" s="1"/>
  <c r="AA145" i="18" s="1"/>
  <c r="AA75" i="10"/>
  <c r="AA100" i="10" s="1"/>
  <c r="AA125" i="10" s="1"/>
  <c r="AA25" i="9" s="1"/>
  <c r="AA50" i="9" s="1"/>
  <c r="AA75" i="9" s="1"/>
  <c r="N106" i="9"/>
  <c r="W94" i="9"/>
  <c r="W19" i="8" s="1"/>
  <c r="W44" i="8" s="1"/>
  <c r="W69" i="8" s="1"/>
  <c r="W94" i="8" s="1"/>
  <c r="W19" i="17" s="1"/>
  <c r="W44" i="17" s="1"/>
  <c r="W69" i="17" s="1"/>
  <c r="W94" i="17" s="1"/>
  <c r="W119" i="17" s="1"/>
  <c r="W19" i="16" s="1"/>
  <c r="W44" i="16" s="1"/>
  <c r="W69" i="16" s="1"/>
  <c r="W94" i="16" s="1"/>
  <c r="W19" i="15" s="1"/>
  <c r="W44" i="15" s="1"/>
  <c r="W69" i="15" s="1"/>
  <c r="W94" i="15" s="1"/>
  <c r="W19" i="14" s="1"/>
  <c r="W44" i="14" s="1"/>
  <c r="W69" i="14" s="1"/>
  <c r="W94" i="14" s="1"/>
  <c r="W119" i="14" s="1"/>
  <c r="W19" i="13" s="1"/>
  <c r="N81" i="14"/>
  <c r="N106" i="14"/>
  <c r="N131" i="14"/>
  <c r="W12" i="11"/>
  <c r="W28" i="11"/>
  <c r="W53" i="11" s="1"/>
  <c r="W78" i="11" s="1"/>
  <c r="W103" i="11" s="1"/>
  <c r="W28" i="10" s="1"/>
  <c r="W53" i="10" s="1"/>
  <c r="W78" i="10" s="1"/>
  <c r="W103" i="10" s="1"/>
  <c r="W128" i="10" s="1"/>
  <c r="W28" i="9" s="1"/>
  <c r="W53" i="9" s="1"/>
  <c r="W78" i="9" s="1"/>
  <c r="W103" i="9" s="1"/>
  <c r="W28" i="8" s="1"/>
  <c r="W53" i="8" s="1"/>
  <c r="W78" i="8" s="1"/>
  <c r="W103" i="8" s="1"/>
  <c r="W28" i="17" s="1"/>
  <c r="W53" i="17" s="1"/>
  <c r="W78" i="17" s="1"/>
  <c r="W103" i="17" s="1"/>
  <c r="W128" i="17" s="1"/>
  <c r="W28" i="16" s="1"/>
  <c r="W53" i="16" s="1"/>
  <c r="W78" i="16" s="1"/>
  <c r="W103" i="16" s="1"/>
  <c r="W28" i="15" s="1"/>
  <c r="W53" i="15" s="1"/>
  <c r="W78" i="15" s="1"/>
  <c r="W103" i="15" s="1"/>
  <c r="W28" i="14" s="1"/>
  <c r="W53" i="14" s="1"/>
  <c r="W78" i="14" s="1"/>
  <c r="W103" i="14" s="1"/>
  <c r="W128" i="14" s="1"/>
  <c r="W28" i="13" s="1"/>
  <c r="W53" i="13" s="1"/>
  <c r="W78" i="13" s="1"/>
  <c r="W103" i="13" s="1"/>
  <c r="W28" i="19" s="1"/>
  <c r="W53" i="19" s="1"/>
  <c r="W78" i="19" s="1"/>
  <c r="W103" i="19" s="1"/>
  <c r="W28" i="18" s="1"/>
  <c r="W116" i="11"/>
  <c r="W21" i="10"/>
  <c r="W46" i="10" s="1"/>
  <c r="N31" i="9"/>
  <c r="BN3" i="27"/>
  <c r="R137" i="9"/>
  <c r="P137" i="9"/>
  <c r="O137" i="9"/>
  <c r="N137" i="9"/>
  <c r="T137" i="9"/>
  <c r="Q137" i="9"/>
  <c r="M137" i="9"/>
  <c r="Q146" i="15"/>
  <c r="O146" i="15"/>
  <c r="N146" i="15"/>
  <c r="M146" i="15"/>
  <c r="P146" i="15"/>
  <c r="F146" i="15"/>
  <c r="R146" i="15"/>
  <c r="M150" i="15"/>
  <c r="T150" i="15"/>
  <c r="R150" i="15"/>
  <c r="Q150" i="15"/>
  <c r="P150" i="15"/>
  <c r="F150" i="15"/>
  <c r="F175" i="17"/>
  <c r="AC90" i="12"/>
  <c r="AC15" i="11" s="1"/>
  <c r="AC40" i="11" s="1"/>
  <c r="AC65" i="11" s="1"/>
  <c r="AC90" i="11" s="1"/>
  <c r="AC15" i="10" s="1"/>
  <c r="AC40" i="10" s="1"/>
  <c r="AC65" i="10" s="1"/>
  <c r="AC90" i="10" s="1"/>
  <c r="T129" i="9"/>
  <c r="AC129" i="9" s="1"/>
  <c r="AC129" i="8" s="1"/>
  <c r="AC154" i="17" s="1"/>
  <c r="O167" i="18"/>
  <c r="X167" i="18" s="1"/>
  <c r="H220" i="28"/>
  <c r="C220" i="28"/>
  <c r="C211" i="28"/>
  <c r="D211" i="28"/>
  <c r="E211" i="28"/>
  <c r="I143" i="28"/>
  <c r="E143" i="28"/>
  <c r="F143" i="28"/>
  <c r="C68" i="28"/>
  <c r="D68" i="28"/>
  <c r="F68" i="28"/>
  <c r="E1005" i="29"/>
  <c r="F1005" i="29"/>
  <c r="I1005" i="29"/>
  <c r="H1005" i="29"/>
  <c r="H1002" i="29"/>
  <c r="I1002" i="29"/>
  <c r="E1002" i="29"/>
  <c r="J1002" i="29" s="1"/>
  <c r="F1002" i="29"/>
  <c r="H883" i="29"/>
  <c r="I883" i="29"/>
  <c r="F883" i="29"/>
  <c r="E883" i="29"/>
  <c r="J883" i="29" s="1"/>
  <c r="H875" i="29"/>
  <c r="I875" i="29"/>
  <c r="F875" i="29"/>
  <c r="E875" i="29"/>
  <c r="E869" i="29"/>
  <c r="J869" i="29" s="1"/>
  <c r="F869" i="29"/>
  <c r="I869" i="29"/>
  <c r="H869" i="29"/>
  <c r="F715" i="29"/>
  <c r="I715" i="29"/>
  <c r="E715" i="29"/>
  <c r="J715" i="29" s="1"/>
  <c r="I698" i="29"/>
  <c r="F698" i="29"/>
  <c r="H698" i="29"/>
  <c r="AR133" i="12"/>
  <c r="AR135" i="12" s="1"/>
  <c r="AS183" i="18"/>
  <c r="AS185" i="18" s="1"/>
  <c r="AC77" i="11"/>
  <c r="AC102" i="11" s="1"/>
  <c r="AC27" i="10" s="1"/>
  <c r="AC52" i="10" s="1"/>
  <c r="AC77" i="10" s="1"/>
  <c r="AC102" i="10" s="1"/>
  <c r="AC127" i="10" s="1"/>
  <c r="AC27" i="9" s="1"/>
  <c r="AC69" i="11"/>
  <c r="AC94" i="11" s="1"/>
  <c r="AC19" i="10" s="1"/>
  <c r="AC44" i="10" s="1"/>
  <c r="AC69" i="10" s="1"/>
  <c r="AC94" i="10" s="1"/>
  <c r="AC119" i="10" s="1"/>
  <c r="AC19" i="9" s="1"/>
  <c r="AC44" i="9" s="1"/>
  <c r="AC69" i="9" s="1"/>
  <c r="AC94" i="9" s="1"/>
  <c r="AC19" i="8" s="1"/>
  <c r="AC44" i="8" s="1"/>
  <c r="AC69" i="8" s="1"/>
  <c r="AC94" i="8" s="1"/>
  <c r="AC19" i="17" s="1"/>
  <c r="AC44" i="17" s="1"/>
  <c r="AC69" i="17" s="1"/>
  <c r="I223" i="28"/>
  <c r="E223" i="28"/>
  <c r="J223" i="28" s="1"/>
  <c r="F223" i="28"/>
  <c r="O111" i="19"/>
  <c r="T111" i="19"/>
  <c r="V111" i="19"/>
  <c r="V161" i="18" s="1"/>
  <c r="A203" i="28"/>
  <c r="O120" i="13"/>
  <c r="T120" i="13"/>
  <c r="A192" i="28"/>
  <c r="R120" i="13"/>
  <c r="N120" i="13"/>
  <c r="A166" i="28"/>
  <c r="T139" i="14"/>
  <c r="O139" i="14"/>
  <c r="N139" i="14"/>
  <c r="R139" i="14"/>
  <c r="D128" i="28"/>
  <c r="E128" i="28"/>
  <c r="F128" i="28"/>
  <c r="C128" i="28"/>
  <c r="C122" i="28"/>
  <c r="D122" i="28"/>
  <c r="C107" i="28"/>
  <c r="D107" i="28" s="1"/>
  <c r="C98" i="28"/>
  <c r="D98" i="28"/>
  <c r="F62" i="28"/>
  <c r="H62" i="28"/>
  <c r="D62" i="28"/>
  <c r="I62" i="28" s="1"/>
  <c r="E62" i="28"/>
  <c r="J62" i="28" s="1"/>
  <c r="T147" i="10"/>
  <c r="AC147" i="10" s="1"/>
  <c r="AC122" i="9" s="1"/>
  <c r="AC122" i="8" s="1"/>
  <c r="AC147" i="17" s="1"/>
  <c r="V147" i="10"/>
  <c r="V122" i="9" s="1"/>
  <c r="V122" i="8" s="1"/>
  <c r="V147" i="17" s="1"/>
  <c r="O147" i="10"/>
  <c r="X147" i="10" s="1"/>
  <c r="X122" i="9" s="1"/>
  <c r="X122" i="8" s="1"/>
  <c r="X147" i="17" s="1"/>
  <c r="X122" i="16" s="1"/>
  <c r="X122" i="15" s="1"/>
  <c r="X147" i="14" s="1"/>
  <c r="X122" i="13" s="1"/>
  <c r="X122" i="19" s="1"/>
  <c r="X172" i="18" s="1"/>
  <c r="A54" i="28"/>
  <c r="N147" i="10"/>
  <c r="W147" i="10" s="1"/>
  <c r="W122" i="9" s="1"/>
  <c r="W122" i="8" s="1"/>
  <c r="W147" i="17" s="1"/>
  <c r="W122" i="16" s="1"/>
  <c r="W122" i="15" s="1"/>
  <c r="W147" i="14" s="1"/>
  <c r="W122" i="13" s="1"/>
  <c r="W122" i="19" s="1"/>
  <c r="W172" i="18" s="1"/>
  <c r="R147" i="10"/>
  <c r="AA147" i="10" s="1"/>
  <c r="AA122" i="9" s="1"/>
  <c r="AA122" i="8" s="1"/>
  <c r="AA147" i="17" s="1"/>
  <c r="AA122" i="16" s="1"/>
  <c r="AA122" i="15" s="1"/>
  <c r="AA147" i="14" s="1"/>
  <c r="AA122" i="13" s="1"/>
  <c r="AA122" i="19" s="1"/>
  <c r="AA172" i="18" s="1"/>
  <c r="C30" i="28"/>
  <c r="D30" i="28" s="1"/>
  <c r="F1056" i="29"/>
  <c r="E1056" i="29"/>
  <c r="H1056" i="29"/>
  <c r="I1056" i="29"/>
  <c r="J976" i="29"/>
  <c r="E965" i="29"/>
  <c r="J965" i="29" s="1"/>
  <c r="F965" i="29"/>
  <c r="I965" i="29"/>
  <c r="H907" i="29"/>
  <c r="I907" i="29"/>
  <c r="E907" i="29"/>
  <c r="J907" i="29" s="1"/>
  <c r="F907" i="29"/>
  <c r="E893" i="29"/>
  <c r="J893" i="29" s="1"/>
  <c r="F893" i="29"/>
  <c r="I893" i="29"/>
  <c r="H893" i="29"/>
  <c r="E885" i="29"/>
  <c r="F885" i="29"/>
  <c r="I885" i="29"/>
  <c r="H885" i="29"/>
  <c r="H819" i="29"/>
  <c r="I819" i="29"/>
  <c r="F819" i="29"/>
  <c r="E819" i="29"/>
  <c r="E813" i="29"/>
  <c r="F813" i="29"/>
  <c r="I813" i="29"/>
  <c r="H813" i="29"/>
  <c r="F804" i="29"/>
  <c r="H804" i="29"/>
  <c r="I804" i="29"/>
  <c r="J804" i="29" s="1"/>
  <c r="E792" i="29"/>
  <c r="F792" i="29"/>
  <c r="I792" i="29"/>
  <c r="H792" i="29"/>
  <c r="J746" i="29"/>
  <c r="E725" i="29"/>
  <c r="J725" i="29" s="1"/>
  <c r="H725" i="29"/>
  <c r="I725" i="29"/>
  <c r="H705" i="29"/>
  <c r="I705" i="29"/>
  <c r="E705" i="29"/>
  <c r="J705" i="29" s="1"/>
  <c r="E652" i="29"/>
  <c r="J652" i="29" s="1"/>
  <c r="F652" i="29"/>
  <c r="H652" i="29"/>
  <c r="I652" i="29"/>
  <c r="I637" i="29"/>
  <c r="H637" i="29"/>
  <c r="E637" i="29"/>
  <c r="E632" i="29"/>
  <c r="F632" i="29"/>
  <c r="I632" i="29"/>
  <c r="H632" i="29"/>
  <c r="I593" i="29"/>
  <c r="E593" i="29"/>
  <c r="AN124" i="13"/>
  <c r="AL124" i="13"/>
  <c r="AI54" i="11"/>
  <c r="AG54" i="11"/>
  <c r="D49" i="8"/>
  <c r="AF49" i="8"/>
  <c r="AK49" i="8"/>
  <c r="AE49" i="8"/>
  <c r="AJ49" i="8"/>
  <c r="M49" i="8"/>
  <c r="AF76" i="16"/>
  <c r="AE76" i="16"/>
  <c r="AK76" i="16"/>
  <c r="D76" i="16"/>
  <c r="AJ76" i="16"/>
  <c r="M76" i="16"/>
  <c r="C76" i="16"/>
  <c r="F76" i="16"/>
  <c r="AG128" i="10"/>
  <c r="AI128" i="10"/>
  <c r="AG163" i="18"/>
  <c r="AI163" i="18"/>
  <c r="AI179" i="18"/>
  <c r="AG179" i="18"/>
  <c r="F49" i="8"/>
  <c r="AA63" i="12"/>
  <c r="AA88" i="12" s="1"/>
  <c r="AA65" i="12"/>
  <c r="AA90" i="12" s="1"/>
  <c r="AA15" i="11" s="1"/>
  <c r="AA40" i="11" s="1"/>
  <c r="AA16" i="11"/>
  <c r="AA41" i="11" s="1"/>
  <c r="AA66" i="11" s="1"/>
  <c r="AA91" i="11" s="1"/>
  <c r="AA16" i="10" s="1"/>
  <c r="AA41" i="10" s="1"/>
  <c r="AA66" i="10" s="1"/>
  <c r="AA91" i="10" s="1"/>
  <c r="AA116" i="10" s="1"/>
  <c r="AA16" i="9" s="1"/>
  <c r="AA41" i="9" s="1"/>
  <c r="AA66" i="9" s="1"/>
  <c r="AA91" i="9" s="1"/>
  <c r="AA16" i="8" s="1"/>
  <c r="AA41" i="8" s="1"/>
  <c r="AA66" i="8" s="1"/>
  <c r="AA91" i="8" s="1"/>
  <c r="AA16" i="17" s="1"/>
  <c r="AA41" i="17" s="1"/>
  <c r="AA66" i="17" s="1"/>
  <c r="AA91" i="17" s="1"/>
  <c r="AA116" i="17" s="1"/>
  <c r="AA16" i="16" s="1"/>
  <c r="AA41" i="16" s="1"/>
  <c r="AA66" i="16" s="1"/>
  <c r="AA91" i="16" s="1"/>
  <c r="AA16" i="15" s="1"/>
  <c r="AA41" i="15" s="1"/>
  <c r="AA66" i="15" s="1"/>
  <c r="AA91" i="15" s="1"/>
  <c r="AA16" i="14" s="1"/>
  <c r="AA41" i="14" s="1"/>
  <c r="AA66" i="14" s="1"/>
  <c r="AA91" i="14" s="1"/>
  <c r="AA116" i="14" s="1"/>
  <c r="AA16" i="13" s="1"/>
  <c r="AA41" i="13" s="1"/>
  <c r="AA66" i="13" s="1"/>
  <c r="AA91" i="13" s="1"/>
  <c r="AA16" i="19" s="1"/>
  <c r="AA41" i="19" s="1"/>
  <c r="AA66" i="19" s="1"/>
  <c r="AA91" i="19" s="1"/>
  <c r="AA16" i="18" s="1"/>
  <c r="AA41" i="18" s="1"/>
  <c r="AA66" i="18" s="1"/>
  <c r="AA91" i="18" s="1"/>
  <c r="AA48" i="17"/>
  <c r="AA73" i="17" s="1"/>
  <c r="AA47" i="11"/>
  <c r="AA72" i="11" s="1"/>
  <c r="AA97" i="11" s="1"/>
  <c r="AA22" i="10" s="1"/>
  <c r="AA47" i="10" s="1"/>
  <c r="AA72" i="10" s="1"/>
  <c r="AA97" i="10" s="1"/>
  <c r="AA122" i="10" s="1"/>
  <c r="AA22" i="9" s="1"/>
  <c r="AA47" i="9" s="1"/>
  <c r="AA72" i="9" s="1"/>
  <c r="AA97" i="9" s="1"/>
  <c r="AA22" i="8" s="1"/>
  <c r="AA47" i="8" s="1"/>
  <c r="AA72" i="8" s="1"/>
  <c r="AA97" i="8" s="1"/>
  <c r="AA22" i="17" s="1"/>
  <c r="AA47" i="17" s="1"/>
  <c r="AA72" i="17" s="1"/>
  <c r="AA97" i="17" s="1"/>
  <c r="AA122" i="17" s="1"/>
  <c r="AA22" i="16" s="1"/>
  <c r="AA47" i="16" s="1"/>
  <c r="AA72" i="16" s="1"/>
  <c r="AA97" i="16" s="1"/>
  <c r="AA22" i="15" s="1"/>
  <c r="AA47" i="15" s="1"/>
  <c r="AA72" i="15" s="1"/>
  <c r="AA97" i="15" s="1"/>
  <c r="AA22" i="14" s="1"/>
  <c r="AA47" i="14" s="1"/>
  <c r="AA72" i="14" s="1"/>
  <c r="AA97" i="14" s="1"/>
  <c r="AA122" i="14" s="1"/>
  <c r="AA22" i="13" s="1"/>
  <c r="AA47" i="13" s="1"/>
  <c r="AA72" i="13" s="1"/>
  <c r="AA97" i="13" s="1"/>
  <c r="AA22" i="19" s="1"/>
  <c r="AA47" i="19" s="1"/>
  <c r="AA72" i="19" s="1"/>
  <c r="AA97" i="19" s="1"/>
  <c r="AA22" i="18" s="1"/>
  <c r="AA47" i="18" s="1"/>
  <c r="AA72" i="18" s="1"/>
  <c r="AA97" i="18" s="1"/>
  <c r="AA122" i="18" s="1"/>
  <c r="AA147" i="18" s="1"/>
  <c r="AA24" i="11"/>
  <c r="AA49" i="11" s="1"/>
  <c r="AA26" i="11"/>
  <c r="AA51" i="11" s="1"/>
  <c r="AA76" i="11" s="1"/>
  <c r="AA101" i="11" s="1"/>
  <c r="AA27" i="11"/>
  <c r="AA52" i="11" s="1"/>
  <c r="AA77" i="11" s="1"/>
  <c r="AA102" i="11" s="1"/>
  <c r="AA27" i="10" s="1"/>
  <c r="AA52" i="10" s="1"/>
  <c r="AA77" i="10" s="1"/>
  <c r="AA102" i="10" s="1"/>
  <c r="AA127" i="10"/>
  <c r="AA27" i="9" s="1"/>
  <c r="AA52" i="9" s="1"/>
  <c r="AA77" i="9" s="1"/>
  <c r="AA102" i="9" s="1"/>
  <c r="AA27" i="8" s="1"/>
  <c r="AA52" i="8" s="1"/>
  <c r="AA77" i="8" s="1"/>
  <c r="AA102" i="8" s="1"/>
  <c r="AA27" i="17" s="1"/>
  <c r="AA52" i="17" s="1"/>
  <c r="AA77" i="17" s="1"/>
  <c r="AA102" i="17" s="1"/>
  <c r="AA127" i="17" s="1"/>
  <c r="AA27" i="16" s="1"/>
  <c r="AA52" i="16" s="1"/>
  <c r="AA77" i="16" s="1"/>
  <c r="AA102" i="16" s="1"/>
  <c r="AA27" i="15" s="1"/>
  <c r="AA52" i="15" s="1"/>
  <c r="AA77" i="15" s="1"/>
  <c r="AA102" i="15" s="1"/>
  <c r="AA27" i="14" s="1"/>
  <c r="AA52" i="14" s="1"/>
  <c r="AA77" i="14" s="1"/>
  <c r="AA102" i="14" s="1"/>
  <c r="AA127" i="14" s="1"/>
  <c r="AA27" i="13" s="1"/>
  <c r="AA52" i="13" s="1"/>
  <c r="AA77" i="13" s="1"/>
  <c r="AA29" i="11"/>
  <c r="AA54" i="11" s="1"/>
  <c r="AA79" i="11" s="1"/>
  <c r="AA30" i="11"/>
  <c r="W127" i="8"/>
  <c r="W152" i="17" s="1"/>
  <c r="W127" i="16" s="1"/>
  <c r="W127" i="15" s="1"/>
  <c r="W152" i="14" s="1"/>
  <c r="W127" i="13" s="1"/>
  <c r="F18" i="27"/>
  <c r="F31" i="27"/>
  <c r="F44" i="27"/>
  <c r="BN13" i="27"/>
  <c r="R149" i="8"/>
  <c r="P149" i="8"/>
  <c r="O149" i="8"/>
  <c r="N149" i="8"/>
  <c r="T149" i="8"/>
  <c r="Q149" i="8"/>
  <c r="M149" i="8"/>
  <c r="T140" i="16"/>
  <c r="Q140" i="16"/>
  <c r="P140" i="16"/>
  <c r="O140" i="16"/>
  <c r="M140" i="16"/>
  <c r="F140" i="16"/>
  <c r="R149" i="16"/>
  <c r="P149" i="16"/>
  <c r="O149" i="16"/>
  <c r="N149" i="16"/>
  <c r="Q149" i="16"/>
  <c r="M149" i="16"/>
  <c r="F149" i="16"/>
  <c r="R145" i="13"/>
  <c r="P145" i="13"/>
  <c r="O145" i="13"/>
  <c r="N145" i="13"/>
  <c r="T145" i="13"/>
  <c r="Q145" i="13"/>
  <c r="M145" i="13"/>
  <c r="P175" i="10"/>
  <c r="N175" i="10"/>
  <c r="M175" i="10"/>
  <c r="F175" i="10"/>
  <c r="R175" i="10"/>
  <c r="F178" i="17"/>
  <c r="O178" i="17"/>
  <c r="M178" i="17"/>
  <c r="T178" i="17"/>
  <c r="R178" i="17"/>
  <c r="Q178" i="17"/>
  <c r="N178" i="17"/>
  <c r="F174" i="14"/>
  <c r="O174" i="14"/>
  <c r="M174" i="14"/>
  <c r="T174" i="14"/>
  <c r="Q174" i="14"/>
  <c r="P174" i="14"/>
  <c r="N174" i="14"/>
  <c r="R192" i="18"/>
  <c r="Q192" i="18"/>
  <c r="P192" i="18"/>
  <c r="T192" i="18"/>
  <c r="AS133" i="15"/>
  <c r="AS135" i="15" s="1"/>
  <c r="T31" i="18"/>
  <c r="E221" i="28"/>
  <c r="J221" i="28" s="1"/>
  <c r="C221" i="28"/>
  <c r="D221" i="28" s="1"/>
  <c r="I221" i="28" s="1"/>
  <c r="T125" i="13"/>
  <c r="A197" i="28"/>
  <c r="O125" i="13"/>
  <c r="F183" i="28"/>
  <c r="O119" i="16"/>
  <c r="A131" i="28"/>
  <c r="T119" i="16"/>
  <c r="AC119" i="16" s="1"/>
  <c r="AC119" i="15" s="1"/>
  <c r="AC144" i="14" s="1"/>
  <c r="AC119" i="13" s="1"/>
  <c r="V119" i="16"/>
  <c r="V119" i="15" s="1"/>
  <c r="V144" i="14" s="1"/>
  <c r="V119" i="13" s="1"/>
  <c r="V119" i="19" s="1"/>
  <c r="V169" i="18" s="1"/>
  <c r="D124" i="28"/>
  <c r="C114" i="28"/>
  <c r="D114" i="28" s="1"/>
  <c r="E94" i="28"/>
  <c r="J94" i="28" s="1"/>
  <c r="I64" i="28"/>
  <c r="F64" i="28"/>
  <c r="H64" i="28"/>
  <c r="E1061" i="29"/>
  <c r="J1061" i="29" s="1"/>
  <c r="F1061" i="29"/>
  <c r="I1061" i="29"/>
  <c r="H1061" i="29"/>
  <c r="D1046" i="29"/>
  <c r="H1027" i="29"/>
  <c r="I1027" i="29"/>
  <c r="E1027" i="29"/>
  <c r="F1027" i="29"/>
  <c r="E1022" i="29"/>
  <c r="F1022" i="29"/>
  <c r="H1022" i="29"/>
  <c r="I1022" i="29"/>
  <c r="H979" i="29"/>
  <c r="I979" i="29"/>
  <c r="E979" i="29"/>
  <c r="F979" i="29"/>
  <c r="D918" i="29"/>
  <c r="F868" i="29"/>
  <c r="H868" i="29"/>
  <c r="I868" i="29"/>
  <c r="E868" i="29"/>
  <c r="J868" i="29" s="1"/>
  <c r="J827" i="29"/>
  <c r="E821" i="29"/>
  <c r="J821" i="29" s="1"/>
  <c r="F821" i="29"/>
  <c r="I821" i="29"/>
  <c r="H821" i="29"/>
  <c r="I794" i="29"/>
  <c r="E794" i="29"/>
  <c r="J794" i="29" s="1"/>
  <c r="F794" i="29"/>
  <c r="H794" i="29"/>
  <c r="H749" i="29"/>
  <c r="I749" i="29"/>
  <c r="E749" i="29"/>
  <c r="J749" i="29" s="1"/>
  <c r="E724" i="29"/>
  <c r="J724" i="29" s="1"/>
  <c r="F724" i="29"/>
  <c r="H724" i="29"/>
  <c r="I724" i="29"/>
  <c r="I722" i="29"/>
  <c r="E722" i="29"/>
  <c r="F722" i="29"/>
  <c r="I714" i="29"/>
  <c r="F714" i="29"/>
  <c r="H714" i="29"/>
  <c r="E714" i="29"/>
  <c r="I707" i="29"/>
  <c r="E707" i="29"/>
  <c r="F707" i="29"/>
  <c r="I418" i="29"/>
  <c r="F418" i="29"/>
  <c r="H418" i="29"/>
  <c r="J264" i="29"/>
  <c r="BN2" i="27"/>
  <c r="BN25" i="27"/>
  <c r="BN38" i="27"/>
  <c r="BN51" i="27"/>
  <c r="R137" i="11"/>
  <c r="P137" i="11"/>
  <c r="O137" i="11"/>
  <c r="N137" i="11"/>
  <c r="Q137" i="11"/>
  <c r="M137" i="11"/>
  <c r="F137" i="11"/>
  <c r="M150" i="9"/>
  <c r="T150" i="9"/>
  <c r="R150" i="9"/>
  <c r="Q150" i="9"/>
  <c r="O150" i="9"/>
  <c r="N150" i="9"/>
  <c r="F150" i="9"/>
  <c r="T140" i="8"/>
  <c r="Q140" i="8"/>
  <c r="P140" i="8"/>
  <c r="O140" i="8"/>
  <c r="N140" i="8"/>
  <c r="M140" i="8"/>
  <c r="F140" i="8"/>
  <c r="Q142" i="16"/>
  <c r="O142" i="16"/>
  <c r="N142" i="16"/>
  <c r="M142" i="16"/>
  <c r="T142" i="16"/>
  <c r="T136" i="13"/>
  <c r="Q136" i="13"/>
  <c r="P136" i="13"/>
  <c r="O136" i="13"/>
  <c r="N136" i="13"/>
  <c r="M136" i="13"/>
  <c r="F136" i="13"/>
  <c r="P163" i="17"/>
  <c r="N163" i="17"/>
  <c r="M163" i="17"/>
  <c r="O163" i="17"/>
  <c r="P167" i="14"/>
  <c r="N167" i="14"/>
  <c r="M167" i="14"/>
  <c r="F167" i="14"/>
  <c r="R167" i="14"/>
  <c r="N186" i="18"/>
  <c r="F186" i="18"/>
  <c r="T186" i="18"/>
  <c r="R186" i="18"/>
  <c r="Q186" i="18"/>
  <c r="O186" i="18"/>
  <c r="AS158" i="14"/>
  <c r="AS160" i="14" s="1"/>
  <c r="C237" i="28"/>
  <c r="D237" i="28" s="1"/>
  <c r="I151" i="28"/>
  <c r="E151" i="28"/>
  <c r="C138" i="28"/>
  <c r="D138" i="28"/>
  <c r="E138" i="28"/>
  <c r="I80" i="28"/>
  <c r="E80" i="28"/>
  <c r="J1010" i="29"/>
  <c r="E949" i="29"/>
  <c r="F949" i="29"/>
  <c r="I949" i="29"/>
  <c r="H949" i="29"/>
  <c r="F944" i="29"/>
  <c r="E944" i="29"/>
  <c r="H944" i="29"/>
  <c r="I944" i="29"/>
  <c r="I849" i="29"/>
  <c r="E849" i="29"/>
  <c r="J849" i="29" s="1"/>
  <c r="F849" i="29"/>
  <c r="H849" i="29"/>
  <c r="E799" i="29"/>
  <c r="H799" i="29"/>
  <c r="I799" i="29"/>
  <c r="F799" i="29"/>
  <c r="E600" i="29"/>
  <c r="J600" i="29" s="1"/>
  <c r="F600" i="29"/>
  <c r="I600" i="29"/>
  <c r="H600" i="29"/>
  <c r="O104" i="11"/>
  <c r="X104" i="11" s="1"/>
  <c r="X29" i="10" s="1"/>
  <c r="X54" i="10" s="1"/>
  <c r="X79" i="10" s="1"/>
  <c r="X104" i="10" s="1"/>
  <c r="X129" i="10" s="1"/>
  <c r="X29" i="9" s="1"/>
  <c r="X54" i="9" s="1"/>
  <c r="X79" i="9" s="1"/>
  <c r="X104" i="9" s="1"/>
  <c r="X29" i="8" s="1"/>
  <c r="X54" i="8" s="1"/>
  <c r="X79" i="8" s="1"/>
  <c r="X104" i="8" s="1"/>
  <c r="X29" i="17" s="1"/>
  <c r="A161" i="29"/>
  <c r="R104" i="11"/>
  <c r="T104" i="11"/>
  <c r="R56" i="12"/>
  <c r="M131" i="19"/>
  <c r="AA69" i="11"/>
  <c r="AA94" i="11" s="1"/>
  <c r="AA98" i="17"/>
  <c r="AA123" i="17" s="1"/>
  <c r="AA23" i="16" s="1"/>
  <c r="AA48" i="16" s="1"/>
  <c r="AA73" i="16" s="1"/>
  <c r="AA98" i="16" s="1"/>
  <c r="AA23" i="15" s="1"/>
  <c r="AA48" i="15" s="1"/>
  <c r="AA73" i="15" s="1"/>
  <c r="AA98" i="15" s="1"/>
  <c r="AA23" i="14" s="1"/>
  <c r="AA48" i="14" s="1"/>
  <c r="AA73" i="14" s="1"/>
  <c r="AA98" i="14" s="1"/>
  <c r="AA123" i="14" s="1"/>
  <c r="AA23" i="13" s="1"/>
  <c r="AA48" i="13" s="1"/>
  <c r="AA73" i="13" s="1"/>
  <c r="AA98" i="13" s="1"/>
  <c r="AA23" i="19" s="1"/>
  <c r="AA48" i="19" s="1"/>
  <c r="AA73" i="19" s="1"/>
  <c r="AA74" i="11"/>
  <c r="AA99" i="11" s="1"/>
  <c r="AA24" i="10" s="1"/>
  <c r="AA49" i="10" s="1"/>
  <c r="AA74" i="10" s="1"/>
  <c r="AA99" i="10" s="1"/>
  <c r="AA124" i="10" s="1"/>
  <c r="AA24" i="9" s="1"/>
  <c r="AA53" i="11"/>
  <c r="AA78" i="11" s="1"/>
  <c r="AA103" i="11" s="1"/>
  <c r="AA28" i="10" s="1"/>
  <c r="AA53" i="10" s="1"/>
  <c r="AA78" i="10" s="1"/>
  <c r="AA103" i="10" s="1"/>
  <c r="AA128" i="10" s="1"/>
  <c r="AA28" i="9" s="1"/>
  <c r="AA53" i="9" s="1"/>
  <c r="AA78" i="9" s="1"/>
  <c r="AA103" i="9" s="1"/>
  <c r="AA28" i="8" s="1"/>
  <c r="AA53" i="8" s="1"/>
  <c r="AA78" i="8" s="1"/>
  <c r="AA103" i="8" s="1"/>
  <c r="AA28" i="17" s="1"/>
  <c r="AA53" i="17" s="1"/>
  <c r="AA78" i="17" s="1"/>
  <c r="AA103" i="17" s="1"/>
  <c r="AA128" i="17" s="1"/>
  <c r="AA28" i="16" s="1"/>
  <c r="AA53" i="16" s="1"/>
  <c r="AA78" i="16" s="1"/>
  <c r="AA103" i="16" s="1"/>
  <c r="AA28" i="15" s="1"/>
  <c r="AA53" i="15" s="1"/>
  <c r="AA78" i="15" s="1"/>
  <c r="AA103" i="15" s="1"/>
  <c r="AA28" i="14" s="1"/>
  <c r="AA53" i="14" s="1"/>
  <c r="AA78" i="14" s="1"/>
  <c r="AA103" i="14" s="1"/>
  <c r="AA128" i="14" s="1"/>
  <c r="AA28" i="13" s="1"/>
  <c r="AA53" i="13" s="1"/>
  <c r="AA78" i="13" s="1"/>
  <c r="AA103" i="13" s="1"/>
  <c r="AA28" i="19" s="1"/>
  <c r="AA53" i="19" s="1"/>
  <c r="AA78" i="19" s="1"/>
  <c r="AA103" i="19" s="1"/>
  <c r="AA28" i="18" s="1"/>
  <c r="W52" i="8"/>
  <c r="W77" i="8" s="1"/>
  <c r="W102" i="8" s="1"/>
  <c r="W27" i="17" s="1"/>
  <c r="W52" i="17" s="1"/>
  <c r="W77" i="17" s="1"/>
  <c r="W102" i="17" s="1"/>
  <c r="W127" i="17" s="1"/>
  <c r="W27" i="16" s="1"/>
  <c r="W52" i="16" s="1"/>
  <c r="W77" i="16" s="1"/>
  <c r="W102" i="16" s="1"/>
  <c r="W27" i="15" s="1"/>
  <c r="W52" i="15" s="1"/>
  <c r="W77" i="15" s="1"/>
  <c r="W102" i="15" s="1"/>
  <c r="W27" i="14" s="1"/>
  <c r="W52" i="14" s="1"/>
  <c r="W77" i="14" s="1"/>
  <c r="W102" i="14" s="1"/>
  <c r="W127" i="14" s="1"/>
  <c r="W27" i="13" s="1"/>
  <c r="W52" i="13" s="1"/>
  <c r="W77" i="13" s="1"/>
  <c r="W120" i="17"/>
  <c r="W20" i="16" s="1"/>
  <c r="W45" i="16" s="1"/>
  <c r="W70" i="16" s="1"/>
  <c r="W95" i="16" s="1"/>
  <c r="W20" i="15" s="1"/>
  <c r="W45" i="15" s="1"/>
  <c r="W70" i="15" s="1"/>
  <c r="W95" i="15" s="1"/>
  <c r="W20" i="14" s="1"/>
  <c r="W45" i="14" s="1"/>
  <c r="W70" i="14" s="1"/>
  <c r="W95" i="14" s="1"/>
  <c r="W120" i="14" s="1"/>
  <c r="W20" i="13" s="1"/>
  <c r="W45" i="13" s="1"/>
  <c r="W70" i="13" s="1"/>
  <c r="W95" i="13" s="1"/>
  <c r="W20" i="19" s="1"/>
  <c r="W45" i="19" s="1"/>
  <c r="W70" i="19" s="1"/>
  <c r="W95" i="19" s="1"/>
  <c r="W20" i="18" s="1"/>
  <c r="W45" i="18" s="1"/>
  <c r="W70" i="18" s="1"/>
  <c r="W95" i="18" s="1"/>
  <c r="W120" i="18" s="1"/>
  <c r="W145" i="18" s="1"/>
  <c r="R8" i="27"/>
  <c r="R16" i="27"/>
  <c r="R24" i="27"/>
  <c r="R32" i="27"/>
  <c r="R40" i="27"/>
  <c r="R48" i="27"/>
  <c r="BN4" i="27"/>
  <c r="BN7" i="27"/>
  <c r="BN10" i="27"/>
  <c r="BN54" i="27"/>
  <c r="Q163" i="17"/>
  <c r="N138" i="16"/>
  <c r="M154" i="16"/>
  <c r="T154" i="16"/>
  <c r="R154" i="16"/>
  <c r="Q154" i="16"/>
  <c r="P154" i="16"/>
  <c r="O154" i="16"/>
  <c r="N154" i="16"/>
  <c r="O142" i="15"/>
  <c r="P154" i="15"/>
  <c r="M138" i="19"/>
  <c r="T138" i="19"/>
  <c r="R138" i="19"/>
  <c r="Q138" i="19"/>
  <c r="O138" i="19"/>
  <c r="N138" i="19"/>
  <c r="F138" i="19"/>
  <c r="M141" i="19"/>
  <c r="T148" i="19"/>
  <c r="Q148" i="19"/>
  <c r="P148" i="19"/>
  <c r="O148" i="19"/>
  <c r="N148" i="19"/>
  <c r="M148" i="19"/>
  <c r="F148" i="19"/>
  <c r="R177" i="10"/>
  <c r="F177" i="10"/>
  <c r="P177" i="10"/>
  <c r="O177" i="10"/>
  <c r="N177" i="10"/>
  <c r="T177" i="10"/>
  <c r="Q177" i="10"/>
  <c r="P171" i="17"/>
  <c r="N171" i="17"/>
  <c r="M171" i="17"/>
  <c r="T171" i="17"/>
  <c r="R171" i="17"/>
  <c r="F171" i="17"/>
  <c r="O171" i="17"/>
  <c r="P175" i="14"/>
  <c r="N175" i="14"/>
  <c r="M175" i="14"/>
  <c r="R175" i="14"/>
  <c r="F187" i="18"/>
  <c r="O187" i="18"/>
  <c r="M187" i="18"/>
  <c r="T187" i="18"/>
  <c r="P187" i="18"/>
  <c r="N187" i="18"/>
  <c r="V104" i="11"/>
  <c r="V29" i="10" s="1"/>
  <c r="V54" i="10" s="1"/>
  <c r="V79" i="10" s="1"/>
  <c r="V104" i="10" s="1"/>
  <c r="V129" i="10" s="1"/>
  <c r="V29" i="9" s="1"/>
  <c r="V54" i="9" s="1"/>
  <c r="V79" i="9" s="1"/>
  <c r="V104" i="9" s="1"/>
  <c r="V29" i="8" s="1"/>
  <c r="V54" i="8" s="1"/>
  <c r="V79" i="8" s="1"/>
  <c r="V104" i="8" s="1"/>
  <c r="V29" i="17" s="1"/>
  <c r="AT133" i="13"/>
  <c r="AT135" i="13" s="1"/>
  <c r="T81" i="17"/>
  <c r="T106" i="16"/>
  <c r="T56" i="15"/>
  <c r="AC48" i="15"/>
  <c r="AC73" i="15" s="1"/>
  <c r="AC98" i="15" s="1"/>
  <c r="AC23" i="14" s="1"/>
  <c r="AC48" i="14" s="1"/>
  <c r="AC73" i="14" s="1"/>
  <c r="AC98" i="14" s="1"/>
  <c r="AC123" i="14" s="1"/>
  <c r="AC23" i="13" s="1"/>
  <c r="AC48" i="13" s="1"/>
  <c r="AC73" i="13" s="1"/>
  <c r="AC98" i="13" s="1"/>
  <c r="AC23" i="19" s="1"/>
  <c r="AC48" i="19" s="1"/>
  <c r="T106" i="15"/>
  <c r="T156" i="18"/>
  <c r="X39" i="16"/>
  <c r="X64" i="16" s="1"/>
  <c r="X89" i="16" s="1"/>
  <c r="X14" i="15" s="1"/>
  <c r="X39" i="15" s="1"/>
  <c r="X64" i="15" s="1"/>
  <c r="X89" i="15" s="1"/>
  <c r="X14" i="14" s="1"/>
  <c r="X47" i="16"/>
  <c r="X72" i="16" s="1"/>
  <c r="X97" i="16"/>
  <c r="X22" i="15" s="1"/>
  <c r="X47" i="15" s="1"/>
  <c r="X72" i="15" s="1"/>
  <c r="X97" i="15" s="1"/>
  <c r="X22" i="14" s="1"/>
  <c r="X47" i="14" s="1"/>
  <c r="X72" i="14" s="1"/>
  <c r="X97" i="14" s="1"/>
  <c r="X122" i="14" s="1"/>
  <c r="X22" i="13" s="1"/>
  <c r="X47" i="13" s="1"/>
  <c r="X72" i="13" s="1"/>
  <c r="X97" i="13" s="1"/>
  <c r="X22" i="19" s="1"/>
  <c r="X47" i="19" s="1"/>
  <c r="X72" i="19" s="1"/>
  <c r="X97" i="19" s="1"/>
  <c r="X22" i="18" s="1"/>
  <c r="X47" i="18" s="1"/>
  <c r="X72" i="18" s="1"/>
  <c r="X97" i="18" s="1"/>
  <c r="X122" i="18" s="1"/>
  <c r="X147" i="18" s="1"/>
  <c r="X68" i="15"/>
  <c r="X93" i="15" s="1"/>
  <c r="X18" i="14" s="1"/>
  <c r="X43" i="14" s="1"/>
  <c r="X68" i="14" s="1"/>
  <c r="X93" i="14" s="1"/>
  <c r="X118" i="14" s="1"/>
  <c r="X18" i="13" s="1"/>
  <c r="X43" i="13" s="1"/>
  <c r="X68" i="13" s="1"/>
  <c r="X93" i="13" s="1"/>
  <c r="X18" i="19" s="1"/>
  <c r="X43" i="19" s="1"/>
  <c r="X68" i="19" s="1"/>
  <c r="X93" i="19" s="1"/>
  <c r="X18" i="18" s="1"/>
  <c r="X43" i="18" s="1"/>
  <c r="X68" i="18" s="1"/>
  <c r="X93" i="18" s="1"/>
  <c r="X118" i="18" s="1"/>
  <c r="X143" i="18" s="1"/>
  <c r="T146" i="14"/>
  <c r="A173" i="28"/>
  <c r="O146" i="14"/>
  <c r="N146" i="14"/>
  <c r="F167" i="28"/>
  <c r="C156" i="28"/>
  <c r="D156" i="28" s="1"/>
  <c r="O115" i="15"/>
  <c r="A147" i="28"/>
  <c r="T115" i="15"/>
  <c r="A142" i="28"/>
  <c r="T130" i="16"/>
  <c r="AC130" i="16" s="1"/>
  <c r="AC130" i="15" s="1"/>
  <c r="V130" i="16"/>
  <c r="V130" i="15" s="1"/>
  <c r="V155" i="14" s="1"/>
  <c r="V130" i="13" s="1"/>
  <c r="V130" i="19" s="1"/>
  <c r="V180" i="18" s="1"/>
  <c r="N130" i="16"/>
  <c r="R130" i="16"/>
  <c r="AA130" i="16" s="1"/>
  <c r="AA130" i="15" s="1"/>
  <c r="AA155" i="14" s="1"/>
  <c r="AA130" i="13" s="1"/>
  <c r="AA130" i="19" s="1"/>
  <c r="AA180" i="18" s="1"/>
  <c r="O124" i="16"/>
  <c r="T124" i="16"/>
  <c r="A136" i="28"/>
  <c r="R124" i="16"/>
  <c r="I84" i="28"/>
  <c r="F84" i="28"/>
  <c r="A53" i="28"/>
  <c r="T146" i="10"/>
  <c r="V146" i="10"/>
  <c r="V121" i="9" s="1"/>
  <c r="V121" i="8" s="1"/>
  <c r="V146" i="17" s="1"/>
  <c r="V121" i="16" s="1"/>
  <c r="V121" i="15" s="1"/>
  <c r="V146" i="14" s="1"/>
  <c r="V121" i="13" s="1"/>
  <c r="V121" i="19" s="1"/>
  <c r="V171" i="18" s="1"/>
  <c r="O146" i="10"/>
  <c r="N146" i="10"/>
  <c r="C46" i="28"/>
  <c r="D46" i="28" s="1"/>
  <c r="C33" i="28"/>
  <c r="D33" i="28"/>
  <c r="E33" i="28" s="1"/>
  <c r="O115" i="11"/>
  <c r="T115" i="11"/>
  <c r="AC115" i="11" s="1"/>
  <c r="AC140" i="10" s="1"/>
  <c r="V115" i="11"/>
  <c r="V140" i="10" s="1"/>
  <c r="A13" i="28"/>
  <c r="T121" i="12"/>
  <c r="AC121" i="12" s="1"/>
  <c r="AC121" i="11" s="1"/>
  <c r="N121" i="12"/>
  <c r="W121" i="12" s="1"/>
  <c r="W121" i="11" s="1"/>
  <c r="O121" i="12"/>
  <c r="X121" i="12" s="1"/>
  <c r="X121" i="11" s="1"/>
  <c r="R121" i="12"/>
  <c r="AA121" i="12" s="1"/>
  <c r="AA121" i="11" s="1"/>
  <c r="AA146" i="10" s="1"/>
  <c r="AA121" i="9" s="1"/>
  <c r="AA121" i="8" s="1"/>
  <c r="AA146" i="17" s="1"/>
  <c r="AA121" i="16" s="1"/>
  <c r="AA121" i="15" s="1"/>
  <c r="H1035" i="29"/>
  <c r="I1035" i="29"/>
  <c r="E1035" i="29"/>
  <c r="F1035" i="29"/>
  <c r="H995" i="29"/>
  <c r="I995" i="29"/>
  <c r="F995" i="29"/>
  <c r="E995" i="29"/>
  <c r="H915" i="29"/>
  <c r="I915" i="29"/>
  <c r="E915" i="29"/>
  <c r="F915" i="29"/>
  <c r="F860" i="29"/>
  <c r="H860" i="29"/>
  <c r="E860" i="29"/>
  <c r="J860" i="29" s="1"/>
  <c r="I860" i="29"/>
  <c r="H689" i="29"/>
  <c r="I689" i="29"/>
  <c r="E689" i="29"/>
  <c r="J689" i="29" s="1"/>
  <c r="I654" i="29"/>
  <c r="H654" i="29"/>
  <c r="F654" i="29"/>
  <c r="F608" i="29"/>
  <c r="E608" i="29"/>
  <c r="J608" i="29" s="1"/>
  <c r="H608" i="29"/>
  <c r="I608" i="29"/>
  <c r="I453" i="29"/>
  <c r="E453" i="29"/>
  <c r="J453" i="29" s="1"/>
  <c r="I321" i="29"/>
  <c r="E321" i="29"/>
  <c r="J321" i="29" s="1"/>
  <c r="F321" i="29"/>
  <c r="C84" i="29"/>
  <c r="D84" i="29"/>
  <c r="C119" i="29"/>
  <c r="C110" i="29"/>
  <c r="D110" i="29"/>
  <c r="I110" i="29" s="1"/>
  <c r="F110" i="29"/>
  <c r="E110" i="29"/>
  <c r="J110" i="29" s="1"/>
  <c r="H110" i="29"/>
  <c r="D135" i="29"/>
  <c r="C135" i="29"/>
  <c r="C130" i="29"/>
  <c r="D130" i="29"/>
  <c r="E130" i="29"/>
  <c r="D125" i="29"/>
  <c r="I125" i="29" s="1"/>
  <c r="C125" i="29"/>
  <c r="H125" i="29"/>
  <c r="E125" i="29"/>
  <c r="J125" i="29" s="1"/>
  <c r="F125" i="29"/>
  <c r="T148" i="12"/>
  <c r="Q148" i="12"/>
  <c r="P148" i="12"/>
  <c r="O148" i="12"/>
  <c r="R148" i="12"/>
  <c r="M150" i="11"/>
  <c r="T150" i="11"/>
  <c r="R150" i="11"/>
  <c r="Q150" i="11"/>
  <c r="P150" i="11"/>
  <c r="O150" i="11"/>
  <c r="N150" i="11"/>
  <c r="F170" i="17"/>
  <c r="O170" i="17"/>
  <c r="M170" i="17"/>
  <c r="T170" i="17"/>
  <c r="N170" i="17"/>
  <c r="AT133" i="12"/>
  <c r="AT135" i="12" s="1"/>
  <c r="T106" i="14"/>
  <c r="I242" i="28"/>
  <c r="E242" i="28"/>
  <c r="C212" i="28"/>
  <c r="D212" i="28" s="1"/>
  <c r="F149" i="28"/>
  <c r="H149" i="28"/>
  <c r="C149" i="28"/>
  <c r="E133" i="28"/>
  <c r="J133" i="28" s="1"/>
  <c r="F133" i="28"/>
  <c r="H133" i="28"/>
  <c r="D133" i="28"/>
  <c r="I133" i="28" s="1"/>
  <c r="F27" i="28"/>
  <c r="C27" i="28"/>
  <c r="I8" i="28"/>
  <c r="H8" i="28"/>
  <c r="H874" i="29"/>
  <c r="I874" i="29"/>
  <c r="E874" i="29"/>
  <c r="J874" i="29" s="1"/>
  <c r="F874" i="29"/>
  <c r="F812" i="29"/>
  <c r="H812" i="29"/>
  <c r="I812" i="29"/>
  <c r="E812" i="29"/>
  <c r="J812" i="29" s="1"/>
  <c r="E788" i="29"/>
  <c r="F788" i="29"/>
  <c r="H788" i="29"/>
  <c r="I788" i="29"/>
  <c r="E692" i="29"/>
  <c r="J692" i="29" s="1"/>
  <c r="I692" i="29"/>
  <c r="F692" i="29"/>
  <c r="H692" i="29"/>
  <c r="J573" i="29"/>
  <c r="J420" i="29"/>
  <c r="I176" i="29"/>
  <c r="H176" i="29"/>
  <c r="C151" i="29"/>
  <c r="E151" i="29"/>
  <c r="B76" i="16"/>
  <c r="AA21" i="10"/>
  <c r="AA96" i="9"/>
  <c r="AA21" i="8" s="1"/>
  <c r="AA46" i="8" s="1"/>
  <c r="AA71" i="8" s="1"/>
  <c r="AA96" i="8" s="1"/>
  <c r="AA23" i="10"/>
  <c r="AA25" i="10"/>
  <c r="AA100" i="9"/>
  <c r="AA25" i="8" s="1"/>
  <c r="AA50" i="8" s="1"/>
  <c r="AA75" i="8" s="1"/>
  <c r="AA100" i="8" s="1"/>
  <c r="AA25" i="17" s="1"/>
  <c r="AA50" i="17" s="1"/>
  <c r="AA75" i="17" s="1"/>
  <c r="W77" i="12"/>
  <c r="W90" i="12"/>
  <c r="W15" i="11" s="1"/>
  <c r="W98" i="12"/>
  <c r="W23" i="11" s="1"/>
  <c r="W48" i="11" s="1"/>
  <c r="W73" i="11"/>
  <c r="W94" i="11"/>
  <c r="W19" i="10" s="1"/>
  <c r="W48" i="9"/>
  <c r="W73" i="9" s="1"/>
  <c r="W98" i="9" s="1"/>
  <c r="W23" i="8" s="1"/>
  <c r="W48" i="8" s="1"/>
  <c r="W73" i="8" s="1"/>
  <c r="W98" i="8" s="1"/>
  <c r="W23" i="17" s="1"/>
  <c r="W48" i="17" s="1"/>
  <c r="W73" i="17" s="1"/>
  <c r="W98" i="17" s="1"/>
  <c r="W123" i="17" s="1"/>
  <c r="W23" i="16" s="1"/>
  <c r="W48" i="16" s="1"/>
  <c r="W73" i="16" s="1"/>
  <c r="W98" i="16" s="1"/>
  <c r="W23" i="15" s="1"/>
  <c r="W48" i="15" s="1"/>
  <c r="W73" i="15" s="1"/>
  <c r="W98" i="15" s="1"/>
  <c r="W23" i="14" s="1"/>
  <c r="W48" i="14" s="1"/>
  <c r="W73" i="14" s="1"/>
  <c r="W98" i="14" s="1"/>
  <c r="W123" i="14" s="1"/>
  <c r="W23" i="13" s="1"/>
  <c r="W48" i="13" s="1"/>
  <c r="W73" i="13" s="1"/>
  <c r="W98" i="13" s="1"/>
  <c r="W23" i="19" s="1"/>
  <c r="W48" i="19" s="1"/>
  <c r="W73" i="19" s="1"/>
  <c r="W98" i="19" s="1"/>
  <c r="W23" i="18" s="1"/>
  <c r="W48" i="18" s="1"/>
  <c r="W73" i="18" s="1"/>
  <c r="W98" i="18" s="1"/>
  <c r="W123" i="18" s="1"/>
  <c r="L5" i="27"/>
  <c r="L7" i="27"/>
  <c r="L9" i="27"/>
  <c r="L13" i="27"/>
  <c r="L15" i="27"/>
  <c r="L17" i="27"/>
  <c r="L21" i="27"/>
  <c r="L23" i="27"/>
  <c r="L25" i="27"/>
  <c r="L29" i="27"/>
  <c r="L31" i="27"/>
  <c r="L33" i="27"/>
  <c r="L37" i="27"/>
  <c r="L39" i="27"/>
  <c r="L41" i="27"/>
  <c r="L45" i="27"/>
  <c r="L47" i="27"/>
  <c r="L49" i="27"/>
  <c r="L53" i="27"/>
  <c r="R3" i="27"/>
  <c r="R11" i="27"/>
  <c r="R19" i="27"/>
  <c r="R27" i="27"/>
  <c r="R35" i="27"/>
  <c r="R43" i="27"/>
  <c r="R51" i="27"/>
  <c r="X6" i="27"/>
  <c r="X14" i="27"/>
  <c r="X22" i="27"/>
  <c r="X30" i="27"/>
  <c r="X38" i="27"/>
  <c r="X46" i="27"/>
  <c r="X54" i="27"/>
  <c r="AJ3" i="27"/>
  <c r="AJ5" i="27"/>
  <c r="AJ9" i="27"/>
  <c r="AJ11" i="27"/>
  <c r="AJ13" i="27"/>
  <c r="AJ17" i="27"/>
  <c r="AJ19" i="27"/>
  <c r="AJ21" i="27"/>
  <c r="AJ25" i="27"/>
  <c r="AJ27" i="27"/>
  <c r="AJ29" i="27"/>
  <c r="AJ33" i="27"/>
  <c r="AJ35" i="27"/>
  <c r="AJ37" i="27"/>
  <c r="AJ41" i="27"/>
  <c r="AJ43" i="27"/>
  <c r="AJ45" i="27"/>
  <c r="AJ49" i="27"/>
  <c r="AJ51" i="27"/>
  <c r="AJ53" i="27"/>
  <c r="AP4" i="27"/>
  <c r="AP6" i="27"/>
  <c r="AP8" i="27"/>
  <c r="AP12" i="27"/>
  <c r="AP14" i="27"/>
  <c r="AP16" i="27"/>
  <c r="AP20" i="27"/>
  <c r="AP22" i="27"/>
  <c r="AP24" i="27"/>
  <c r="AP28" i="27"/>
  <c r="AP30" i="27"/>
  <c r="AP32" i="27"/>
  <c r="AP36" i="27"/>
  <c r="AP38" i="27"/>
  <c r="AP40" i="27"/>
  <c r="AP44" i="27"/>
  <c r="AP46" i="27"/>
  <c r="AP48" i="27"/>
  <c r="AP52" i="27"/>
  <c r="AP54" i="27"/>
  <c r="AV3" i="27"/>
  <c r="AV7" i="27"/>
  <c r="AV9" i="27"/>
  <c r="AV11" i="27"/>
  <c r="AV15" i="27"/>
  <c r="AV17" i="27"/>
  <c r="AV19" i="27"/>
  <c r="AV23" i="27"/>
  <c r="AV25" i="27"/>
  <c r="AV27" i="27"/>
  <c r="AV31" i="27"/>
  <c r="AV33" i="27"/>
  <c r="AV35" i="27"/>
  <c r="AV39" i="27"/>
  <c r="AV41" i="27"/>
  <c r="AV43" i="27"/>
  <c r="AV47" i="27"/>
  <c r="AV49" i="27"/>
  <c r="AV51" i="27"/>
  <c r="BB2" i="27"/>
  <c r="BB4" i="27"/>
  <c r="BB6" i="27"/>
  <c r="BB10" i="27"/>
  <c r="BB12" i="27"/>
  <c r="BB14" i="27"/>
  <c r="BB18" i="27"/>
  <c r="BB20" i="27"/>
  <c r="BB22" i="27"/>
  <c r="BB26" i="27"/>
  <c r="BB28" i="27"/>
  <c r="BB30" i="27"/>
  <c r="BB34" i="27"/>
  <c r="BB36" i="27"/>
  <c r="BB38" i="27"/>
  <c r="BB42" i="27"/>
  <c r="BB44" i="27"/>
  <c r="BB46" i="27"/>
  <c r="BB50" i="27"/>
  <c r="BB52" i="27"/>
  <c r="BB54" i="27"/>
  <c r="BH5" i="27"/>
  <c r="BH7" i="27"/>
  <c r="BH9" i="27"/>
  <c r="BH13" i="27"/>
  <c r="BH15" i="27"/>
  <c r="BH17" i="27"/>
  <c r="BH21" i="27"/>
  <c r="BH23" i="27"/>
  <c r="BH25" i="27"/>
  <c r="BH29" i="27"/>
  <c r="BH31" i="27"/>
  <c r="BH33" i="27"/>
  <c r="BH37" i="27"/>
  <c r="BH39" i="27"/>
  <c r="BH41" i="27"/>
  <c r="BH45" i="27"/>
  <c r="BH47" i="27"/>
  <c r="BH49" i="27"/>
  <c r="BH53" i="27"/>
  <c r="BT2" i="27"/>
  <c r="BT4" i="27"/>
  <c r="BT8" i="27"/>
  <c r="BT10" i="27"/>
  <c r="BT12" i="27"/>
  <c r="BT16" i="27"/>
  <c r="BT18" i="27"/>
  <c r="BT20" i="27"/>
  <c r="BT24" i="27"/>
  <c r="BT26" i="27"/>
  <c r="BT28" i="27"/>
  <c r="BT32" i="27"/>
  <c r="BT34" i="27"/>
  <c r="BT36" i="27"/>
  <c r="BT40" i="27"/>
  <c r="BT42" i="27"/>
  <c r="BT44" i="27"/>
  <c r="BT48" i="27"/>
  <c r="BT50" i="27"/>
  <c r="BT52" i="27"/>
  <c r="CF9" i="27"/>
  <c r="CF17" i="27"/>
  <c r="CF25" i="27"/>
  <c r="CF33" i="27"/>
  <c r="CF41" i="27"/>
  <c r="CF49" i="27"/>
  <c r="CL4" i="27"/>
  <c r="CL12" i="27"/>
  <c r="CL20" i="27"/>
  <c r="CL28" i="27"/>
  <c r="CL36" i="27"/>
  <c r="CL44" i="27"/>
  <c r="CL52" i="27"/>
  <c r="CR7" i="27"/>
  <c r="CR15" i="27"/>
  <c r="CR23" i="27"/>
  <c r="CR31" i="27"/>
  <c r="CR39" i="27"/>
  <c r="CR47" i="27"/>
  <c r="CX2" i="27"/>
  <c r="CX10" i="27"/>
  <c r="CX18" i="27"/>
  <c r="CX26" i="27"/>
  <c r="CX34" i="27"/>
  <c r="CX42" i="27"/>
  <c r="CX50" i="27"/>
  <c r="DD5" i="27"/>
  <c r="DD13" i="27"/>
  <c r="DD21" i="27"/>
  <c r="DD29" i="27"/>
  <c r="DD37" i="27"/>
  <c r="DD45" i="27"/>
  <c r="DD53" i="27"/>
  <c r="DJ8" i="27"/>
  <c r="DJ16" i="27"/>
  <c r="DJ24" i="27"/>
  <c r="DJ32" i="27"/>
  <c r="DJ40" i="27"/>
  <c r="DJ48" i="27"/>
  <c r="DP3" i="27"/>
  <c r="DP11" i="27"/>
  <c r="DP19" i="27"/>
  <c r="DP27" i="27"/>
  <c r="DP35" i="27"/>
  <c r="DP43" i="27"/>
  <c r="DP51" i="27"/>
  <c r="BN19" i="27"/>
  <c r="BN32" i="27"/>
  <c r="BN45" i="27"/>
  <c r="T140" i="12"/>
  <c r="Q140" i="12"/>
  <c r="P140" i="12"/>
  <c r="O140" i="12"/>
  <c r="R140" i="12"/>
  <c r="R149" i="12"/>
  <c r="P149" i="12"/>
  <c r="O149" i="12"/>
  <c r="N149" i="12"/>
  <c r="Q149" i="12"/>
  <c r="M149" i="12"/>
  <c r="F149" i="12"/>
  <c r="M142" i="11"/>
  <c r="T142" i="11"/>
  <c r="R142" i="11"/>
  <c r="Q142" i="11"/>
  <c r="P142" i="11"/>
  <c r="O142" i="11"/>
  <c r="N142" i="11"/>
  <c r="Q154" i="11"/>
  <c r="O154" i="11"/>
  <c r="N154" i="11"/>
  <c r="M154" i="11"/>
  <c r="T154" i="11"/>
  <c r="R154" i="11"/>
  <c r="P154" i="11"/>
  <c r="R153" i="9"/>
  <c r="P153" i="9"/>
  <c r="O153" i="9"/>
  <c r="N153" i="9"/>
  <c r="T153" i="9"/>
  <c r="R163" i="17"/>
  <c r="T152" i="15"/>
  <c r="Q152" i="15"/>
  <c r="P152" i="15"/>
  <c r="O152" i="15"/>
  <c r="M152" i="15"/>
  <c r="F152" i="15"/>
  <c r="F162" i="10"/>
  <c r="T162" i="10"/>
  <c r="Q162" i="10"/>
  <c r="P162" i="10"/>
  <c r="O162" i="10"/>
  <c r="R162" i="10"/>
  <c r="M162" i="10"/>
  <c r="R165" i="17"/>
  <c r="F165" i="17"/>
  <c r="P165" i="17"/>
  <c r="O165" i="17"/>
  <c r="N165" i="17"/>
  <c r="Q165" i="17"/>
  <c r="P188" i="18"/>
  <c r="N188" i="18"/>
  <c r="M188" i="18"/>
  <c r="T188" i="18"/>
  <c r="F188" i="18"/>
  <c r="Q188" i="18"/>
  <c r="F195" i="18"/>
  <c r="O195" i="18"/>
  <c r="M195" i="18"/>
  <c r="T195" i="18"/>
  <c r="R195" i="18"/>
  <c r="Q195" i="18"/>
  <c r="P195" i="18"/>
  <c r="AS133" i="11"/>
  <c r="AS135" i="11" s="1"/>
  <c r="AC22" i="8"/>
  <c r="AC47" i="8" s="1"/>
  <c r="AC72" i="8" s="1"/>
  <c r="AC97" i="8" s="1"/>
  <c r="AC22" i="17" s="1"/>
  <c r="AC47" i="17" s="1"/>
  <c r="AC72" i="17" s="1"/>
  <c r="AC97" i="17" s="1"/>
  <c r="AC122" i="17" s="1"/>
  <c r="AC22" i="16" s="1"/>
  <c r="AC47" i="16" s="1"/>
  <c r="AC72" i="16" s="1"/>
  <c r="AC97" i="16" s="1"/>
  <c r="AC22" i="15" s="1"/>
  <c r="AC47" i="15" s="1"/>
  <c r="AC72" i="15" s="1"/>
  <c r="AC97" i="15" s="1"/>
  <c r="AC22" i="14" s="1"/>
  <c r="AC47" i="14" s="1"/>
  <c r="AC72" i="14" s="1"/>
  <c r="AC97" i="14" s="1"/>
  <c r="AC122" i="14" s="1"/>
  <c r="AC22" i="13" s="1"/>
  <c r="AC47" i="13" s="1"/>
  <c r="AC72" i="13" s="1"/>
  <c r="AC97" i="13" s="1"/>
  <c r="AC22" i="19" s="1"/>
  <c r="AC47" i="19" s="1"/>
  <c r="AC72" i="19" s="1"/>
  <c r="AC97" i="19" s="1"/>
  <c r="AC22" i="18" s="1"/>
  <c r="AC47" i="18" s="1"/>
  <c r="AC72" i="18" s="1"/>
  <c r="AC97" i="18" s="1"/>
  <c r="AC122" i="18" s="1"/>
  <c r="AC147" i="18" s="1"/>
  <c r="AC43" i="8"/>
  <c r="AC68" i="8" s="1"/>
  <c r="AC93" i="8" s="1"/>
  <c r="AC18" i="17" s="1"/>
  <c r="AC43" i="17" s="1"/>
  <c r="AC68" i="17" s="1"/>
  <c r="AC93" i="17" s="1"/>
  <c r="AC118" i="17" s="1"/>
  <c r="AC18" i="16" s="1"/>
  <c r="AC43" i="16" s="1"/>
  <c r="AC68" i="16" s="1"/>
  <c r="AC93" i="16" s="1"/>
  <c r="AC18" i="15" s="1"/>
  <c r="AC43" i="15" s="1"/>
  <c r="AC68" i="15" s="1"/>
  <c r="AC93" i="15" s="1"/>
  <c r="AC18" i="14" s="1"/>
  <c r="AC43" i="14" s="1"/>
  <c r="AC68" i="14" s="1"/>
  <c r="AC93" i="14" s="1"/>
  <c r="AC118" i="14" s="1"/>
  <c r="AC18" i="13" s="1"/>
  <c r="AC43" i="13" s="1"/>
  <c r="AC68" i="13" s="1"/>
  <c r="AC93" i="13" s="1"/>
  <c r="AC18" i="19" s="1"/>
  <c r="AC43" i="19" s="1"/>
  <c r="AC68" i="19" s="1"/>
  <c r="AC93" i="19" s="1"/>
  <c r="AC18" i="18" s="1"/>
  <c r="AC43" i="18" s="1"/>
  <c r="AC68" i="18" s="1"/>
  <c r="AC93" i="18" s="1"/>
  <c r="AC118" i="18" s="1"/>
  <c r="AC143" i="18" s="1"/>
  <c r="T56" i="13"/>
  <c r="X20" i="11"/>
  <c r="X45" i="11" s="1"/>
  <c r="X70" i="11" s="1"/>
  <c r="X95" i="11" s="1"/>
  <c r="X20" i="10" s="1"/>
  <c r="X45" i="10" s="1"/>
  <c r="X70" i="10" s="1"/>
  <c r="X95" i="10" s="1"/>
  <c r="X120" i="10" s="1"/>
  <c r="X20" i="9" s="1"/>
  <c r="X45" i="9" s="1"/>
  <c r="X70" i="9" s="1"/>
  <c r="X95" i="9" s="1"/>
  <c r="X20" i="8" s="1"/>
  <c r="X45" i="8" s="1"/>
  <c r="X70" i="8" s="1"/>
  <c r="X95" i="8" s="1"/>
  <c r="X20" i="17" s="1"/>
  <c r="X45" i="17" s="1"/>
  <c r="X70" i="17" s="1"/>
  <c r="X95" i="17" s="1"/>
  <c r="X120" i="17" s="1"/>
  <c r="X20" i="16" s="1"/>
  <c r="X45" i="16" s="1"/>
  <c r="X70" i="16" s="1"/>
  <c r="X95" i="16" s="1"/>
  <c r="X20" i="15" s="1"/>
  <c r="X45" i="15" s="1"/>
  <c r="X70" i="15" s="1"/>
  <c r="X95" i="15" s="1"/>
  <c r="X20" i="14" s="1"/>
  <c r="X45" i="14" s="1"/>
  <c r="X70" i="14" s="1"/>
  <c r="X95" i="14" s="1"/>
  <c r="X120" i="14" s="1"/>
  <c r="X20" i="13" s="1"/>
  <c r="X45" i="13" s="1"/>
  <c r="X70" i="13" s="1"/>
  <c r="X95" i="13" s="1"/>
  <c r="X20" i="19" s="1"/>
  <c r="X45" i="19" s="1"/>
  <c r="X70" i="19" s="1"/>
  <c r="X95" i="19" s="1"/>
  <c r="X20" i="18" s="1"/>
  <c r="X45" i="18" s="1"/>
  <c r="X70" i="18" s="1"/>
  <c r="X95" i="18" s="1"/>
  <c r="X120" i="18" s="1"/>
  <c r="X145" i="18" s="1"/>
  <c r="X28" i="11"/>
  <c r="X53" i="11" s="1"/>
  <c r="X78" i="11" s="1"/>
  <c r="X103" i="11" s="1"/>
  <c r="X28" i="10" s="1"/>
  <c r="X53" i="10" s="1"/>
  <c r="X78" i="10" s="1"/>
  <c r="X103" i="10" s="1"/>
  <c r="X128" i="10" s="1"/>
  <c r="X28" i="9" s="1"/>
  <c r="X53" i="9" s="1"/>
  <c r="X78" i="9" s="1"/>
  <c r="X103" i="9" s="1"/>
  <c r="X28" i="8" s="1"/>
  <c r="X53" i="8" s="1"/>
  <c r="X78" i="8" s="1"/>
  <c r="X103" i="8" s="1"/>
  <c r="X28" i="17" s="1"/>
  <c r="X53" i="17" s="1"/>
  <c r="X78" i="17" s="1"/>
  <c r="X103" i="17" s="1"/>
  <c r="X128" i="17" s="1"/>
  <c r="X28" i="16" s="1"/>
  <c r="X53" i="16" s="1"/>
  <c r="X78" i="16" s="1"/>
  <c r="X103" i="16" s="1"/>
  <c r="X28" i="15" s="1"/>
  <c r="X53" i="15" s="1"/>
  <c r="X78" i="15" s="1"/>
  <c r="X103" i="15" s="1"/>
  <c r="X28" i="14" s="1"/>
  <c r="X53" i="14" s="1"/>
  <c r="X78" i="14" s="1"/>
  <c r="X103" i="14" s="1"/>
  <c r="X128" i="14" s="1"/>
  <c r="X28" i="13" s="1"/>
  <c r="X53" i="13" s="1"/>
  <c r="X78" i="13" s="1"/>
  <c r="X103" i="13" s="1"/>
  <c r="X28" i="19" s="1"/>
  <c r="X53" i="19" s="1"/>
  <c r="X78" i="19" s="1"/>
  <c r="X103" i="19" s="1"/>
  <c r="X28" i="18" s="1"/>
  <c r="O106" i="11"/>
  <c r="X62" i="17"/>
  <c r="X87" i="17" s="1"/>
  <c r="X112" i="17" s="1"/>
  <c r="X12" i="16" s="1"/>
  <c r="X37" i="16" s="1"/>
  <c r="X62" i="16" s="1"/>
  <c r="X87" i="16" s="1"/>
  <c r="X12" i="15" s="1"/>
  <c r="X37" i="15" s="1"/>
  <c r="X62" i="15" s="1"/>
  <c r="X87" i="15" s="1"/>
  <c r="X12" i="14" s="1"/>
  <c r="X37" i="14" s="1"/>
  <c r="X62" i="14" s="1"/>
  <c r="X87" i="14" s="1"/>
  <c r="X112" i="14" s="1"/>
  <c r="X12" i="13" s="1"/>
  <c r="X37" i="13" s="1"/>
  <c r="X62" i="13" s="1"/>
  <c r="X87" i="13" s="1"/>
  <c r="X12" i="19" s="1"/>
  <c r="X37" i="19" s="1"/>
  <c r="X62" i="19" s="1"/>
  <c r="X87" i="19" s="1"/>
  <c r="X12" i="18" s="1"/>
  <c r="X37" i="18" s="1"/>
  <c r="X62" i="18" s="1"/>
  <c r="X87" i="18" s="1"/>
  <c r="X112" i="18" s="1"/>
  <c r="X137" i="18" s="1"/>
  <c r="C215" i="28"/>
  <c r="D215" i="28"/>
  <c r="H175" i="28"/>
  <c r="E175" i="28"/>
  <c r="C175" i="28"/>
  <c r="D175" i="28" s="1"/>
  <c r="C163" i="28"/>
  <c r="D163" i="28"/>
  <c r="E163" i="28"/>
  <c r="F163" i="28"/>
  <c r="D160" i="28"/>
  <c r="E160" i="28"/>
  <c r="C160" i="28"/>
  <c r="A158" i="28"/>
  <c r="T126" i="15"/>
  <c r="AC126" i="15" s="1"/>
  <c r="AC151" i="14" s="1"/>
  <c r="O126" i="15"/>
  <c r="R126" i="15"/>
  <c r="N126" i="15"/>
  <c r="W126" i="15" s="1"/>
  <c r="W151" i="14" s="1"/>
  <c r="W126" i="13" s="1"/>
  <c r="W126" i="19" s="1"/>
  <c r="T139" i="10"/>
  <c r="AC139" i="10" s="1"/>
  <c r="AC114" i="9" s="1"/>
  <c r="AC114" i="8" s="1"/>
  <c r="AC139" i="17" s="1"/>
  <c r="V139" i="10"/>
  <c r="V114" i="9" s="1"/>
  <c r="V114" i="8" s="1"/>
  <c r="V139" i="17" s="1"/>
  <c r="V114" i="16" s="1"/>
  <c r="V114" i="15" s="1"/>
  <c r="V139" i="14" s="1"/>
  <c r="V114" i="13" s="1"/>
  <c r="V114" i="19" s="1"/>
  <c r="V164" i="18" s="1"/>
  <c r="O139" i="10"/>
  <c r="X139" i="10" s="1"/>
  <c r="X114" i="9" s="1"/>
  <c r="X114" i="8" s="1"/>
  <c r="X139" i="17" s="1"/>
  <c r="X114" i="16" s="1"/>
  <c r="X114" i="15" s="1"/>
  <c r="N139" i="10"/>
  <c r="W139" i="10" s="1"/>
  <c r="W114" i="9" s="1"/>
  <c r="W114" i="8" s="1"/>
  <c r="W139" i="17" s="1"/>
  <c r="W114" i="16" s="1"/>
  <c r="W114" i="15" s="1"/>
  <c r="R139" i="10"/>
  <c r="D6" i="28"/>
  <c r="C6" i="28"/>
  <c r="E934" i="29"/>
  <c r="F934" i="29"/>
  <c r="H934" i="29"/>
  <c r="I934" i="29"/>
  <c r="H834" i="29"/>
  <c r="I834" i="29"/>
  <c r="E834" i="29"/>
  <c r="F834" i="29"/>
  <c r="F820" i="29"/>
  <c r="H820" i="29"/>
  <c r="I820" i="29"/>
  <c r="J820" i="29" s="1"/>
  <c r="H803" i="29"/>
  <c r="I803" i="29"/>
  <c r="E803" i="29"/>
  <c r="F803" i="29"/>
  <c r="E744" i="29"/>
  <c r="H744" i="29"/>
  <c r="I744" i="29"/>
  <c r="F744" i="29"/>
  <c r="E739" i="29"/>
  <c r="J739" i="29" s="1"/>
  <c r="I739" i="29"/>
  <c r="F726" i="29"/>
  <c r="H726" i="29"/>
  <c r="I726" i="29"/>
  <c r="I657" i="29"/>
  <c r="J657" i="29" s="1"/>
  <c r="H657" i="29"/>
  <c r="F624" i="29"/>
  <c r="H624" i="29"/>
  <c r="I624" i="29"/>
  <c r="E624" i="29"/>
  <c r="J624" i="29" s="1"/>
  <c r="I534" i="29"/>
  <c r="H534" i="29"/>
  <c r="J529" i="29"/>
  <c r="E469" i="29"/>
  <c r="J469" i="29" s="1"/>
  <c r="I469" i="29"/>
  <c r="I466" i="29"/>
  <c r="H466" i="29"/>
  <c r="F466" i="29"/>
  <c r="I438" i="29"/>
  <c r="H438" i="29"/>
  <c r="I426" i="29"/>
  <c r="F426" i="29"/>
  <c r="H426" i="29"/>
  <c r="H323" i="29"/>
  <c r="T42" i="12"/>
  <c r="O42" i="12"/>
  <c r="A29" i="29"/>
  <c r="R42" i="12"/>
  <c r="AA42" i="12" s="1"/>
  <c r="AA67" i="12" s="1"/>
  <c r="C59" i="29"/>
  <c r="D59" i="29"/>
  <c r="I59" i="29" s="1"/>
  <c r="E59" i="29"/>
  <c r="J59" i="29" s="1"/>
  <c r="C54" i="29"/>
  <c r="D54" i="29" s="1"/>
  <c r="A69" i="29"/>
  <c r="T92" i="12"/>
  <c r="O92" i="12"/>
  <c r="R92" i="12"/>
  <c r="C64" i="29"/>
  <c r="D64" i="29"/>
  <c r="E99" i="29"/>
  <c r="C99" i="29"/>
  <c r="D99" i="29" s="1"/>
  <c r="D90" i="29"/>
  <c r="C90" i="29"/>
  <c r="R111" i="19"/>
  <c r="AA65" i="11"/>
  <c r="AA90" i="11" s="1"/>
  <c r="AA15" i="10" s="1"/>
  <c r="AA40" i="10" s="1"/>
  <c r="AA65" i="10" s="1"/>
  <c r="AA90" i="10" s="1"/>
  <c r="AA115" i="10" s="1"/>
  <c r="AA15" i="9" s="1"/>
  <c r="AA40" i="9" s="1"/>
  <c r="AA65" i="9" s="1"/>
  <c r="AA90" i="9" s="1"/>
  <c r="AA15" i="8" s="1"/>
  <c r="AA40" i="8" s="1"/>
  <c r="AA65" i="8" s="1"/>
  <c r="AA90" i="8" s="1"/>
  <c r="AA15" i="17" s="1"/>
  <c r="AA40" i="17" s="1"/>
  <c r="AA65" i="17" s="1"/>
  <c r="AA19" i="10"/>
  <c r="AA44" i="10" s="1"/>
  <c r="AA69" i="10" s="1"/>
  <c r="AA94" i="10" s="1"/>
  <c r="AA119" i="10" s="1"/>
  <c r="AA19" i="9" s="1"/>
  <c r="AA44" i="9" s="1"/>
  <c r="AA69" i="9" s="1"/>
  <c r="AA94" i="9" s="1"/>
  <c r="AA19" i="8" s="1"/>
  <c r="AA44" i="8" s="1"/>
  <c r="AA69" i="8" s="1"/>
  <c r="AA94" i="8" s="1"/>
  <c r="AA19" i="17" s="1"/>
  <c r="AA44" i="17" s="1"/>
  <c r="AA69" i="17" s="1"/>
  <c r="AA94" i="17" s="1"/>
  <c r="AA119" i="17" s="1"/>
  <c r="AA19" i="16" s="1"/>
  <c r="AA44" i="16" s="1"/>
  <c r="AA69" i="16" s="1"/>
  <c r="AA94" i="16" s="1"/>
  <c r="AA19" i="15" s="1"/>
  <c r="AA44" i="15" s="1"/>
  <c r="AA69" i="15" s="1"/>
  <c r="AA94" i="15" s="1"/>
  <c r="AA19" i="14" s="1"/>
  <c r="AA44" i="14" s="1"/>
  <c r="AA69" i="14" s="1"/>
  <c r="AA94" i="14" s="1"/>
  <c r="AA119" i="14" s="1"/>
  <c r="AA19" i="13" s="1"/>
  <c r="AA46" i="10"/>
  <c r="AA71" i="10" s="1"/>
  <c r="AA96" i="10" s="1"/>
  <c r="AA121" i="10" s="1"/>
  <c r="AA21" i="9" s="1"/>
  <c r="AA46" i="9" s="1"/>
  <c r="AA71" i="9" s="1"/>
  <c r="AA48" i="10"/>
  <c r="AA73" i="10" s="1"/>
  <c r="AA98" i="10" s="1"/>
  <c r="AA123" i="10" s="1"/>
  <c r="AA23" i="9" s="1"/>
  <c r="AA48" i="9" s="1"/>
  <c r="AA73" i="9" s="1"/>
  <c r="AA98" i="9" s="1"/>
  <c r="AA23" i="8" s="1"/>
  <c r="AA48" i="8" s="1"/>
  <c r="AA73" i="8" s="1"/>
  <c r="AA98" i="8" s="1"/>
  <c r="AA23" i="17" s="1"/>
  <c r="AA50" i="10"/>
  <c r="AA30" i="10"/>
  <c r="AA55" i="10" s="1"/>
  <c r="AA80" i="10" s="1"/>
  <c r="AA105" i="10" s="1"/>
  <c r="AA130" i="10" s="1"/>
  <c r="AA30" i="9" s="1"/>
  <c r="AA55" i="9" s="1"/>
  <c r="AA80" i="9" s="1"/>
  <c r="AA105" i="9"/>
  <c r="W41" i="12"/>
  <c r="W66" i="12" s="1"/>
  <c r="W91" i="12" s="1"/>
  <c r="W16" i="11" s="1"/>
  <c r="W41" i="11" s="1"/>
  <c r="W66" i="11" s="1"/>
  <c r="W91" i="11" s="1"/>
  <c r="W16" i="10" s="1"/>
  <c r="W41" i="10" s="1"/>
  <c r="W66" i="10" s="1"/>
  <c r="W91" i="10" s="1"/>
  <c r="W116" i="10" s="1"/>
  <c r="W16" i="9" s="1"/>
  <c r="W41" i="9" s="1"/>
  <c r="W66" i="9" s="1"/>
  <c r="W91" i="9" s="1"/>
  <c r="W16" i="8" s="1"/>
  <c r="W41" i="8" s="1"/>
  <c r="W66" i="8" s="1"/>
  <c r="W91" i="8" s="1"/>
  <c r="W16" i="17" s="1"/>
  <c r="W41" i="17" s="1"/>
  <c r="W66" i="17" s="1"/>
  <c r="W91" i="17" s="1"/>
  <c r="W116" i="17" s="1"/>
  <c r="W16" i="16" s="1"/>
  <c r="W41" i="16" s="1"/>
  <c r="W66" i="16" s="1"/>
  <c r="W91" i="16" s="1"/>
  <c r="W16" i="15" s="1"/>
  <c r="W41" i="15" s="1"/>
  <c r="W66" i="15" s="1"/>
  <c r="W91" i="15" s="1"/>
  <c r="W16" i="14" s="1"/>
  <c r="W41" i="14" s="1"/>
  <c r="W66" i="14" s="1"/>
  <c r="W91" i="14" s="1"/>
  <c r="W116" i="14" s="1"/>
  <c r="W16" i="13" s="1"/>
  <c r="W41" i="13" s="1"/>
  <c r="W66" i="13" s="1"/>
  <c r="W91" i="13" s="1"/>
  <c r="W16" i="19" s="1"/>
  <c r="W41" i="19" s="1"/>
  <c r="W66" i="19" s="1"/>
  <c r="W91" i="19" s="1"/>
  <c r="W16" i="18" s="1"/>
  <c r="W41" i="18" s="1"/>
  <c r="W66" i="18" s="1"/>
  <c r="W91" i="18" s="1"/>
  <c r="W116" i="18" s="1"/>
  <c r="W141" i="18" s="1"/>
  <c r="W99" i="12"/>
  <c r="W24" i="11" s="1"/>
  <c r="W49" i="11" s="1"/>
  <c r="W74" i="11" s="1"/>
  <c r="W99" i="11" s="1"/>
  <c r="W24" i="10" s="1"/>
  <c r="W49" i="10" s="1"/>
  <c r="W74" i="10" s="1"/>
  <c r="W37" i="11"/>
  <c r="W62" i="11" s="1"/>
  <c r="W87" i="11" s="1"/>
  <c r="W12" i="10" s="1"/>
  <c r="W37" i="10" s="1"/>
  <c r="W62" i="10" s="1"/>
  <c r="W87" i="10" s="1"/>
  <c r="W112" i="10" s="1"/>
  <c r="W12" i="9" s="1"/>
  <c r="W37" i="9" s="1"/>
  <c r="W62" i="9" s="1"/>
  <c r="W87" i="9" s="1"/>
  <c r="W12" i="8" s="1"/>
  <c r="W37" i="8" s="1"/>
  <c r="W62" i="8" s="1"/>
  <c r="W87" i="8" s="1"/>
  <c r="W12" i="17" s="1"/>
  <c r="W37" i="17" s="1"/>
  <c r="W62" i="17" s="1"/>
  <c r="W87" i="17" s="1"/>
  <c r="W112" i="17" s="1"/>
  <c r="W12" i="16" s="1"/>
  <c r="W37" i="16" s="1"/>
  <c r="W62" i="16" s="1"/>
  <c r="W87" i="16" s="1"/>
  <c r="W12" i="15" s="1"/>
  <c r="W37" i="15" s="1"/>
  <c r="W62" i="15" s="1"/>
  <c r="W87" i="15" s="1"/>
  <c r="W12" i="14" s="1"/>
  <c r="W37" i="14" s="1"/>
  <c r="W62" i="14" s="1"/>
  <c r="W87" i="14" s="1"/>
  <c r="W112" i="14" s="1"/>
  <c r="W12" i="13" s="1"/>
  <c r="W37" i="13" s="1"/>
  <c r="W62" i="13" s="1"/>
  <c r="W87" i="13" s="1"/>
  <c r="W12" i="19" s="1"/>
  <c r="W37" i="19" s="1"/>
  <c r="W62" i="19" s="1"/>
  <c r="W87" i="19" s="1"/>
  <c r="W12" i="18" s="1"/>
  <c r="W37" i="18" s="1"/>
  <c r="W62" i="18" s="1"/>
  <c r="W87" i="18" s="1"/>
  <c r="W112" i="18" s="1"/>
  <c r="W137" i="18" s="1"/>
  <c r="W45" i="11"/>
  <c r="W70" i="11" s="1"/>
  <c r="W95" i="11"/>
  <c r="W20" i="10" s="1"/>
  <c r="W45" i="10" s="1"/>
  <c r="W70" i="10" s="1"/>
  <c r="W95" i="10" s="1"/>
  <c r="W120" i="10" s="1"/>
  <c r="W20" i="9" s="1"/>
  <c r="W45" i="9" s="1"/>
  <c r="W70" i="9" s="1"/>
  <c r="W95" i="9" s="1"/>
  <c r="W20" i="8" s="1"/>
  <c r="W45" i="8" s="1"/>
  <c r="W70" i="8" s="1"/>
  <c r="W95" i="8" s="1"/>
  <c r="W20" i="17" s="1"/>
  <c r="W45" i="17" s="1"/>
  <c r="W70" i="17" s="1"/>
  <c r="W95" i="17" s="1"/>
  <c r="W99" i="10"/>
  <c r="W124" i="10" s="1"/>
  <c r="W24" i="9" s="1"/>
  <c r="W54" i="8"/>
  <c r="W79" i="8" s="1"/>
  <c r="W104" i="8" s="1"/>
  <c r="W29" i="17" s="1"/>
  <c r="F24" i="27"/>
  <c r="F37" i="27"/>
  <c r="F50" i="27"/>
  <c r="T163" i="17"/>
  <c r="M138" i="16"/>
  <c r="T138" i="16"/>
  <c r="R138" i="16"/>
  <c r="Q138" i="16"/>
  <c r="P138" i="16"/>
  <c r="Q138" i="15"/>
  <c r="O138" i="15"/>
  <c r="N138" i="15"/>
  <c r="M138" i="15"/>
  <c r="T138" i="15"/>
  <c r="R138" i="15"/>
  <c r="P138" i="15"/>
  <c r="M142" i="15"/>
  <c r="T142" i="15"/>
  <c r="R142" i="15"/>
  <c r="Q142" i="15"/>
  <c r="N142" i="15"/>
  <c r="F142" i="15"/>
  <c r="Q154" i="15"/>
  <c r="O154" i="15"/>
  <c r="N154" i="15"/>
  <c r="M154" i="15"/>
  <c r="T154" i="15"/>
  <c r="O167" i="14"/>
  <c r="R141" i="19"/>
  <c r="P141" i="19"/>
  <c r="O141" i="19"/>
  <c r="N141" i="19"/>
  <c r="T141" i="19"/>
  <c r="BZ3" i="27"/>
  <c r="BZ11" i="27"/>
  <c r="BZ19" i="27"/>
  <c r="BZ27" i="27"/>
  <c r="BZ35" i="27"/>
  <c r="BZ43" i="27"/>
  <c r="BZ51" i="27"/>
  <c r="R169" i="10"/>
  <c r="F169" i="10"/>
  <c r="P169" i="10"/>
  <c r="O169" i="10"/>
  <c r="N169" i="10"/>
  <c r="T169" i="10"/>
  <c r="Q169" i="10"/>
  <c r="F162" i="14"/>
  <c r="T162" i="14"/>
  <c r="Q162" i="14"/>
  <c r="P162" i="14"/>
  <c r="O162" i="14"/>
  <c r="R162" i="14"/>
  <c r="N162" i="14"/>
  <c r="M162" i="14"/>
  <c r="T81" i="13"/>
  <c r="AS133" i="16"/>
  <c r="AS135" i="16" s="1"/>
  <c r="AT158" i="14"/>
  <c r="AT160" i="14" s="1"/>
  <c r="AC11" i="9"/>
  <c r="AC36" i="9" s="1"/>
  <c r="AC61" i="9" s="1"/>
  <c r="AC86" i="9" s="1"/>
  <c r="AC11" i="8" s="1"/>
  <c r="AC36" i="8" s="1"/>
  <c r="AC61" i="8" s="1"/>
  <c r="AC86" i="8" s="1"/>
  <c r="AC11" i="17" s="1"/>
  <c r="AC36" i="17" s="1"/>
  <c r="AC61" i="17" s="1"/>
  <c r="AC86" i="17" s="1"/>
  <c r="AC111" i="17" s="1"/>
  <c r="T31" i="9"/>
  <c r="AC52" i="9"/>
  <c r="T31" i="15"/>
  <c r="X99" i="12"/>
  <c r="X24" i="11" s="1"/>
  <c r="X49" i="11" s="1"/>
  <c r="X74" i="11" s="1"/>
  <c r="X99" i="11" s="1"/>
  <c r="X24" i="10" s="1"/>
  <c r="X49" i="10" s="1"/>
  <c r="X74" i="10" s="1"/>
  <c r="X99" i="10" s="1"/>
  <c r="X124" i="10" s="1"/>
  <c r="X24" i="9" s="1"/>
  <c r="X12" i="11"/>
  <c r="X37" i="11" s="1"/>
  <c r="X62" i="11" s="1"/>
  <c r="X87" i="11" s="1"/>
  <c r="X12" i="10" s="1"/>
  <c r="X37" i="10" s="1"/>
  <c r="X62" i="10" s="1"/>
  <c r="X87" i="10" s="1"/>
  <c r="X112" i="10" s="1"/>
  <c r="X12" i="9" s="1"/>
  <c r="X37" i="9" s="1"/>
  <c r="X62" i="9" s="1"/>
  <c r="X87" i="9" s="1"/>
  <c r="X12" i="8" s="1"/>
  <c r="X37" i="8" s="1"/>
  <c r="X62" i="8" s="1"/>
  <c r="X87" i="8" s="1"/>
  <c r="X12" i="17" s="1"/>
  <c r="X37" i="17" s="1"/>
  <c r="O81" i="8"/>
  <c r="X11" i="17"/>
  <c r="X36" i="17" s="1"/>
  <c r="X61" i="17" s="1"/>
  <c r="X86" i="17" s="1"/>
  <c r="X111" i="17" s="1"/>
  <c r="O81" i="18"/>
  <c r="O131" i="18"/>
  <c r="O156" i="18"/>
  <c r="I231" i="28"/>
  <c r="E231" i="28"/>
  <c r="F231" i="28"/>
  <c r="C200" i="28"/>
  <c r="D200" i="28" s="1"/>
  <c r="H200" i="28"/>
  <c r="C184" i="28"/>
  <c r="D184" i="28" s="1"/>
  <c r="O111" i="16"/>
  <c r="T111" i="16"/>
  <c r="A123" i="28"/>
  <c r="C102" i="28"/>
  <c r="D102" i="28" s="1"/>
  <c r="H102" i="28"/>
  <c r="O115" i="9"/>
  <c r="V115" i="9"/>
  <c r="V115" i="8" s="1"/>
  <c r="V140" i="17" s="1"/>
  <c r="V115" i="16" s="1"/>
  <c r="V115" i="15" s="1"/>
  <c r="V140" i="14" s="1"/>
  <c r="V115" i="13" s="1"/>
  <c r="V115" i="19" s="1"/>
  <c r="V165" i="18" s="1"/>
  <c r="T115" i="9"/>
  <c r="AC115" i="9" s="1"/>
  <c r="O129" i="11"/>
  <c r="X129" i="11" s="1"/>
  <c r="X154" i="10" s="1"/>
  <c r="V129" i="11"/>
  <c r="V154" i="10" s="1"/>
  <c r="N129" i="11"/>
  <c r="W129" i="11" s="1"/>
  <c r="W154" i="10" s="1"/>
  <c r="A41" i="28"/>
  <c r="D39" i="28"/>
  <c r="H39" i="28" s="1"/>
  <c r="C39" i="28"/>
  <c r="V125" i="12"/>
  <c r="V125" i="11" s="1"/>
  <c r="V150" i="10" s="1"/>
  <c r="V125" i="9" s="1"/>
  <c r="V125" i="8" s="1"/>
  <c r="V150" i="17" s="1"/>
  <c r="V125" i="16" s="1"/>
  <c r="O125" i="12"/>
  <c r="X125" i="12" s="1"/>
  <c r="X125" i="11" s="1"/>
  <c r="X150" i="10" s="1"/>
  <c r="X125" i="9" s="1"/>
  <c r="X125" i="8" s="1"/>
  <c r="X150" i="17" s="1"/>
  <c r="X125" i="16" s="1"/>
  <c r="A17" i="28"/>
  <c r="F936" i="29"/>
  <c r="E936" i="29"/>
  <c r="J936" i="29" s="1"/>
  <c r="H936" i="29"/>
  <c r="I936" i="29"/>
  <c r="H931" i="29"/>
  <c r="I931" i="29"/>
  <c r="E931" i="29"/>
  <c r="J931" i="29" s="1"/>
  <c r="F931" i="29"/>
  <c r="H906" i="29"/>
  <c r="I906" i="29"/>
  <c r="F906" i="29"/>
  <c r="E906" i="29"/>
  <c r="J903" i="29"/>
  <c r="F900" i="29"/>
  <c r="H900" i="29"/>
  <c r="E900" i="29"/>
  <c r="J900" i="29" s="1"/>
  <c r="F790" i="29"/>
  <c r="H790" i="29"/>
  <c r="I790" i="29"/>
  <c r="H782" i="29"/>
  <c r="I782" i="29"/>
  <c r="F782" i="29"/>
  <c r="F713" i="29"/>
  <c r="H713" i="29"/>
  <c r="E713" i="29"/>
  <c r="I713" i="29"/>
  <c r="I558" i="29"/>
  <c r="H558" i="29"/>
  <c r="I485" i="29"/>
  <c r="E485" i="29"/>
  <c r="J485" i="29" s="1"/>
  <c r="H485" i="29"/>
  <c r="J373" i="29"/>
  <c r="O16" i="12"/>
  <c r="T16" i="12"/>
  <c r="AC16" i="12" s="1"/>
  <c r="AC41" i="12" s="1"/>
  <c r="AC66" i="12" s="1"/>
  <c r="AC91" i="12" s="1"/>
  <c r="AC16" i="11" s="1"/>
  <c r="AC41" i="11" s="1"/>
  <c r="AC66" i="11" s="1"/>
  <c r="AC91" i="11" s="1"/>
  <c r="AC16" i="10" s="1"/>
  <c r="AC41" i="10" s="1"/>
  <c r="AC66" i="10" s="1"/>
  <c r="AC91" i="10" s="1"/>
  <c r="AC116" i="10" s="1"/>
  <c r="AC16" i="9" s="1"/>
  <c r="AC41" i="9" s="1"/>
  <c r="AC66" i="9" s="1"/>
  <c r="AC91" i="9" s="1"/>
  <c r="AC16" i="8" s="1"/>
  <c r="AC41" i="8" s="1"/>
  <c r="AC66" i="8" s="1"/>
  <c r="AC91" i="8" s="1"/>
  <c r="AC16" i="17" s="1"/>
  <c r="AC41" i="17" s="1"/>
  <c r="AC66" i="17" s="1"/>
  <c r="AC91" i="17" s="1"/>
  <c r="AC116" i="17" s="1"/>
  <c r="AC16" i="16" s="1"/>
  <c r="AC41" i="16" s="1"/>
  <c r="AC66" i="16" s="1"/>
  <c r="AC91" i="16" s="1"/>
  <c r="AC16" i="15" s="1"/>
  <c r="AC41" i="15" s="1"/>
  <c r="AC66" i="15" s="1"/>
  <c r="AC91" i="15" s="1"/>
  <c r="AC16" i="14" s="1"/>
  <c r="AC41" i="14" s="1"/>
  <c r="AC66" i="14" s="1"/>
  <c r="AC91" i="14" s="1"/>
  <c r="AC116" i="14" s="1"/>
  <c r="AC16" i="13" s="1"/>
  <c r="AC41" i="13" s="1"/>
  <c r="AC66" i="13" s="1"/>
  <c r="AC91" i="13" s="1"/>
  <c r="AC16" i="19" s="1"/>
  <c r="AC41" i="19" s="1"/>
  <c r="AC66" i="19" s="1"/>
  <c r="AC91" i="19" s="1"/>
  <c r="AC16" i="18" s="1"/>
  <c r="AC41" i="18" s="1"/>
  <c r="AC66" i="18" s="1"/>
  <c r="AC91" i="18" s="1"/>
  <c r="AC116" i="18" s="1"/>
  <c r="AC141" i="18" s="1"/>
  <c r="A8" i="29"/>
  <c r="N16" i="12"/>
  <c r="W16" i="12" s="1"/>
  <c r="C38" i="29"/>
  <c r="F38" i="29"/>
  <c r="H38" i="29"/>
  <c r="D38" i="29"/>
  <c r="I38" i="29" s="1"/>
  <c r="E38" i="29"/>
  <c r="J38" i="29" s="1"/>
  <c r="H33" i="29"/>
  <c r="E33" i="29"/>
  <c r="J33" i="29" s="1"/>
  <c r="C33" i="29"/>
  <c r="D33" i="29"/>
  <c r="I33" i="29" s="1"/>
  <c r="F33" i="29"/>
  <c r="AA3" i="26"/>
  <c r="AC3" i="26"/>
  <c r="BH3" i="26"/>
  <c r="F17" i="27"/>
  <c r="F23" i="27"/>
  <c r="F30" i="27"/>
  <c r="F36" i="27"/>
  <c r="F43" i="27"/>
  <c r="F49" i="27"/>
  <c r="N138" i="12"/>
  <c r="P142" i="12"/>
  <c r="N146" i="12"/>
  <c r="P150" i="12"/>
  <c r="N154" i="12"/>
  <c r="P138" i="11"/>
  <c r="M144" i="11"/>
  <c r="R145" i="11"/>
  <c r="P145" i="11"/>
  <c r="O145" i="11"/>
  <c r="N145" i="11"/>
  <c r="M152" i="11"/>
  <c r="R153" i="11"/>
  <c r="P153" i="11"/>
  <c r="O153" i="11"/>
  <c r="N153" i="11"/>
  <c r="T136" i="9"/>
  <c r="Q136" i="9"/>
  <c r="P136" i="9"/>
  <c r="O136" i="9"/>
  <c r="M138" i="8"/>
  <c r="T138" i="8"/>
  <c r="R138" i="8"/>
  <c r="Q138" i="8"/>
  <c r="M141" i="8"/>
  <c r="Q142" i="8"/>
  <c r="O142" i="8"/>
  <c r="N142" i="8"/>
  <c r="M142" i="8"/>
  <c r="T148" i="8"/>
  <c r="Q148" i="8"/>
  <c r="P148" i="8"/>
  <c r="O148" i="8"/>
  <c r="N146" i="16"/>
  <c r="P150" i="16"/>
  <c r="M136" i="15"/>
  <c r="R137" i="15"/>
  <c r="P137" i="15"/>
  <c r="O137" i="15"/>
  <c r="N137" i="15"/>
  <c r="M137" i="13"/>
  <c r="Q138" i="13"/>
  <c r="O138" i="13"/>
  <c r="N138" i="13"/>
  <c r="M138" i="13"/>
  <c r="T144" i="13"/>
  <c r="Q144" i="13"/>
  <c r="P144" i="13"/>
  <c r="O144" i="13"/>
  <c r="M146" i="19"/>
  <c r="T146" i="19"/>
  <c r="R146" i="19"/>
  <c r="Q146" i="19"/>
  <c r="M149" i="19"/>
  <c r="Q150" i="19"/>
  <c r="O150" i="19"/>
  <c r="N150" i="19"/>
  <c r="M150" i="19"/>
  <c r="T196" i="18"/>
  <c r="K22" i="17"/>
  <c r="K30" i="17"/>
  <c r="F178" i="10"/>
  <c r="T178" i="10"/>
  <c r="Q178" i="10"/>
  <c r="P178" i="10"/>
  <c r="O178" i="10"/>
  <c r="R163" i="14"/>
  <c r="Q163" i="14"/>
  <c r="P163" i="14"/>
  <c r="F170" i="14"/>
  <c r="T170" i="14"/>
  <c r="Q170" i="14"/>
  <c r="P170" i="14"/>
  <c r="O170" i="14"/>
  <c r="N194" i="18"/>
  <c r="F194" i="18"/>
  <c r="T194" i="18"/>
  <c r="R194" i="18"/>
  <c r="R200" i="18"/>
  <c r="Q200" i="18"/>
  <c r="P200" i="18"/>
  <c r="AQ133" i="8"/>
  <c r="AQ158" i="14"/>
  <c r="AR158" i="17"/>
  <c r="AR160" i="17" s="1"/>
  <c r="AS137" i="8"/>
  <c r="E4" i="29"/>
  <c r="I4" i="29"/>
  <c r="H4" i="29"/>
  <c r="T31" i="12"/>
  <c r="T131" i="18"/>
  <c r="O106" i="12"/>
  <c r="H240" i="28"/>
  <c r="O162" i="18"/>
  <c r="A224" i="28"/>
  <c r="F210" i="28"/>
  <c r="C210" i="28"/>
  <c r="D210" i="28" s="1"/>
  <c r="I210" i="28" s="1"/>
  <c r="E210" i="28"/>
  <c r="J210" i="28" s="1"/>
  <c r="C199" i="28"/>
  <c r="D199" i="28" s="1"/>
  <c r="E199" i="28"/>
  <c r="H183" i="28"/>
  <c r="E183" i="28"/>
  <c r="J183" i="28" s="1"/>
  <c r="T154" i="14"/>
  <c r="A181" i="28"/>
  <c r="O154" i="14"/>
  <c r="D152" i="28"/>
  <c r="E152" i="28"/>
  <c r="T117" i="15"/>
  <c r="O117" i="15"/>
  <c r="X117" i="15" s="1"/>
  <c r="X142" i="14" s="1"/>
  <c r="X117" i="13" s="1"/>
  <c r="X117" i="19" s="1"/>
  <c r="V117" i="15"/>
  <c r="V142" i="14" s="1"/>
  <c r="V117" i="13" s="1"/>
  <c r="V117" i="19" s="1"/>
  <c r="C140" i="28"/>
  <c r="D140" i="28" s="1"/>
  <c r="A87" i="28"/>
  <c r="T115" i="8"/>
  <c r="A78" i="28"/>
  <c r="T126" i="9"/>
  <c r="AC126" i="9" s="1"/>
  <c r="AC126" i="8" s="1"/>
  <c r="O126" i="9"/>
  <c r="X126" i="9" s="1"/>
  <c r="X126" i="8" s="1"/>
  <c r="X151" i="17" s="1"/>
  <c r="X126" i="16" s="1"/>
  <c r="A76" i="28"/>
  <c r="O124" i="9"/>
  <c r="T124" i="9"/>
  <c r="D57" i="28"/>
  <c r="O136" i="10"/>
  <c r="T136" i="10"/>
  <c r="A43" i="28"/>
  <c r="V136" i="10"/>
  <c r="V111" i="9" s="1"/>
  <c r="V111" i="8" s="1"/>
  <c r="V136" i="17" s="1"/>
  <c r="V111" i="16" s="1"/>
  <c r="V111" i="15" s="1"/>
  <c r="V136" i="14" s="1"/>
  <c r="V111" i="13" s="1"/>
  <c r="H1043" i="29"/>
  <c r="I1043" i="29"/>
  <c r="E1043" i="29"/>
  <c r="J1043" i="29" s="1"/>
  <c r="F1043" i="29"/>
  <c r="J1028" i="29"/>
  <c r="H1019" i="29"/>
  <c r="I1019" i="29"/>
  <c r="E1019" i="29"/>
  <c r="F1019" i="29"/>
  <c r="J1000" i="29"/>
  <c r="E998" i="29"/>
  <c r="F998" i="29"/>
  <c r="H998" i="29"/>
  <c r="I998" i="29"/>
  <c r="F988" i="29"/>
  <c r="H988" i="29"/>
  <c r="I988" i="29"/>
  <c r="E988" i="29"/>
  <c r="I969" i="29"/>
  <c r="E969" i="29"/>
  <c r="J969" i="29" s="1"/>
  <c r="H969" i="29"/>
  <c r="F969" i="29"/>
  <c r="E967" i="29"/>
  <c r="J967" i="29" s="1"/>
  <c r="F967" i="29"/>
  <c r="H967" i="29"/>
  <c r="I967" i="29"/>
  <c r="I937" i="29"/>
  <c r="E937" i="29"/>
  <c r="J937" i="29" s="1"/>
  <c r="F937" i="29"/>
  <c r="H937" i="29"/>
  <c r="J898" i="29"/>
  <c r="F892" i="29"/>
  <c r="H892" i="29"/>
  <c r="E892" i="29"/>
  <c r="I892" i="29"/>
  <c r="F884" i="29"/>
  <c r="H884" i="29"/>
  <c r="I884" i="29"/>
  <c r="J884" i="29" s="1"/>
  <c r="E871" i="29"/>
  <c r="J871" i="29" s="1"/>
  <c r="H871" i="29"/>
  <c r="I871" i="29"/>
  <c r="E815" i="29"/>
  <c r="H815" i="29"/>
  <c r="I815" i="29"/>
  <c r="J808" i="29"/>
  <c r="E789" i="29"/>
  <c r="J789" i="29" s="1"/>
  <c r="H789" i="29"/>
  <c r="I789" i="29"/>
  <c r="I786" i="29"/>
  <c r="E786" i="29"/>
  <c r="J786" i="29" s="1"/>
  <c r="F786" i="29"/>
  <c r="H786" i="29"/>
  <c r="H781" i="29"/>
  <c r="I781" i="29"/>
  <c r="E781" i="29"/>
  <c r="F748" i="29"/>
  <c r="E748" i="29"/>
  <c r="H748" i="29"/>
  <c r="I748" i="29"/>
  <c r="H645" i="29"/>
  <c r="I645" i="29"/>
  <c r="E645" i="29"/>
  <c r="E613" i="29"/>
  <c r="J613" i="29" s="1"/>
  <c r="H613" i="29"/>
  <c r="I613" i="29"/>
  <c r="E611" i="29"/>
  <c r="F611" i="29"/>
  <c r="I611" i="29"/>
  <c r="H529" i="29"/>
  <c r="I529" i="29"/>
  <c r="H517" i="29"/>
  <c r="I517" i="29"/>
  <c r="E517" i="29"/>
  <c r="J517" i="29" s="1"/>
  <c r="D455" i="29"/>
  <c r="AG3" i="26"/>
  <c r="BG3" i="26"/>
  <c r="BE3" i="26"/>
  <c r="BA3" i="26"/>
  <c r="AY3" i="26"/>
  <c r="C3" i="26"/>
  <c r="AJ3" i="26"/>
  <c r="AL3" i="26"/>
  <c r="AR3" i="26"/>
  <c r="F3" i="26"/>
  <c r="Q138" i="9"/>
  <c r="O138" i="9"/>
  <c r="N138" i="9"/>
  <c r="M138" i="9"/>
  <c r="T144" i="9"/>
  <c r="Q144" i="9"/>
  <c r="P144" i="9"/>
  <c r="O144" i="9"/>
  <c r="M146" i="8"/>
  <c r="T146" i="8"/>
  <c r="R146" i="8"/>
  <c r="Q146" i="8"/>
  <c r="Q150" i="8"/>
  <c r="O150" i="8"/>
  <c r="N150" i="8"/>
  <c r="M150" i="8"/>
  <c r="R145" i="15"/>
  <c r="P145" i="15"/>
  <c r="O145" i="15"/>
  <c r="N145" i="15"/>
  <c r="M142" i="13"/>
  <c r="T142" i="13"/>
  <c r="R142" i="13"/>
  <c r="Q142" i="13"/>
  <c r="Q146" i="13"/>
  <c r="O146" i="13"/>
  <c r="N146" i="13"/>
  <c r="M146" i="13"/>
  <c r="T152" i="13"/>
  <c r="Q152" i="13"/>
  <c r="P152" i="13"/>
  <c r="O152" i="13"/>
  <c r="M154" i="19"/>
  <c r="T154" i="19"/>
  <c r="R154" i="19"/>
  <c r="Q154" i="19"/>
  <c r="F166" i="10"/>
  <c r="O166" i="10"/>
  <c r="M166" i="10"/>
  <c r="T166" i="10"/>
  <c r="R179" i="10"/>
  <c r="Q179" i="10"/>
  <c r="P179" i="10"/>
  <c r="F166" i="17"/>
  <c r="T166" i="17"/>
  <c r="Q166" i="17"/>
  <c r="P166" i="17"/>
  <c r="O166" i="17"/>
  <c r="R171" i="14"/>
  <c r="Q171" i="14"/>
  <c r="P171" i="14"/>
  <c r="F178" i="14"/>
  <c r="T178" i="14"/>
  <c r="Q178" i="14"/>
  <c r="P178" i="14"/>
  <c r="O178" i="14"/>
  <c r="N202" i="18"/>
  <c r="F202" i="18"/>
  <c r="T202" i="18"/>
  <c r="R202" i="18"/>
  <c r="AR158" i="10"/>
  <c r="AR160" i="10" s="1"/>
  <c r="AR133" i="13"/>
  <c r="AR135" i="13" s="1"/>
  <c r="AR183" i="18"/>
  <c r="AR185" i="18" s="1"/>
  <c r="AT162" i="17"/>
  <c r="AT133" i="15"/>
  <c r="AT135" i="15" s="1"/>
  <c r="T106" i="12"/>
  <c r="T56" i="11"/>
  <c r="A230" i="28"/>
  <c r="T168" i="18"/>
  <c r="O127" i="19"/>
  <c r="A219" i="28"/>
  <c r="T127" i="19"/>
  <c r="AC127" i="19" s="1"/>
  <c r="AC177" i="18" s="1"/>
  <c r="D216" i="28"/>
  <c r="E216" i="28"/>
  <c r="C216" i="28"/>
  <c r="H202" i="28"/>
  <c r="D202" i="28"/>
  <c r="D191" i="28"/>
  <c r="H167" i="28"/>
  <c r="E167" i="28"/>
  <c r="J167" i="28" s="1"/>
  <c r="T138" i="14"/>
  <c r="A165" i="28"/>
  <c r="D159" i="28"/>
  <c r="E124" i="28"/>
  <c r="O140" i="17"/>
  <c r="F99" i="28"/>
  <c r="D86" i="28"/>
  <c r="E86" i="28"/>
  <c r="C86" i="28"/>
  <c r="D63" i="28"/>
  <c r="I63" i="28" s="1"/>
  <c r="E63" i="28"/>
  <c r="J63" i="28" s="1"/>
  <c r="F63" i="28"/>
  <c r="H63" i="28"/>
  <c r="C58" i="28"/>
  <c r="D58" i="28" s="1"/>
  <c r="E58" i="28"/>
  <c r="D14" i="28"/>
  <c r="I14" i="28" s="1"/>
  <c r="E14" i="28"/>
  <c r="J14" i="28" s="1"/>
  <c r="F14" i="28"/>
  <c r="H14" i="28"/>
  <c r="H1026" i="29"/>
  <c r="I1026" i="29"/>
  <c r="F1026" i="29"/>
  <c r="E1026" i="29"/>
  <c r="J1023" i="29"/>
  <c r="E990" i="29"/>
  <c r="F990" i="29"/>
  <c r="H990" i="29"/>
  <c r="I990" i="29"/>
  <c r="H986" i="29"/>
  <c r="I986" i="29"/>
  <c r="E986" i="29"/>
  <c r="F986" i="29"/>
  <c r="E973" i="29"/>
  <c r="J973" i="29" s="1"/>
  <c r="F973" i="29"/>
  <c r="I973" i="29"/>
  <c r="H973" i="29"/>
  <c r="H971" i="29"/>
  <c r="I971" i="29"/>
  <c r="E971" i="29"/>
  <c r="F971" i="29"/>
  <c r="I945" i="29"/>
  <c r="E945" i="29"/>
  <c r="F945" i="29"/>
  <c r="H945" i="29"/>
  <c r="D926" i="29"/>
  <c r="D890" i="29"/>
  <c r="F876" i="29"/>
  <c r="H876" i="29"/>
  <c r="I876" i="29"/>
  <c r="J876" i="29" s="1"/>
  <c r="I865" i="29"/>
  <c r="E865" i="29"/>
  <c r="J865" i="29" s="1"/>
  <c r="F865" i="29"/>
  <c r="H865" i="29"/>
  <c r="F827" i="29"/>
  <c r="F808" i="29"/>
  <c r="H808" i="29"/>
  <c r="I808" i="29"/>
  <c r="I778" i="29"/>
  <c r="J778" i="29" s="1"/>
  <c r="F778" i="29"/>
  <c r="H778" i="29"/>
  <c r="I764" i="29"/>
  <c r="E764" i="29"/>
  <c r="F764" i="29"/>
  <c r="H764" i="29"/>
  <c r="H712" i="29"/>
  <c r="I712" i="29"/>
  <c r="E712" i="29"/>
  <c r="J712" i="29" s="1"/>
  <c r="F712" i="29"/>
  <c r="H710" i="29"/>
  <c r="I710" i="29"/>
  <c r="H700" i="29"/>
  <c r="I700" i="29"/>
  <c r="E700" i="29"/>
  <c r="F700" i="29"/>
  <c r="E653" i="29"/>
  <c r="J653" i="29" s="1"/>
  <c r="H653" i="29"/>
  <c r="I653" i="29"/>
  <c r="H625" i="29"/>
  <c r="I625" i="29"/>
  <c r="E625" i="29"/>
  <c r="J625" i="29" s="1"/>
  <c r="E596" i="29"/>
  <c r="I596" i="29"/>
  <c r="F596" i="29"/>
  <c r="H573" i="29"/>
  <c r="I573" i="29"/>
  <c r="E541" i="29"/>
  <c r="H541" i="29"/>
  <c r="I541" i="29"/>
  <c r="I514" i="29"/>
  <c r="F514" i="29"/>
  <c r="H514" i="29"/>
  <c r="I494" i="29"/>
  <c r="H494" i="29"/>
  <c r="E460" i="29"/>
  <c r="J460" i="29" s="1"/>
  <c r="F460" i="29"/>
  <c r="E428" i="29"/>
  <c r="J428" i="29" s="1"/>
  <c r="F428" i="29"/>
  <c r="I428" i="29"/>
  <c r="F396" i="29"/>
  <c r="D363" i="29"/>
  <c r="I264" i="29"/>
  <c r="F264" i="29"/>
  <c r="I169" i="29"/>
  <c r="E169" i="29"/>
  <c r="J169" i="29" s="1"/>
  <c r="AM3" i="26"/>
  <c r="AO3" i="26"/>
  <c r="AS3" i="26"/>
  <c r="AU3" i="26"/>
  <c r="AF3" i="26"/>
  <c r="M138" i="12"/>
  <c r="T138" i="12"/>
  <c r="R138" i="12"/>
  <c r="Q138" i="12"/>
  <c r="Q142" i="12"/>
  <c r="O142" i="12"/>
  <c r="N142" i="12"/>
  <c r="M142" i="12"/>
  <c r="M146" i="12"/>
  <c r="T146" i="12"/>
  <c r="R146" i="12"/>
  <c r="Q146" i="12"/>
  <c r="Q150" i="12"/>
  <c r="O150" i="12"/>
  <c r="N150" i="12"/>
  <c r="M150" i="12"/>
  <c r="M154" i="12"/>
  <c r="T154" i="12"/>
  <c r="R154" i="12"/>
  <c r="Q154" i="12"/>
  <c r="Q138" i="11"/>
  <c r="O138" i="11"/>
  <c r="N138" i="11"/>
  <c r="M138" i="11"/>
  <c r="T144" i="11"/>
  <c r="Q144" i="11"/>
  <c r="P144" i="11"/>
  <c r="O144" i="11"/>
  <c r="T152" i="11"/>
  <c r="Q152" i="11"/>
  <c r="P152" i="11"/>
  <c r="O152" i="11"/>
  <c r="R141" i="8"/>
  <c r="P141" i="8"/>
  <c r="O141" i="8"/>
  <c r="N141" i="8"/>
  <c r="M146" i="16"/>
  <c r="T146" i="16"/>
  <c r="R146" i="16"/>
  <c r="Q146" i="16"/>
  <c r="Q150" i="16"/>
  <c r="O150" i="16"/>
  <c r="N150" i="16"/>
  <c r="M150" i="16"/>
  <c r="T136" i="15"/>
  <c r="Q136" i="15"/>
  <c r="P136" i="15"/>
  <c r="O136" i="15"/>
  <c r="R137" i="13"/>
  <c r="P137" i="13"/>
  <c r="O137" i="13"/>
  <c r="N137" i="13"/>
  <c r="R149" i="19"/>
  <c r="P149" i="19"/>
  <c r="O149" i="19"/>
  <c r="N149" i="19"/>
  <c r="K25" i="17"/>
  <c r="F174" i="10"/>
  <c r="O174" i="10"/>
  <c r="M174" i="10"/>
  <c r="T174" i="10"/>
  <c r="P179" i="17"/>
  <c r="N179" i="17"/>
  <c r="M179" i="17"/>
  <c r="F166" i="14"/>
  <c r="O166" i="14"/>
  <c r="M166" i="14"/>
  <c r="T166" i="14"/>
  <c r="R190" i="18"/>
  <c r="F190" i="18"/>
  <c r="P190" i="18"/>
  <c r="O190" i="18"/>
  <c r="N190" i="18"/>
  <c r="P196" i="18"/>
  <c r="N196" i="18"/>
  <c r="M196" i="18"/>
  <c r="F203" i="18"/>
  <c r="O203" i="18"/>
  <c r="M203" i="18"/>
  <c r="T203" i="18"/>
  <c r="AQ133" i="11"/>
  <c r="AS158" i="17"/>
  <c r="AS160" i="17" s="1"/>
  <c r="T81" i="10"/>
  <c r="O56" i="16"/>
  <c r="O106" i="15"/>
  <c r="O106" i="19"/>
  <c r="D240" i="28"/>
  <c r="I240" i="28" s="1"/>
  <c r="E240" i="28"/>
  <c r="J240" i="28" s="1"/>
  <c r="F240" i="28"/>
  <c r="T175" i="18"/>
  <c r="O175" i="18"/>
  <c r="V175" i="18"/>
  <c r="H228" i="28"/>
  <c r="C228" i="28"/>
  <c r="D228" i="28" s="1"/>
  <c r="E228" i="28" s="1"/>
  <c r="O116" i="19"/>
  <c r="A208" i="28"/>
  <c r="C195" i="28"/>
  <c r="D195" i="28" s="1"/>
  <c r="C189" i="28"/>
  <c r="D189" i="28" s="1"/>
  <c r="A182" i="28"/>
  <c r="T155" i="14"/>
  <c r="A150" i="28"/>
  <c r="T118" i="15"/>
  <c r="I96" i="28"/>
  <c r="F96" i="28"/>
  <c r="H88" i="28"/>
  <c r="C74" i="28"/>
  <c r="D74" i="28"/>
  <c r="C72" i="28"/>
  <c r="D72" i="28" s="1"/>
  <c r="H72" i="28"/>
  <c r="I37" i="28"/>
  <c r="J37" i="28" s="1"/>
  <c r="H37" i="28"/>
  <c r="C35" i="28"/>
  <c r="H18" i="28"/>
  <c r="C18" i="28"/>
  <c r="H1051" i="29"/>
  <c r="I1051" i="29"/>
  <c r="E1051" i="29"/>
  <c r="J1051" i="29" s="1"/>
  <c r="F1051" i="29"/>
  <c r="E1038" i="29"/>
  <c r="J1038" i="29" s="1"/>
  <c r="F1038" i="29"/>
  <c r="H1038" i="29"/>
  <c r="H1010" i="29"/>
  <c r="I1010" i="29"/>
  <c r="F1010" i="29"/>
  <c r="F964" i="29"/>
  <c r="H964" i="29"/>
  <c r="E964" i="29"/>
  <c r="I964" i="29"/>
  <c r="F960" i="29"/>
  <c r="E960" i="29"/>
  <c r="H960" i="29"/>
  <c r="I960" i="29"/>
  <c r="F848" i="29"/>
  <c r="E848" i="29"/>
  <c r="J848" i="29" s="1"/>
  <c r="H848" i="29"/>
  <c r="I848" i="29"/>
  <c r="E846" i="29"/>
  <c r="J846" i="29" s="1"/>
  <c r="F846" i="29"/>
  <c r="H846" i="29"/>
  <c r="E785" i="29"/>
  <c r="J785" i="29" s="1"/>
  <c r="F785" i="29"/>
  <c r="I785" i="29"/>
  <c r="H785" i="29"/>
  <c r="F780" i="29"/>
  <c r="H780" i="29"/>
  <c r="I780" i="29"/>
  <c r="E780" i="29"/>
  <c r="J780" i="29" s="1"/>
  <c r="I770" i="29"/>
  <c r="H770" i="29"/>
  <c r="E770" i="29"/>
  <c r="F770" i="29"/>
  <c r="E721" i="29"/>
  <c r="J721" i="29" s="1"/>
  <c r="F721" i="29"/>
  <c r="I721" i="29"/>
  <c r="H721" i="29"/>
  <c r="E695" i="29"/>
  <c r="J695" i="29" s="1"/>
  <c r="F695" i="29"/>
  <c r="I695" i="29"/>
  <c r="E669" i="29"/>
  <c r="J669" i="29" s="1"/>
  <c r="H669" i="29"/>
  <c r="I669" i="29"/>
  <c r="F644" i="29"/>
  <c r="H644" i="29"/>
  <c r="I644" i="29"/>
  <c r="E644" i="29"/>
  <c r="J644" i="29" s="1"/>
  <c r="H525" i="29"/>
  <c r="I525" i="29"/>
  <c r="E525" i="29"/>
  <c r="I478" i="29"/>
  <c r="H478" i="29"/>
  <c r="I451" i="29"/>
  <c r="E451" i="29"/>
  <c r="J451" i="29" s="1"/>
  <c r="F451" i="29"/>
  <c r="I394" i="29"/>
  <c r="F394" i="29"/>
  <c r="H394" i="29"/>
  <c r="H373" i="29"/>
  <c r="I373" i="29"/>
  <c r="O25" i="10"/>
  <c r="X25" i="10" s="1"/>
  <c r="X50" i="10" s="1"/>
  <c r="X75" i="10" s="1"/>
  <c r="X100" i="10" s="1"/>
  <c r="X125" i="10" s="1"/>
  <c r="X25" i="9" s="1"/>
  <c r="X50" i="9" s="1"/>
  <c r="X75" i="9" s="1"/>
  <c r="X100" i="9" s="1"/>
  <c r="X25" i="8" s="1"/>
  <c r="X50" i="8" s="1"/>
  <c r="X75" i="8" s="1"/>
  <c r="X100" i="8" s="1"/>
  <c r="X25" i="17" s="1"/>
  <c r="X50" i="17" s="1"/>
  <c r="X75" i="17" s="1"/>
  <c r="X100" i="17" s="1"/>
  <c r="X125" i="17" s="1"/>
  <c r="X25" i="16" s="1"/>
  <c r="X50" i="16" s="1"/>
  <c r="X75" i="16" s="1"/>
  <c r="X100" i="16" s="1"/>
  <c r="X25" i="15" s="1"/>
  <c r="X50" i="15" s="1"/>
  <c r="X75" i="15" s="1"/>
  <c r="X100" i="15" s="1"/>
  <c r="X25" i="14" s="1"/>
  <c r="X50" i="14" s="1"/>
  <c r="X75" i="14" s="1"/>
  <c r="X100" i="14" s="1"/>
  <c r="X125" i="14" s="1"/>
  <c r="X25" i="13" s="1"/>
  <c r="X50" i="13" s="1"/>
  <c r="X75" i="13" s="1"/>
  <c r="X100" i="13" s="1"/>
  <c r="X25" i="19" s="1"/>
  <c r="A177" i="29"/>
  <c r="A247" i="29"/>
  <c r="T115" i="10"/>
  <c r="V115" i="10"/>
  <c r="V15" i="9" s="1"/>
  <c r="V40" i="9" s="1"/>
  <c r="V65" i="9" s="1"/>
  <c r="V90" i="9" s="1"/>
  <c r="V15" i="8" s="1"/>
  <c r="V40" i="8" s="1"/>
  <c r="V65" i="8" s="1"/>
  <c r="V90" i="8" s="1"/>
  <c r="V15" i="17" s="1"/>
  <c r="V40" i="17" s="1"/>
  <c r="V65" i="17" s="1"/>
  <c r="V90" i="17" s="1"/>
  <c r="V115" i="17" s="1"/>
  <c r="V15" i="16" s="1"/>
  <c r="V40" i="16" s="1"/>
  <c r="V65" i="16" s="1"/>
  <c r="V90" i="16" s="1"/>
  <c r="V15" i="15" s="1"/>
  <c r="V40" i="15" s="1"/>
  <c r="V65" i="15" s="1"/>
  <c r="V90" i="15" s="1"/>
  <c r="V15" i="14" s="1"/>
  <c r="V40" i="14" s="1"/>
  <c r="V65" i="14" s="1"/>
  <c r="V90" i="14" s="1"/>
  <c r="V115" i="14" s="1"/>
  <c r="V15" i="13" s="1"/>
  <c r="V40" i="13" s="1"/>
  <c r="V65" i="13" s="1"/>
  <c r="V90" i="13" s="1"/>
  <c r="V15" i="19" s="1"/>
  <c r="V40" i="19" s="1"/>
  <c r="V65" i="19" s="1"/>
  <c r="V90" i="19" s="1"/>
  <c r="V15" i="18" s="1"/>
  <c r="V40" i="18" s="1"/>
  <c r="V65" i="18" s="1"/>
  <c r="C277" i="29"/>
  <c r="D277" i="29" s="1"/>
  <c r="I277" i="29" s="1"/>
  <c r="H277" i="29"/>
  <c r="C268" i="29"/>
  <c r="D268" i="29" s="1"/>
  <c r="C283" i="29"/>
  <c r="D283" i="29"/>
  <c r="F283" i="29"/>
  <c r="F298" i="29"/>
  <c r="D298" i="29"/>
  <c r="C298" i="29"/>
  <c r="C288" i="29"/>
  <c r="D288" i="29" s="1"/>
  <c r="C303" i="29"/>
  <c r="D303" i="29" s="1"/>
  <c r="I313" i="29"/>
  <c r="H313" i="29"/>
  <c r="C480" i="29"/>
  <c r="D480" i="29" s="1"/>
  <c r="A491" i="29"/>
  <c r="V94" i="17"/>
  <c r="V119" i="17" s="1"/>
  <c r="V19" i="16" s="1"/>
  <c r="V44" i="16" s="1"/>
  <c r="V69" i="16" s="1"/>
  <c r="V94" i="16" s="1"/>
  <c r="V19" i="15" s="1"/>
  <c r="V44" i="15" s="1"/>
  <c r="V69" i="15" s="1"/>
  <c r="V94" i="15" s="1"/>
  <c r="V19" i="14" s="1"/>
  <c r="V44" i="14" s="1"/>
  <c r="V69" i="14" s="1"/>
  <c r="V94" i="14" s="1"/>
  <c r="V119" i="14" s="1"/>
  <c r="V19" i="13" s="1"/>
  <c r="V44" i="13" s="1"/>
  <c r="V69" i="13" s="1"/>
  <c r="V94" i="13" s="1"/>
  <c r="V19" i="19" s="1"/>
  <c r="V44" i="19" s="1"/>
  <c r="V69" i="19" s="1"/>
  <c r="V94" i="19" s="1"/>
  <c r="V19" i="18" s="1"/>
  <c r="V44" i="18" s="1"/>
  <c r="V69" i="18" s="1"/>
  <c r="V94" i="18" s="1"/>
  <c r="V119" i="18" s="1"/>
  <c r="V144" i="18" s="1"/>
  <c r="O94" i="17"/>
  <c r="T94" i="17"/>
  <c r="C521" i="29"/>
  <c r="D521" i="29" s="1"/>
  <c r="F521" i="29"/>
  <c r="C512" i="29"/>
  <c r="D512" i="29"/>
  <c r="H512" i="29"/>
  <c r="F512" i="29"/>
  <c r="A527" i="29"/>
  <c r="T15" i="16"/>
  <c r="O15" i="16"/>
  <c r="C562" i="29"/>
  <c r="D562" i="29" s="1"/>
  <c r="Q3" i="26"/>
  <c r="AP3" i="26"/>
  <c r="AV3" i="26"/>
  <c r="AX3" i="26"/>
  <c r="F14" i="27"/>
  <c r="F20" i="27"/>
  <c r="F27" i="27"/>
  <c r="F33" i="27"/>
  <c r="F40" i="27"/>
  <c r="F46" i="27"/>
  <c r="F53" i="27"/>
  <c r="F145" i="11"/>
  <c r="F153" i="11"/>
  <c r="F136" i="9"/>
  <c r="M142" i="9"/>
  <c r="T142" i="9"/>
  <c r="R142" i="9"/>
  <c r="Q142" i="9"/>
  <c r="Q146" i="9"/>
  <c r="O146" i="9"/>
  <c r="N146" i="9"/>
  <c r="M146" i="9"/>
  <c r="T152" i="9"/>
  <c r="Q152" i="9"/>
  <c r="P152" i="9"/>
  <c r="O152" i="9"/>
  <c r="F138" i="8"/>
  <c r="F142" i="8"/>
  <c r="F148" i="8"/>
  <c r="M154" i="8"/>
  <c r="T154" i="8"/>
  <c r="R154" i="8"/>
  <c r="Q154" i="8"/>
  <c r="R141" i="16"/>
  <c r="P141" i="16"/>
  <c r="O141" i="16"/>
  <c r="N141" i="16"/>
  <c r="F137" i="15"/>
  <c r="R153" i="15"/>
  <c r="P153" i="15"/>
  <c r="O153" i="15"/>
  <c r="N153" i="15"/>
  <c r="F138" i="13"/>
  <c r="F144" i="13"/>
  <c r="M150" i="13"/>
  <c r="T150" i="13"/>
  <c r="R150" i="13"/>
  <c r="Q150" i="13"/>
  <c r="Q154" i="13"/>
  <c r="O154" i="13"/>
  <c r="N154" i="13"/>
  <c r="M154" i="13"/>
  <c r="T140" i="19"/>
  <c r="Q140" i="19"/>
  <c r="P140" i="19"/>
  <c r="O140" i="19"/>
  <c r="F146" i="19"/>
  <c r="F150" i="19"/>
  <c r="R161" i="10"/>
  <c r="F161" i="10"/>
  <c r="P161" i="10"/>
  <c r="O161" i="10"/>
  <c r="N161" i="10"/>
  <c r="P167" i="10"/>
  <c r="N167" i="10"/>
  <c r="M167" i="10"/>
  <c r="R167" i="17"/>
  <c r="Q167" i="17"/>
  <c r="P167" i="17"/>
  <c r="F174" i="17"/>
  <c r="T174" i="17"/>
  <c r="Q174" i="17"/>
  <c r="P174" i="17"/>
  <c r="O174" i="17"/>
  <c r="R179" i="14"/>
  <c r="Q179" i="14"/>
  <c r="P179" i="14"/>
  <c r="F191" i="18"/>
  <c r="T191" i="18"/>
  <c r="Q191" i="18"/>
  <c r="P191" i="18"/>
  <c r="O191" i="18"/>
  <c r="AQ133" i="13"/>
  <c r="AQ183" i="18"/>
  <c r="AR137" i="11"/>
  <c r="AR133" i="8"/>
  <c r="AR135" i="8" s="1"/>
  <c r="AT133" i="8"/>
  <c r="AT135" i="8" s="1"/>
  <c r="O131" i="17"/>
  <c r="O173" i="18"/>
  <c r="A235" i="28"/>
  <c r="C226" i="28"/>
  <c r="D226" i="28" s="1"/>
  <c r="O119" i="19"/>
  <c r="T119" i="19"/>
  <c r="AC119" i="19" s="1"/>
  <c r="AC169" i="18" s="1"/>
  <c r="O128" i="13"/>
  <c r="T128" i="13"/>
  <c r="A198" i="28"/>
  <c r="T126" i="13"/>
  <c r="AC126" i="13" s="1"/>
  <c r="AC126" i="19" s="1"/>
  <c r="A174" i="28"/>
  <c r="T147" i="14"/>
  <c r="T125" i="15"/>
  <c r="V125" i="15"/>
  <c r="V150" i="14" s="1"/>
  <c r="V125" i="13" s="1"/>
  <c r="V125" i="19" s="1"/>
  <c r="A157" i="28"/>
  <c r="O125" i="15"/>
  <c r="X125" i="15" s="1"/>
  <c r="X150" i="14" s="1"/>
  <c r="E148" i="28"/>
  <c r="T129" i="16"/>
  <c r="AC129" i="16" s="1"/>
  <c r="AC129" i="15" s="1"/>
  <c r="O129" i="16"/>
  <c r="C139" i="28"/>
  <c r="D139" i="28" s="1"/>
  <c r="C132" i="28"/>
  <c r="D132" i="28" s="1"/>
  <c r="I130" i="28"/>
  <c r="E130" i="28"/>
  <c r="J130" i="28" s="1"/>
  <c r="H127" i="28"/>
  <c r="C127" i="28"/>
  <c r="D127" i="28" s="1"/>
  <c r="C124" i="28"/>
  <c r="F124" i="28"/>
  <c r="D119" i="28"/>
  <c r="D111" i="28"/>
  <c r="C100" i="28"/>
  <c r="D100" i="28" s="1"/>
  <c r="H52" i="28"/>
  <c r="C52" i="28"/>
  <c r="D52" i="28"/>
  <c r="F52" i="28"/>
  <c r="A44" i="28"/>
  <c r="T137" i="10"/>
  <c r="O137" i="10"/>
  <c r="C9" i="28"/>
  <c r="D9" i="28"/>
  <c r="I1057" i="29"/>
  <c r="E1057" i="29"/>
  <c r="F1057" i="29"/>
  <c r="H1057" i="29"/>
  <c r="J1018" i="29"/>
  <c r="I953" i="29"/>
  <c r="E953" i="29"/>
  <c r="J953" i="29" s="1"/>
  <c r="F953" i="29"/>
  <c r="H953" i="29"/>
  <c r="H923" i="29"/>
  <c r="I923" i="29"/>
  <c r="E923" i="29"/>
  <c r="J923" i="29" s="1"/>
  <c r="F923" i="29"/>
  <c r="H899" i="29"/>
  <c r="I899" i="29"/>
  <c r="E899" i="29"/>
  <c r="J899" i="29" s="1"/>
  <c r="F899" i="29"/>
  <c r="H827" i="29"/>
  <c r="I827" i="29"/>
  <c r="I809" i="29"/>
  <c r="E809" i="29"/>
  <c r="J809" i="29" s="1"/>
  <c r="H809" i="29"/>
  <c r="I801" i="29"/>
  <c r="E801" i="29"/>
  <c r="J801" i="29" s="1"/>
  <c r="F801" i="29"/>
  <c r="H801" i="29"/>
  <c r="I614" i="29"/>
  <c r="H614" i="29"/>
  <c r="I547" i="29"/>
  <c r="F547" i="29"/>
  <c r="E547" i="29"/>
  <c r="E421" i="29"/>
  <c r="J421" i="29" s="1"/>
  <c r="H421" i="29"/>
  <c r="I421" i="29"/>
  <c r="E404" i="29"/>
  <c r="F404" i="29"/>
  <c r="I404" i="29"/>
  <c r="I398" i="29"/>
  <c r="H398" i="29"/>
  <c r="I289" i="29"/>
  <c r="F289" i="29"/>
  <c r="E289" i="29"/>
  <c r="I186" i="29"/>
  <c r="F186" i="29"/>
  <c r="E186" i="29"/>
  <c r="J186" i="29" s="1"/>
  <c r="A13" i="29"/>
  <c r="V21" i="12"/>
  <c r="V46" i="12" s="1"/>
  <c r="V71" i="12" s="1"/>
  <c r="V96" i="12" s="1"/>
  <c r="V21" i="11" s="1"/>
  <c r="V46" i="11" s="1"/>
  <c r="V71" i="11" s="1"/>
  <c r="V96" i="11" s="1"/>
  <c r="V21" i="10" s="1"/>
  <c r="V46" i="10" s="1"/>
  <c r="V71" i="10" s="1"/>
  <c r="V96" i="10" s="1"/>
  <c r="V121" i="10" s="1"/>
  <c r="V21" i="9" s="1"/>
  <c r="V46" i="9" s="1"/>
  <c r="V71" i="9" s="1"/>
  <c r="V96" i="9" s="1"/>
  <c r="V21" i="8" s="1"/>
  <c r="V46" i="8" s="1"/>
  <c r="V71" i="8" s="1"/>
  <c r="V96" i="8" s="1"/>
  <c r="O21" i="12"/>
  <c r="X21" i="12" s="1"/>
  <c r="X46" i="12" s="1"/>
  <c r="X71" i="12" s="1"/>
  <c r="X96" i="12" s="1"/>
  <c r="X21" i="11" s="1"/>
  <c r="X46" i="11" s="1"/>
  <c r="X71" i="11" s="1"/>
  <c r="X96" i="11" s="1"/>
  <c r="X21" i="10" s="1"/>
  <c r="X46" i="10" s="1"/>
  <c r="X71" i="10" s="1"/>
  <c r="X96" i="10" s="1"/>
  <c r="X121" i="10" s="1"/>
  <c r="X21" i="9" s="1"/>
  <c r="X46" i="9" s="1"/>
  <c r="X71" i="9" s="1"/>
  <c r="X96" i="9" s="1"/>
  <c r="X21" i="8" s="1"/>
  <c r="X46" i="8" s="1"/>
  <c r="X71" i="8" s="1"/>
  <c r="X96" i="8" s="1"/>
  <c r="C23" i="29"/>
  <c r="E34" i="29"/>
  <c r="J34" i="29" s="1"/>
  <c r="H34" i="29"/>
  <c r="F34" i="29"/>
  <c r="D34" i="29"/>
  <c r="I34" i="29" s="1"/>
  <c r="C34" i="29"/>
  <c r="C24" i="29"/>
  <c r="D24" i="29"/>
  <c r="H24" i="29" s="1"/>
  <c r="C49" i="29"/>
  <c r="D49" i="29" s="1"/>
  <c r="E49" i="29"/>
  <c r="C115" i="29"/>
  <c r="D115" i="29" s="1"/>
  <c r="C105" i="29"/>
  <c r="D105" i="29" s="1"/>
  <c r="C126" i="29"/>
  <c r="D126" i="29"/>
  <c r="F126" i="29"/>
  <c r="C156" i="29"/>
  <c r="D156" i="29" s="1"/>
  <c r="C147" i="29"/>
  <c r="D147" i="29" s="1"/>
  <c r="H147" i="29"/>
  <c r="C182" i="29"/>
  <c r="D182" i="29"/>
  <c r="I251" i="29"/>
  <c r="F251" i="29"/>
  <c r="T140" i="11"/>
  <c r="T140" i="9"/>
  <c r="T148" i="9"/>
  <c r="T136" i="8"/>
  <c r="T144" i="8"/>
  <c r="T152" i="8"/>
  <c r="T136" i="16"/>
  <c r="T144" i="16"/>
  <c r="T152" i="16"/>
  <c r="T140" i="15"/>
  <c r="T148" i="15"/>
  <c r="T140" i="13"/>
  <c r="T148" i="13"/>
  <c r="T136" i="19"/>
  <c r="T144" i="19"/>
  <c r="T152" i="19"/>
  <c r="Q185" i="18"/>
  <c r="M189" i="18"/>
  <c r="Q193" i="18"/>
  <c r="M197" i="18"/>
  <c r="Q201" i="18"/>
  <c r="F160" i="14"/>
  <c r="F164" i="14"/>
  <c r="F168" i="14"/>
  <c r="F172" i="14"/>
  <c r="F176" i="14"/>
  <c r="F185" i="18"/>
  <c r="F189" i="18"/>
  <c r="F193" i="18"/>
  <c r="F197" i="18"/>
  <c r="F201" i="18"/>
  <c r="AR133" i="19"/>
  <c r="AR135" i="19" s="1"/>
  <c r="AS133" i="9"/>
  <c r="AS135" i="9" s="1"/>
  <c r="AT133" i="16"/>
  <c r="AT135" i="16" s="1"/>
  <c r="AT183" i="18"/>
  <c r="AT185" i="18" s="1"/>
  <c r="T131" i="17"/>
  <c r="T81" i="15"/>
  <c r="T31" i="14"/>
  <c r="T81" i="14"/>
  <c r="T106" i="13"/>
  <c r="T81" i="18"/>
  <c r="O113" i="16"/>
  <c r="X113" i="16" s="1"/>
  <c r="X113" i="15" s="1"/>
  <c r="X138" i="14" s="1"/>
  <c r="X113" i="13" s="1"/>
  <c r="X113" i="19" s="1"/>
  <c r="X163" i="18" s="1"/>
  <c r="H239" i="28"/>
  <c r="A222" i="28"/>
  <c r="T130" i="19"/>
  <c r="A213" i="28"/>
  <c r="C204" i="28"/>
  <c r="D204" i="28" s="1"/>
  <c r="A187" i="28"/>
  <c r="F186" i="28"/>
  <c r="H186" i="28"/>
  <c r="A179" i="28"/>
  <c r="F178" i="28"/>
  <c r="H178" i="28"/>
  <c r="A171" i="28"/>
  <c r="F170" i="28"/>
  <c r="H170" i="28"/>
  <c r="F162" i="28"/>
  <c r="H162" i="28"/>
  <c r="O128" i="15"/>
  <c r="T128" i="15"/>
  <c r="H151" i="28"/>
  <c r="A134" i="28"/>
  <c r="T122" i="16"/>
  <c r="V122" i="16"/>
  <c r="V122" i="15" s="1"/>
  <c r="V147" i="14" s="1"/>
  <c r="V122" i="13" s="1"/>
  <c r="V122" i="19" s="1"/>
  <c r="V172" i="18" s="1"/>
  <c r="T121" i="16"/>
  <c r="A125" i="28"/>
  <c r="H108" i="28"/>
  <c r="C108" i="28"/>
  <c r="D108" i="28" s="1"/>
  <c r="O127" i="8"/>
  <c r="F94" i="28"/>
  <c r="H94" i="28"/>
  <c r="F89" i="28"/>
  <c r="H89" i="28"/>
  <c r="E84" i="28"/>
  <c r="H84" i="28"/>
  <c r="C79" i="28"/>
  <c r="D79" i="28" s="1"/>
  <c r="D70" i="28"/>
  <c r="O151" i="10"/>
  <c r="X151" i="10" s="1"/>
  <c r="V151" i="10"/>
  <c r="V126" i="9" s="1"/>
  <c r="V126" i="8" s="1"/>
  <c r="V151" i="17" s="1"/>
  <c r="V126" i="16" s="1"/>
  <c r="V126" i="15" s="1"/>
  <c r="V151" i="14" s="1"/>
  <c r="V126" i="13" s="1"/>
  <c r="V126" i="19" s="1"/>
  <c r="V176" i="18" s="1"/>
  <c r="C34" i="28"/>
  <c r="E15" i="28"/>
  <c r="J15" i="28" s="1"/>
  <c r="F15" i="28"/>
  <c r="E31" i="28"/>
  <c r="H15" i="28"/>
  <c r="F31" i="28"/>
  <c r="E64" i="28"/>
  <c r="J64" i="28" s="1"/>
  <c r="E69" i="28"/>
  <c r="J69" i="28" s="1"/>
  <c r="E96" i="28"/>
  <c r="E101" i="28"/>
  <c r="J101" i="28" s="1"/>
  <c r="J1060" i="29"/>
  <c r="D1050" i="29"/>
  <c r="D1042" i="29"/>
  <c r="D1034" i="29"/>
  <c r="D1030" i="29"/>
  <c r="F1028" i="29"/>
  <c r="H1028" i="29"/>
  <c r="E1013" i="29"/>
  <c r="J1013" i="29" s="1"/>
  <c r="F1013" i="29"/>
  <c r="I1013" i="29"/>
  <c r="H1013" i="29"/>
  <c r="H1003" i="29"/>
  <c r="I1003" i="29"/>
  <c r="J1003" i="29" s="1"/>
  <c r="E991" i="29"/>
  <c r="J991" i="29" s="1"/>
  <c r="H991" i="29"/>
  <c r="I991" i="29"/>
  <c r="E989" i="29"/>
  <c r="F989" i="29"/>
  <c r="I989" i="29"/>
  <c r="H987" i="29"/>
  <c r="I987" i="29"/>
  <c r="J987" i="29" s="1"/>
  <c r="F987" i="29"/>
  <c r="F976" i="29"/>
  <c r="H976" i="29"/>
  <c r="I976" i="29"/>
  <c r="J956" i="29"/>
  <c r="J948" i="29"/>
  <c r="J940" i="29"/>
  <c r="D914" i="29"/>
  <c r="D910" i="29"/>
  <c r="F908" i="29"/>
  <c r="H908" i="29"/>
  <c r="J896" i="29"/>
  <c r="E886" i="29"/>
  <c r="F886" i="29"/>
  <c r="H886" i="29"/>
  <c r="I886" i="29"/>
  <c r="E870" i="29"/>
  <c r="J870" i="29" s="1"/>
  <c r="F870" i="29"/>
  <c r="H870" i="29"/>
  <c r="I870" i="29"/>
  <c r="D842" i="29"/>
  <c r="E837" i="29"/>
  <c r="F837" i="29"/>
  <c r="I837" i="29"/>
  <c r="H837" i="29"/>
  <c r="D830" i="29"/>
  <c r="H818" i="29"/>
  <c r="I818" i="29"/>
  <c r="E818" i="29"/>
  <c r="J818" i="29" s="1"/>
  <c r="F818" i="29"/>
  <c r="E796" i="29"/>
  <c r="F796" i="29"/>
  <c r="I796" i="29"/>
  <c r="H796" i="29"/>
  <c r="H776" i="29"/>
  <c r="I776" i="29"/>
  <c r="E776" i="29"/>
  <c r="J776" i="29" s="1"/>
  <c r="F776" i="29"/>
  <c r="H774" i="29"/>
  <c r="I774" i="29"/>
  <c r="E741" i="29"/>
  <c r="J741" i="29" s="1"/>
  <c r="H741" i="29"/>
  <c r="I741" i="29"/>
  <c r="E728" i="29"/>
  <c r="F728" i="29"/>
  <c r="I728" i="29"/>
  <c r="H728" i="29"/>
  <c r="H718" i="29"/>
  <c r="I718" i="29"/>
  <c r="D687" i="29"/>
  <c r="H664" i="29"/>
  <c r="I664" i="29"/>
  <c r="E664" i="29"/>
  <c r="J664" i="29" s="1"/>
  <c r="F664" i="29"/>
  <c r="I646" i="29"/>
  <c r="H646" i="29"/>
  <c r="F646" i="29"/>
  <c r="D642" i="29"/>
  <c r="D634" i="29"/>
  <c r="I626" i="29"/>
  <c r="H626" i="29"/>
  <c r="F626" i="29"/>
  <c r="I616" i="29"/>
  <c r="J616" i="29" s="1"/>
  <c r="H616" i="29"/>
  <c r="J589" i="29"/>
  <c r="E581" i="29"/>
  <c r="J581" i="29" s="1"/>
  <c r="H581" i="29"/>
  <c r="D575" i="29"/>
  <c r="J444" i="29"/>
  <c r="E432" i="29"/>
  <c r="J432" i="29" s="1"/>
  <c r="F432" i="29"/>
  <c r="H432" i="29"/>
  <c r="I422" i="29"/>
  <c r="H422" i="29"/>
  <c r="F420" i="29"/>
  <c r="I420" i="29"/>
  <c r="D406" i="29"/>
  <c r="E381" i="29"/>
  <c r="J381" i="29" s="1"/>
  <c r="H381" i="29"/>
  <c r="I381" i="29"/>
  <c r="H377" i="29"/>
  <c r="I377" i="29"/>
  <c r="J377" i="29" s="1"/>
  <c r="E372" i="29"/>
  <c r="F372" i="29"/>
  <c r="I372" i="29"/>
  <c r="I346" i="29"/>
  <c r="F346" i="29"/>
  <c r="H346" i="29"/>
  <c r="I226" i="29"/>
  <c r="F226" i="29"/>
  <c r="AQ133" i="16"/>
  <c r="AS133" i="19"/>
  <c r="AS135" i="19" s="1"/>
  <c r="AT133" i="9"/>
  <c r="AT135" i="9" s="1"/>
  <c r="A3" i="28"/>
  <c r="T111" i="12"/>
  <c r="F242" i="28"/>
  <c r="H242" i="28"/>
  <c r="O178" i="18"/>
  <c r="D232" i="28"/>
  <c r="E232" i="28"/>
  <c r="F232" i="28"/>
  <c r="H231" i="28"/>
  <c r="A214" i="28"/>
  <c r="T122" i="19"/>
  <c r="E205" i="28"/>
  <c r="J205" i="28" s="1"/>
  <c r="F205" i="28"/>
  <c r="H205" i="28"/>
  <c r="C196" i="28"/>
  <c r="D196" i="28" s="1"/>
  <c r="O136" i="14"/>
  <c r="T136" i="14"/>
  <c r="C155" i="28"/>
  <c r="D155" i="28"/>
  <c r="F154" i="28"/>
  <c r="H154" i="28"/>
  <c r="O120" i="15"/>
  <c r="O131" i="15" s="1"/>
  <c r="T120" i="15"/>
  <c r="D144" i="28"/>
  <c r="E144" i="28"/>
  <c r="F144" i="28"/>
  <c r="H143" i="28"/>
  <c r="A126" i="28"/>
  <c r="T114" i="16"/>
  <c r="AC114" i="16" s="1"/>
  <c r="AC114" i="15" s="1"/>
  <c r="E117" i="28"/>
  <c r="J117" i="28" s="1"/>
  <c r="F117" i="28"/>
  <c r="H117" i="28"/>
  <c r="E109" i="28"/>
  <c r="J109" i="28" s="1"/>
  <c r="F109" i="28"/>
  <c r="H109" i="28"/>
  <c r="C90" i="28"/>
  <c r="D90" i="28" s="1"/>
  <c r="F80" i="28"/>
  <c r="H80" i="28"/>
  <c r="H59" i="28"/>
  <c r="C59" i="28"/>
  <c r="D59" i="28"/>
  <c r="E59" i="28"/>
  <c r="C42" i="28"/>
  <c r="D42" i="28" s="1"/>
  <c r="A28" i="28"/>
  <c r="T116" i="11"/>
  <c r="AC116" i="11" s="1"/>
  <c r="E1053" i="29"/>
  <c r="J1053" i="29" s="1"/>
  <c r="F1053" i="29"/>
  <c r="I1053" i="29"/>
  <c r="H1053" i="29"/>
  <c r="E1045" i="29"/>
  <c r="J1045" i="29" s="1"/>
  <c r="F1045" i="29"/>
  <c r="I1045" i="29"/>
  <c r="H1045" i="29"/>
  <c r="E1037" i="29"/>
  <c r="J1037" i="29" s="1"/>
  <c r="F1037" i="29"/>
  <c r="I1037" i="29"/>
  <c r="H1037" i="29"/>
  <c r="H1018" i="29"/>
  <c r="I1018" i="29"/>
  <c r="F1018" i="29"/>
  <c r="H1011" i="29"/>
  <c r="I1011" i="29"/>
  <c r="J1011" i="29" s="1"/>
  <c r="E1006" i="29"/>
  <c r="J1006" i="29" s="1"/>
  <c r="F1006" i="29"/>
  <c r="H1006" i="29"/>
  <c r="I1006" i="29"/>
  <c r="J1004" i="29"/>
  <c r="H994" i="29"/>
  <c r="I994" i="29"/>
  <c r="E994" i="29"/>
  <c r="J994" i="29" s="1"/>
  <c r="F994" i="29"/>
  <c r="E983" i="29"/>
  <c r="H983" i="29"/>
  <c r="I983" i="29"/>
  <c r="E981" i="29"/>
  <c r="F981" i="29"/>
  <c r="I981" i="29"/>
  <c r="E933" i="29"/>
  <c r="J933" i="29" s="1"/>
  <c r="F933" i="29"/>
  <c r="I933" i="29"/>
  <c r="H933" i="29"/>
  <c r="E925" i="29"/>
  <c r="J925" i="29" s="1"/>
  <c r="F925" i="29"/>
  <c r="I925" i="29"/>
  <c r="H925" i="29"/>
  <c r="E917" i="29"/>
  <c r="J917" i="29" s="1"/>
  <c r="F917" i="29"/>
  <c r="I917" i="29"/>
  <c r="H917" i="29"/>
  <c r="H898" i="29"/>
  <c r="I898" i="29"/>
  <c r="F898" i="29"/>
  <c r="H891" i="29"/>
  <c r="I891" i="29"/>
  <c r="J891" i="29" s="1"/>
  <c r="E879" i="29"/>
  <c r="J879" i="29" s="1"/>
  <c r="H879" i="29"/>
  <c r="I879" i="29"/>
  <c r="E877" i="29"/>
  <c r="J877" i="29" s="1"/>
  <c r="F877" i="29"/>
  <c r="I877" i="29"/>
  <c r="E855" i="29"/>
  <c r="J855" i="29" s="1"/>
  <c r="F855" i="29"/>
  <c r="H855" i="29"/>
  <c r="E845" i="29"/>
  <c r="F845" i="29"/>
  <c r="I845" i="29"/>
  <c r="H845" i="29"/>
  <c r="F828" i="29"/>
  <c r="H828" i="29"/>
  <c r="J816" i="29"/>
  <c r="E807" i="29"/>
  <c r="J807" i="29" s="1"/>
  <c r="H807" i="29"/>
  <c r="I807" i="29"/>
  <c r="E805" i="29"/>
  <c r="J805" i="29" s="1"/>
  <c r="F805" i="29"/>
  <c r="I805" i="29"/>
  <c r="F800" i="29"/>
  <c r="H800" i="29"/>
  <c r="I800" i="29"/>
  <c r="J800" i="29" s="1"/>
  <c r="H772" i="29"/>
  <c r="I772" i="29"/>
  <c r="J772" i="29" s="1"/>
  <c r="E733" i="29"/>
  <c r="J733" i="29" s="1"/>
  <c r="I733" i="29"/>
  <c r="H709" i="29"/>
  <c r="I709" i="29"/>
  <c r="E709" i="29"/>
  <c r="J709" i="29" s="1"/>
  <c r="E677" i="29"/>
  <c r="J677" i="29" s="1"/>
  <c r="H677" i="29"/>
  <c r="I656" i="29"/>
  <c r="E656" i="29"/>
  <c r="F656" i="29"/>
  <c r="H656" i="29"/>
  <c r="I602" i="29"/>
  <c r="F602" i="29"/>
  <c r="H602" i="29"/>
  <c r="E591" i="29"/>
  <c r="J591" i="29" s="1"/>
  <c r="F591" i="29"/>
  <c r="I509" i="29"/>
  <c r="J509" i="29" s="1"/>
  <c r="H509" i="29"/>
  <c r="J500" i="29"/>
  <c r="I490" i="29"/>
  <c r="H490" i="29"/>
  <c r="F468" i="29"/>
  <c r="E468" i="29"/>
  <c r="I468" i="29"/>
  <c r="I448" i="29"/>
  <c r="J448" i="29" s="1"/>
  <c r="H448" i="29"/>
  <c r="I434" i="29"/>
  <c r="H434" i="29"/>
  <c r="I424" i="29"/>
  <c r="E424" i="29"/>
  <c r="J424" i="29" s="1"/>
  <c r="F424" i="29"/>
  <c r="H424" i="29"/>
  <c r="E408" i="29"/>
  <c r="F408" i="29"/>
  <c r="H408" i="29"/>
  <c r="I408" i="29"/>
  <c r="J405" i="29"/>
  <c r="J348" i="29"/>
  <c r="I104" i="29"/>
  <c r="E104" i="29"/>
  <c r="J104" i="29" s="1"/>
  <c r="N135" i="12"/>
  <c r="N143" i="12"/>
  <c r="N151" i="12"/>
  <c r="N139" i="11"/>
  <c r="M140" i="11"/>
  <c r="N147" i="11"/>
  <c r="N139" i="9"/>
  <c r="M140" i="9"/>
  <c r="N147" i="9"/>
  <c r="M148" i="9"/>
  <c r="N135" i="8"/>
  <c r="M136" i="8"/>
  <c r="N143" i="8"/>
  <c r="M144" i="8"/>
  <c r="N151" i="8"/>
  <c r="M152" i="8"/>
  <c r="N135" i="16"/>
  <c r="M136" i="16"/>
  <c r="N143" i="16"/>
  <c r="M144" i="16"/>
  <c r="N151" i="16"/>
  <c r="M152" i="16"/>
  <c r="N139" i="15"/>
  <c r="M140" i="15"/>
  <c r="N147" i="15"/>
  <c r="M148" i="15"/>
  <c r="O160" i="14"/>
  <c r="T164" i="14"/>
  <c r="O168" i="14"/>
  <c r="T172" i="14"/>
  <c r="O176" i="14"/>
  <c r="N139" i="13"/>
  <c r="M140" i="13"/>
  <c r="N147" i="13"/>
  <c r="M148" i="13"/>
  <c r="N135" i="19"/>
  <c r="M136" i="19"/>
  <c r="N143" i="19"/>
  <c r="M144" i="19"/>
  <c r="N151" i="19"/>
  <c r="M152" i="19"/>
  <c r="T185" i="18"/>
  <c r="O189" i="18"/>
  <c r="T193" i="18"/>
  <c r="O197" i="18"/>
  <c r="T201" i="18"/>
  <c r="AT133" i="19"/>
  <c r="AT135" i="19" s="1"/>
  <c r="O56" i="11"/>
  <c r="O81" i="11"/>
  <c r="O81" i="13"/>
  <c r="O106" i="13"/>
  <c r="O121" i="19"/>
  <c r="F234" i="28"/>
  <c r="H234" i="28"/>
  <c r="O170" i="18"/>
  <c r="H223" i="28"/>
  <c r="A206" i="28"/>
  <c r="T114" i="19"/>
  <c r="C188" i="28"/>
  <c r="D188" i="28" s="1"/>
  <c r="O123" i="15"/>
  <c r="F146" i="28"/>
  <c r="H146" i="28"/>
  <c r="H135" i="28"/>
  <c r="A118" i="28"/>
  <c r="T151" i="17"/>
  <c r="AC151" i="17" s="1"/>
  <c r="AC126" i="16" s="1"/>
  <c r="A110" i="28"/>
  <c r="T143" i="17"/>
  <c r="AC143" i="17" s="1"/>
  <c r="AC118" i="16" s="1"/>
  <c r="A85" i="28"/>
  <c r="T113" i="8"/>
  <c r="D71" i="28"/>
  <c r="H71" i="28"/>
  <c r="F65" i="28"/>
  <c r="C65" i="28"/>
  <c r="D65" i="28" s="1"/>
  <c r="O152" i="10"/>
  <c r="X152" i="10" s="1"/>
  <c r="X127" i="9" s="1"/>
  <c r="V152" i="10"/>
  <c r="V127" i="9" s="1"/>
  <c r="V127" i="8" s="1"/>
  <c r="V152" i="17" s="1"/>
  <c r="V127" i="16" s="1"/>
  <c r="V127" i="15" s="1"/>
  <c r="V152" i="14" s="1"/>
  <c r="V127" i="13" s="1"/>
  <c r="V127" i="19" s="1"/>
  <c r="V177" i="18" s="1"/>
  <c r="C51" i="28"/>
  <c r="A45" i="28"/>
  <c r="T138" i="10"/>
  <c r="AC138" i="10" s="1"/>
  <c r="AC113" i="9" s="1"/>
  <c r="D38" i="28"/>
  <c r="E32" i="28"/>
  <c r="F23" i="28"/>
  <c r="E8" i="28"/>
  <c r="J8" i="28" s="1"/>
  <c r="E1021" i="29"/>
  <c r="J1021" i="29" s="1"/>
  <c r="F1021" i="29"/>
  <c r="I1021" i="29"/>
  <c r="H1021" i="29"/>
  <c r="F1004" i="29"/>
  <c r="H1004" i="29"/>
  <c r="J970" i="29"/>
  <c r="E901" i="29"/>
  <c r="J901" i="29" s="1"/>
  <c r="F901" i="29"/>
  <c r="I901" i="29"/>
  <c r="H901" i="29"/>
  <c r="D894" i="29"/>
  <c r="H882" i="29"/>
  <c r="I882" i="29"/>
  <c r="E882" i="29"/>
  <c r="J882" i="29" s="1"/>
  <c r="F882" i="29"/>
  <c r="E814" i="29"/>
  <c r="F814" i="29"/>
  <c r="H814" i="29"/>
  <c r="I814" i="29"/>
  <c r="E793" i="29"/>
  <c r="J793" i="29" s="1"/>
  <c r="F793" i="29"/>
  <c r="H793" i="29"/>
  <c r="I779" i="29"/>
  <c r="E779" i="29"/>
  <c r="I754" i="29"/>
  <c r="E754" i="29"/>
  <c r="J754" i="29" s="1"/>
  <c r="F754" i="29"/>
  <c r="H754" i="29"/>
  <c r="I738" i="29"/>
  <c r="E738" i="29"/>
  <c r="J738" i="29" s="1"/>
  <c r="F738" i="29"/>
  <c r="H738" i="29"/>
  <c r="D723" i="29"/>
  <c r="I694" i="29"/>
  <c r="F694" i="29"/>
  <c r="H694" i="29"/>
  <c r="J688" i="29"/>
  <c r="H585" i="29"/>
  <c r="I585" i="29"/>
  <c r="J585" i="29" s="1"/>
  <c r="E580" i="29"/>
  <c r="H580" i="29"/>
  <c r="F580" i="29"/>
  <c r="I580" i="29"/>
  <c r="E563" i="29"/>
  <c r="J563" i="29" s="1"/>
  <c r="E556" i="29"/>
  <c r="J556" i="29" s="1"/>
  <c r="F556" i="29"/>
  <c r="I556" i="29"/>
  <c r="I554" i="29"/>
  <c r="H554" i="29"/>
  <c r="J476" i="29"/>
  <c r="E436" i="29"/>
  <c r="I436" i="29"/>
  <c r="H405" i="29"/>
  <c r="I405" i="29"/>
  <c r="I374" i="29"/>
  <c r="H374" i="29"/>
  <c r="I366" i="29"/>
  <c r="H366" i="29"/>
  <c r="I348" i="29"/>
  <c r="F348" i="29"/>
  <c r="J332" i="29"/>
  <c r="I235" i="29"/>
  <c r="H235" i="29"/>
  <c r="A559" i="29"/>
  <c r="T52" i="16"/>
  <c r="F549" i="29"/>
  <c r="D549" i="29"/>
  <c r="I549" i="29" s="1"/>
  <c r="E549" i="29"/>
  <c r="J549" i="29" s="1"/>
  <c r="H549" i="29"/>
  <c r="C544" i="29"/>
  <c r="D544" i="29" s="1"/>
  <c r="H544" i="29"/>
  <c r="D583" i="29"/>
  <c r="H583" i="29"/>
  <c r="F583" i="29"/>
  <c r="E598" i="29"/>
  <c r="C598" i="29"/>
  <c r="D598" i="29"/>
  <c r="H598" i="29"/>
  <c r="F593" i="29"/>
  <c r="H593" i="29"/>
  <c r="C584" i="29"/>
  <c r="D584" i="29"/>
  <c r="C609" i="29"/>
  <c r="D609" i="29" s="1"/>
  <c r="C639" i="29"/>
  <c r="D639" i="29" s="1"/>
  <c r="C660" i="29"/>
  <c r="D660" i="29"/>
  <c r="F660" i="29" s="1"/>
  <c r="E660" i="29"/>
  <c r="C655" i="29"/>
  <c r="D655" i="29" s="1"/>
  <c r="C650" i="29"/>
  <c r="D650" i="29"/>
  <c r="H650" i="29"/>
  <c r="F681" i="29"/>
  <c r="H681" i="29"/>
  <c r="E681" i="29"/>
  <c r="J681" i="29" s="1"/>
  <c r="C676" i="29"/>
  <c r="D676" i="29" s="1"/>
  <c r="F676" i="29"/>
  <c r="D671" i="29"/>
  <c r="I671" i="29" s="1"/>
  <c r="H671" i="29"/>
  <c r="F671" i="29"/>
  <c r="E671" i="29"/>
  <c r="J671" i="29" s="1"/>
  <c r="A691" i="29"/>
  <c r="O19" i="14"/>
  <c r="C686" i="29"/>
  <c r="D686" i="29" s="1"/>
  <c r="H686" i="29"/>
  <c r="AQ158" i="17"/>
  <c r="AQ133" i="15"/>
  <c r="AR133" i="15"/>
  <c r="AR135" i="15" s="1"/>
  <c r="AS133" i="13"/>
  <c r="AS135" i="13" s="1"/>
  <c r="T56" i="10"/>
  <c r="T106" i="10"/>
  <c r="O31" i="15"/>
  <c r="O56" i="15"/>
  <c r="O81" i="15"/>
  <c r="O31" i="14"/>
  <c r="O131" i="13"/>
  <c r="F239" i="28"/>
  <c r="C236" i="28"/>
  <c r="D236" i="28" s="1"/>
  <c r="F218" i="28"/>
  <c r="H218" i="28"/>
  <c r="H207" i="28"/>
  <c r="A190" i="28"/>
  <c r="T118" i="13"/>
  <c r="F151" i="28"/>
  <c r="C148" i="28"/>
  <c r="D148" i="28" s="1"/>
  <c r="F130" i="28"/>
  <c r="H130" i="28"/>
  <c r="O116" i="16"/>
  <c r="T116" i="16"/>
  <c r="H111" i="28"/>
  <c r="D103" i="28"/>
  <c r="H103" i="28"/>
  <c r="C97" i="28"/>
  <c r="D97" i="28" s="1"/>
  <c r="O119" i="8"/>
  <c r="V119" i="8"/>
  <c r="V144" i="17" s="1"/>
  <c r="A82" i="28"/>
  <c r="O130" i="9"/>
  <c r="X130" i="9" s="1"/>
  <c r="X130" i="8" s="1"/>
  <c r="X155" i="17" s="1"/>
  <c r="X130" i="16" s="1"/>
  <c r="X130" i="15" s="1"/>
  <c r="X155" i="14" s="1"/>
  <c r="X130" i="13" s="1"/>
  <c r="X130" i="19" s="1"/>
  <c r="X180" i="18" s="1"/>
  <c r="H79" i="28"/>
  <c r="A77" i="28"/>
  <c r="T125" i="9"/>
  <c r="F40" i="28"/>
  <c r="E40" i="28"/>
  <c r="J40" i="28" s="1"/>
  <c r="H40" i="28"/>
  <c r="A29" i="28"/>
  <c r="T117" i="11"/>
  <c r="AC117" i="11" s="1"/>
  <c r="AC142" i="10" s="1"/>
  <c r="AC117" i="9" s="1"/>
  <c r="AC117" i="8" s="1"/>
  <c r="AC142" i="17" s="1"/>
  <c r="AC117" i="16" s="1"/>
  <c r="F1052" i="29"/>
  <c r="H1052" i="29"/>
  <c r="E1052" i="29"/>
  <c r="J1052" i="29" s="1"/>
  <c r="F1044" i="29"/>
  <c r="H1044" i="29"/>
  <c r="E1044" i="29"/>
  <c r="J1044" i="29" s="1"/>
  <c r="F1036" i="29"/>
  <c r="H1036" i="29"/>
  <c r="E1036" i="29"/>
  <c r="J1036" i="29" s="1"/>
  <c r="E1029" i="29"/>
  <c r="J1029" i="29" s="1"/>
  <c r="F1029" i="29"/>
  <c r="I1029" i="29"/>
  <c r="H1029" i="29"/>
  <c r="D1014" i="29"/>
  <c r="F1012" i="29"/>
  <c r="H1012" i="29"/>
  <c r="E997" i="29"/>
  <c r="F997" i="29"/>
  <c r="I997" i="29"/>
  <c r="E975" i="29"/>
  <c r="F975" i="29"/>
  <c r="H975" i="29"/>
  <c r="I975" i="29"/>
  <c r="F932" i="29"/>
  <c r="H932" i="29"/>
  <c r="E932" i="29"/>
  <c r="J932" i="29" s="1"/>
  <c r="F924" i="29"/>
  <c r="H924" i="29"/>
  <c r="E924" i="29"/>
  <c r="J924" i="29" s="1"/>
  <c r="F916" i="29"/>
  <c r="H916" i="29"/>
  <c r="E916" i="29"/>
  <c r="J916" i="29" s="1"/>
  <c r="E909" i="29"/>
  <c r="F909" i="29"/>
  <c r="I909" i="29"/>
  <c r="H909" i="29"/>
  <c r="E878" i="29"/>
  <c r="J878" i="29" s="1"/>
  <c r="F878" i="29"/>
  <c r="H878" i="29"/>
  <c r="I878" i="29"/>
  <c r="F856" i="29"/>
  <c r="E856" i="29"/>
  <c r="J856" i="29" s="1"/>
  <c r="H856" i="29"/>
  <c r="I856" i="29"/>
  <c r="F852" i="29"/>
  <c r="H852" i="29"/>
  <c r="E852" i="29"/>
  <c r="J852" i="29" s="1"/>
  <c r="I852" i="29"/>
  <c r="F844" i="29"/>
  <c r="H844" i="29"/>
  <c r="E844" i="29"/>
  <c r="J844" i="29" s="1"/>
  <c r="D838" i="29"/>
  <c r="F836" i="29"/>
  <c r="H836" i="29"/>
  <c r="E829" i="29"/>
  <c r="J829" i="29" s="1"/>
  <c r="F829" i="29"/>
  <c r="I829" i="29"/>
  <c r="D826" i="29"/>
  <c r="D762" i="29"/>
  <c r="E729" i="29"/>
  <c r="J729" i="29" s="1"/>
  <c r="F729" i="29"/>
  <c r="H729" i="29"/>
  <c r="H704" i="29"/>
  <c r="I704" i="29"/>
  <c r="J704" i="29" s="1"/>
  <c r="F704" i="29"/>
  <c r="I690" i="29"/>
  <c r="H690" i="29"/>
  <c r="I682" i="29"/>
  <c r="H682" i="29"/>
  <c r="D674" i="29"/>
  <c r="H672" i="29"/>
  <c r="I672" i="29"/>
  <c r="J672" i="29" s="1"/>
  <c r="H665" i="29"/>
  <c r="I665" i="29"/>
  <c r="J665" i="29" s="1"/>
  <c r="E601" i="29"/>
  <c r="J601" i="29" s="1"/>
  <c r="I601" i="29"/>
  <c r="D571" i="29"/>
  <c r="D566" i="29"/>
  <c r="J508" i="29"/>
  <c r="I470" i="29"/>
  <c r="H470" i="29"/>
  <c r="I386" i="29"/>
  <c r="F386" i="29"/>
  <c r="H386" i="29"/>
  <c r="I339" i="29"/>
  <c r="E339" i="29"/>
  <c r="J339" i="29" s="1"/>
  <c r="F339" i="29"/>
  <c r="E322" i="29"/>
  <c r="I322" i="29"/>
  <c r="D9" i="29"/>
  <c r="F9" i="29" s="1"/>
  <c r="A45" i="29"/>
  <c r="T63" i="12"/>
  <c r="C80" i="29"/>
  <c r="D80" i="29"/>
  <c r="A141" i="29"/>
  <c r="T79" i="11"/>
  <c r="D136" i="29"/>
  <c r="I136" i="29" s="1"/>
  <c r="E136" i="29"/>
  <c r="J136" i="29" s="1"/>
  <c r="C136" i="29"/>
  <c r="F136" i="29"/>
  <c r="H136" i="29"/>
  <c r="A157" i="29"/>
  <c r="T100" i="11"/>
  <c r="V100" i="11"/>
  <c r="V25" i="10" s="1"/>
  <c r="V50" i="10" s="1"/>
  <c r="V75" i="10" s="1"/>
  <c r="V100" i="10" s="1"/>
  <c r="V125" i="10" s="1"/>
  <c r="V25" i="9" s="1"/>
  <c r="V50" i="9" s="1"/>
  <c r="V75" i="9" s="1"/>
  <c r="V100" i="9" s="1"/>
  <c r="V25" i="8" s="1"/>
  <c r="V50" i="8" s="1"/>
  <c r="V75" i="8" s="1"/>
  <c r="V100" i="8" s="1"/>
  <c r="V25" i="17" s="1"/>
  <c r="V50" i="17" s="1"/>
  <c r="V75" i="17" s="1"/>
  <c r="V100" i="17" s="1"/>
  <c r="V125" i="17" s="1"/>
  <c r="V25" i="16" s="1"/>
  <c r="V50" i="16" s="1"/>
  <c r="V75" i="16" s="1"/>
  <c r="V100" i="16" s="1"/>
  <c r="V25" i="15" s="1"/>
  <c r="V50" i="15" s="1"/>
  <c r="V75" i="15" s="1"/>
  <c r="V100" i="15" s="1"/>
  <c r="V25" i="14" s="1"/>
  <c r="V50" i="14" s="1"/>
  <c r="V75" i="14" s="1"/>
  <c r="V100" i="14" s="1"/>
  <c r="V125" i="14" s="1"/>
  <c r="V25" i="13" s="1"/>
  <c r="V50" i="13" s="1"/>
  <c r="V75" i="13" s="1"/>
  <c r="V100" i="13" s="1"/>
  <c r="V25" i="19" s="1"/>
  <c r="D152" i="29"/>
  <c r="I152" i="29" s="1"/>
  <c r="F152" i="29"/>
  <c r="C152" i="29"/>
  <c r="E152" i="29"/>
  <c r="J152" i="29" s="1"/>
  <c r="H152" i="29"/>
  <c r="E172" i="29"/>
  <c r="C172" i="29"/>
  <c r="D172" i="29" s="1"/>
  <c r="F172" i="29"/>
  <c r="C167" i="29"/>
  <c r="A319" i="29"/>
  <c r="V77" i="9"/>
  <c r="V102" i="9" s="1"/>
  <c r="V27" i="8" s="1"/>
  <c r="V52" i="8" s="1"/>
  <c r="V77" i="8" s="1"/>
  <c r="V102" i="8" s="1"/>
  <c r="V27" i="17" s="1"/>
  <c r="V52" i="17" s="1"/>
  <c r="V77" i="17" s="1"/>
  <c r="V102" i="17" s="1"/>
  <c r="V127" i="17" s="1"/>
  <c r="V27" i="16" s="1"/>
  <c r="V52" i="16" s="1"/>
  <c r="V77" i="16" s="1"/>
  <c r="V102" i="16" s="1"/>
  <c r="V27" i="15" s="1"/>
  <c r="V52" i="15" s="1"/>
  <c r="V77" i="15" s="1"/>
  <c r="V102" i="15" s="1"/>
  <c r="V27" i="14" s="1"/>
  <c r="V52" i="14" s="1"/>
  <c r="V77" i="14" s="1"/>
  <c r="V102" i="14" s="1"/>
  <c r="V127" i="14" s="1"/>
  <c r="V27" i="13" s="1"/>
  <c r="V52" i="13" s="1"/>
  <c r="V77" i="13" s="1"/>
  <c r="V102" i="13" s="1"/>
  <c r="V27" i="19" s="1"/>
  <c r="V52" i="19" s="1"/>
  <c r="V77" i="19" s="1"/>
  <c r="V102" i="19" s="1"/>
  <c r="V27" i="18" s="1"/>
  <c r="V52" i="18" s="1"/>
  <c r="V77" i="18" s="1"/>
  <c r="V102" i="18" s="1"/>
  <c r="V127" i="18" s="1"/>
  <c r="V152" i="18" s="1"/>
  <c r="T77" i="9"/>
  <c r="C309" i="29"/>
  <c r="D309" i="29" s="1"/>
  <c r="C304" i="29"/>
  <c r="D304" i="29"/>
  <c r="H379" i="29"/>
  <c r="E374" i="29"/>
  <c r="J374" i="29" s="1"/>
  <c r="D507" i="29"/>
  <c r="I507" i="29" s="1"/>
  <c r="F507" i="29"/>
  <c r="C542" i="29"/>
  <c r="D542" i="29"/>
  <c r="C528" i="29"/>
  <c r="D528" i="29"/>
  <c r="I528" i="29" s="1"/>
  <c r="H528" i="29"/>
  <c r="C572" i="29"/>
  <c r="D572" i="29"/>
  <c r="C597" i="29"/>
  <c r="D597" i="29" s="1"/>
  <c r="C592" i="29"/>
  <c r="D592" i="29" s="1"/>
  <c r="F592" i="29"/>
  <c r="H592" i="29"/>
  <c r="D587" i="29"/>
  <c r="C587" i="29"/>
  <c r="D622" i="29"/>
  <c r="D623" i="29"/>
  <c r="I623" i="29" s="1"/>
  <c r="F623" i="29"/>
  <c r="C623" i="29"/>
  <c r="E623" i="29"/>
  <c r="J623" i="29" s="1"/>
  <c r="E638" i="29"/>
  <c r="C638" i="29"/>
  <c r="D638" i="29" s="1"/>
  <c r="D633" i="29"/>
  <c r="C633" i="29"/>
  <c r="D241" i="28"/>
  <c r="D233" i="28"/>
  <c r="D225" i="28"/>
  <c r="D217" i="28"/>
  <c r="D209" i="28"/>
  <c r="D201" i="28"/>
  <c r="D193" i="28"/>
  <c r="D185" i="28"/>
  <c r="D177" i="28"/>
  <c r="D169" i="28"/>
  <c r="D161" i="28"/>
  <c r="D153" i="28"/>
  <c r="D145" i="28"/>
  <c r="D137" i="28"/>
  <c r="D129" i="28"/>
  <c r="D121" i="28"/>
  <c r="D113" i="28"/>
  <c r="D105" i="28"/>
  <c r="C93" i="28"/>
  <c r="D93" i="28" s="1"/>
  <c r="D92" i="28"/>
  <c r="C88" i="28"/>
  <c r="D88" i="28" s="1"/>
  <c r="D83" i="28"/>
  <c r="C61" i="28"/>
  <c r="D61" i="28" s="1"/>
  <c r="D60" i="28"/>
  <c r="D32" i="28"/>
  <c r="D24" i="28"/>
  <c r="E24" i="28" s="1"/>
  <c r="D21" i="28"/>
  <c r="F8" i="28"/>
  <c r="D7" i="28"/>
  <c r="D1062" i="29"/>
  <c r="D1058" i="29"/>
  <c r="F1047" i="29"/>
  <c r="F1039" i="29"/>
  <c r="E1032" i="29"/>
  <c r="J1032" i="29" s="1"/>
  <c r="E1024" i="29"/>
  <c r="J1024" i="29" s="1"/>
  <c r="E1016" i="29"/>
  <c r="J1016" i="29" s="1"/>
  <c r="E1008" i="29"/>
  <c r="J1008" i="29" s="1"/>
  <c r="I993" i="29"/>
  <c r="E993" i="29"/>
  <c r="D958" i="29"/>
  <c r="D954" i="29"/>
  <c r="D950" i="29"/>
  <c r="D946" i="29"/>
  <c r="D942" i="29"/>
  <c r="D938" i="29"/>
  <c r="F927" i="29"/>
  <c r="F919" i="29"/>
  <c r="E912" i="29"/>
  <c r="J912" i="29" s="1"/>
  <c r="E904" i="29"/>
  <c r="J904" i="29" s="1"/>
  <c r="I881" i="29"/>
  <c r="E881" i="29"/>
  <c r="I873" i="29"/>
  <c r="E873" i="29"/>
  <c r="J873" i="29" s="1"/>
  <c r="D850" i="29"/>
  <c r="I817" i="29"/>
  <c r="E817" i="29"/>
  <c r="J817" i="29" s="1"/>
  <c r="D797" i="29"/>
  <c r="F769" i="29"/>
  <c r="D765" i="29"/>
  <c r="I760" i="29"/>
  <c r="E760" i="29"/>
  <c r="J760" i="29" s="1"/>
  <c r="H757" i="29"/>
  <c r="J756" i="29"/>
  <c r="E752" i="29"/>
  <c r="J752" i="29" s="1"/>
  <c r="I746" i="29"/>
  <c r="F746" i="29"/>
  <c r="F742" i="29"/>
  <c r="H742" i="29"/>
  <c r="E736" i="29"/>
  <c r="J736" i="29" s="1"/>
  <c r="F736" i="29"/>
  <c r="H736" i="29"/>
  <c r="J693" i="29"/>
  <c r="D679" i="29"/>
  <c r="I658" i="29"/>
  <c r="F658" i="29"/>
  <c r="J648" i="29"/>
  <c r="E640" i="29"/>
  <c r="J640" i="29" s="1"/>
  <c r="H640" i="29"/>
  <c r="F628" i="29"/>
  <c r="E617" i="29"/>
  <c r="J617" i="29" s="1"/>
  <c r="E612" i="29"/>
  <c r="J612" i="29" s="1"/>
  <c r="F612" i="29"/>
  <c r="H612" i="29"/>
  <c r="D606" i="29"/>
  <c r="H604" i="29"/>
  <c r="I604" i="29"/>
  <c r="J604" i="29" s="1"/>
  <c r="E599" i="29"/>
  <c r="F599" i="29"/>
  <c r="I599" i="29"/>
  <c r="I594" i="29"/>
  <c r="H594" i="29"/>
  <c r="J569" i="29"/>
  <c r="I550" i="29"/>
  <c r="H550" i="29"/>
  <c r="I546" i="29"/>
  <c r="F546" i="29"/>
  <c r="H546" i="29"/>
  <c r="E532" i="29"/>
  <c r="J532" i="29" s="1"/>
  <c r="I532" i="29"/>
  <c r="I530" i="29"/>
  <c r="H530" i="29"/>
  <c r="E516" i="29"/>
  <c r="J516" i="29" s="1"/>
  <c r="F516" i="29"/>
  <c r="I516" i="29"/>
  <c r="F488" i="29"/>
  <c r="H488" i="29"/>
  <c r="I488" i="29"/>
  <c r="J488" i="29" s="1"/>
  <c r="F484" i="29"/>
  <c r="I484" i="29"/>
  <c r="J484" i="29" s="1"/>
  <c r="J481" i="29"/>
  <c r="H477" i="29"/>
  <c r="I474" i="29"/>
  <c r="F474" i="29"/>
  <c r="J456" i="29"/>
  <c r="D430" i="29"/>
  <c r="I350" i="29"/>
  <c r="H350" i="29"/>
  <c r="D340" i="29"/>
  <c r="I332" i="29"/>
  <c r="F332" i="29"/>
  <c r="I330" i="29"/>
  <c r="F330" i="29"/>
  <c r="I314" i="29"/>
  <c r="E314" i="29"/>
  <c r="J314" i="29" s="1"/>
  <c r="I242" i="29"/>
  <c r="E242" i="29"/>
  <c r="J242" i="29" s="1"/>
  <c r="D228" i="29"/>
  <c r="I228" i="29" s="1"/>
  <c r="I107" i="29"/>
  <c r="H107" i="29"/>
  <c r="D719" i="29"/>
  <c r="AK26" i="10"/>
  <c r="AJ26" i="10"/>
  <c r="AF26" i="10"/>
  <c r="D26" i="10"/>
  <c r="AE26" i="10"/>
  <c r="M26" i="10"/>
  <c r="C10" i="28"/>
  <c r="D10" i="28" s="1"/>
  <c r="H1059" i="29"/>
  <c r="I1059" i="29"/>
  <c r="J1059" i="29" s="1"/>
  <c r="J1048" i="29"/>
  <c r="J1040" i="29"/>
  <c r="I1001" i="29"/>
  <c r="E1001" i="29"/>
  <c r="J1001" i="29" s="1"/>
  <c r="H962" i="29"/>
  <c r="I962" i="29"/>
  <c r="J962" i="29" s="1"/>
  <c r="H955" i="29"/>
  <c r="I955" i="29"/>
  <c r="J955" i="29" s="1"/>
  <c r="H947" i="29"/>
  <c r="I947" i="29"/>
  <c r="J947" i="29" s="1"/>
  <c r="H939" i="29"/>
  <c r="I939" i="29"/>
  <c r="J939" i="29" s="1"/>
  <c r="J928" i="29"/>
  <c r="J920" i="29"/>
  <c r="I889" i="29"/>
  <c r="E889" i="29"/>
  <c r="J889" i="29" s="1"/>
  <c r="H858" i="29"/>
  <c r="I858" i="29"/>
  <c r="J858" i="29" s="1"/>
  <c r="E854" i="29"/>
  <c r="J854" i="29" s="1"/>
  <c r="F854" i="29"/>
  <c r="H854" i="29"/>
  <c r="J840" i="29"/>
  <c r="I833" i="29"/>
  <c r="E833" i="29"/>
  <c r="J833" i="29" s="1"/>
  <c r="I825" i="29"/>
  <c r="E825" i="29"/>
  <c r="J825" i="29" s="1"/>
  <c r="H768" i="29"/>
  <c r="I768" i="29"/>
  <c r="J768" i="29" s="1"/>
  <c r="H701" i="29"/>
  <c r="I701" i="29"/>
  <c r="J701" i="29" s="1"/>
  <c r="F680" i="29"/>
  <c r="H680" i="29"/>
  <c r="I680" i="29"/>
  <c r="J680" i="29" s="1"/>
  <c r="J673" i="29"/>
  <c r="I670" i="29"/>
  <c r="F670" i="29"/>
  <c r="E668" i="29"/>
  <c r="J668" i="29" s="1"/>
  <c r="H668" i="29"/>
  <c r="E631" i="29"/>
  <c r="F631" i="29"/>
  <c r="I631" i="29"/>
  <c r="J628" i="29"/>
  <c r="E620" i="29"/>
  <c r="J620" i="29" s="1"/>
  <c r="H620" i="29"/>
  <c r="J577" i="29"/>
  <c r="I574" i="29"/>
  <c r="H574" i="29"/>
  <c r="H553" i="29"/>
  <c r="I553" i="29"/>
  <c r="J553" i="29" s="1"/>
  <c r="J540" i="29"/>
  <c r="F508" i="29"/>
  <c r="I508" i="29"/>
  <c r="J505" i="29"/>
  <c r="I498" i="29"/>
  <c r="F498" i="29"/>
  <c r="E493" i="29"/>
  <c r="J493" i="29" s="1"/>
  <c r="H493" i="29"/>
  <c r="J489" i="29"/>
  <c r="J477" i="29"/>
  <c r="E465" i="29"/>
  <c r="J465" i="29" s="1"/>
  <c r="H465" i="29"/>
  <c r="I442" i="29"/>
  <c r="F442" i="29"/>
  <c r="E437" i="29"/>
  <c r="J437" i="29" s="1"/>
  <c r="H437" i="29"/>
  <c r="J429" i="29"/>
  <c r="E380" i="29"/>
  <c r="I380" i="29"/>
  <c r="I378" i="29"/>
  <c r="H378" i="29"/>
  <c r="I320" i="29"/>
  <c r="E320" i="29"/>
  <c r="J320" i="29" s="1"/>
  <c r="I19" i="29"/>
  <c r="J19" i="29" s="1"/>
  <c r="H19" i="29"/>
  <c r="D17" i="29"/>
  <c r="F17" i="29"/>
  <c r="C17" i="29"/>
  <c r="C78" i="29"/>
  <c r="D78" i="29" s="1"/>
  <c r="I78" i="29" s="1"/>
  <c r="E78" i="29"/>
  <c r="J78" i="29" s="1"/>
  <c r="H78" i="29"/>
  <c r="C83" i="29"/>
  <c r="D83" i="29" s="1"/>
  <c r="C98" i="29"/>
  <c r="D98" i="29" s="1"/>
  <c r="C93" i="29"/>
  <c r="D93" i="29" s="1"/>
  <c r="D88" i="29"/>
  <c r="I88" i="29" s="1"/>
  <c r="F88" i="29"/>
  <c r="H88" i="29"/>
  <c r="E88" i="29"/>
  <c r="J88" i="29" s="1"/>
  <c r="C118" i="29"/>
  <c r="H118" i="29"/>
  <c r="D118" i="29"/>
  <c r="I118" i="29" s="1"/>
  <c r="E118" i="29"/>
  <c r="J118" i="29" s="1"/>
  <c r="C113" i="29"/>
  <c r="D113" i="29" s="1"/>
  <c r="E113" i="29" s="1"/>
  <c r="C108" i="29"/>
  <c r="D108" i="29"/>
  <c r="C145" i="29"/>
  <c r="D145" i="29" s="1"/>
  <c r="E180" i="29"/>
  <c r="J180" i="29" s="1"/>
  <c r="H180" i="29"/>
  <c r="D180" i="29"/>
  <c r="I180" i="29" s="1"/>
  <c r="F180" i="29"/>
  <c r="C175" i="29"/>
  <c r="D175" i="29"/>
  <c r="C311" i="29"/>
  <c r="D311" i="29"/>
  <c r="C327" i="29"/>
  <c r="D327" i="29"/>
  <c r="F357" i="29"/>
  <c r="H357" i="29"/>
  <c r="E357" i="29"/>
  <c r="J357" i="29" s="1"/>
  <c r="C352" i="29"/>
  <c r="D352" i="29" s="1"/>
  <c r="D347" i="29"/>
  <c r="C347" i="29"/>
  <c r="F347" i="29"/>
  <c r="E382" i="29"/>
  <c r="J382" i="29" s="1"/>
  <c r="F382" i="29"/>
  <c r="H382" i="29"/>
  <c r="C368" i="29"/>
  <c r="D368" i="29"/>
  <c r="C393" i="29"/>
  <c r="D393" i="29"/>
  <c r="H388" i="29"/>
  <c r="C388" i="29"/>
  <c r="D388" i="29" s="1"/>
  <c r="E388" i="29"/>
  <c r="D403" i="29"/>
  <c r="C403" i="29"/>
  <c r="H443" i="29"/>
  <c r="D443" i="29"/>
  <c r="D495" i="29"/>
  <c r="I495" i="29" s="1"/>
  <c r="H495" i="29"/>
  <c r="C520" i="29"/>
  <c r="D520" i="29"/>
  <c r="F520" i="29"/>
  <c r="C515" i="29"/>
  <c r="D515" i="29" s="1"/>
  <c r="D683" i="29"/>
  <c r="H779" i="29"/>
  <c r="F779" i="29"/>
  <c r="H787" i="29"/>
  <c r="E787" i="29"/>
  <c r="J787" i="29" s="1"/>
  <c r="F787" i="29"/>
  <c r="C835" i="29"/>
  <c r="D835" i="29" s="1"/>
  <c r="C863" i="29"/>
  <c r="D863" i="29"/>
  <c r="E863" i="29" s="1"/>
  <c r="E92" i="28"/>
  <c r="E60" i="28"/>
  <c r="C49" i="28"/>
  <c r="D49" i="28" s="1"/>
  <c r="F49" i="28"/>
  <c r="F32" i="28"/>
  <c r="C25" i="28"/>
  <c r="D25" i="28" s="1"/>
  <c r="F25" i="28"/>
  <c r="D23" i="28"/>
  <c r="D22" i="28"/>
  <c r="E22" i="28" s="1"/>
  <c r="F1060" i="29"/>
  <c r="H1060" i="29"/>
  <c r="I1025" i="29"/>
  <c r="E1025" i="29"/>
  <c r="J1025" i="29" s="1"/>
  <c r="I1017" i="29"/>
  <c r="E1017" i="29"/>
  <c r="J1017" i="29" s="1"/>
  <c r="I1009" i="29"/>
  <c r="E1009" i="29"/>
  <c r="J1009" i="29" s="1"/>
  <c r="E974" i="29"/>
  <c r="J974" i="29" s="1"/>
  <c r="F974" i="29"/>
  <c r="H974" i="29"/>
  <c r="H970" i="29"/>
  <c r="I970" i="29"/>
  <c r="E966" i="29"/>
  <c r="J966" i="29" s="1"/>
  <c r="F966" i="29"/>
  <c r="H966" i="29"/>
  <c r="F956" i="29"/>
  <c r="H956" i="29"/>
  <c r="F948" i="29"/>
  <c r="H948" i="29"/>
  <c r="F940" i="29"/>
  <c r="H940" i="29"/>
  <c r="I905" i="29"/>
  <c r="E905" i="29"/>
  <c r="J905" i="29" s="1"/>
  <c r="E862" i="29"/>
  <c r="J862" i="29" s="1"/>
  <c r="F862" i="29"/>
  <c r="H862" i="29"/>
  <c r="H769" i="29"/>
  <c r="I769" i="29"/>
  <c r="J769" i="29" s="1"/>
  <c r="J757" i="29"/>
  <c r="I753" i="29"/>
  <c r="E753" i="29"/>
  <c r="J737" i="29"/>
  <c r="D734" i="29"/>
  <c r="D727" i="29"/>
  <c r="F716" i="29"/>
  <c r="H716" i="29"/>
  <c r="I716" i="29"/>
  <c r="J716" i="29" s="1"/>
  <c r="H711" i="29"/>
  <c r="I711" i="29"/>
  <c r="J711" i="29" s="1"/>
  <c r="E696" i="29"/>
  <c r="F696" i="29"/>
  <c r="I696" i="29"/>
  <c r="F688" i="29"/>
  <c r="H688" i="29"/>
  <c r="I688" i="29"/>
  <c r="H673" i="29"/>
  <c r="I673" i="29"/>
  <c r="E661" i="29"/>
  <c r="I661" i="29"/>
  <c r="J649" i="29"/>
  <c r="E641" i="29"/>
  <c r="J641" i="29" s="1"/>
  <c r="H641" i="29"/>
  <c r="I610" i="29"/>
  <c r="F610" i="29"/>
  <c r="H610" i="29"/>
  <c r="J605" i="29"/>
  <c r="D586" i="29"/>
  <c r="H577" i="29"/>
  <c r="I577" i="29"/>
  <c r="D526" i="29"/>
  <c r="D518" i="29"/>
  <c r="H489" i="29"/>
  <c r="I489" i="29"/>
  <c r="D479" i="29"/>
  <c r="I454" i="29"/>
  <c r="H454" i="29"/>
  <c r="J445" i="29"/>
  <c r="H429" i="29"/>
  <c r="I429" i="29"/>
  <c r="I414" i="29"/>
  <c r="H414" i="29"/>
  <c r="I402" i="29"/>
  <c r="F402" i="29"/>
  <c r="J397" i="29"/>
  <c r="J392" i="29"/>
  <c r="D390" i="29"/>
  <c r="I370" i="29"/>
  <c r="F370" i="29"/>
  <c r="J365" i="29"/>
  <c r="J349" i="29"/>
  <c r="I334" i="29"/>
  <c r="H334" i="29"/>
  <c r="J248" i="29"/>
  <c r="I236" i="29"/>
  <c r="F236" i="29"/>
  <c r="I193" i="29"/>
  <c r="E193" i="29"/>
  <c r="J193" i="29" s="1"/>
  <c r="I166" i="29"/>
  <c r="E166" i="29"/>
  <c r="J166" i="29" s="1"/>
  <c r="I148" i="29"/>
  <c r="H148" i="29"/>
  <c r="I51" i="29"/>
  <c r="E51" i="29"/>
  <c r="J51" i="29" s="1"/>
  <c r="C702" i="29"/>
  <c r="D702" i="29" s="1"/>
  <c r="F697" i="29"/>
  <c r="D697" i="29"/>
  <c r="E697" i="29"/>
  <c r="C708" i="29"/>
  <c r="D708" i="29" s="1"/>
  <c r="D763" i="29"/>
  <c r="D791" i="29"/>
  <c r="F791" i="29" s="1"/>
  <c r="C839" i="29"/>
  <c r="D839" i="29" s="1"/>
  <c r="E839" i="29"/>
  <c r="C847" i="29"/>
  <c r="D847" i="29"/>
  <c r="E847" i="29"/>
  <c r="D47" i="28"/>
  <c r="D31" i="28"/>
  <c r="C26" i="28"/>
  <c r="B5" i="28"/>
  <c r="D5" i="28" s="1"/>
  <c r="B10" i="28"/>
  <c r="B18" i="28"/>
  <c r="D18" i="28" s="1"/>
  <c r="B26" i="28"/>
  <c r="D26" i="28" s="1"/>
  <c r="B34" i="28"/>
  <c r="D34" i="28" s="1"/>
  <c r="B42" i="28"/>
  <c r="B50" i="28"/>
  <c r="D50" i="28" s="1"/>
  <c r="B13" i="28"/>
  <c r="B21" i="28"/>
  <c r="B11" i="28"/>
  <c r="D11" i="28" s="1"/>
  <c r="B19" i="28"/>
  <c r="D19" i="28" s="1"/>
  <c r="B27" i="28"/>
  <c r="D27" i="28" s="1"/>
  <c r="H27" i="28" s="1"/>
  <c r="B35" i="28"/>
  <c r="D35" i="28" s="1"/>
  <c r="B43" i="28"/>
  <c r="B51" i="28"/>
  <c r="B59" i="28"/>
  <c r="B67" i="28"/>
  <c r="D67" i="28" s="1"/>
  <c r="B75" i="28"/>
  <c r="D75" i="28" s="1"/>
  <c r="B83" i="28"/>
  <c r="B91" i="28"/>
  <c r="D91" i="28" s="1"/>
  <c r="B99" i="28"/>
  <c r="D99" i="28" s="1"/>
  <c r="I1049" i="29"/>
  <c r="E1049" i="29"/>
  <c r="J1049" i="29" s="1"/>
  <c r="I1041" i="29"/>
  <c r="E1041" i="29"/>
  <c r="J1041" i="29" s="1"/>
  <c r="I992" i="29"/>
  <c r="J992" i="29" s="1"/>
  <c r="D982" i="29"/>
  <c r="D978" i="29"/>
  <c r="I929" i="29"/>
  <c r="E929" i="29"/>
  <c r="I921" i="29"/>
  <c r="E921" i="29"/>
  <c r="I895" i="29"/>
  <c r="J895" i="29" s="1"/>
  <c r="I880" i="29"/>
  <c r="J880" i="29" s="1"/>
  <c r="I872" i="29"/>
  <c r="J872" i="29" s="1"/>
  <c r="D866" i="29"/>
  <c r="I841" i="29"/>
  <c r="E841" i="29"/>
  <c r="I831" i="29"/>
  <c r="J831" i="29" s="1"/>
  <c r="I816" i="29"/>
  <c r="D810" i="29"/>
  <c r="D806" i="29"/>
  <c r="D802" i="29"/>
  <c r="D798" i="29"/>
  <c r="D766" i="29"/>
  <c r="H761" i="29"/>
  <c r="I761" i="29"/>
  <c r="J761" i="29" s="1"/>
  <c r="E743" i="29"/>
  <c r="J743" i="29" s="1"/>
  <c r="F743" i="29"/>
  <c r="H743" i="29"/>
  <c r="D732" i="29"/>
  <c r="F720" i="29"/>
  <c r="H720" i="29"/>
  <c r="D666" i="29"/>
  <c r="D643" i="29"/>
  <c r="J629" i="29"/>
  <c r="E621" i="29"/>
  <c r="J621" i="29" s="1"/>
  <c r="H621" i="29"/>
  <c r="I618" i="29"/>
  <c r="F618" i="29"/>
  <c r="H605" i="29"/>
  <c r="I605" i="29"/>
  <c r="I590" i="29"/>
  <c r="F590" i="29"/>
  <c r="H590" i="29"/>
  <c r="D503" i="29"/>
  <c r="H457" i="29"/>
  <c r="I457" i="29"/>
  <c r="J457" i="29" s="1"/>
  <c r="I427" i="29"/>
  <c r="E427" i="29"/>
  <c r="F427" i="29"/>
  <c r="E412" i="29"/>
  <c r="I412" i="29"/>
  <c r="I410" i="29"/>
  <c r="H410" i="29"/>
  <c r="D399" i="29"/>
  <c r="D342" i="29"/>
  <c r="I306" i="29"/>
  <c r="E306" i="29"/>
  <c r="J306" i="29" s="1"/>
  <c r="I253" i="29"/>
  <c r="H253" i="29"/>
  <c r="D163" i="29"/>
  <c r="I163" i="29" s="1"/>
  <c r="D44" i="29"/>
  <c r="C667" i="29"/>
  <c r="D667" i="29" s="1"/>
  <c r="F717" i="29"/>
  <c r="H717" i="29"/>
  <c r="C747" i="29"/>
  <c r="D747" i="29"/>
  <c r="D795" i="29"/>
  <c r="I795" i="29" s="1"/>
  <c r="E795" i="29"/>
  <c r="J795" i="29" s="1"/>
  <c r="C823" i="29"/>
  <c r="D823" i="29"/>
  <c r="E823" i="29"/>
  <c r="C851" i="29"/>
  <c r="D851" i="29" s="1"/>
  <c r="G102" i="28"/>
  <c r="G94" i="28"/>
  <c r="G86" i="28"/>
  <c r="G78" i="28"/>
  <c r="G70" i="28"/>
  <c r="G62" i="28"/>
  <c r="G54" i="28"/>
  <c r="G46" i="28"/>
  <c r="G38" i="28"/>
  <c r="G30" i="28"/>
  <c r="G22" i="28"/>
  <c r="G14" i="28"/>
  <c r="G6" i="28"/>
  <c r="D699" i="29"/>
  <c r="D663" i="29"/>
  <c r="D603" i="29"/>
  <c r="D567" i="29"/>
  <c r="I561" i="29"/>
  <c r="J561" i="29" s="1"/>
  <c r="D539" i="29"/>
  <c r="H536" i="29"/>
  <c r="I519" i="29"/>
  <c r="H496" i="29"/>
  <c r="D475" i="29"/>
  <c r="H440" i="29"/>
  <c r="H416" i="29"/>
  <c r="I407" i="29"/>
  <c r="D400" i="29"/>
  <c r="D391" i="29"/>
  <c r="D387" i="29"/>
  <c r="H384" i="29"/>
  <c r="I375" i="29"/>
  <c r="H317" i="29"/>
  <c r="H279" i="29"/>
  <c r="F273" i="29"/>
  <c r="D220" i="29"/>
  <c r="I220" i="29" s="1"/>
  <c r="F201" i="29"/>
  <c r="F194" i="29"/>
  <c r="E179" i="29"/>
  <c r="J179" i="29" s="1"/>
  <c r="D153" i="29"/>
  <c r="I138" i="29"/>
  <c r="E129" i="29"/>
  <c r="J129" i="29" s="1"/>
  <c r="E121" i="29"/>
  <c r="J121" i="29" s="1"/>
  <c r="F65" i="29"/>
  <c r="E48" i="29"/>
  <c r="J48" i="29" s="1"/>
  <c r="C7" i="29"/>
  <c r="F42" i="29"/>
  <c r="H42" i="29"/>
  <c r="E28" i="29"/>
  <c r="C28" i="29"/>
  <c r="D28" i="29"/>
  <c r="H28" i="29"/>
  <c r="C43" i="29"/>
  <c r="D43" i="29" s="1"/>
  <c r="E43" i="29" s="1"/>
  <c r="C165" i="29"/>
  <c r="D165" i="29" s="1"/>
  <c r="C191" i="29"/>
  <c r="F203" i="29"/>
  <c r="D203" i="29"/>
  <c r="D234" i="29"/>
  <c r="D419" i="29"/>
  <c r="C409" i="29"/>
  <c r="D409" i="29" s="1"/>
  <c r="F409" i="29"/>
  <c r="E458" i="29"/>
  <c r="J458" i="29" s="1"/>
  <c r="C449" i="29"/>
  <c r="D449" i="29" s="1"/>
  <c r="F449" i="29" s="1"/>
  <c r="D511" i="29"/>
  <c r="E506" i="29"/>
  <c r="J506" i="29" s="1"/>
  <c r="F541" i="29"/>
  <c r="D531" i="29"/>
  <c r="H731" i="29"/>
  <c r="E726" i="29"/>
  <c r="J726" i="29" s="1"/>
  <c r="D751" i="29"/>
  <c r="G24" i="28"/>
  <c r="G16" i="28"/>
  <c r="G8" i="28"/>
  <c r="D647" i="29"/>
  <c r="D627" i="29"/>
  <c r="D595" i="29"/>
  <c r="J537" i="29"/>
  <c r="D535" i="29"/>
  <c r="J497" i="29"/>
  <c r="D467" i="29"/>
  <c r="E459" i="29"/>
  <c r="J459" i="29" s="1"/>
  <c r="J441" i="29"/>
  <c r="D439" i="29"/>
  <c r="J417" i="29"/>
  <c r="D415" i="29"/>
  <c r="E415" i="29" s="1"/>
  <c r="J385" i="29"/>
  <c r="D383" i="29"/>
  <c r="D212" i="29"/>
  <c r="F112" i="29"/>
  <c r="E42" i="29"/>
  <c r="J42" i="29" s="1"/>
  <c r="F32" i="29"/>
  <c r="F22" i="29"/>
  <c r="C22" i="29"/>
  <c r="D22" i="29"/>
  <c r="E22" i="29"/>
  <c r="C16" i="29"/>
  <c r="D16" i="29" s="1"/>
  <c r="I16" i="29" s="1"/>
  <c r="H16" i="29"/>
  <c r="C57" i="29"/>
  <c r="D57" i="29"/>
  <c r="E57" i="29"/>
  <c r="F47" i="29"/>
  <c r="F97" i="29"/>
  <c r="E259" i="29"/>
  <c r="J259" i="29" s="1"/>
  <c r="H259" i="29"/>
  <c r="D254" i="29"/>
  <c r="I254" i="29" s="1"/>
  <c r="H254" i="29"/>
  <c r="C316" i="29"/>
  <c r="D316" i="29" s="1"/>
  <c r="E316" i="29"/>
  <c r="C336" i="29"/>
  <c r="D336" i="29" s="1"/>
  <c r="H331" i="29"/>
  <c r="D331" i="29"/>
  <c r="C326" i="29"/>
  <c r="D326" i="29" s="1"/>
  <c r="E326" i="29"/>
  <c r="C361" i="29"/>
  <c r="D361" i="29"/>
  <c r="D351" i="29"/>
  <c r="I351" i="29" s="1"/>
  <c r="E351" i="29"/>
  <c r="J351" i="29" s="1"/>
  <c r="F351" i="29"/>
  <c r="H351" i="29"/>
  <c r="D367" i="29"/>
  <c r="E367" i="29" s="1"/>
  <c r="H367" i="29"/>
  <c r="E402" i="29"/>
  <c r="F397" i="29"/>
  <c r="D423" i="29"/>
  <c r="E423" i="29" s="1"/>
  <c r="E438" i="29"/>
  <c r="J438" i="29" s="1"/>
  <c r="F438" i="29"/>
  <c r="D463" i="29"/>
  <c r="C473" i="29"/>
  <c r="D473" i="29" s="1"/>
  <c r="F473" i="29"/>
  <c r="C464" i="29"/>
  <c r="D464" i="29" s="1"/>
  <c r="D499" i="29"/>
  <c r="H715" i="29"/>
  <c r="E710" i="29"/>
  <c r="J710" i="29" s="1"/>
  <c r="H739" i="29"/>
  <c r="D767" i="29"/>
  <c r="G45" i="28"/>
  <c r="G37" i="28"/>
  <c r="G29" i="28"/>
  <c r="G21" i="28"/>
  <c r="G13" i="28"/>
  <c r="D759" i="29"/>
  <c r="D675" i="29"/>
  <c r="D607" i="29"/>
  <c r="D435" i="29"/>
  <c r="D411" i="29"/>
  <c r="D379" i="29"/>
  <c r="J353" i="29"/>
  <c r="J337" i="29"/>
  <c r="E274" i="29"/>
  <c r="J274" i="29" s="1"/>
  <c r="E263" i="29"/>
  <c r="F259" i="29"/>
  <c r="E257" i="29"/>
  <c r="J257" i="29" s="1"/>
  <c r="F249" i="29"/>
  <c r="F246" i="29"/>
  <c r="E174" i="29"/>
  <c r="F120" i="29"/>
  <c r="F116" i="29"/>
  <c r="E112" i="29"/>
  <c r="J112" i="29" s="1"/>
  <c r="E107" i="29"/>
  <c r="J107" i="29" s="1"/>
  <c r="D42" i="29"/>
  <c r="I42" i="29" s="1"/>
  <c r="D40" i="29"/>
  <c r="C37" i="29"/>
  <c r="D37" i="29" s="1"/>
  <c r="D35" i="29"/>
  <c r="I35" i="29" s="1"/>
  <c r="G10" i="29"/>
  <c r="G18" i="29"/>
  <c r="G26" i="29"/>
  <c r="G34" i="29"/>
  <c r="G42" i="29"/>
  <c r="G50" i="29"/>
  <c r="G58" i="29"/>
  <c r="G66" i="29"/>
  <c r="G74" i="29"/>
  <c r="G82" i="29"/>
  <c r="G90" i="29"/>
  <c r="G98" i="29"/>
  <c r="G106" i="29"/>
  <c r="G114" i="29"/>
  <c r="G122" i="29"/>
  <c r="G130" i="29"/>
  <c r="G138" i="29"/>
  <c r="G146" i="29"/>
  <c r="G154" i="29"/>
  <c r="G162" i="29"/>
  <c r="G170" i="29"/>
  <c r="G178" i="29"/>
  <c r="H185" i="29"/>
  <c r="G186" i="29"/>
  <c r="H193" i="29"/>
  <c r="G194" i="29"/>
  <c r="H201" i="29"/>
  <c r="G202" i="29"/>
  <c r="G210" i="29"/>
  <c r="G218" i="29"/>
  <c r="G226" i="29"/>
  <c r="G234" i="29"/>
  <c r="G5" i="29"/>
  <c r="G12" i="29"/>
  <c r="G19" i="29"/>
  <c r="G43" i="29"/>
  <c r="G44" i="29"/>
  <c r="G45" i="29"/>
  <c r="G46" i="29"/>
  <c r="G47" i="29"/>
  <c r="G48" i="29"/>
  <c r="G49" i="29"/>
  <c r="H51" i="29"/>
  <c r="H52" i="29"/>
  <c r="H56" i="29"/>
  <c r="G107" i="29"/>
  <c r="G108" i="29"/>
  <c r="G109" i="29"/>
  <c r="G110" i="29"/>
  <c r="G111" i="29"/>
  <c r="G112" i="29"/>
  <c r="G113" i="29"/>
  <c r="H114" i="29"/>
  <c r="H117" i="29"/>
  <c r="H120" i="29"/>
  <c r="G171" i="29"/>
  <c r="G172" i="29"/>
  <c r="G173" i="29"/>
  <c r="G174" i="29"/>
  <c r="G175" i="29"/>
  <c r="G176" i="29"/>
  <c r="G177" i="29"/>
  <c r="H179" i="29"/>
  <c r="H184" i="29"/>
  <c r="G235" i="29"/>
  <c r="G236" i="29"/>
  <c r="G237" i="29"/>
  <c r="G238" i="29"/>
  <c r="G239" i="29"/>
  <c r="G240" i="29"/>
  <c r="G241" i="29"/>
  <c r="H248" i="29"/>
  <c r="G249" i="29"/>
  <c r="G257" i="29"/>
  <c r="H264" i="29"/>
  <c r="G265" i="29"/>
  <c r="G273" i="29"/>
  <c r="G281" i="29"/>
  <c r="G289" i="29"/>
  <c r="G297" i="29"/>
  <c r="G305" i="29"/>
  <c r="H312" i="29"/>
  <c r="G313" i="29"/>
  <c r="H320" i="29"/>
  <c r="G321" i="29"/>
  <c r="H18" i="29"/>
  <c r="G31" i="29"/>
  <c r="G32" i="29"/>
  <c r="G33" i="29"/>
  <c r="H36" i="29"/>
  <c r="G91" i="29"/>
  <c r="G92" i="29"/>
  <c r="G93" i="29"/>
  <c r="G94" i="29"/>
  <c r="G95" i="29"/>
  <c r="G96" i="29"/>
  <c r="G97" i="29"/>
  <c r="H100" i="29"/>
  <c r="H103" i="29"/>
  <c r="G155" i="29"/>
  <c r="G156" i="29"/>
  <c r="G157" i="29"/>
  <c r="G158" i="29"/>
  <c r="G159" i="29"/>
  <c r="G160" i="29"/>
  <c r="G161" i="29"/>
  <c r="H162" i="29"/>
  <c r="H166" i="29"/>
  <c r="G219" i="29"/>
  <c r="G220" i="29"/>
  <c r="G221" i="29"/>
  <c r="G222" i="29"/>
  <c r="G223" i="29"/>
  <c r="G224" i="29"/>
  <c r="G225" i="29"/>
  <c r="H226" i="29"/>
  <c r="H227" i="29"/>
  <c r="H230" i="29"/>
  <c r="H231" i="29"/>
  <c r="H232" i="29"/>
  <c r="G243" i="29"/>
  <c r="G251" i="29"/>
  <c r="H258" i="29"/>
  <c r="G259" i="29"/>
  <c r="G267" i="29"/>
  <c r="H274" i="29"/>
  <c r="G275" i="29"/>
  <c r="H282" i="29"/>
  <c r="G283" i="29"/>
  <c r="H290" i="29"/>
  <c r="G291" i="29"/>
  <c r="G299" i="29"/>
  <c r="H306" i="29"/>
  <c r="G307" i="29"/>
  <c r="G315" i="29"/>
  <c r="G323" i="29"/>
  <c r="G17" i="29"/>
  <c r="G27" i="29"/>
  <c r="G28" i="29"/>
  <c r="G29" i="29"/>
  <c r="G30" i="29"/>
  <c r="H31" i="29"/>
  <c r="G83" i="29"/>
  <c r="G84" i="29"/>
  <c r="G85" i="29"/>
  <c r="G86" i="29"/>
  <c r="G87" i="29"/>
  <c r="G88" i="29"/>
  <c r="G89" i="29"/>
  <c r="H91" i="29"/>
  <c r="H94" i="29"/>
  <c r="G147" i="29"/>
  <c r="G148" i="29"/>
  <c r="G149" i="29"/>
  <c r="G150" i="29"/>
  <c r="G151" i="29"/>
  <c r="G152" i="29"/>
  <c r="G153" i="29"/>
  <c r="H155" i="29"/>
  <c r="H160" i="29"/>
  <c r="G211" i="29"/>
  <c r="G212" i="29"/>
  <c r="G213" i="29"/>
  <c r="G214" i="29"/>
  <c r="G215" i="29"/>
  <c r="G216" i="29"/>
  <c r="G217" i="29"/>
  <c r="H218" i="29"/>
  <c r="H220" i="29"/>
  <c r="G244" i="29"/>
  <c r="G252" i="29"/>
  <c r="G260" i="29"/>
  <c r="G268" i="29"/>
  <c r="G276" i="29"/>
  <c r="G284" i="29"/>
  <c r="G292" i="29"/>
  <c r="G300" i="29"/>
  <c r="G308" i="29"/>
  <c r="G316" i="29"/>
  <c r="G9" i="29"/>
  <c r="G14" i="29"/>
  <c r="G16" i="29"/>
  <c r="G21" i="29"/>
  <c r="G23" i="29"/>
  <c r="G51" i="29"/>
  <c r="G59" i="29"/>
  <c r="G76" i="29"/>
  <c r="G101" i="29"/>
  <c r="H112" i="29"/>
  <c r="G119" i="29"/>
  <c r="H131" i="29"/>
  <c r="H134" i="29"/>
  <c r="G137" i="29"/>
  <c r="G166" i="29"/>
  <c r="G181" i="29"/>
  <c r="H186" i="29"/>
  <c r="G190" i="29"/>
  <c r="G199" i="29"/>
  <c r="H215" i="29"/>
  <c r="G228" i="29"/>
  <c r="H236" i="29"/>
  <c r="G242" i="29"/>
  <c r="G245" i="29"/>
  <c r="G263" i="29"/>
  <c r="G264" i="29"/>
  <c r="G272" i="29"/>
  <c r="H289" i="29"/>
  <c r="H301" i="29"/>
  <c r="G314" i="29"/>
  <c r="H321" i="29"/>
  <c r="G332" i="29"/>
  <c r="H339" i="29"/>
  <c r="G340" i="29"/>
  <c r="G348" i="29"/>
  <c r="H355" i="29"/>
  <c r="G356" i="29"/>
  <c r="G364" i="29"/>
  <c r="G372" i="29"/>
  <c r="G380" i="29"/>
  <c r="H387" i="29"/>
  <c r="G388" i="29"/>
  <c r="G396" i="29"/>
  <c r="G404" i="29"/>
  <c r="H411" i="29"/>
  <c r="G412" i="29"/>
  <c r="G420" i="29"/>
  <c r="H427" i="29"/>
  <c r="G428" i="29"/>
  <c r="H435" i="29"/>
  <c r="G436" i="29"/>
  <c r="G444" i="29"/>
  <c r="H451" i="29"/>
  <c r="G452" i="29"/>
  <c r="H459" i="29"/>
  <c r="G460" i="29"/>
  <c r="G468" i="29"/>
  <c r="H475" i="29"/>
  <c r="G476" i="29"/>
  <c r="H483" i="29"/>
  <c r="G484" i="29"/>
  <c r="G492" i="29"/>
  <c r="G500" i="29"/>
  <c r="G508" i="29"/>
  <c r="G516" i="29"/>
  <c r="G524" i="29"/>
  <c r="G532" i="29"/>
  <c r="H539" i="29"/>
  <c r="G540" i="29"/>
  <c r="H547" i="29"/>
  <c r="G548" i="29"/>
  <c r="G556" i="29"/>
  <c r="H563" i="29"/>
  <c r="G564" i="29"/>
  <c r="H571" i="29"/>
  <c r="G572" i="29"/>
  <c r="G580" i="29"/>
  <c r="G588" i="29"/>
  <c r="H595" i="29"/>
  <c r="G596" i="29"/>
  <c r="H603" i="29"/>
  <c r="G604" i="29"/>
  <c r="H611" i="29"/>
  <c r="G612" i="29"/>
  <c r="G620" i="29"/>
  <c r="H627" i="29"/>
  <c r="G628" i="29"/>
  <c r="G636" i="29"/>
  <c r="H643" i="29"/>
  <c r="G644" i="29"/>
  <c r="G652" i="29"/>
  <c r="H659" i="29"/>
  <c r="G660" i="29"/>
  <c r="G668" i="29"/>
  <c r="G676" i="29"/>
  <c r="G684" i="29"/>
  <c r="G692" i="29"/>
  <c r="G700" i="29"/>
  <c r="H707" i="29"/>
  <c r="G708" i="29"/>
  <c r="G716" i="29"/>
  <c r="H723" i="29"/>
  <c r="G724" i="29"/>
  <c r="G732" i="29"/>
  <c r="G740" i="29"/>
  <c r="G748" i="29"/>
  <c r="H755" i="29"/>
  <c r="G756" i="29"/>
  <c r="G764" i="29"/>
  <c r="G772" i="29"/>
  <c r="G780" i="29"/>
  <c r="G788" i="29"/>
  <c r="G796" i="29"/>
  <c r="G11" i="29"/>
  <c r="G39" i="29"/>
  <c r="G63" i="29"/>
  <c r="G69" i="29"/>
  <c r="G72" i="29"/>
  <c r="H106" i="29"/>
  <c r="G115" i="29"/>
  <c r="G124" i="29"/>
  <c r="G140" i="29"/>
  <c r="G144" i="29"/>
  <c r="H150" i="29"/>
  <c r="G163" i="29"/>
  <c r="H171" i="29"/>
  <c r="G185" i="29"/>
  <c r="G193" i="29"/>
  <c r="G196" i="29"/>
  <c r="G206" i="29"/>
  <c r="G209" i="29"/>
  <c r="G233" i="29"/>
  <c r="G250" i="29"/>
  <c r="G254" i="29"/>
  <c r="G271" i="29"/>
  <c r="G280" i="29"/>
  <c r="G288" i="29"/>
  <c r="H297" i="29"/>
  <c r="G319" i="29"/>
  <c r="G320" i="29"/>
  <c r="H332" i="29"/>
  <c r="G333" i="29"/>
  <c r="G341" i="29"/>
  <c r="H348" i="29"/>
  <c r="G349" i="29"/>
  <c r="G357" i="29"/>
  <c r="H364" i="29"/>
  <c r="G365" i="29"/>
  <c r="H372" i="29"/>
  <c r="G373" i="29"/>
  <c r="H380" i="29"/>
  <c r="G381" i="29"/>
  <c r="G389" i="29"/>
  <c r="H396" i="29"/>
  <c r="G397" i="29"/>
  <c r="H404" i="29"/>
  <c r="G405" i="29"/>
  <c r="H412" i="29"/>
  <c r="G413" i="29"/>
  <c r="H420" i="29"/>
  <c r="G421" i="29"/>
  <c r="H428" i="29"/>
  <c r="G429" i="29"/>
  <c r="H436" i="29"/>
  <c r="G437" i="29"/>
  <c r="H444" i="29"/>
  <c r="G445" i="29"/>
  <c r="G453" i="29"/>
  <c r="H460" i="29"/>
  <c r="G461" i="29"/>
  <c r="H468" i="29"/>
  <c r="G469" i="29"/>
  <c r="H476" i="29"/>
  <c r="G477" i="29"/>
  <c r="H484" i="29"/>
  <c r="G485" i="29"/>
  <c r="H492" i="29"/>
  <c r="G493" i="29"/>
  <c r="H500" i="29"/>
  <c r="G501" i="29"/>
  <c r="H508" i="29"/>
  <c r="G509" i="29"/>
  <c r="H516" i="29"/>
  <c r="G517" i="29"/>
  <c r="G525" i="29"/>
  <c r="H532" i="29"/>
  <c r="G533" i="29"/>
  <c r="H540" i="29"/>
  <c r="G541" i="29"/>
  <c r="H548" i="29"/>
  <c r="G549" i="29"/>
  <c r="H556" i="29"/>
  <c r="G557" i="29"/>
  <c r="H564" i="29"/>
  <c r="G565" i="29"/>
  <c r="G573" i="29"/>
  <c r="G25" i="29"/>
  <c r="G36" i="29"/>
  <c r="G54" i="29"/>
  <c r="H63" i="29"/>
  <c r="H66" i="29"/>
  <c r="G75" i="29"/>
  <c r="G79" i="29"/>
  <c r="H82" i="29"/>
  <c r="G103" i="29"/>
  <c r="H111" i="29"/>
  <c r="G123" i="29"/>
  <c r="H124" i="29"/>
  <c r="G127" i="29"/>
  <c r="G133" i="29"/>
  <c r="G136" i="29"/>
  <c r="H140" i="29"/>
  <c r="H144" i="29"/>
  <c r="G168" i="29"/>
  <c r="G180" i="29"/>
  <c r="G184" i="29"/>
  <c r="G189" i="29"/>
  <c r="H196" i="29"/>
  <c r="H202" i="29"/>
  <c r="H206" i="29"/>
  <c r="G230" i="29"/>
  <c r="H238" i="29"/>
  <c r="G253" i="29"/>
  <c r="G258" i="29"/>
  <c r="G262" i="29"/>
  <c r="G279" i="29"/>
  <c r="G287" i="29"/>
  <c r="G296" i="29"/>
  <c r="H308" i="29"/>
  <c r="G317" i="29"/>
  <c r="G318" i="29"/>
  <c r="H333" i="29"/>
  <c r="G334" i="29"/>
  <c r="H341" i="29"/>
  <c r="G342" i="29"/>
  <c r="H349" i="29"/>
  <c r="G350" i="29"/>
  <c r="G358" i="29"/>
  <c r="G8" i="29"/>
  <c r="G15" i="29"/>
  <c r="G22" i="29"/>
  <c r="G38" i="29"/>
  <c r="H46" i="29"/>
  <c r="G53" i="29"/>
  <c r="G57" i="29"/>
  <c r="G61" i="29"/>
  <c r="H62" i="29"/>
  <c r="G65" i="29"/>
  <c r="G68" i="29"/>
  <c r="G78" i="29"/>
  <c r="G81" i="29"/>
  <c r="G105" i="29"/>
  <c r="H122" i="29"/>
  <c r="G135" i="29"/>
  <c r="H146" i="29"/>
  <c r="H170" i="29"/>
  <c r="G179" i="29"/>
  <c r="G188" i="29"/>
  <c r="H192" i="29"/>
  <c r="G201" i="29"/>
  <c r="H208" i="29"/>
  <c r="G232" i="29"/>
  <c r="H249" i="29"/>
  <c r="H252" i="29"/>
  <c r="H261" i="29"/>
  <c r="G266" i="29"/>
  <c r="G269" i="29"/>
  <c r="G274" i="29"/>
  <c r="G277" i="29"/>
  <c r="G286" i="29"/>
  <c r="G294" i="29"/>
  <c r="H295" i="29"/>
  <c r="G303" i="29"/>
  <c r="G311" i="29"/>
  <c r="G312" i="29"/>
  <c r="H324" i="29"/>
  <c r="H325" i="29"/>
  <c r="G328" i="29"/>
  <c r="G336" i="29"/>
  <c r="H343" i="29"/>
  <c r="G344" i="29"/>
  <c r="G352" i="29"/>
  <c r="H359" i="29"/>
  <c r="G360" i="29"/>
  <c r="G368" i="29"/>
  <c r="H375" i="29"/>
  <c r="G376" i="29"/>
  <c r="H383" i="29"/>
  <c r="G384" i="29"/>
  <c r="G392" i="29"/>
  <c r="H399" i="29"/>
  <c r="G400" i="29"/>
  <c r="H407" i="29"/>
  <c r="G408" i="29"/>
  <c r="G416" i="29"/>
  <c r="G424" i="29"/>
  <c r="G432" i="29"/>
  <c r="H439" i="29"/>
  <c r="G440" i="29"/>
  <c r="G448" i="29"/>
  <c r="H455" i="29"/>
  <c r="G456" i="29"/>
  <c r="G464" i="29"/>
  <c r="H471" i="29"/>
  <c r="G472" i="29"/>
  <c r="H479" i="29"/>
  <c r="G480" i="29"/>
  <c r="G488" i="29"/>
  <c r="G496" i="29"/>
  <c r="H503" i="29"/>
  <c r="G504" i="29"/>
  <c r="G512" i="29"/>
  <c r="H519" i="29"/>
  <c r="G520" i="29"/>
  <c r="G528" i="29"/>
  <c r="H535" i="29"/>
  <c r="G536" i="29"/>
  <c r="G544" i="29"/>
  <c r="H551" i="29"/>
  <c r="G552" i="29"/>
  <c r="G560" i="29"/>
  <c r="H567" i="29"/>
  <c r="G568" i="29"/>
  <c r="H575" i="29"/>
  <c r="G576" i="29"/>
  <c r="G584" i="29"/>
  <c r="H591" i="29"/>
  <c r="G592" i="29"/>
  <c r="H599" i="29"/>
  <c r="G600" i="29"/>
  <c r="G608" i="29"/>
  <c r="G616" i="29"/>
  <c r="G624" i="29"/>
  <c r="H631" i="29"/>
  <c r="G632" i="29"/>
  <c r="G640" i="29"/>
  <c r="H647" i="29"/>
  <c r="G648" i="29"/>
  <c r="G656" i="29"/>
  <c r="H663" i="29"/>
  <c r="G664" i="29"/>
  <c r="G672" i="29"/>
  <c r="H679" i="29"/>
  <c r="G680" i="29"/>
  <c r="H687" i="29"/>
  <c r="G688" i="29"/>
  <c r="H695" i="29"/>
  <c r="G696" i="29"/>
  <c r="D21" i="29"/>
  <c r="C21" i="29"/>
  <c r="C207" i="29"/>
  <c r="F242" i="29"/>
  <c r="H242" i="29"/>
  <c r="E228" i="29"/>
  <c r="J228" i="29" s="1"/>
  <c r="F228" i="29"/>
  <c r="H228" i="29"/>
  <c r="E243" i="29"/>
  <c r="H243" i="29"/>
  <c r="D243" i="29"/>
  <c r="C294" i="29"/>
  <c r="D294" i="29" s="1"/>
  <c r="C285" i="29"/>
  <c r="D285" i="29"/>
  <c r="D315" i="29"/>
  <c r="D310" i="29"/>
  <c r="C310" i="29"/>
  <c r="E305" i="29"/>
  <c r="J305" i="29" s="1"/>
  <c r="F305" i="29"/>
  <c r="H305" i="29"/>
  <c r="C340" i="29"/>
  <c r="D335" i="29"/>
  <c r="E335" i="29" s="1"/>
  <c r="C356" i="29"/>
  <c r="D356" i="29" s="1"/>
  <c r="F381" i="29"/>
  <c r="D371" i="29"/>
  <c r="E366" i="29"/>
  <c r="J366" i="29" s="1"/>
  <c r="F366" i="29"/>
  <c r="C452" i="29"/>
  <c r="D452" i="29" s="1"/>
  <c r="D447" i="29"/>
  <c r="E447" i="29"/>
  <c r="H447" i="29"/>
  <c r="D555" i="29"/>
  <c r="E550" i="29"/>
  <c r="F550" i="29"/>
  <c r="C545" i="29"/>
  <c r="D545" i="29" s="1"/>
  <c r="E574" i="29"/>
  <c r="F574" i="29"/>
  <c r="D615" i="29"/>
  <c r="H615" i="29"/>
  <c r="E610" i="29"/>
  <c r="J610" i="29" s="1"/>
  <c r="F661" i="29"/>
  <c r="F677" i="29"/>
  <c r="E698" i="29"/>
  <c r="J698" i="29" s="1"/>
  <c r="H771" i="29"/>
  <c r="E188" i="29"/>
  <c r="J188" i="29" s="1"/>
  <c r="E196" i="29"/>
  <c r="J196" i="29" s="1"/>
  <c r="E18" i="29"/>
  <c r="J18" i="29" s="1"/>
  <c r="F36" i="29"/>
  <c r="F39" i="29"/>
  <c r="E94" i="29"/>
  <c r="J94" i="29" s="1"/>
  <c r="F100" i="29"/>
  <c r="F103" i="29"/>
  <c r="F106" i="29"/>
  <c r="E160" i="29"/>
  <c r="J160" i="29" s="1"/>
  <c r="E162" i="29"/>
  <c r="J162" i="29" s="1"/>
  <c r="F166" i="29"/>
  <c r="F170" i="29"/>
  <c r="E226" i="29"/>
  <c r="J226" i="29" s="1"/>
  <c r="E227" i="29"/>
  <c r="J227" i="29" s="1"/>
  <c r="F230" i="29"/>
  <c r="F232" i="29"/>
  <c r="F258" i="29"/>
  <c r="F274" i="29"/>
  <c r="F282" i="29"/>
  <c r="F290" i="29"/>
  <c r="F306" i="29"/>
  <c r="E323" i="29"/>
  <c r="J323" i="29" s="1"/>
  <c r="E27" i="29"/>
  <c r="J27" i="29" s="1"/>
  <c r="F30" i="29"/>
  <c r="E82" i="29"/>
  <c r="J82" i="29" s="1"/>
  <c r="F86" i="29"/>
  <c r="E144" i="29"/>
  <c r="J144" i="29" s="1"/>
  <c r="E146" i="29"/>
  <c r="J146" i="29" s="1"/>
  <c r="F148" i="29"/>
  <c r="F150" i="29"/>
  <c r="F153" i="29"/>
  <c r="E206" i="29"/>
  <c r="J206" i="29" s="1"/>
  <c r="E209" i="29"/>
  <c r="J209" i="29" s="1"/>
  <c r="E210" i="29"/>
  <c r="J210" i="29" s="1"/>
  <c r="F215" i="29"/>
  <c r="F218" i="29"/>
  <c r="F252" i="29"/>
  <c r="E253" i="29"/>
  <c r="E261" i="29"/>
  <c r="J261" i="29" s="1"/>
  <c r="E301" i="29"/>
  <c r="J301" i="29" s="1"/>
  <c r="F308" i="29"/>
  <c r="E317" i="29"/>
  <c r="J317" i="29" s="1"/>
  <c r="F324" i="29"/>
  <c r="E325" i="29"/>
  <c r="J325" i="29" s="1"/>
  <c r="E70" i="29"/>
  <c r="J70" i="29" s="1"/>
  <c r="E74" i="29"/>
  <c r="F82" i="29"/>
  <c r="E134" i="29"/>
  <c r="J134" i="29" s="1"/>
  <c r="E138" i="29"/>
  <c r="F140" i="29"/>
  <c r="F144" i="29"/>
  <c r="F146" i="29"/>
  <c r="E200" i="29"/>
  <c r="J200" i="29" s="1"/>
  <c r="E201" i="29"/>
  <c r="J201" i="29" s="1"/>
  <c r="E202" i="29"/>
  <c r="J202" i="29" s="1"/>
  <c r="F206" i="29"/>
  <c r="F209" i="29"/>
  <c r="F210" i="29"/>
  <c r="F253" i="29"/>
  <c r="F261" i="29"/>
  <c r="E262" i="29"/>
  <c r="J262" i="29" s="1"/>
  <c r="F301" i="29"/>
  <c r="F63" i="29"/>
  <c r="E66" i="29"/>
  <c r="J66" i="29" s="1"/>
  <c r="E106" i="29"/>
  <c r="J106" i="29" s="1"/>
  <c r="E111" i="29"/>
  <c r="J111" i="29" s="1"/>
  <c r="F124" i="29"/>
  <c r="E150" i="29"/>
  <c r="J150" i="29" s="1"/>
  <c r="E171" i="29"/>
  <c r="J171" i="29" s="1"/>
  <c r="E184" i="29"/>
  <c r="J184" i="29" s="1"/>
  <c r="F185" i="29"/>
  <c r="E189" i="29"/>
  <c r="F193" i="29"/>
  <c r="F196" i="29"/>
  <c r="F220" i="29"/>
  <c r="E233" i="29"/>
  <c r="J233" i="29" s="1"/>
  <c r="E238" i="29"/>
  <c r="J238" i="29" s="1"/>
  <c r="E250" i="29"/>
  <c r="J250" i="29" s="1"/>
  <c r="F271" i="29"/>
  <c r="E279" i="29"/>
  <c r="J279" i="29" s="1"/>
  <c r="F280" i="29"/>
  <c r="F297" i="29"/>
  <c r="F320" i="29"/>
  <c r="F333" i="29"/>
  <c r="E334" i="29"/>
  <c r="F341" i="29"/>
  <c r="E342" i="29"/>
  <c r="F349" i="29"/>
  <c r="E350" i="29"/>
  <c r="J350" i="29" s="1"/>
  <c r="E358" i="29"/>
  <c r="J358" i="29" s="1"/>
  <c r="F365" i="29"/>
  <c r="F373" i="29"/>
  <c r="F389" i="29"/>
  <c r="E390" i="29"/>
  <c r="E398" i="29"/>
  <c r="J398" i="29" s="1"/>
  <c r="F405" i="29"/>
  <c r="E406" i="29"/>
  <c r="F413" i="29"/>
  <c r="E414" i="29"/>
  <c r="J414" i="29" s="1"/>
  <c r="F421" i="29"/>
  <c r="E422" i="29"/>
  <c r="J422" i="29" s="1"/>
  <c r="F429" i="29"/>
  <c r="E430" i="29"/>
  <c r="F437" i="29"/>
  <c r="F445" i="29"/>
  <c r="E446" i="29"/>
  <c r="J446" i="29" s="1"/>
  <c r="F453" i="29"/>
  <c r="E454" i="29"/>
  <c r="E462" i="29"/>
  <c r="J462" i="29" s="1"/>
  <c r="F469" i="29"/>
  <c r="E470" i="29"/>
  <c r="J470" i="29" s="1"/>
  <c r="F477" i="29"/>
  <c r="E478" i="29"/>
  <c r="J478" i="29" s="1"/>
  <c r="F485" i="29"/>
  <c r="E486" i="29"/>
  <c r="J486" i="29" s="1"/>
  <c r="F493" i="29"/>
  <c r="E494" i="29"/>
  <c r="F501" i="29"/>
  <c r="E502" i="29"/>
  <c r="J502" i="29" s="1"/>
  <c r="F509" i="29"/>
  <c r="E510" i="29"/>
  <c r="J510" i="29" s="1"/>
  <c r="F517" i="29"/>
  <c r="E518" i="29"/>
  <c r="F525" i="29"/>
  <c r="E526" i="29"/>
  <c r="E534" i="29"/>
  <c r="J534" i="29" s="1"/>
  <c r="F557" i="29"/>
  <c r="E558" i="29"/>
  <c r="J558" i="29" s="1"/>
  <c r="F565" i="29"/>
  <c r="E566" i="29"/>
  <c r="F573" i="29"/>
  <c r="F581" i="29"/>
  <c r="E582" i="29"/>
  <c r="J582" i="29" s="1"/>
  <c r="F589" i="29"/>
  <c r="E590" i="29"/>
  <c r="J590" i="29" s="1"/>
  <c r="F605" i="29"/>
  <c r="E606" i="29"/>
  <c r="F613" i="29"/>
  <c r="E614" i="29"/>
  <c r="J614" i="29" s="1"/>
  <c r="F621" i="29"/>
  <c r="F629" i="29"/>
  <c r="F637" i="29"/>
  <c r="F645" i="29"/>
  <c r="F653" i="29"/>
  <c r="E654" i="29"/>
  <c r="J654" i="29" s="1"/>
  <c r="E662" i="29"/>
  <c r="J662" i="29" s="1"/>
  <c r="F669" i="29"/>
  <c r="E670" i="29"/>
  <c r="J670" i="29" s="1"/>
  <c r="E678" i="29"/>
  <c r="J678" i="29" s="1"/>
  <c r="F685" i="29"/>
  <c r="E694" i="29"/>
  <c r="J694" i="29" s="1"/>
  <c r="F701" i="29"/>
  <c r="F709" i="29"/>
  <c r="E718" i="29"/>
  <c r="F725" i="29"/>
  <c r="F733" i="29"/>
  <c r="F741" i="29"/>
  <c r="E742" i="29"/>
  <c r="J742" i="29" s="1"/>
  <c r="F749" i="29"/>
  <c r="E750" i="29"/>
  <c r="J750" i="29" s="1"/>
  <c r="F757" i="29"/>
  <c r="E758" i="29"/>
  <c r="J758" i="29" s="1"/>
  <c r="F765" i="29"/>
  <c r="F773" i="29"/>
  <c r="E774" i="29"/>
  <c r="F781" i="29"/>
  <c r="E782" i="29"/>
  <c r="J782" i="29" s="1"/>
  <c r="F789" i="29"/>
  <c r="E790" i="29"/>
  <c r="J790" i="29" s="1"/>
  <c r="F797" i="29"/>
  <c r="F18" i="29"/>
  <c r="F44" i="29"/>
  <c r="E50" i="29"/>
  <c r="J50" i="29" s="1"/>
  <c r="E58" i="29"/>
  <c r="J58" i="29" s="1"/>
  <c r="E62" i="29"/>
  <c r="J62" i="29" s="1"/>
  <c r="F66" i="29"/>
  <c r="F111" i="29"/>
  <c r="E123" i="29"/>
  <c r="J123" i="29" s="1"/>
  <c r="E155" i="29"/>
  <c r="J155" i="29" s="1"/>
  <c r="E168" i="29"/>
  <c r="J168" i="29" s="1"/>
  <c r="E176" i="29"/>
  <c r="J176" i="29" s="1"/>
  <c r="F184" i="29"/>
  <c r="F189" i="29"/>
  <c r="E192" i="29"/>
  <c r="J192" i="29" s="1"/>
  <c r="F202" i="29"/>
  <c r="E230" i="29"/>
  <c r="J230" i="29" s="1"/>
  <c r="F238" i="29"/>
  <c r="E241" i="29"/>
  <c r="J241" i="29" s="1"/>
  <c r="E258" i="29"/>
  <c r="J258" i="29" s="1"/>
  <c r="F262" i="29"/>
  <c r="F275" i="29"/>
  <c r="F279" i="29"/>
  <c r="E295" i="29"/>
  <c r="J295" i="29" s="1"/>
  <c r="E308" i="29"/>
  <c r="J308" i="29" s="1"/>
  <c r="E313" i="29"/>
  <c r="J313" i="29" s="1"/>
  <c r="F317" i="29"/>
  <c r="F334" i="29"/>
  <c r="F342" i="29"/>
  <c r="E343" i="29"/>
  <c r="J343" i="29" s="1"/>
  <c r="F350" i="29"/>
  <c r="F358" i="29"/>
  <c r="E359" i="29"/>
  <c r="J359" i="29" s="1"/>
  <c r="F374" i="29"/>
  <c r="E375" i="29"/>
  <c r="J375" i="29" s="1"/>
  <c r="E383" i="29"/>
  <c r="F390" i="29"/>
  <c r="E391" i="29"/>
  <c r="F398" i="29"/>
  <c r="F406" i="29"/>
  <c r="E407" i="29"/>
  <c r="F414" i="29"/>
  <c r="F422" i="29"/>
  <c r="F430" i="29"/>
  <c r="E439" i="29"/>
  <c r="F446" i="29"/>
  <c r="F454" i="29"/>
  <c r="E455" i="29"/>
  <c r="F462" i="29"/>
  <c r="F470" i="29"/>
  <c r="E471" i="29"/>
  <c r="J471" i="29" s="1"/>
  <c r="F478" i="29"/>
  <c r="E479" i="29"/>
  <c r="F486" i="29"/>
  <c r="F494" i="29"/>
  <c r="F502" i="29"/>
  <c r="E503" i="29"/>
  <c r="F510" i="29"/>
  <c r="F518" i="29"/>
  <c r="E519" i="29"/>
  <c r="J519" i="29" s="1"/>
  <c r="F526" i="29"/>
  <c r="F534" i="29"/>
  <c r="E535" i="29"/>
  <c r="E551" i="29"/>
  <c r="F558" i="29"/>
  <c r="F566" i="29"/>
  <c r="E567" i="29"/>
  <c r="E575" i="29"/>
  <c r="F20" i="29"/>
  <c r="E41" i="29"/>
  <c r="E46" i="29"/>
  <c r="J46" i="29" s="1"/>
  <c r="F50" i="29"/>
  <c r="E53" i="29"/>
  <c r="F58" i="29"/>
  <c r="E61" i="29"/>
  <c r="F62" i="29"/>
  <c r="E65" i="29"/>
  <c r="J65" i="29" s="1"/>
  <c r="E114" i="29"/>
  <c r="J114" i="29" s="1"/>
  <c r="E122" i="29"/>
  <c r="J122" i="29" s="1"/>
  <c r="F160" i="29"/>
  <c r="F176" i="29"/>
  <c r="F192" i="29"/>
  <c r="F198" i="29"/>
  <c r="E235" i="29"/>
  <c r="F241" i="29"/>
  <c r="E249" i="29"/>
  <c r="J249" i="29" s="1"/>
  <c r="F291" i="29"/>
  <c r="F295" i="29"/>
  <c r="E312" i="29"/>
  <c r="J312" i="29" s="1"/>
  <c r="F313" i="29"/>
  <c r="E324" i="29"/>
  <c r="J324" i="29" s="1"/>
  <c r="F325" i="29"/>
  <c r="E328" i="29"/>
  <c r="J328" i="29" s="1"/>
  <c r="F343" i="29"/>
  <c r="E344" i="29"/>
  <c r="J344" i="29" s="1"/>
  <c r="F359" i="29"/>
  <c r="E360" i="29"/>
  <c r="J360" i="29" s="1"/>
  <c r="F5" i="29"/>
  <c r="E30" i="29"/>
  <c r="J30" i="29" s="1"/>
  <c r="E56" i="29"/>
  <c r="J56" i="29" s="1"/>
  <c r="E89" i="29"/>
  <c r="J89" i="29" s="1"/>
  <c r="F121" i="29"/>
  <c r="F129" i="29"/>
  <c r="F132" i="29"/>
  <c r="F162" i="29"/>
  <c r="F224" i="29"/>
  <c r="F240" i="29"/>
  <c r="F248" i="29"/>
  <c r="F257" i="29"/>
  <c r="E260" i="29"/>
  <c r="E282" i="29"/>
  <c r="J282" i="29" s="1"/>
  <c r="E290" i="29"/>
  <c r="J290" i="29" s="1"/>
  <c r="F307" i="29"/>
  <c r="F323" i="29"/>
  <c r="F329" i="29"/>
  <c r="E330" i="29"/>
  <c r="J330" i="29" s="1"/>
  <c r="F337" i="29"/>
  <c r="E338" i="29"/>
  <c r="J338" i="29" s="1"/>
  <c r="F345" i="29"/>
  <c r="E346" i="29"/>
  <c r="F353" i="29"/>
  <c r="E354" i="29"/>
  <c r="J354" i="29" s="1"/>
  <c r="F369" i="29"/>
  <c r="E370" i="29"/>
  <c r="J370" i="29" s="1"/>
  <c r="F377" i="29"/>
  <c r="E378" i="29"/>
  <c r="F385" i="29"/>
  <c r="E386" i="29"/>
  <c r="E394" i="29"/>
  <c r="J394" i="29" s="1"/>
  <c r="F401" i="29"/>
  <c r="E410" i="29"/>
  <c r="J410" i="29" s="1"/>
  <c r="F417" i="29"/>
  <c r="E418" i="29"/>
  <c r="J418" i="29" s="1"/>
  <c r="F425" i="29"/>
  <c r="E434" i="29"/>
  <c r="J434" i="29" s="1"/>
  <c r="F441" i="29"/>
  <c r="E442" i="29"/>
  <c r="E450" i="29"/>
  <c r="J450" i="29" s="1"/>
  <c r="F457" i="29"/>
  <c r="F465" i="29"/>
  <c r="E466" i="29"/>
  <c r="J466" i="29" s="1"/>
  <c r="E474" i="29"/>
  <c r="J474" i="29" s="1"/>
  <c r="F481" i="29"/>
  <c r="E482" i="29"/>
  <c r="J482" i="29" s="1"/>
  <c r="F489" i="29"/>
  <c r="E490" i="29"/>
  <c r="J490" i="29" s="1"/>
  <c r="F497" i="29"/>
  <c r="E498" i="29"/>
  <c r="J498" i="29" s="1"/>
  <c r="F505" i="29"/>
  <c r="E514" i="29"/>
  <c r="J514" i="29" s="1"/>
  <c r="F529" i="29"/>
  <c r="E530" i="29"/>
  <c r="J530" i="29" s="1"/>
  <c r="F537" i="29"/>
  <c r="E546" i="29"/>
  <c r="J546" i="29" s="1"/>
  <c r="F553" i="29"/>
  <c r="F561" i="29"/>
  <c r="F569" i="29"/>
  <c r="E570" i="29"/>
  <c r="J570" i="29" s="1"/>
  <c r="F577" i="29"/>
  <c r="F585" i="29"/>
  <c r="E586" i="29"/>
  <c r="E594" i="29"/>
  <c r="F601" i="29"/>
  <c r="E602" i="29"/>
  <c r="J602" i="29" s="1"/>
  <c r="F617" i="29"/>
  <c r="E618" i="29"/>
  <c r="J618" i="29" s="1"/>
  <c r="F625" i="29"/>
  <c r="E626" i="29"/>
  <c r="J626" i="29" s="1"/>
  <c r="E634" i="29"/>
  <c r="F641" i="29"/>
  <c r="E642" i="29"/>
  <c r="F649" i="29"/>
  <c r="F657" i="29"/>
  <c r="E658" i="29"/>
  <c r="F665" i="29"/>
  <c r="E666" i="29"/>
  <c r="F673" i="29"/>
  <c r="E674" i="29"/>
  <c r="E682" i="29"/>
  <c r="J682" i="29" s="1"/>
  <c r="F689" i="29"/>
  <c r="E690" i="29"/>
  <c r="J690" i="29" s="1"/>
  <c r="D173" i="29"/>
  <c r="C173" i="29"/>
  <c r="F173" i="29"/>
  <c r="C183" i="29"/>
  <c r="C195" i="29"/>
  <c r="D195" i="29"/>
  <c r="C187" i="29"/>
  <c r="D187" i="29" s="1"/>
  <c r="D221" i="29"/>
  <c r="E221" i="29" s="1"/>
  <c r="H221" i="29"/>
  <c r="C221" i="29"/>
  <c r="D216" i="29"/>
  <c r="F216" i="29"/>
  <c r="E216" i="29"/>
  <c r="F211" i="29"/>
  <c r="C211" i="29"/>
  <c r="D211" i="29" s="1"/>
  <c r="I211" i="29" s="1"/>
  <c r="H211" i="29"/>
  <c r="C263" i="29"/>
  <c r="D263" i="29"/>
  <c r="H263" i="29"/>
  <c r="D278" i="29"/>
  <c r="E278" i="29"/>
  <c r="C278" i="29"/>
  <c r="C269" i="29"/>
  <c r="D269" i="29" s="1"/>
  <c r="E269" i="29"/>
  <c r="F269" i="29"/>
  <c r="D300" i="29"/>
  <c r="F300" i="29" s="1"/>
  <c r="D431" i="29"/>
  <c r="E426" i="29"/>
  <c r="J426" i="29" s="1"/>
  <c r="C504" i="29"/>
  <c r="D504" i="29"/>
  <c r="C524" i="29"/>
  <c r="D524" i="29" s="1"/>
  <c r="E554" i="29"/>
  <c r="J554" i="29" s="1"/>
  <c r="D579" i="29"/>
  <c r="D619" i="29"/>
  <c r="H635" i="29"/>
  <c r="D635" i="29"/>
  <c r="E630" i="29"/>
  <c r="J630" i="29" s="1"/>
  <c r="H651" i="29"/>
  <c r="D651" i="29"/>
  <c r="E646" i="29"/>
  <c r="F693" i="29"/>
  <c r="D703" i="29"/>
  <c r="D775" i="29"/>
  <c r="C281" i="29"/>
  <c r="D281" i="29" s="1"/>
  <c r="D218" i="29"/>
  <c r="D91" i="29"/>
  <c r="F11" i="29"/>
  <c r="E11" i="29"/>
  <c r="J11" i="29" s="1"/>
  <c r="H11" i="29"/>
  <c r="E32" i="29"/>
  <c r="J32" i="29" s="1"/>
  <c r="H32" i="29"/>
  <c r="D73" i="29"/>
  <c r="E73" i="29"/>
  <c r="H89" i="29"/>
  <c r="D89" i="29"/>
  <c r="I89" i="29" s="1"/>
  <c r="F89" i="29"/>
  <c r="D109" i="29"/>
  <c r="F104" i="29"/>
  <c r="H104" i="29"/>
  <c r="D139" i="29"/>
  <c r="E139" i="29"/>
  <c r="D219" i="29"/>
  <c r="H219" i="29"/>
  <c r="C214" i="29"/>
  <c r="D214" i="29"/>
  <c r="F214" i="29"/>
  <c r="D205" i="29"/>
  <c r="E205" i="29"/>
  <c r="E236" i="29"/>
  <c r="J236" i="29" s="1"/>
  <c r="E299" i="29"/>
  <c r="J299" i="29" s="1"/>
  <c r="H299" i="29"/>
  <c r="C293" i="29"/>
  <c r="D293" i="29" s="1"/>
  <c r="E293" i="29"/>
  <c r="F293" i="29"/>
  <c r="D284" i="29"/>
  <c r="F314" i="29"/>
  <c r="H314" i="29"/>
  <c r="AN127" i="14"/>
  <c r="AL127" i="14"/>
  <c r="D74" i="29"/>
  <c r="D10" i="29"/>
  <c r="C61" i="29"/>
  <c r="D61" i="29" s="1"/>
  <c r="D77" i="29"/>
  <c r="E77" i="29"/>
  <c r="D72" i="29"/>
  <c r="I72" i="29" s="1"/>
  <c r="E72" i="29"/>
  <c r="J72" i="29" s="1"/>
  <c r="C67" i="29"/>
  <c r="D67" i="29"/>
  <c r="H97" i="29"/>
  <c r="E97" i="29"/>
  <c r="J97" i="29" s="1"/>
  <c r="C133" i="29"/>
  <c r="D133" i="29" s="1"/>
  <c r="E133" i="29"/>
  <c r="C128" i="29"/>
  <c r="D128" i="29"/>
  <c r="D154" i="29"/>
  <c r="D149" i="29"/>
  <c r="C149" i="29"/>
  <c r="C213" i="29"/>
  <c r="D213" i="29" s="1"/>
  <c r="D204" i="29"/>
  <c r="F204" i="29"/>
  <c r="H225" i="29"/>
  <c r="E225" i="29"/>
  <c r="J225" i="29" s="1"/>
  <c r="C256" i="29"/>
  <c r="D256" i="29" s="1"/>
  <c r="E251" i="29"/>
  <c r="J251" i="29" s="1"/>
  <c r="H251" i="29"/>
  <c r="D246" i="29"/>
  <c r="C272" i="29"/>
  <c r="D272" i="29" s="1"/>
  <c r="E267" i="29"/>
  <c r="J267" i="29" s="1"/>
  <c r="H267" i="29"/>
  <c r="D292" i="29"/>
  <c r="F292" i="29" s="1"/>
  <c r="C287" i="29"/>
  <c r="D287" i="29" s="1"/>
  <c r="D318" i="29"/>
  <c r="D286" i="29"/>
  <c r="E286" i="29" s="1"/>
  <c r="D252" i="29"/>
  <c r="F133" i="29"/>
  <c r="D92" i="29"/>
  <c r="H9" i="29"/>
  <c r="C9" i="29"/>
  <c r="H35" i="29"/>
  <c r="C26" i="29"/>
  <c r="D26" i="29" s="1"/>
  <c r="C81" i="29"/>
  <c r="D81" i="29" s="1"/>
  <c r="D76" i="29"/>
  <c r="F76" i="29"/>
  <c r="C102" i="29"/>
  <c r="D102" i="29" s="1"/>
  <c r="I102" i="29" s="1"/>
  <c r="H102" i="29"/>
  <c r="H137" i="29"/>
  <c r="D137" i="29"/>
  <c r="E137" i="29"/>
  <c r="H169" i="29"/>
  <c r="F169" i="29"/>
  <c r="E164" i="29"/>
  <c r="J164" i="29" s="1"/>
  <c r="F164" i="29"/>
  <c r="H164" i="29"/>
  <c r="D197" i="29"/>
  <c r="C197" i="29"/>
  <c r="D189" i="29"/>
  <c r="C189" i="29"/>
  <c r="C222" i="29"/>
  <c r="D222" i="29" s="1"/>
  <c r="D217" i="29"/>
  <c r="I217" i="29" s="1"/>
  <c r="F217" i="29"/>
  <c r="C208" i="29"/>
  <c r="D208" i="29" s="1"/>
  <c r="I208" i="29" s="1"/>
  <c r="F208" i="29"/>
  <c r="D229" i="29"/>
  <c r="I229" i="29" s="1"/>
  <c r="F229" i="29"/>
  <c r="H229" i="29"/>
  <c r="D260" i="29"/>
  <c r="F260" i="29" s="1"/>
  <c r="C255" i="29"/>
  <c r="D255" i="29" s="1"/>
  <c r="D276" i="29"/>
  <c r="F276" i="29"/>
  <c r="C271" i="29"/>
  <c r="D271" i="29"/>
  <c r="D302" i="29"/>
  <c r="E302" i="29" s="1"/>
  <c r="E291" i="29"/>
  <c r="J291" i="29" s="1"/>
  <c r="H291" i="29"/>
  <c r="F322" i="29"/>
  <c r="H322" i="29"/>
  <c r="AF21" i="17"/>
  <c r="D21" i="17"/>
  <c r="AJ21" i="17"/>
  <c r="AK21" i="17"/>
  <c r="AE21" i="17"/>
  <c r="M21" i="17"/>
  <c r="AL89" i="8"/>
  <c r="AN89" i="8"/>
  <c r="D324" i="29"/>
  <c r="I324" i="29" s="1"/>
  <c r="E318" i="29"/>
  <c r="H292" i="29"/>
  <c r="E287" i="29"/>
  <c r="D270" i="29"/>
  <c r="D267" i="29"/>
  <c r="I267" i="29" s="1"/>
  <c r="D244" i="29"/>
  <c r="D225" i="29"/>
  <c r="I225" i="29" s="1"/>
  <c r="H128" i="29"/>
  <c r="H109" i="29"/>
  <c r="D75" i="29"/>
  <c r="F72" i="29"/>
  <c r="C41" i="29"/>
  <c r="D41" i="29" s="1"/>
  <c r="D11" i="29"/>
  <c r="I11" i="29" s="1"/>
  <c r="F19" i="29"/>
  <c r="C14" i="29"/>
  <c r="D14" i="29"/>
  <c r="I14" i="29" s="1"/>
  <c r="C25" i="29"/>
  <c r="D25" i="29" s="1"/>
  <c r="E25" i="29"/>
  <c r="C60" i="29"/>
  <c r="D60" i="29" s="1"/>
  <c r="F60" i="29" s="1"/>
  <c r="C55" i="29"/>
  <c r="H50" i="29"/>
  <c r="D71" i="29"/>
  <c r="I71" i="29" s="1"/>
  <c r="E71" i="29"/>
  <c r="J71" i="29" s="1"/>
  <c r="D101" i="29"/>
  <c r="F101" i="29"/>
  <c r="H101" i="29"/>
  <c r="E96" i="29"/>
  <c r="J96" i="29" s="1"/>
  <c r="H96" i="29"/>
  <c r="C121" i="29"/>
  <c r="D121" i="29" s="1"/>
  <c r="I121" i="29" s="1"/>
  <c r="E116" i="29"/>
  <c r="J116" i="29" s="1"/>
  <c r="H116" i="29"/>
  <c r="C142" i="29"/>
  <c r="D142" i="29" s="1"/>
  <c r="F142" i="29" s="1"/>
  <c r="E142" i="29"/>
  <c r="C127" i="29"/>
  <c r="D127" i="29"/>
  <c r="C158" i="29"/>
  <c r="D158" i="29" s="1"/>
  <c r="E158" i="29"/>
  <c r="F163" i="29"/>
  <c r="E163" i="29"/>
  <c r="J163" i="29" s="1"/>
  <c r="H163" i="29"/>
  <c r="F168" i="29"/>
  <c r="H168" i="29"/>
  <c r="C212" i="29"/>
  <c r="H233" i="29"/>
  <c r="F233" i="29"/>
  <c r="E224" i="29"/>
  <c r="J224" i="29" s="1"/>
  <c r="H224" i="29"/>
  <c r="F250" i="29"/>
  <c r="H250" i="29"/>
  <c r="C245" i="29"/>
  <c r="D245" i="29" s="1"/>
  <c r="H280" i="29"/>
  <c r="C280" i="29"/>
  <c r="D280" i="29" s="1"/>
  <c r="E275" i="29"/>
  <c r="J275" i="29" s="1"/>
  <c r="H275" i="29"/>
  <c r="F266" i="29"/>
  <c r="H266" i="29"/>
  <c r="E307" i="29"/>
  <c r="J307" i="29" s="1"/>
  <c r="H307" i="29"/>
  <c r="AG18" i="18"/>
  <c r="AI18" i="18"/>
  <c r="AG26" i="18"/>
  <c r="AI26" i="18"/>
  <c r="AL22" i="13"/>
  <c r="AN22" i="13"/>
  <c r="AK13" i="11"/>
  <c r="AE13" i="11"/>
  <c r="D13" i="11"/>
  <c r="AF13" i="11"/>
  <c r="M13" i="11"/>
  <c r="AJ13" i="11"/>
  <c r="AN28" i="17"/>
  <c r="AL28" i="17"/>
  <c r="AN68" i="8"/>
  <c r="AL68" i="8"/>
  <c r="AN94" i="12"/>
  <c r="AL94" i="12"/>
  <c r="AF39" i="14"/>
  <c r="AK39" i="14"/>
  <c r="AJ39" i="14"/>
  <c r="D39" i="14"/>
  <c r="AE39" i="14"/>
  <c r="M39" i="14"/>
  <c r="AF53" i="18"/>
  <c r="AE53" i="18"/>
  <c r="D53" i="18"/>
  <c r="AK53" i="18"/>
  <c r="M53" i="18"/>
  <c r="AJ53" i="18"/>
  <c r="E20" i="29"/>
  <c r="J20" i="29" s="1"/>
  <c r="C6" i="29"/>
  <c r="D6" i="29" s="1"/>
  <c r="D53" i="29"/>
  <c r="H53" i="29" s="1"/>
  <c r="H65" i="29"/>
  <c r="E100" i="29"/>
  <c r="J100" i="29" s="1"/>
  <c r="F91" i="29"/>
  <c r="D117" i="29"/>
  <c r="F123" i="29"/>
  <c r="H129" i="29"/>
  <c r="F155" i="29"/>
  <c r="D181" i="29"/>
  <c r="E220" i="29"/>
  <c r="J220" i="29" s="1"/>
  <c r="D237" i="29"/>
  <c r="F227" i="29"/>
  <c r="AN67" i="11"/>
  <c r="AL67" i="11"/>
  <c r="E5" i="29"/>
  <c r="J5" i="29" s="1"/>
  <c r="H5" i="29"/>
  <c r="E52" i="29"/>
  <c r="J52" i="29" s="1"/>
  <c r="F107" i="29"/>
  <c r="E124" i="29"/>
  <c r="J124" i="29" s="1"/>
  <c r="F171" i="29"/>
  <c r="AL150" i="10"/>
  <c r="AN150" i="10"/>
  <c r="H20" i="29"/>
  <c r="F51" i="29"/>
  <c r="E68" i="29"/>
  <c r="J68" i="29" s="1"/>
  <c r="E132" i="29"/>
  <c r="J132" i="29" s="1"/>
  <c r="H153" i="29"/>
  <c r="F235" i="29"/>
  <c r="AN140" i="14"/>
  <c r="AL140" i="14"/>
  <c r="AL146" i="14"/>
  <c r="AN146" i="14"/>
  <c r="AN94" i="15"/>
  <c r="AL94" i="15"/>
  <c r="B7" i="29"/>
  <c r="D7" i="29" s="1"/>
  <c r="B15" i="29"/>
  <c r="D15" i="29" s="1"/>
  <c r="E15" i="29" s="1"/>
  <c r="B23" i="29"/>
  <c r="D23" i="29" s="1"/>
  <c r="B31" i="29"/>
  <c r="D31" i="29" s="1"/>
  <c r="B39" i="29"/>
  <c r="D39" i="29" s="1"/>
  <c r="I39" i="29" s="1"/>
  <c r="B47" i="29"/>
  <c r="D47" i="29" s="1"/>
  <c r="I47" i="29" s="1"/>
  <c r="B55" i="29"/>
  <c r="D55" i="29" s="1"/>
  <c r="B63" i="29"/>
  <c r="D63" i="29" s="1"/>
  <c r="B71" i="29"/>
  <c r="B79" i="29"/>
  <c r="D79" i="29" s="1"/>
  <c r="F79" i="29" s="1"/>
  <c r="B87" i="29"/>
  <c r="D87" i="29" s="1"/>
  <c r="B95" i="29"/>
  <c r="D95" i="29" s="1"/>
  <c r="B103" i="29"/>
  <c r="D103" i="29" s="1"/>
  <c r="I103" i="29" s="1"/>
  <c r="B111" i="29"/>
  <c r="D111" i="29" s="1"/>
  <c r="I111" i="29" s="1"/>
  <c r="B119" i="29"/>
  <c r="D119" i="29" s="1"/>
  <c r="B127" i="29"/>
  <c r="B135" i="29"/>
  <c r="B143" i="29"/>
  <c r="D143" i="29" s="1"/>
  <c r="E143" i="29" s="1"/>
  <c r="B151" i="29"/>
  <c r="D151" i="29" s="1"/>
  <c r="B159" i="29"/>
  <c r="D159" i="29" s="1"/>
  <c r="B167" i="29"/>
  <c r="D167" i="29" s="1"/>
  <c r="B175" i="29"/>
  <c r="B183" i="29"/>
  <c r="D183" i="29" s="1"/>
  <c r="B191" i="29"/>
  <c r="B199" i="29"/>
  <c r="D199" i="29" s="1"/>
  <c r="B207" i="29"/>
  <c r="D207" i="29" s="1"/>
  <c r="B215" i="29"/>
  <c r="D215" i="29" s="1"/>
  <c r="I215" i="29" s="1"/>
  <c r="B223" i="29"/>
  <c r="D223" i="29" s="1"/>
  <c r="B231" i="29"/>
  <c r="D231" i="29" s="1"/>
  <c r="I231" i="29" s="1"/>
  <c r="B239" i="29"/>
  <c r="D239" i="29" s="1"/>
  <c r="E36" i="29"/>
  <c r="J36" i="29" s="1"/>
  <c r="F27" i="29"/>
  <c r="E92" i="29"/>
  <c r="E140" i="29"/>
  <c r="J140" i="29" s="1"/>
  <c r="F131" i="29"/>
  <c r="E148" i="29"/>
  <c r="J148" i="29" s="1"/>
  <c r="F179" i="29"/>
  <c r="C174" i="29"/>
  <c r="D174" i="29" s="1"/>
  <c r="C198" i="29"/>
  <c r="D198" i="29" s="1"/>
  <c r="C190" i="29"/>
  <c r="D190" i="29" s="1"/>
  <c r="H190" i="29" s="1"/>
  <c r="H209" i="29"/>
  <c r="AL16" i="18"/>
  <c r="AN16" i="18"/>
  <c r="AL129" i="18"/>
  <c r="AN129" i="18"/>
  <c r="AL138" i="18"/>
  <c r="AN138" i="18"/>
  <c r="AN103" i="19"/>
  <c r="AL103" i="19"/>
  <c r="AN95" i="16"/>
  <c r="AL95" i="16"/>
  <c r="AG15" i="8"/>
  <c r="AI15" i="8"/>
  <c r="D50" i="19"/>
  <c r="AE50" i="19"/>
  <c r="AF50" i="19"/>
  <c r="AJ50" i="19"/>
  <c r="AK50" i="19"/>
  <c r="M50" i="19"/>
  <c r="D55" i="19"/>
  <c r="AE55" i="19"/>
  <c r="AF55" i="19"/>
  <c r="AK55" i="19"/>
  <c r="AJ55" i="19"/>
  <c r="M55" i="19"/>
  <c r="AL13" i="18"/>
  <c r="AN13" i="18"/>
  <c r="AL52" i="18"/>
  <c r="AN52" i="18"/>
  <c r="AN15" i="13"/>
  <c r="AL15" i="13"/>
  <c r="AN17" i="13"/>
  <c r="AL17" i="13"/>
  <c r="AN69" i="13"/>
  <c r="AL69" i="13"/>
  <c r="AL92" i="16"/>
  <c r="AN92" i="16"/>
  <c r="AN121" i="16"/>
  <c r="AL121" i="16"/>
  <c r="AL150" i="17"/>
  <c r="AN150" i="17"/>
  <c r="AN51" i="8"/>
  <c r="AL51" i="8"/>
  <c r="AN65" i="8"/>
  <c r="AL86" i="8"/>
  <c r="AN86" i="8"/>
  <c r="AN126" i="8"/>
  <c r="AG27" i="10"/>
  <c r="AI27" i="10"/>
  <c r="D54" i="17"/>
  <c r="AF54" i="17"/>
  <c r="AK54" i="17"/>
  <c r="AJ54" i="17"/>
  <c r="AE54" i="17"/>
  <c r="M54" i="17"/>
  <c r="AL118" i="18"/>
  <c r="AN118" i="18"/>
  <c r="AL63" i="19"/>
  <c r="AN63" i="19"/>
  <c r="AL67" i="19"/>
  <c r="AN67" i="19"/>
  <c r="AL100" i="19"/>
  <c r="AN66" i="14"/>
  <c r="AL66" i="14"/>
  <c r="AN52" i="15"/>
  <c r="AL79" i="15"/>
  <c r="AN79" i="15"/>
  <c r="AG39" i="9"/>
  <c r="AI39" i="9"/>
  <c r="AF49" i="9"/>
  <c r="AJ49" i="9"/>
  <c r="D49" i="9"/>
  <c r="AE49" i="9"/>
  <c r="M49" i="9"/>
  <c r="AK49" i="9"/>
  <c r="AG14" i="18"/>
  <c r="AI14" i="18"/>
  <c r="AL125" i="19"/>
  <c r="AN125" i="19"/>
  <c r="AN127" i="13"/>
  <c r="AL127" i="13"/>
  <c r="AN26" i="14"/>
  <c r="AL26" i="14"/>
  <c r="AN96" i="14"/>
  <c r="AL96" i="14"/>
  <c r="AL100" i="14"/>
  <c r="AN100" i="14"/>
  <c r="AN41" i="16"/>
  <c r="AL41" i="16"/>
  <c r="AG16" i="17"/>
  <c r="AI16" i="17"/>
  <c r="AG23" i="8"/>
  <c r="AI23" i="8"/>
  <c r="AK30" i="8"/>
  <c r="D30" i="8"/>
  <c r="AF30" i="8"/>
  <c r="AE30" i="8"/>
  <c r="AJ30" i="8"/>
  <c r="M30" i="8"/>
  <c r="AN17" i="14"/>
  <c r="AN21" i="14"/>
  <c r="AL21" i="14"/>
  <c r="AN96" i="16"/>
  <c r="AN19" i="17"/>
  <c r="AL19" i="17"/>
  <c r="AN127" i="17"/>
  <c r="AK29" i="9"/>
  <c r="AJ29" i="9"/>
  <c r="AF29" i="9"/>
  <c r="D29" i="9"/>
  <c r="AE29" i="9"/>
  <c r="AG16" i="10"/>
  <c r="AI16" i="10"/>
  <c r="AG155" i="18"/>
  <c r="AI155" i="18"/>
  <c r="AL165" i="18"/>
  <c r="AN16" i="19"/>
  <c r="AL45" i="19"/>
  <c r="AN113" i="17"/>
  <c r="AK19" i="11"/>
  <c r="D19" i="11"/>
  <c r="AJ19" i="11"/>
  <c r="AF19" i="11"/>
  <c r="AE19" i="11"/>
  <c r="AI78" i="11"/>
  <c r="AG78" i="11"/>
  <c r="AN23" i="18"/>
  <c r="AL40" i="18"/>
  <c r="AN40" i="18"/>
  <c r="AL152" i="18"/>
  <c r="AN152" i="18"/>
  <c r="AL90" i="19"/>
  <c r="AN90" i="19"/>
  <c r="AJ16" i="17"/>
  <c r="AK16" i="17"/>
  <c r="D16" i="17"/>
  <c r="AE16" i="17"/>
  <c r="AN121" i="17"/>
  <c r="AL121" i="17"/>
  <c r="AK25" i="9"/>
  <c r="AJ25" i="9"/>
  <c r="AF25" i="9"/>
  <c r="AE25" i="9"/>
  <c r="AN99" i="11"/>
  <c r="AL99" i="11"/>
  <c r="AN103" i="11"/>
  <c r="AL103" i="11"/>
  <c r="AF55" i="15"/>
  <c r="D55" i="15"/>
  <c r="AE55" i="15"/>
  <c r="AK55" i="15"/>
  <c r="AJ55" i="15"/>
  <c r="AF64" i="11"/>
  <c r="AK64" i="11"/>
  <c r="AE64" i="11"/>
  <c r="D64" i="11"/>
  <c r="AJ64" i="11"/>
  <c r="AL68" i="18"/>
  <c r="AN68" i="18"/>
  <c r="AN121" i="18"/>
  <c r="AL121" i="18"/>
  <c r="AG140" i="18"/>
  <c r="AI140" i="18"/>
  <c r="AG154" i="18"/>
  <c r="AI154" i="18"/>
  <c r="AL38" i="14"/>
  <c r="AN38" i="14"/>
  <c r="AL78" i="9"/>
  <c r="AN78" i="9"/>
  <c r="AF41" i="16"/>
  <c r="D41" i="16"/>
  <c r="AJ41" i="16"/>
  <c r="AE41" i="16"/>
  <c r="AE36" i="14"/>
  <c r="D36" i="14"/>
  <c r="AF36" i="14"/>
  <c r="AK36" i="14"/>
  <c r="AJ36" i="14"/>
  <c r="AF68" i="12"/>
  <c r="AE68" i="12"/>
  <c r="AK68" i="12"/>
  <c r="AJ68" i="12"/>
  <c r="AG72" i="12"/>
  <c r="AI72" i="12"/>
  <c r="D79" i="11"/>
  <c r="AE79" i="11"/>
  <c r="AF79" i="11"/>
  <c r="AK79" i="11"/>
  <c r="AJ79" i="11"/>
  <c r="AE62" i="15"/>
  <c r="AF62" i="15"/>
  <c r="AJ62" i="15"/>
  <c r="AK62" i="15"/>
  <c r="D62" i="15"/>
  <c r="AG72" i="19"/>
  <c r="AI72" i="19"/>
  <c r="AN28" i="18"/>
  <c r="AL115" i="18"/>
  <c r="AN115" i="18"/>
  <c r="AL146" i="18"/>
  <c r="AG148" i="18"/>
  <c r="AI148" i="18"/>
  <c r="AN54" i="19"/>
  <c r="AN117" i="13"/>
  <c r="AN121" i="13"/>
  <c r="AN117" i="14"/>
  <c r="AN121" i="14"/>
  <c r="AN69" i="17"/>
  <c r="AK25" i="8"/>
  <c r="AF25" i="8"/>
  <c r="AJ25" i="8"/>
  <c r="AE25" i="8"/>
  <c r="D25" i="8"/>
  <c r="AK23" i="9"/>
  <c r="AJ23" i="9"/>
  <c r="AF23" i="9"/>
  <c r="AE23" i="9"/>
  <c r="AK18" i="11"/>
  <c r="AF18" i="11"/>
  <c r="AE18" i="11"/>
  <c r="D18" i="11"/>
  <c r="AJ18" i="11"/>
  <c r="AF47" i="18"/>
  <c r="AE47" i="18"/>
  <c r="AJ47" i="18"/>
  <c r="D47" i="18"/>
  <c r="AK47" i="18"/>
  <c r="AG74" i="18"/>
  <c r="AI74" i="18"/>
  <c r="AF122" i="18"/>
  <c r="D122" i="18"/>
  <c r="AE122" i="18"/>
  <c r="AK122" i="18"/>
  <c r="AJ122" i="18"/>
  <c r="AF118" i="16"/>
  <c r="D118" i="16"/>
  <c r="AE118" i="16"/>
  <c r="AK118" i="16"/>
  <c r="AJ118" i="16"/>
  <c r="AF128" i="16"/>
  <c r="D128" i="16"/>
  <c r="AE128" i="16"/>
  <c r="AJ128" i="16"/>
  <c r="AK128" i="16"/>
  <c r="AF112" i="8"/>
  <c r="D112" i="8"/>
  <c r="AE112" i="8"/>
  <c r="AK112" i="8"/>
  <c r="AJ112" i="8"/>
  <c r="AG19" i="18"/>
  <c r="AI19" i="18"/>
  <c r="AL24" i="18"/>
  <c r="AN24" i="18"/>
  <c r="AG144" i="18"/>
  <c r="AI144" i="18"/>
  <c r="AI147" i="18"/>
  <c r="AG147" i="18"/>
  <c r="AN25" i="13"/>
  <c r="AN63" i="14"/>
  <c r="AN125" i="14"/>
  <c r="AN101" i="16"/>
  <c r="AG19" i="8"/>
  <c r="AI19" i="8"/>
  <c r="AF51" i="19"/>
  <c r="AE51" i="19"/>
  <c r="D51" i="19"/>
  <c r="AK51" i="19"/>
  <c r="AG22" i="18"/>
  <c r="AI22" i="18"/>
  <c r="AL27" i="18"/>
  <c r="AN27" i="18"/>
  <c r="AG138" i="18"/>
  <c r="AI138" i="18"/>
  <c r="AL142" i="18"/>
  <c r="AN142" i="18"/>
  <c r="AL42" i="19"/>
  <c r="AN42" i="19"/>
  <c r="AN46" i="19"/>
  <c r="AN143" i="17"/>
  <c r="AK14" i="8"/>
  <c r="D14" i="8"/>
  <c r="AF14" i="8"/>
  <c r="AE14" i="8"/>
  <c r="AF37" i="11"/>
  <c r="D37" i="11"/>
  <c r="AK37" i="11"/>
  <c r="AJ37" i="11"/>
  <c r="AE37" i="11"/>
  <c r="AF47" i="19"/>
  <c r="D47" i="19"/>
  <c r="AE47" i="19"/>
  <c r="AK47" i="19"/>
  <c r="AJ47" i="19"/>
  <c r="AN146" i="18"/>
  <c r="AL20" i="18"/>
  <c r="AN20" i="18"/>
  <c r="AG25" i="18"/>
  <c r="AI25" i="18"/>
  <c r="AN28" i="19"/>
  <c r="AN100" i="15"/>
  <c r="AN104" i="15"/>
  <c r="AK19" i="8"/>
  <c r="AJ19" i="8"/>
  <c r="AE19" i="8"/>
  <c r="D50" i="14"/>
  <c r="AF50" i="14"/>
  <c r="AJ50" i="14"/>
  <c r="AK50" i="14"/>
  <c r="AL42" i="18"/>
  <c r="AL90" i="18"/>
  <c r="AL150" i="18"/>
  <c r="AN150" i="18"/>
  <c r="AL87" i="19"/>
  <c r="AN87" i="19"/>
  <c r="AN77" i="16"/>
  <c r="AG12" i="17"/>
  <c r="AI12" i="17"/>
  <c r="AG18" i="17"/>
  <c r="AI18" i="17"/>
  <c r="AN115" i="9"/>
  <c r="AG19" i="10"/>
  <c r="AI19" i="10"/>
  <c r="AG21" i="10"/>
  <c r="AI21" i="10"/>
  <c r="AG23" i="10"/>
  <c r="AI23" i="10"/>
  <c r="AG25" i="10"/>
  <c r="AI25" i="10"/>
  <c r="AE39" i="12"/>
  <c r="AF39" i="12"/>
  <c r="D39" i="12"/>
  <c r="AK39" i="12"/>
  <c r="AJ39" i="12"/>
  <c r="AG44" i="9"/>
  <c r="AI44" i="9"/>
  <c r="AF38" i="15"/>
  <c r="D38" i="15"/>
  <c r="AE38" i="15"/>
  <c r="AJ38" i="15"/>
  <c r="AF45" i="15"/>
  <c r="D45" i="15"/>
  <c r="AE45" i="15"/>
  <c r="AK45" i="15"/>
  <c r="AJ45" i="15"/>
  <c r="AE50" i="15"/>
  <c r="D50" i="15"/>
  <c r="AF50" i="15"/>
  <c r="AK50" i="15"/>
  <c r="AJ50" i="15"/>
  <c r="AF72" i="14"/>
  <c r="AE72" i="14"/>
  <c r="AK72" i="14"/>
  <c r="AF80" i="18"/>
  <c r="D80" i="18"/>
  <c r="AE80" i="18"/>
  <c r="AK80" i="18"/>
  <c r="AJ80" i="18"/>
  <c r="AF124" i="15"/>
  <c r="D124" i="15"/>
  <c r="AE124" i="15"/>
  <c r="AK124" i="15"/>
  <c r="AJ124" i="15"/>
  <c r="AL29" i="18"/>
  <c r="AN29" i="18"/>
  <c r="AL94" i="18"/>
  <c r="AN94" i="18"/>
  <c r="AL167" i="18"/>
  <c r="AN167" i="18"/>
  <c r="AN24" i="19"/>
  <c r="AN13" i="14"/>
  <c r="AN79" i="14"/>
  <c r="AN128" i="15"/>
  <c r="AN63" i="16"/>
  <c r="AG27" i="8"/>
  <c r="AI27" i="8"/>
  <c r="AN116" i="8"/>
  <c r="AG22" i="9"/>
  <c r="AI22" i="9"/>
  <c r="AG17" i="10"/>
  <c r="AI17" i="10"/>
  <c r="AN137" i="10"/>
  <c r="AN87" i="11"/>
  <c r="AG38" i="16"/>
  <c r="AI38" i="16"/>
  <c r="D43" i="16"/>
  <c r="AE43" i="16"/>
  <c r="AF43" i="16"/>
  <c r="AK43" i="16"/>
  <c r="AJ43" i="16"/>
  <c r="AG48" i="16"/>
  <c r="AI48" i="16"/>
  <c r="AG39" i="15"/>
  <c r="AI39" i="15"/>
  <c r="D75" i="14"/>
  <c r="AE75" i="14"/>
  <c r="AF75" i="14"/>
  <c r="AJ75" i="14"/>
  <c r="D64" i="19"/>
  <c r="AE64" i="19"/>
  <c r="AF64" i="19"/>
  <c r="AK64" i="19"/>
  <c r="AG27" i="18"/>
  <c r="AI27" i="18"/>
  <c r="AL39" i="18"/>
  <c r="AN39" i="18"/>
  <c r="AL50" i="18"/>
  <c r="AN50" i="18"/>
  <c r="AL137" i="18"/>
  <c r="AN137" i="18"/>
  <c r="AL144" i="18"/>
  <c r="AN144" i="18"/>
  <c r="AG146" i="18"/>
  <c r="AI146" i="18"/>
  <c r="AL40" i="19"/>
  <c r="AN40" i="19"/>
  <c r="AL121" i="19"/>
  <c r="AN23" i="13"/>
  <c r="AN92" i="15"/>
  <c r="AF26" i="17"/>
  <c r="D26" i="17"/>
  <c r="AJ26" i="17"/>
  <c r="AE26" i="17"/>
  <c r="AK22" i="8"/>
  <c r="D22" i="8"/>
  <c r="AF22" i="8"/>
  <c r="AE22" i="8"/>
  <c r="AE55" i="12"/>
  <c r="AJ55" i="12"/>
  <c r="AF55" i="12"/>
  <c r="D55" i="12"/>
  <c r="AK55" i="12"/>
  <c r="AG38" i="9"/>
  <c r="AI38" i="9"/>
  <c r="AE42" i="9"/>
  <c r="AK42" i="9"/>
  <c r="AJ42" i="9"/>
  <c r="AF42" i="9"/>
  <c r="AF37" i="8"/>
  <c r="AE37" i="8"/>
  <c r="AJ37" i="8"/>
  <c r="AK37" i="8"/>
  <c r="AE43" i="8"/>
  <c r="AF43" i="8"/>
  <c r="D43" i="8"/>
  <c r="AJ43" i="8"/>
  <c r="AF46" i="17"/>
  <c r="AE46" i="17"/>
  <c r="AK46" i="17"/>
  <c r="AJ46" i="17"/>
  <c r="D46" i="17"/>
  <c r="AG66" i="14"/>
  <c r="AI66" i="14"/>
  <c r="AL21" i="18"/>
  <c r="AN21" i="18"/>
  <c r="AG30" i="18"/>
  <c r="AI30" i="18"/>
  <c r="AG142" i="18"/>
  <c r="AI142" i="18"/>
  <c r="AL153" i="18"/>
  <c r="AN153" i="18"/>
  <c r="AN29" i="14"/>
  <c r="AN46" i="15"/>
  <c r="AJ12" i="17"/>
  <c r="AE12" i="17"/>
  <c r="AK12" i="17"/>
  <c r="AJ14" i="17"/>
  <c r="AF14" i="17"/>
  <c r="AF30" i="17"/>
  <c r="AK30" i="17"/>
  <c r="AJ30" i="17"/>
  <c r="AK27" i="8"/>
  <c r="AJ27" i="8"/>
  <c r="AE27" i="8"/>
  <c r="AG18" i="9"/>
  <c r="AI18" i="9"/>
  <c r="AG20" i="9"/>
  <c r="AI20" i="9"/>
  <c r="AF36" i="11"/>
  <c r="D36" i="11"/>
  <c r="AE36" i="11"/>
  <c r="AK36" i="11"/>
  <c r="AJ36" i="11"/>
  <c r="AF44" i="11"/>
  <c r="D44" i="11"/>
  <c r="AE44" i="11"/>
  <c r="AK44" i="11"/>
  <c r="AJ44" i="11"/>
  <c r="AE38" i="8"/>
  <c r="AJ38" i="8"/>
  <c r="AK38" i="8"/>
  <c r="AF38" i="8"/>
  <c r="D38" i="8"/>
  <c r="AG40" i="13"/>
  <c r="AI40" i="13"/>
  <c r="AG38" i="18"/>
  <c r="AI38" i="18"/>
  <c r="AF78" i="12"/>
  <c r="AE78" i="12"/>
  <c r="AJ78" i="12"/>
  <c r="AK78" i="12"/>
  <c r="D78" i="12"/>
  <c r="AE61" i="14"/>
  <c r="AF61" i="14"/>
  <c r="D61" i="14"/>
  <c r="AK61" i="14"/>
  <c r="AL44" i="18"/>
  <c r="AL98" i="18"/>
  <c r="AG152" i="18"/>
  <c r="AI152" i="18"/>
  <c r="AK11" i="8"/>
  <c r="AJ11" i="8"/>
  <c r="AE11" i="8"/>
  <c r="AK17" i="8"/>
  <c r="AF17" i="8"/>
  <c r="AJ17" i="8"/>
  <c r="AE17" i="8"/>
  <c r="AK11" i="11"/>
  <c r="D11" i="11"/>
  <c r="AJ11" i="11"/>
  <c r="AF11" i="11"/>
  <c r="AE11" i="11"/>
  <c r="AK22" i="11"/>
  <c r="AF22" i="11"/>
  <c r="AE22" i="11"/>
  <c r="D22" i="11"/>
  <c r="AJ22" i="11"/>
  <c r="D53" i="12"/>
  <c r="AE53" i="12"/>
  <c r="AK53" i="12"/>
  <c r="AJ53" i="12"/>
  <c r="AE55" i="10"/>
  <c r="AK55" i="10"/>
  <c r="D55" i="10"/>
  <c r="AF55" i="10"/>
  <c r="AF80" i="9"/>
  <c r="AE80" i="9"/>
  <c r="AK80" i="9"/>
  <c r="AJ80" i="9"/>
  <c r="AE64" i="8"/>
  <c r="AF64" i="8"/>
  <c r="D64" i="8"/>
  <c r="AK64" i="8"/>
  <c r="D67" i="14"/>
  <c r="AE67" i="14"/>
  <c r="AF67" i="14"/>
  <c r="D64" i="18"/>
  <c r="AE64" i="18"/>
  <c r="AF64" i="18"/>
  <c r="AK64" i="18"/>
  <c r="AJ64" i="18"/>
  <c r="AG12" i="18"/>
  <c r="AI12" i="18"/>
  <c r="AG16" i="18"/>
  <c r="AI16" i="18"/>
  <c r="AG20" i="18"/>
  <c r="AI20" i="18"/>
  <c r="AG24" i="18"/>
  <c r="AI24" i="18"/>
  <c r="AG28" i="18"/>
  <c r="AI28" i="18"/>
  <c r="AL48" i="18"/>
  <c r="AJ15" i="17"/>
  <c r="D15" i="17"/>
  <c r="AF15" i="17"/>
  <c r="AE15" i="17"/>
  <c r="AK13" i="9"/>
  <c r="AJ13" i="9"/>
  <c r="AF13" i="9"/>
  <c r="D13" i="9"/>
  <c r="AK21" i="9"/>
  <c r="AJ21" i="9"/>
  <c r="AF21" i="9"/>
  <c r="D21" i="9"/>
  <c r="AE21" i="9"/>
  <c r="AK14" i="11"/>
  <c r="AF14" i="11"/>
  <c r="AE14" i="11"/>
  <c r="D14" i="11"/>
  <c r="AE42" i="12"/>
  <c r="AK42" i="12"/>
  <c r="D42" i="12"/>
  <c r="AF42" i="12"/>
  <c r="D37" i="17"/>
  <c r="AE37" i="17"/>
  <c r="AK37" i="17"/>
  <c r="AJ37" i="17"/>
  <c r="AF37" i="17"/>
  <c r="AF40" i="17"/>
  <c r="D40" i="17"/>
  <c r="AE40" i="17"/>
  <c r="AK40" i="17"/>
  <c r="AJ40" i="17"/>
  <c r="AF49" i="16"/>
  <c r="AE49" i="16"/>
  <c r="D49" i="16"/>
  <c r="AJ49" i="16"/>
  <c r="AI37" i="10"/>
  <c r="AG37" i="10"/>
  <c r="AE77" i="14"/>
  <c r="AF77" i="14"/>
  <c r="D77" i="14"/>
  <c r="AE61" i="19"/>
  <c r="AF61" i="19"/>
  <c r="D86" i="10"/>
  <c r="AE86" i="10"/>
  <c r="AF86" i="10"/>
  <c r="AK86" i="10"/>
  <c r="AJ86" i="10"/>
  <c r="D95" i="17"/>
  <c r="AE95" i="17"/>
  <c r="AF95" i="17"/>
  <c r="AK95" i="17"/>
  <c r="AG150" i="18"/>
  <c r="AI150" i="18"/>
  <c r="AK30" i="10"/>
  <c r="AJ30" i="10"/>
  <c r="AF30" i="10"/>
  <c r="AE30" i="10"/>
  <c r="AK23" i="11"/>
  <c r="D23" i="11"/>
  <c r="AJ23" i="11"/>
  <c r="AF23" i="11"/>
  <c r="AE23" i="11"/>
  <c r="D45" i="12"/>
  <c r="AF45" i="12"/>
  <c r="AJ45" i="12"/>
  <c r="AF47" i="13"/>
  <c r="D47" i="13"/>
  <c r="AK47" i="13"/>
  <c r="AJ47" i="13"/>
  <c r="AE50" i="10"/>
  <c r="AK50" i="10"/>
  <c r="AJ50" i="10"/>
  <c r="AF50" i="10"/>
  <c r="D50" i="10"/>
  <c r="D87" i="10"/>
  <c r="AE87" i="10"/>
  <c r="AF87" i="10"/>
  <c r="AK87" i="10"/>
  <c r="AF91" i="8"/>
  <c r="D91" i="8"/>
  <c r="AE91" i="8"/>
  <c r="AK91" i="8"/>
  <c r="AJ91" i="8"/>
  <c r="AF25" i="17"/>
  <c r="AE25" i="17"/>
  <c r="AF29" i="17"/>
  <c r="D29" i="17"/>
  <c r="AK11" i="9"/>
  <c r="AJ11" i="9"/>
  <c r="AK27" i="9"/>
  <c r="AJ27" i="9"/>
  <c r="AK25" i="11"/>
  <c r="AE25" i="11"/>
  <c r="D25" i="11"/>
  <c r="AF40" i="12"/>
  <c r="D40" i="12"/>
  <c r="AK40" i="12"/>
  <c r="AE40" i="12"/>
  <c r="AJ40" i="12"/>
  <c r="AF53" i="11"/>
  <c r="AE53" i="11"/>
  <c r="AK53" i="11"/>
  <c r="AE46" i="8"/>
  <c r="AJ46" i="8"/>
  <c r="D46" i="8"/>
  <c r="AK46" i="8"/>
  <c r="D39" i="15"/>
  <c r="AE39" i="15"/>
  <c r="AF37" i="14"/>
  <c r="AE37" i="14"/>
  <c r="D37" i="14"/>
  <c r="AF45" i="14"/>
  <c r="AE45" i="14"/>
  <c r="D45" i="14"/>
  <c r="AF53" i="19"/>
  <c r="D53" i="19"/>
  <c r="AE53" i="19"/>
  <c r="D51" i="18"/>
  <c r="AE51" i="18"/>
  <c r="AF51" i="18"/>
  <c r="AF70" i="11"/>
  <c r="D70" i="11"/>
  <c r="AJ70" i="11"/>
  <c r="D71" i="9"/>
  <c r="AE71" i="9"/>
  <c r="AF71" i="9"/>
  <c r="AK71" i="9"/>
  <c r="AF62" i="14"/>
  <c r="D62" i="14"/>
  <c r="AE62" i="14"/>
  <c r="D98" i="11"/>
  <c r="AE98" i="11"/>
  <c r="AF98" i="11"/>
  <c r="AK98" i="11"/>
  <c r="AJ98" i="11"/>
  <c r="AF112" i="13"/>
  <c r="D112" i="13"/>
  <c r="AE112" i="13"/>
  <c r="AF126" i="10"/>
  <c r="AE126" i="10"/>
  <c r="D126" i="10"/>
  <c r="AJ126" i="10"/>
  <c r="AE13" i="17"/>
  <c r="AK18" i="17"/>
  <c r="AK13" i="8"/>
  <c r="AF13" i="8"/>
  <c r="AK18" i="8"/>
  <c r="D18" i="8"/>
  <c r="AK21" i="8"/>
  <c r="AF21" i="8"/>
  <c r="AK26" i="8"/>
  <c r="D26" i="8"/>
  <c r="AK29" i="8"/>
  <c r="AF29" i="8"/>
  <c r="AK15" i="9"/>
  <c r="AJ15" i="9"/>
  <c r="AK14" i="10"/>
  <c r="AJ14" i="10"/>
  <c r="AF14" i="10"/>
  <c r="AK21" i="11"/>
  <c r="AE21" i="11"/>
  <c r="D21" i="11"/>
  <c r="AE39" i="9"/>
  <c r="D39" i="9"/>
  <c r="AF48" i="9"/>
  <c r="D48" i="9"/>
  <c r="AK48" i="9"/>
  <c r="AE48" i="9"/>
  <c r="AJ48" i="9"/>
  <c r="AF41" i="17"/>
  <c r="D41" i="17"/>
  <c r="AE41" i="17"/>
  <c r="AJ41" i="17"/>
  <c r="AE49" i="17"/>
  <c r="AF49" i="17"/>
  <c r="AK49" i="17"/>
  <c r="AF43" i="19"/>
  <c r="D43" i="19"/>
  <c r="AE43" i="18"/>
  <c r="D43" i="18"/>
  <c r="AE51" i="10"/>
  <c r="AK51" i="10"/>
  <c r="D51" i="10"/>
  <c r="AF51" i="10"/>
  <c r="AJ51" i="10"/>
  <c r="AF62" i="8"/>
  <c r="AE62" i="8"/>
  <c r="D62" i="8"/>
  <c r="AJ62" i="8"/>
  <c r="AE65" i="17"/>
  <c r="D65" i="17"/>
  <c r="AK65" i="17"/>
  <c r="AF65" i="17"/>
  <c r="AF62" i="13"/>
  <c r="D62" i="13"/>
  <c r="AE62" i="13"/>
  <c r="D70" i="13"/>
  <c r="AE70" i="13"/>
  <c r="AF70" i="13"/>
  <c r="AE66" i="18"/>
  <c r="AF66" i="18"/>
  <c r="D66" i="18"/>
  <c r="AF101" i="12"/>
  <c r="D101" i="12"/>
  <c r="AK101" i="12"/>
  <c r="AJ101" i="12"/>
  <c r="AF126" i="19"/>
  <c r="AE126" i="19"/>
  <c r="D126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E20" i="17"/>
  <c r="AE29" i="17"/>
  <c r="AK15" i="8"/>
  <c r="AJ15" i="8"/>
  <c r="AK23" i="8"/>
  <c r="AJ23" i="8"/>
  <c r="AK17" i="9"/>
  <c r="AJ17" i="9"/>
  <c r="AF17" i="9"/>
  <c r="AK18" i="10"/>
  <c r="AJ18" i="10"/>
  <c r="AF18" i="10"/>
  <c r="AK15" i="11"/>
  <c r="D15" i="11"/>
  <c r="AJ15" i="11"/>
  <c r="AF15" i="11"/>
  <c r="AE15" i="11"/>
  <c r="AK26" i="11"/>
  <c r="AF26" i="11"/>
  <c r="AE26" i="11"/>
  <c r="AE46" i="11"/>
  <c r="AJ46" i="11"/>
  <c r="AF46" i="11"/>
  <c r="D46" i="11"/>
  <c r="D37" i="9"/>
  <c r="AF37" i="9"/>
  <c r="AE37" i="9"/>
  <c r="AJ37" i="9"/>
  <c r="AF44" i="8"/>
  <c r="D44" i="8"/>
  <c r="AE44" i="8"/>
  <c r="AK44" i="8"/>
  <c r="D38" i="16"/>
  <c r="AE38" i="16"/>
  <c r="D51" i="16"/>
  <c r="AE51" i="16"/>
  <c r="D38" i="13"/>
  <c r="AF38" i="13"/>
  <c r="AE38" i="13"/>
  <c r="AE69" i="10"/>
  <c r="AF69" i="10"/>
  <c r="D69" i="10"/>
  <c r="AF64" i="9"/>
  <c r="D64" i="9"/>
  <c r="AE64" i="9"/>
  <c r="AK64" i="9"/>
  <c r="D76" i="9"/>
  <c r="AE76" i="9"/>
  <c r="AF76" i="9"/>
  <c r="AK76" i="9"/>
  <c r="AF76" i="15"/>
  <c r="D76" i="15"/>
  <c r="D94" i="12"/>
  <c r="AE94" i="12"/>
  <c r="D90" i="11"/>
  <c r="AE90" i="11"/>
  <c r="AK90" i="11"/>
  <c r="AJ90" i="11"/>
  <c r="AF90" i="11"/>
  <c r="AF97" i="9"/>
  <c r="D97" i="9"/>
  <c r="AE97" i="9"/>
  <c r="AJ97" i="9"/>
  <c r="AF101" i="13"/>
  <c r="D101" i="13"/>
  <c r="AE101" i="13"/>
  <c r="AE11" i="17"/>
  <c r="AF13" i="17"/>
  <c r="AE19" i="17"/>
  <c r="AF22" i="17"/>
  <c r="AK22" i="17"/>
  <c r="AE24" i="17"/>
  <c r="AJ25" i="17"/>
  <c r="AF27" i="17"/>
  <c r="AJ27" i="17"/>
  <c r="AE11" i="9"/>
  <c r="AK19" i="9"/>
  <c r="AJ19" i="9"/>
  <c r="AE27" i="9"/>
  <c r="AK22" i="10"/>
  <c r="AJ22" i="10"/>
  <c r="AF22" i="10"/>
  <c r="AK17" i="11"/>
  <c r="AE17" i="11"/>
  <c r="D17" i="11"/>
  <c r="AE51" i="11"/>
  <c r="AK51" i="11"/>
  <c r="AJ51" i="11"/>
  <c r="AF51" i="11"/>
  <c r="AF39" i="16"/>
  <c r="D39" i="16"/>
  <c r="AE39" i="16"/>
  <c r="AE48" i="15"/>
  <c r="AF48" i="15"/>
  <c r="AE37" i="18"/>
  <c r="D37" i="18"/>
  <c r="AF41" i="18"/>
  <c r="AE41" i="18"/>
  <c r="AG44" i="10"/>
  <c r="AE39" i="10"/>
  <c r="AK39" i="10"/>
  <c r="D39" i="10"/>
  <c r="AF39" i="10"/>
  <c r="AJ39" i="10"/>
  <c r="AF72" i="16"/>
  <c r="D72" i="16"/>
  <c r="AE72" i="16"/>
  <c r="AE69" i="14"/>
  <c r="D69" i="14"/>
  <c r="AF69" i="14"/>
  <c r="AF93" i="8"/>
  <c r="D93" i="8"/>
  <c r="AE93" i="8"/>
  <c r="AK93" i="8"/>
  <c r="AJ93" i="8"/>
  <c r="AF89" i="9"/>
  <c r="D89" i="9"/>
  <c r="AE89" i="9"/>
  <c r="AJ89" i="9"/>
  <c r="AE104" i="9"/>
  <c r="AF104" i="9"/>
  <c r="D104" i="9"/>
  <c r="AJ104" i="9"/>
  <c r="AK104" i="9"/>
  <c r="AJ12" i="10"/>
  <c r="AJ16" i="10"/>
  <c r="AJ20" i="10"/>
  <c r="AJ24" i="10"/>
  <c r="AJ28" i="10"/>
  <c r="AF12" i="11"/>
  <c r="AF16" i="11"/>
  <c r="AF20" i="11"/>
  <c r="AF24" i="11"/>
  <c r="D47" i="12"/>
  <c r="AJ49" i="12"/>
  <c r="AF49" i="12"/>
  <c r="AE38" i="11"/>
  <c r="AJ38" i="11"/>
  <c r="D49" i="11"/>
  <c r="AJ49" i="11"/>
  <c r="AF40" i="9"/>
  <c r="D40" i="9"/>
  <c r="AK40" i="9"/>
  <c r="AE40" i="9"/>
  <c r="AJ40" i="9"/>
  <c r="AE45" i="9"/>
  <c r="AE45" i="8"/>
  <c r="D51" i="8"/>
  <c r="AE42" i="17"/>
  <c r="AJ42" i="17"/>
  <c r="D47" i="17"/>
  <c r="AE47" i="17"/>
  <c r="AE42" i="16"/>
  <c r="AE46" i="14"/>
  <c r="AF46" i="14"/>
  <c r="D51" i="14"/>
  <c r="AE51" i="14"/>
  <c r="AE52" i="19"/>
  <c r="AF52" i="19"/>
  <c r="D52" i="19"/>
  <c r="AI49" i="10"/>
  <c r="AG49" i="10"/>
  <c r="AE80" i="12"/>
  <c r="D80" i="12"/>
  <c r="AK80" i="12"/>
  <c r="D71" i="11"/>
  <c r="AE71" i="11"/>
  <c r="AF71" i="11"/>
  <c r="AK71" i="11"/>
  <c r="AF72" i="9"/>
  <c r="AE72" i="9"/>
  <c r="AF78" i="14"/>
  <c r="D78" i="14"/>
  <c r="AE78" i="14"/>
  <c r="D65" i="18"/>
  <c r="AE65" i="18"/>
  <c r="AF65" i="18"/>
  <c r="AE71" i="18"/>
  <c r="D71" i="18"/>
  <c r="AF71" i="18"/>
  <c r="AF103" i="9"/>
  <c r="D103" i="9"/>
  <c r="AF87" i="19"/>
  <c r="AE87" i="19"/>
  <c r="D87" i="19"/>
  <c r="AF103" i="18"/>
  <c r="AE103" i="18"/>
  <c r="D103" i="18"/>
  <c r="AE54" i="11"/>
  <c r="AJ54" i="11"/>
  <c r="AF36" i="8"/>
  <c r="D36" i="8"/>
  <c r="AE36" i="8"/>
  <c r="AF45" i="17"/>
  <c r="D45" i="17"/>
  <c r="AE52" i="17"/>
  <c r="AF52" i="17"/>
  <c r="D52" i="17"/>
  <c r="AK52" i="17"/>
  <c r="AF37" i="15"/>
  <c r="AE37" i="15"/>
  <c r="D54" i="15"/>
  <c r="AF54" i="15"/>
  <c r="AE54" i="15"/>
  <c r="AF37" i="13"/>
  <c r="D37" i="13"/>
  <c r="AE40" i="13"/>
  <c r="D40" i="13"/>
  <c r="AE36" i="19"/>
  <c r="D36" i="19"/>
  <c r="D54" i="18"/>
  <c r="AE54" i="18"/>
  <c r="AF54" i="18"/>
  <c r="AI41" i="10"/>
  <c r="AG41" i="10"/>
  <c r="AE42" i="10"/>
  <c r="AK42" i="10"/>
  <c r="AJ42" i="10"/>
  <c r="AF42" i="10"/>
  <c r="AF80" i="11"/>
  <c r="D80" i="11"/>
  <c r="AK80" i="11"/>
  <c r="AE80" i="11"/>
  <c r="AE77" i="10"/>
  <c r="AF77" i="10"/>
  <c r="D77" i="10"/>
  <c r="AE62" i="9"/>
  <c r="AE73" i="9"/>
  <c r="AF73" i="9"/>
  <c r="D73" i="9"/>
  <c r="D75" i="8"/>
  <c r="AE75" i="8"/>
  <c r="AF75" i="8"/>
  <c r="AJ75" i="8"/>
  <c r="AF78" i="8"/>
  <c r="AE78" i="8"/>
  <c r="AF78" i="16"/>
  <c r="D78" i="16"/>
  <c r="AE78" i="16"/>
  <c r="AF74" i="15"/>
  <c r="D74" i="15"/>
  <c r="D69" i="18"/>
  <c r="AF69" i="18"/>
  <c r="AE69" i="18"/>
  <c r="AE103" i="12"/>
  <c r="AF103" i="12"/>
  <c r="D103" i="12"/>
  <c r="AE88" i="17"/>
  <c r="AF88" i="17"/>
  <c r="D88" i="17"/>
  <c r="AK88" i="17"/>
  <c r="D14" i="9"/>
  <c r="D18" i="9"/>
  <c r="D22" i="9"/>
  <c r="D26" i="9"/>
  <c r="D30" i="9"/>
  <c r="D11" i="10"/>
  <c r="D15" i="10"/>
  <c r="D19" i="10"/>
  <c r="D23" i="10"/>
  <c r="D27" i="10"/>
  <c r="AF37" i="12"/>
  <c r="AJ41" i="12"/>
  <c r="AF41" i="12"/>
  <c r="AE50" i="12"/>
  <c r="AK50" i="12"/>
  <c r="D41" i="11"/>
  <c r="AJ41" i="11"/>
  <c r="AF52" i="11"/>
  <c r="D52" i="11"/>
  <c r="AE52" i="11"/>
  <c r="D41" i="9"/>
  <c r="AF41" i="8"/>
  <c r="AE54" i="8"/>
  <c r="AJ54" i="8"/>
  <c r="D55" i="17"/>
  <c r="D47" i="16"/>
  <c r="AE47" i="16"/>
  <c r="AF46" i="15"/>
  <c r="AF49" i="15"/>
  <c r="D49" i="15"/>
  <c r="AE48" i="13"/>
  <c r="AF48" i="13"/>
  <c r="AF49" i="18"/>
  <c r="AE49" i="18"/>
  <c r="AE38" i="10"/>
  <c r="AK38" i="10"/>
  <c r="AJ38" i="10"/>
  <c r="AF38" i="10"/>
  <c r="AF74" i="10"/>
  <c r="D74" i="10"/>
  <c r="AE74" i="10"/>
  <c r="AF62" i="9"/>
  <c r="AF66" i="16"/>
  <c r="AE74" i="16"/>
  <c r="AF74" i="16"/>
  <c r="AF68" i="19"/>
  <c r="AE68" i="19"/>
  <c r="D73" i="18"/>
  <c r="AE73" i="18"/>
  <c r="D86" i="12"/>
  <c r="AE86" i="12"/>
  <c r="AF86" i="12"/>
  <c r="AF101" i="10"/>
  <c r="D101" i="10"/>
  <c r="AE101" i="10"/>
  <c r="D90" i="9"/>
  <c r="AE90" i="9"/>
  <c r="AK90" i="9"/>
  <c r="AJ90" i="9"/>
  <c r="AE101" i="9"/>
  <c r="D101" i="9"/>
  <c r="AF101" i="9"/>
  <c r="AF99" i="8"/>
  <c r="D99" i="8"/>
  <c r="AE99" i="8"/>
  <c r="AF89" i="16"/>
  <c r="D89" i="16"/>
  <c r="AE89" i="16"/>
  <c r="AK47" i="12"/>
  <c r="AF48" i="12"/>
  <c r="D48" i="12"/>
  <c r="AK48" i="12"/>
  <c r="AE48" i="12"/>
  <c r="AJ48" i="12"/>
  <c r="AE43" i="11"/>
  <c r="AK43" i="11"/>
  <c r="AE50" i="9"/>
  <c r="AK50" i="9"/>
  <c r="AF52" i="8"/>
  <c r="D52" i="8"/>
  <c r="AE52" i="8"/>
  <c r="AF50" i="16"/>
  <c r="D50" i="16"/>
  <c r="D55" i="16"/>
  <c r="AE55" i="16"/>
  <c r="D49" i="14"/>
  <c r="AE49" i="14"/>
  <c r="D54" i="13"/>
  <c r="AE54" i="13"/>
  <c r="AF37" i="19"/>
  <c r="AE37" i="19"/>
  <c r="D41" i="19"/>
  <c r="AF41" i="19"/>
  <c r="AE49" i="19"/>
  <c r="D49" i="19"/>
  <c r="AG48" i="10"/>
  <c r="AI48" i="10"/>
  <c r="D67" i="12"/>
  <c r="AE67" i="12"/>
  <c r="AF67" i="12"/>
  <c r="AJ67" i="12"/>
  <c r="AE61" i="10"/>
  <c r="D61" i="10"/>
  <c r="D75" i="10"/>
  <c r="AE75" i="10"/>
  <c r="AF75" i="10"/>
  <c r="AK75" i="10"/>
  <c r="AF68" i="8"/>
  <c r="D68" i="8"/>
  <c r="AF64" i="15"/>
  <c r="AE64" i="15"/>
  <c r="AF80" i="13"/>
  <c r="AE80" i="13"/>
  <c r="D80" i="13"/>
  <c r="AF97" i="11"/>
  <c r="D97" i="11"/>
  <c r="AE89" i="10"/>
  <c r="AF89" i="10"/>
  <c r="D89" i="10"/>
  <c r="AF93" i="10"/>
  <c r="AE93" i="10"/>
  <c r="AE50" i="17"/>
  <c r="AE40" i="15"/>
  <c r="D40" i="15"/>
  <c r="AE43" i="15"/>
  <c r="AE47" i="15"/>
  <c r="AE52" i="14"/>
  <c r="D52" i="14"/>
  <c r="AE55" i="14"/>
  <c r="AE46" i="10"/>
  <c r="AK46" i="10"/>
  <c r="AJ46" i="10"/>
  <c r="AF46" i="10"/>
  <c r="AF76" i="12"/>
  <c r="AE76" i="12"/>
  <c r="AE68" i="11"/>
  <c r="AE74" i="8"/>
  <c r="D63" i="17"/>
  <c r="AE63" i="17"/>
  <c r="AF78" i="17"/>
  <c r="D78" i="17"/>
  <c r="AE78" i="17"/>
  <c r="AE77" i="16"/>
  <c r="AF77" i="16"/>
  <c r="D80" i="16"/>
  <c r="AE80" i="16"/>
  <c r="AE72" i="15"/>
  <c r="AF76" i="13"/>
  <c r="D76" i="13"/>
  <c r="AF62" i="19"/>
  <c r="D62" i="19"/>
  <c r="AE62" i="19"/>
  <c r="AE87" i="12"/>
  <c r="AF87" i="12"/>
  <c r="D87" i="12"/>
  <c r="D102" i="12"/>
  <c r="AE102" i="12"/>
  <c r="AF102" i="12"/>
  <c r="AE91" i="10"/>
  <c r="D94" i="10"/>
  <c r="AE94" i="10"/>
  <c r="AF91" i="15"/>
  <c r="AE91" i="15"/>
  <c r="D91" i="15"/>
  <c r="AE104" i="15"/>
  <c r="AF104" i="15"/>
  <c r="D94" i="18"/>
  <c r="AE94" i="18"/>
  <c r="AF94" i="18"/>
  <c r="AF122" i="19"/>
  <c r="AE122" i="19"/>
  <c r="AF50" i="17"/>
  <c r="AF47" i="15"/>
  <c r="AF42" i="14"/>
  <c r="AF39" i="13"/>
  <c r="D39" i="13"/>
  <c r="AF53" i="13"/>
  <c r="AE53" i="13"/>
  <c r="AF39" i="18"/>
  <c r="AE39" i="18"/>
  <c r="AE43" i="10"/>
  <c r="AK43" i="10"/>
  <c r="D43" i="10"/>
  <c r="AF43" i="10"/>
  <c r="AE54" i="10"/>
  <c r="AK54" i="10"/>
  <c r="AJ54" i="10"/>
  <c r="AF54" i="10"/>
  <c r="AF66" i="12"/>
  <c r="AE69" i="12"/>
  <c r="AF69" i="12"/>
  <c r="D72" i="12"/>
  <c r="AE72" i="12"/>
  <c r="AF74" i="12"/>
  <c r="D66" i="11"/>
  <c r="AF68" i="9"/>
  <c r="D68" i="9"/>
  <c r="AF74" i="9"/>
  <c r="D74" i="9"/>
  <c r="AE74" i="9"/>
  <c r="D74" i="8"/>
  <c r="AE77" i="8"/>
  <c r="AF77" i="8"/>
  <c r="D77" i="8"/>
  <c r="D71" i="17"/>
  <c r="AE71" i="17"/>
  <c r="AF74" i="17"/>
  <c r="D74" i="17"/>
  <c r="AF61" i="16"/>
  <c r="AF68" i="15"/>
  <c r="D72" i="15"/>
  <c r="AF68" i="14"/>
  <c r="D68" i="14"/>
  <c r="D63" i="13"/>
  <c r="AE63" i="13"/>
  <c r="AF72" i="13"/>
  <c r="D72" i="13"/>
  <c r="D79" i="13"/>
  <c r="AE79" i="13"/>
  <c r="AF79" i="13"/>
  <c r="AF70" i="19"/>
  <c r="AE70" i="19"/>
  <c r="D90" i="12"/>
  <c r="AF90" i="12"/>
  <c r="AE92" i="12"/>
  <c r="D92" i="12"/>
  <c r="AE99" i="11"/>
  <c r="AF99" i="11"/>
  <c r="D99" i="11"/>
  <c r="D91" i="10"/>
  <c r="D99" i="9"/>
  <c r="AE99" i="9"/>
  <c r="AF89" i="17"/>
  <c r="D89" i="17"/>
  <c r="AE89" i="17"/>
  <c r="AF101" i="17"/>
  <c r="AE101" i="17"/>
  <c r="AF95" i="18"/>
  <c r="D95" i="18"/>
  <c r="AF41" i="15"/>
  <c r="AE41" i="15"/>
  <c r="AF53" i="14"/>
  <c r="AE53" i="14"/>
  <c r="D46" i="13"/>
  <c r="AE46" i="13"/>
  <c r="AF49" i="13"/>
  <c r="D49" i="13"/>
  <c r="AG40" i="10"/>
  <c r="AI40" i="10"/>
  <c r="AE47" i="10"/>
  <c r="AK47" i="10"/>
  <c r="D47" i="10"/>
  <c r="AF47" i="10"/>
  <c r="AF64" i="12"/>
  <c r="D64" i="12"/>
  <c r="AF70" i="12"/>
  <c r="D70" i="12"/>
  <c r="AE70" i="12"/>
  <c r="AE73" i="11"/>
  <c r="AF73" i="11"/>
  <c r="D73" i="11"/>
  <c r="D67" i="10"/>
  <c r="AE67" i="10"/>
  <c r="AF70" i="10"/>
  <c r="D70" i="10"/>
  <c r="AF64" i="17"/>
  <c r="D64" i="17"/>
  <c r="D79" i="17"/>
  <c r="AE79" i="17"/>
  <c r="AF68" i="16"/>
  <c r="D68" i="16"/>
  <c r="D75" i="16"/>
  <c r="AE75" i="16"/>
  <c r="AF75" i="16"/>
  <c r="AF66" i="15"/>
  <c r="AE66" i="15"/>
  <c r="D79" i="15"/>
  <c r="AE79" i="15"/>
  <c r="AF79" i="15"/>
  <c r="D86" i="11"/>
  <c r="AF86" i="11"/>
  <c r="AE88" i="11"/>
  <c r="D88" i="11"/>
  <c r="AE96" i="9"/>
  <c r="D96" i="9"/>
  <c r="D42" i="19"/>
  <c r="AE42" i="19"/>
  <c r="D40" i="18"/>
  <c r="AE37" i="10"/>
  <c r="AK37" i="10"/>
  <c r="AE41" i="10"/>
  <c r="AK41" i="10"/>
  <c r="AE45" i="10"/>
  <c r="AK45" i="10"/>
  <c r="AE49" i="10"/>
  <c r="AK49" i="10"/>
  <c r="AE53" i="10"/>
  <c r="AK53" i="10"/>
  <c r="D77" i="12"/>
  <c r="AE78" i="10"/>
  <c r="D63" i="9"/>
  <c r="AE63" i="9"/>
  <c r="D61" i="8"/>
  <c r="AE62" i="16"/>
  <c r="D67" i="16"/>
  <c r="AE67" i="16"/>
  <c r="D65" i="15"/>
  <c r="AE66" i="13"/>
  <c r="D71" i="13"/>
  <c r="AE71" i="13"/>
  <c r="D69" i="19"/>
  <c r="AE61" i="18"/>
  <c r="AE63" i="18"/>
  <c r="AF99" i="10"/>
  <c r="D99" i="10"/>
  <c r="AE99" i="10"/>
  <c r="D87" i="9"/>
  <c r="AF101" i="8"/>
  <c r="D101" i="8"/>
  <c r="D94" i="15"/>
  <c r="AE94" i="15"/>
  <c r="AF94" i="15"/>
  <c r="D98" i="14"/>
  <c r="AE98" i="14"/>
  <c r="AF103" i="19"/>
  <c r="D103" i="19"/>
  <c r="AE103" i="19"/>
  <c r="D38" i="18"/>
  <c r="AE38" i="18"/>
  <c r="AE36" i="10"/>
  <c r="AK36" i="10"/>
  <c r="AE40" i="10"/>
  <c r="AK40" i="10"/>
  <c r="AE44" i="10"/>
  <c r="AK44" i="10"/>
  <c r="AE48" i="10"/>
  <c r="AK48" i="10"/>
  <c r="AE52" i="10"/>
  <c r="AK52" i="10"/>
  <c r="D75" i="12"/>
  <c r="AE75" i="12"/>
  <c r="D79" i="9"/>
  <c r="AE79" i="9"/>
  <c r="D63" i="15"/>
  <c r="AE63" i="15"/>
  <c r="D67" i="19"/>
  <c r="AE67" i="19"/>
  <c r="AF72" i="18"/>
  <c r="D72" i="18"/>
  <c r="AF93" i="12"/>
  <c r="D93" i="12"/>
  <c r="AF89" i="11"/>
  <c r="D89" i="11"/>
  <c r="D103" i="10"/>
  <c r="AE103" i="10"/>
  <c r="D86" i="8"/>
  <c r="AE86" i="8"/>
  <c r="D90" i="8"/>
  <c r="AE90" i="8"/>
  <c r="D102" i="8"/>
  <c r="AE102" i="8"/>
  <c r="AF91" i="17"/>
  <c r="D91" i="17"/>
  <c r="AE91" i="17"/>
  <c r="AE88" i="13"/>
  <c r="AF88" i="13"/>
  <c r="D88" i="13"/>
  <c r="AE124" i="19"/>
  <c r="D124" i="19"/>
  <c r="AF124" i="19"/>
  <c r="AF124" i="13"/>
  <c r="D124" i="13"/>
  <c r="AE124" i="13"/>
  <c r="AF116" i="17"/>
  <c r="D116" i="17"/>
  <c r="AE116" i="17"/>
  <c r="D46" i="18"/>
  <c r="AE46" i="18"/>
  <c r="D63" i="11"/>
  <c r="AE63" i="11"/>
  <c r="D67" i="8"/>
  <c r="AE67" i="8"/>
  <c r="D71" i="15"/>
  <c r="AE71" i="15"/>
  <c r="D75" i="19"/>
  <c r="AE75" i="19"/>
  <c r="D77" i="18"/>
  <c r="AF77" i="18"/>
  <c r="AE79" i="18"/>
  <c r="D79" i="18"/>
  <c r="D98" i="12"/>
  <c r="AF98" i="12"/>
  <c r="AE100" i="12"/>
  <c r="D100" i="12"/>
  <c r="D94" i="11"/>
  <c r="AF94" i="11"/>
  <c r="AE96" i="11"/>
  <c r="D96" i="11"/>
  <c r="AE88" i="9"/>
  <c r="AF88" i="9"/>
  <c r="D88" i="9"/>
  <c r="AF87" i="17"/>
  <c r="D87" i="17"/>
  <c r="AE87" i="17"/>
  <c r="AF97" i="17"/>
  <c r="AE97" i="17"/>
  <c r="D97" i="17"/>
  <c r="AE96" i="15"/>
  <c r="D96" i="15"/>
  <c r="AF99" i="15"/>
  <c r="AE99" i="15"/>
  <c r="AF118" i="19"/>
  <c r="D118" i="19"/>
  <c r="AE118" i="19"/>
  <c r="AF122" i="15"/>
  <c r="AE122" i="15"/>
  <c r="AE92" i="10"/>
  <c r="AF92" i="10"/>
  <c r="D92" i="10"/>
  <c r="AF95" i="9"/>
  <c r="D95" i="9"/>
  <c r="D90" i="17"/>
  <c r="AF90" i="17"/>
  <c r="AF93" i="17"/>
  <c r="AE93" i="17"/>
  <c r="D99" i="17"/>
  <c r="AE99" i="17"/>
  <c r="D98" i="16"/>
  <c r="AE98" i="16"/>
  <c r="AF91" i="14"/>
  <c r="D91" i="14"/>
  <c r="AE91" i="14"/>
  <c r="AF91" i="13"/>
  <c r="AE91" i="13"/>
  <c r="AF97" i="19"/>
  <c r="AE97" i="19"/>
  <c r="AF116" i="18"/>
  <c r="D116" i="18"/>
  <c r="AE116" i="18"/>
  <c r="AF102" i="11"/>
  <c r="D102" i="11"/>
  <c r="AE92" i="8"/>
  <c r="AF92" i="8"/>
  <c r="D95" i="8"/>
  <c r="AE95" i="8"/>
  <c r="AE100" i="8"/>
  <c r="AF100" i="8"/>
  <c r="D100" i="8"/>
  <c r="AF103" i="17"/>
  <c r="D103" i="17"/>
  <c r="AE103" i="17"/>
  <c r="AF99" i="16"/>
  <c r="D99" i="16"/>
  <c r="AE88" i="15"/>
  <c r="AF88" i="15"/>
  <c r="D88" i="15"/>
  <c r="AE92" i="14"/>
  <c r="AF92" i="14"/>
  <c r="AF89" i="19"/>
  <c r="D89" i="19"/>
  <c r="AE89" i="19"/>
  <c r="AF120" i="8"/>
  <c r="D120" i="8"/>
  <c r="D90" i="16"/>
  <c r="AE90" i="16"/>
  <c r="D86" i="15"/>
  <c r="AE86" i="15"/>
  <c r="AF87" i="14"/>
  <c r="AE87" i="14"/>
  <c r="AF99" i="14"/>
  <c r="D99" i="14"/>
  <c r="AE99" i="14"/>
  <c r="D86" i="13"/>
  <c r="AE86" i="13"/>
  <c r="AF99" i="13"/>
  <c r="AE99" i="13"/>
  <c r="D102" i="13"/>
  <c r="AE102" i="13"/>
  <c r="AF93" i="19"/>
  <c r="AE93" i="19"/>
  <c r="D111" i="19"/>
  <c r="AE111" i="19"/>
  <c r="AF128" i="19"/>
  <c r="D128" i="19"/>
  <c r="AE128" i="19"/>
  <c r="AF120" i="16"/>
  <c r="D120" i="16"/>
  <c r="AE120" i="16"/>
  <c r="AF124" i="17"/>
  <c r="D124" i="17"/>
  <c r="AF122" i="9"/>
  <c r="AE122" i="9"/>
  <c r="D122" i="9"/>
  <c r="D102" i="17"/>
  <c r="AE102" i="17"/>
  <c r="AE105" i="17"/>
  <c r="D91" i="16"/>
  <c r="D97" i="16"/>
  <c r="D100" i="16"/>
  <c r="AF87" i="15"/>
  <c r="D87" i="15"/>
  <c r="AE87" i="15"/>
  <c r="D102" i="15"/>
  <c r="AE102" i="15"/>
  <c r="AF95" i="14"/>
  <c r="AE95" i="14"/>
  <c r="AF100" i="14"/>
  <c r="AF87" i="13"/>
  <c r="D87" i="13"/>
  <c r="AE87" i="13"/>
  <c r="D94" i="13"/>
  <c r="AE94" i="13"/>
  <c r="AF103" i="13"/>
  <c r="D103" i="13"/>
  <c r="D91" i="19"/>
  <c r="AF99" i="19"/>
  <c r="D99" i="19"/>
  <c r="AE99" i="18"/>
  <c r="AF101" i="18"/>
  <c r="D101" i="18"/>
  <c r="AF112" i="18"/>
  <c r="AF114" i="18"/>
  <c r="AE114" i="18"/>
  <c r="AF120" i="18"/>
  <c r="D120" i="18"/>
  <c r="AE120" i="18"/>
  <c r="AF112" i="19"/>
  <c r="D112" i="19"/>
  <c r="AF114" i="13"/>
  <c r="D114" i="13"/>
  <c r="AE114" i="13"/>
  <c r="AF128" i="14"/>
  <c r="D128" i="14"/>
  <c r="AE128" i="14"/>
  <c r="AF112" i="16"/>
  <c r="D112" i="16"/>
  <c r="AE114" i="17"/>
  <c r="D130" i="17"/>
  <c r="AF95" i="15"/>
  <c r="D95" i="15"/>
  <c r="AE95" i="15"/>
  <c r="D123" i="13"/>
  <c r="AE123" i="13"/>
  <c r="AF112" i="14"/>
  <c r="D112" i="14"/>
  <c r="AE112" i="14"/>
  <c r="AF116" i="15"/>
  <c r="D116" i="15"/>
  <c r="D117" i="9"/>
  <c r="AE117" i="9"/>
  <c r="AF117" i="9"/>
  <c r="AE128" i="11"/>
  <c r="D128" i="11"/>
  <c r="AF128" i="11"/>
  <c r="AF103" i="16"/>
  <c r="AE103" i="16"/>
  <c r="AF103" i="15"/>
  <c r="D103" i="15"/>
  <c r="AE103" i="15"/>
  <c r="D90" i="14"/>
  <c r="AE90" i="14"/>
  <c r="AF103" i="14"/>
  <c r="AE103" i="14"/>
  <c r="AF95" i="13"/>
  <c r="D95" i="13"/>
  <c r="AE95" i="13"/>
  <c r="AF105" i="19"/>
  <c r="D105" i="19"/>
  <c r="AE105" i="19"/>
  <c r="AF105" i="18"/>
  <c r="AE105" i="18"/>
  <c r="AF120" i="14"/>
  <c r="D120" i="14"/>
  <c r="AF125" i="8"/>
  <c r="D125" i="8"/>
  <c r="AF112" i="10"/>
  <c r="AE112" i="10"/>
  <c r="AF116" i="10"/>
  <c r="D116" i="10"/>
  <c r="AE116" i="10"/>
  <c r="AF124" i="9"/>
  <c r="D124" i="9"/>
  <c r="AE124" i="9"/>
  <c r="AF130" i="9"/>
  <c r="AE130" i="9"/>
  <c r="AF122" i="10"/>
  <c r="D122" i="10"/>
  <c r="AE122" i="10"/>
  <c r="D117" i="11"/>
  <c r="AE117" i="11"/>
  <c r="AF117" i="11"/>
  <c r="AE101" i="16"/>
  <c r="AE89" i="15"/>
  <c r="AE97" i="15"/>
  <c r="D86" i="18"/>
  <c r="AE86" i="18"/>
  <c r="AE91" i="18"/>
  <c r="AE93" i="18"/>
  <c r="D123" i="18"/>
  <c r="AE123" i="18"/>
  <c r="AE128" i="18"/>
  <c r="AE130" i="18"/>
  <c r="D115" i="13"/>
  <c r="AE115" i="13"/>
  <c r="AE120" i="13"/>
  <c r="AE122" i="13"/>
  <c r="D125" i="9"/>
  <c r="AF125" i="9"/>
  <c r="AE125" i="9"/>
  <c r="AE123" i="10"/>
  <c r="AF123" i="10"/>
  <c r="AF129" i="11"/>
  <c r="D129" i="11"/>
  <c r="AE129" i="11"/>
  <c r="AF113" i="12"/>
  <c r="AE113" i="12"/>
  <c r="D113" i="12"/>
  <c r="AE145" i="10"/>
  <c r="AF145" i="10"/>
  <c r="D145" i="10"/>
  <c r="D98" i="19"/>
  <c r="AE98" i="19"/>
  <c r="D87" i="18"/>
  <c r="D93" i="18"/>
  <c r="D115" i="18"/>
  <c r="AE115" i="18"/>
  <c r="D124" i="18"/>
  <c r="D130" i="18"/>
  <c r="D127" i="19"/>
  <c r="AE127" i="19"/>
  <c r="D116" i="13"/>
  <c r="D122" i="13"/>
  <c r="D118" i="14"/>
  <c r="D114" i="15"/>
  <c r="D130" i="15"/>
  <c r="D126" i="16"/>
  <c r="D122" i="17"/>
  <c r="D118" i="8"/>
  <c r="D128" i="8"/>
  <c r="D121" i="8"/>
  <c r="AE121" i="8"/>
  <c r="AF121" i="8"/>
  <c r="AF126" i="8"/>
  <c r="AE126" i="8"/>
  <c r="AF118" i="12"/>
  <c r="AE118" i="12"/>
  <c r="D118" i="12"/>
  <c r="D90" i="19"/>
  <c r="AE90" i="19"/>
  <c r="D102" i="18"/>
  <c r="AE102" i="18"/>
  <c r="D119" i="19"/>
  <c r="AE119" i="19"/>
  <c r="AF114" i="9"/>
  <c r="AE114" i="9"/>
  <c r="D121" i="10"/>
  <c r="AE121" i="10"/>
  <c r="AF121" i="10"/>
  <c r="AE119" i="11"/>
  <c r="AF119" i="11"/>
  <c r="D126" i="11"/>
  <c r="AF126" i="11"/>
  <c r="AE148" i="14"/>
  <c r="AF148" i="14"/>
  <c r="D148" i="14"/>
  <c r="D129" i="8"/>
  <c r="AF129" i="8"/>
  <c r="AE129" i="8"/>
  <c r="AF123" i="11"/>
  <c r="AE123" i="11"/>
  <c r="D123" i="11"/>
  <c r="D142" i="10"/>
  <c r="AE142" i="10"/>
  <c r="AF142" i="10"/>
  <c r="D113" i="10"/>
  <c r="AE113" i="10"/>
  <c r="D129" i="10"/>
  <c r="AE129" i="10"/>
  <c r="D126" i="12"/>
  <c r="AE126" i="12"/>
  <c r="AE139" i="10"/>
  <c r="D139" i="17"/>
  <c r="AE139" i="17"/>
  <c r="AE111" i="14"/>
  <c r="AE119" i="14"/>
  <c r="AE127" i="14"/>
  <c r="AE115" i="15"/>
  <c r="AE123" i="15"/>
  <c r="AE111" i="16"/>
  <c r="AE119" i="16"/>
  <c r="AE127" i="16"/>
  <c r="AE115" i="17"/>
  <c r="AE123" i="17"/>
  <c r="AE111" i="8"/>
  <c r="AE119" i="8"/>
  <c r="D111" i="9"/>
  <c r="D127" i="9"/>
  <c r="D112" i="11"/>
  <c r="AE116" i="11"/>
  <c r="AE118" i="11"/>
  <c r="AE120" i="11"/>
  <c r="AE122" i="11"/>
  <c r="AE127" i="11"/>
  <c r="D114" i="12"/>
  <c r="AF114" i="12"/>
  <c r="AE117" i="12"/>
  <c r="AE124" i="12"/>
  <c r="AF124" i="12"/>
  <c r="D139" i="10"/>
  <c r="AF146" i="17"/>
  <c r="D146" i="17"/>
  <c r="AF150" i="14"/>
  <c r="D150" i="14"/>
  <c r="AE150" i="14"/>
  <c r="D143" i="10"/>
  <c r="AE143" i="10"/>
  <c r="AF143" i="10"/>
  <c r="AF150" i="10"/>
  <c r="D150" i="10"/>
  <c r="AF146" i="14"/>
  <c r="D146" i="14"/>
  <c r="AE146" i="14"/>
  <c r="D115" i="10"/>
  <c r="D116" i="11"/>
  <c r="D118" i="11"/>
  <c r="AF140" i="10"/>
  <c r="D140" i="10"/>
  <c r="AE140" i="10"/>
  <c r="AF144" i="10"/>
  <c r="D144" i="10"/>
  <c r="AE144" i="10"/>
  <c r="AF142" i="14"/>
  <c r="AE142" i="14"/>
  <c r="D115" i="12"/>
  <c r="AE115" i="12"/>
  <c r="AE123" i="12"/>
  <c r="AF125" i="12"/>
  <c r="D125" i="12"/>
  <c r="D130" i="12"/>
  <c r="AE130" i="12"/>
  <c r="D143" i="14"/>
  <c r="AE143" i="14"/>
  <c r="AF143" i="14"/>
  <c r="AE136" i="10"/>
  <c r="D151" i="10"/>
  <c r="AE151" i="10"/>
  <c r="AE138" i="17"/>
  <c r="AE140" i="17"/>
  <c r="AE144" i="17"/>
  <c r="D151" i="14"/>
  <c r="AE151" i="14"/>
  <c r="AF154" i="14"/>
  <c r="D154" i="14"/>
  <c r="AE146" i="10"/>
  <c r="D154" i="10"/>
  <c r="D140" i="17"/>
  <c r="AF152" i="17"/>
  <c r="D155" i="17"/>
  <c r="AE155" i="17"/>
  <c r="AF138" i="14"/>
  <c r="D138" i="14"/>
  <c r="C9" i="30"/>
  <c r="A11" i="30"/>
  <c r="D147" i="17"/>
  <c r="AE147" i="17"/>
  <c r="AF150" i="17"/>
  <c r="D150" i="17"/>
  <c r="AF162" i="18"/>
  <c r="D162" i="18"/>
  <c r="AF166" i="18"/>
  <c r="D166" i="18"/>
  <c r="AF170" i="18"/>
  <c r="D170" i="18"/>
  <c r="AF174" i="18"/>
  <c r="D174" i="18"/>
  <c r="AF178" i="18"/>
  <c r="D178" i="18"/>
  <c r="E137" i="17"/>
  <c r="E112" i="12"/>
  <c r="E137" i="14"/>
  <c r="E141" i="14"/>
  <c r="E141" i="10"/>
  <c r="E145" i="17"/>
  <c r="E120" i="12"/>
  <c r="E145" i="14"/>
  <c r="E149" i="14"/>
  <c r="E149" i="10"/>
  <c r="E124" i="11"/>
  <c r="E149" i="17"/>
  <c r="E153" i="17"/>
  <c r="E128" i="12"/>
  <c r="E153" i="14"/>
  <c r="AE154" i="17"/>
  <c r="AE137" i="14" l="1"/>
  <c r="AF137" i="14"/>
  <c r="D137" i="14"/>
  <c r="AJ137" i="14"/>
  <c r="AK137" i="14"/>
  <c r="M137" i="14"/>
  <c r="C137" i="14"/>
  <c r="F137" i="14"/>
  <c r="B137" i="14"/>
  <c r="AG101" i="8"/>
  <c r="AI101" i="8"/>
  <c r="AG74" i="9"/>
  <c r="AI74" i="9"/>
  <c r="AI93" i="10"/>
  <c r="AG93" i="10"/>
  <c r="AI73" i="9"/>
  <c r="AG73" i="9"/>
  <c r="AI89" i="9"/>
  <c r="AG89" i="9"/>
  <c r="AN71" i="9"/>
  <c r="AL71" i="9"/>
  <c r="AG124" i="17"/>
  <c r="AI124" i="17"/>
  <c r="AG116" i="18"/>
  <c r="AI116" i="18"/>
  <c r="AG91" i="17"/>
  <c r="AI91" i="17"/>
  <c r="AN52" i="10"/>
  <c r="AL52" i="10"/>
  <c r="AN36" i="10"/>
  <c r="AL36" i="10"/>
  <c r="AL45" i="10"/>
  <c r="AN45" i="10"/>
  <c r="AI53" i="14"/>
  <c r="AG53" i="14"/>
  <c r="AI101" i="17"/>
  <c r="AG101" i="17"/>
  <c r="AG42" i="14"/>
  <c r="AI42" i="14"/>
  <c r="AG66" i="16"/>
  <c r="AI66" i="16"/>
  <c r="AG88" i="17"/>
  <c r="AI88" i="17"/>
  <c r="AG37" i="15"/>
  <c r="AI37" i="15"/>
  <c r="AI39" i="10"/>
  <c r="AG39" i="10"/>
  <c r="AG71" i="9"/>
  <c r="AI71" i="9"/>
  <c r="AG14" i="17"/>
  <c r="AI14" i="17"/>
  <c r="D157" i="29"/>
  <c r="I157" i="29" s="1"/>
  <c r="H157" i="29"/>
  <c r="C157" i="29"/>
  <c r="F157" i="29"/>
  <c r="I80" i="29"/>
  <c r="E80" i="29"/>
  <c r="F80" i="29"/>
  <c r="H80" i="29"/>
  <c r="E44" i="28"/>
  <c r="J44" i="28" s="1"/>
  <c r="D44" i="28"/>
  <c r="I44" i="28" s="1"/>
  <c r="F44" i="28"/>
  <c r="H44" i="28"/>
  <c r="C44" i="28"/>
  <c r="AF149" i="14"/>
  <c r="D149" i="14"/>
  <c r="AE149" i="14"/>
  <c r="AK149" i="14"/>
  <c r="AJ149" i="14"/>
  <c r="M149" i="14"/>
  <c r="B149" i="14"/>
  <c r="F149" i="14"/>
  <c r="C149" i="14"/>
  <c r="D137" i="17"/>
  <c r="AF137" i="17"/>
  <c r="AE137" i="17"/>
  <c r="AJ137" i="17"/>
  <c r="AK137" i="17"/>
  <c r="C137" i="17"/>
  <c r="B137" i="17"/>
  <c r="F137" i="17"/>
  <c r="M137" i="17"/>
  <c r="AG70" i="12"/>
  <c r="AI70" i="12"/>
  <c r="AG79" i="13"/>
  <c r="AI79" i="13"/>
  <c r="AG47" i="15"/>
  <c r="AI47" i="15"/>
  <c r="AG89" i="10"/>
  <c r="AI89" i="10"/>
  <c r="AL50" i="12"/>
  <c r="AN50" i="12"/>
  <c r="AG78" i="8"/>
  <c r="AI78" i="8"/>
  <c r="AN80" i="11"/>
  <c r="AL80" i="11"/>
  <c r="AL52" i="17"/>
  <c r="AN52" i="17"/>
  <c r="AI46" i="11"/>
  <c r="AG46" i="11"/>
  <c r="AG25" i="14"/>
  <c r="AI25" i="14"/>
  <c r="AI17" i="14"/>
  <c r="AG17" i="14"/>
  <c r="AI29" i="13"/>
  <c r="AG29" i="13"/>
  <c r="AG21" i="13"/>
  <c r="AI21" i="13"/>
  <c r="AI13" i="13"/>
  <c r="AG13" i="13"/>
  <c r="AG25" i="19"/>
  <c r="AI25" i="19"/>
  <c r="AG17" i="19"/>
  <c r="AI17" i="19"/>
  <c r="AN21" i="11"/>
  <c r="AL21" i="11"/>
  <c r="AL29" i="8"/>
  <c r="AN29" i="8"/>
  <c r="AL13" i="8"/>
  <c r="AN13" i="8"/>
  <c r="J143" i="29"/>
  <c r="J15" i="29"/>
  <c r="I356" i="29"/>
  <c r="E356" i="29"/>
  <c r="F356" i="29"/>
  <c r="H356" i="29"/>
  <c r="I83" i="29"/>
  <c r="H83" i="29"/>
  <c r="E83" i="29"/>
  <c r="F83" i="29"/>
  <c r="I309" i="29"/>
  <c r="E309" i="29"/>
  <c r="F309" i="29"/>
  <c r="H309" i="29"/>
  <c r="I114" i="28"/>
  <c r="E114" i="28"/>
  <c r="F114" i="28"/>
  <c r="H114" i="28"/>
  <c r="AL86" i="10"/>
  <c r="AN86" i="10"/>
  <c r="AG105" i="19"/>
  <c r="AI105" i="19"/>
  <c r="AG99" i="8"/>
  <c r="AI99" i="8"/>
  <c r="AG46" i="14"/>
  <c r="AI46" i="14"/>
  <c r="AG24" i="14"/>
  <c r="AI24" i="14"/>
  <c r="AG49" i="15"/>
  <c r="AI49" i="15"/>
  <c r="AG74" i="15"/>
  <c r="AI74" i="15"/>
  <c r="AG75" i="8"/>
  <c r="AI75" i="8"/>
  <c r="AI37" i="13"/>
  <c r="AG37" i="13"/>
  <c r="AG65" i="17"/>
  <c r="AI65" i="17"/>
  <c r="AL37" i="8"/>
  <c r="AN37" i="8"/>
  <c r="A433" i="29"/>
  <c r="T21" i="17"/>
  <c r="O21" i="17"/>
  <c r="R21" i="17"/>
  <c r="M31" i="17"/>
  <c r="V21" i="17"/>
  <c r="V46" i="17" s="1"/>
  <c r="V71" i="17" s="1"/>
  <c r="V96" i="17" s="1"/>
  <c r="V121" i="17" s="1"/>
  <c r="V21" i="16" s="1"/>
  <c r="V46" i="16" s="1"/>
  <c r="V71" i="16" s="1"/>
  <c r="V96" i="16" s="1"/>
  <c r="V21" i="15" s="1"/>
  <c r="V46" i="15" s="1"/>
  <c r="V71" i="15" s="1"/>
  <c r="V96" i="15" s="1"/>
  <c r="V21" i="14" s="1"/>
  <c r="V46" i="14" s="1"/>
  <c r="V71" i="14" s="1"/>
  <c r="V96" i="14" s="1"/>
  <c r="V121" i="14" s="1"/>
  <c r="V21" i="13" s="1"/>
  <c r="V46" i="13" s="1"/>
  <c r="V71" i="13" s="1"/>
  <c r="V96" i="13" s="1"/>
  <c r="V21" i="19" s="1"/>
  <c r="V46" i="19" s="1"/>
  <c r="V71" i="19" s="1"/>
  <c r="V96" i="19" s="1"/>
  <c r="V21" i="18" s="1"/>
  <c r="V46" i="18" s="1"/>
  <c r="V71" i="18" s="1"/>
  <c r="V96" i="18" s="1"/>
  <c r="V121" i="18" s="1"/>
  <c r="V146" i="18" s="1"/>
  <c r="N21" i="17"/>
  <c r="H213" i="29"/>
  <c r="E213" i="29"/>
  <c r="J213" i="29" s="1"/>
  <c r="I213" i="29"/>
  <c r="F213" i="29"/>
  <c r="H597" i="29"/>
  <c r="I597" i="29"/>
  <c r="F597" i="29"/>
  <c r="E597" i="29"/>
  <c r="C219" i="28"/>
  <c r="D219" i="28" s="1"/>
  <c r="D124" i="11"/>
  <c r="AE124" i="11"/>
  <c r="AF124" i="11"/>
  <c r="AJ124" i="11"/>
  <c r="AK124" i="11"/>
  <c r="M124" i="11"/>
  <c r="B124" i="11"/>
  <c r="C124" i="11"/>
  <c r="F124" i="11"/>
  <c r="AG64" i="17"/>
  <c r="AI64" i="17"/>
  <c r="I197" i="29"/>
  <c r="F197" i="29"/>
  <c r="H197" i="29"/>
  <c r="E197" i="29"/>
  <c r="J197" i="29" s="1"/>
  <c r="I340" i="29"/>
  <c r="E340" i="29"/>
  <c r="F340" i="29"/>
  <c r="H340" i="29"/>
  <c r="AG117" i="11"/>
  <c r="AI117" i="11"/>
  <c r="AG120" i="18"/>
  <c r="AI120" i="18"/>
  <c r="AG41" i="8"/>
  <c r="AI41" i="8"/>
  <c r="AG44" i="8"/>
  <c r="AI44" i="8"/>
  <c r="AG24" i="19"/>
  <c r="AI24" i="19"/>
  <c r="AN13" i="9"/>
  <c r="AL13" i="9"/>
  <c r="AG26" i="17"/>
  <c r="AI26" i="17"/>
  <c r="AG148" i="14"/>
  <c r="AI148" i="14"/>
  <c r="AG114" i="18"/>
  <c r="AI114" i="18"/>
  <c r="AI52" i="8"/>
  <c r="AG52" i="8"/>
  <c r="AG71" i="11"/>
  <c r="AI71" i="11"/>
  <c r="AN65" i="17"/>
  <c r="AL65" i="17"/>
  <c r="AG53" i="11"/>
  <c r="AI53" i="11"/>
  <c r="AG50" i="14"/>
  <c r="AI50" i="14"/>
  <c r="I183" i="29"/>
  <c r="H183" i="29"/>
  <c r="E183" i="29"/>
  <c r="J183" i="29" s="1"/>
  <c r="F183" i="29"/>
  <c r="I10" i="29"/>
  <c r="F10" i="29"/>
  <c r="H10" i="29"/>
  <c r="E10" i="29"/>
  <c r="F675" i="29"/>
  <c r="E675" i="29"/>
  <c r="I675" i="29"/>
  <c r="H675" i="29"/>
  <c r="I165" i="29"/>
  <c r="F165" i="29"/>
  <c r="H165" i="29"/>
  <c r="E165" i="29"/>
  <c r="I108" i="29"/>
  <c r="E108" i="29"/>
  <c r="J108" i="29" s="1"/>
  <c r="F108" i="29"/>
  <c r="H108" i="29"/>
  <c r="I584" i="29"/>
  <c r="E584" i="29"/>
  <c r="F584" i="29"/>
  <c r="H584" i="29"/>
  <c r="AT137" i="16"/>
  <c r="I156" i="29"/>
  <c r="E156" i="29"/>
  <c r="J156" i="29" s="1"/>
  <c r="H156" i="29"/>
  <c r="F156" i="29"/>
  <c r="I195" i="28"/>
  <c r="H195" i="28"/>
  <c r="F195" i="28"/>
  <c r="E195" i="28"/>
  <c r="J195" i="28" s="1"/>
  <c r="AG69" i="18"/>
  <c r="AI69" i="18"/>
  <c r="AL80" i="12"/>
  <c r="AN80" i="12"/>
  <c r="F159" i="29"/>
  <c r="I159" i="29"/>
  <c r="E159" i="29"/>
  <c r="J159" i="29" s="1"/>
  <c r="H159" i="29"/>
  <c r="I93" i="29"/>
  <c r="E93" i="29"/>
  <c r="J93" i="29" s="1"/>
  <c r="H93" i="29"/>
  <c r="F93" i="29"/>
  <c r="E1062" i="29"/>
  <c r="F1062" i="29"/>
  <c r="H1062" i="29"/>
  <c r="I1062" i="29"/>
  <c r="H155" i="28"/>
  <c r="I155" i="28"/>
  <c r="E155" i="28"/>
  <c r="J155" i="28" s="1"/>
  <c r="F155" i="28"/>
  <c r="I226" i="28"/>
  <c r="F226" i="28"/>
  <c r="H226" i="28"/>
  <c r="E226" i="28"/>
  <c r="J226" i="28" s="1"/>
  <c r="AG120" i="14"/>
  <c r="AI120" i="14"/>
  <c r="AN39" i="10"/>
  <c r="AL39" i="10"/>
  <c r="AI15" i="11"/>
  <c r="AG15" i="11"/>
  <c r="AG16" i="14"/>
  <c r="AI16" i="14"/>
  <c r="AG20" i="13"/>
  <c r="AI20" i="13"/>
  <c r="AG16" i="19"/>
  <c r="AI16" i="19"/>
  <c r="AG66" i="18"/>
  <c r="AI66" i="18"/>
  <c r="AI40" i="12"/>
  <c r="AG40" i="12"/>
  <c r="AG87" i="10"/>
  <c r="AI87" i="10"/>
  <c r="AL61" i="14"/>
  <c r="AN61" i="14"/>
  <c r="AG50" i="19"/>
  <c r="AI50" i="19"/>
  <c r="H775" i="29"/>
  <c r="I775" i="29"/>
  <c r="E775" i="29"/>
  <c r="F775" i="29"/>
  <c r="AG138" i="14"/>
  <c r="AI138" i="14"/>
  <c r="AN54" i="10"/>
  <c r="AL54" i="10"/>
  <c r="AG100" i="8"/>
  <c r="AI100" i="8"/>
  <c r="AI102" i="11"/>
  <c r="AG102" i="11"/>
  <c r="AL48" i="12"/>
  <c r="AN48" i="12"/>
  <c r="AG42" i="10"/>
  <c r="AI42" i="10"/>
  <c r="AG22" i="17"/>
  <c r="AI22" i="17"/>
  <c r="AG174" i="18"/>
  <c r="AI174" i="18"/>
  <c r="AG112" i="10"/>
  <c r="AI112" i="10"/>
  <c r="AG89" i="19"/>
  <c r="AI89" i="19"/>
  <c r="AG98" i="12"/>
  <c r="AI98" i="12"/>
  <c r="AI43" i="10"/>
  <c r="AG43" i="10"/>
  <c r="AG68" i="8"/>
  <c r="AI68" i="8"/>
  <c r="AI67" i="12"/>
  <c r="AG67" i="12"/>
  <c r="AI101" i="10"/>
  <c r="AG101" i="10"/>
  <c r="AG49" i="18"/>
  <c r="AI49" i="18"/>
  <c r="AN17" i="9"/>
  <c r="AL17" i="9"/>
  <c r="AG53" i="19"/>
  <c r="AI53" i="19"/>
  <c r="AG47" i="13"/>
  <c r="AI47" i="13"/>
  <c r="AL72" i="14"/>
  <c r="AN72" i="14"/>
  <c r="AG38" i="15"/>
  <c r="AI38" i="15"/>
  <c r="J287" i="29"/>
  <c r="I26" i="29"/>
  <c r="H26" i="29"/>
  <c r="F26" i="29"/>
  <c r="E26" i="29"/>
  <c r="I11" i="28"/>
  <c r="E11" i="28"/>
  <c r="F11" i="28"/>
  <c r="H11" i="28"/>
  <c r="I352" i="29"/>
  <c r="H352" i="29"/>
  <c r="E352" i="29"/>
  <c r="J352" i="29" s="1"/>
  <c r="F352" i="29"/>
  <c r="I175" i="29"/>
  <c r="E175" i="29"/>
  <c r="J175" i="29" s="1"/>
  <c r="F175" i="29"/>
  <c r="H175" i="29"/>
  <c r="I622" i="29"/>
  <c r="H622" i="29"/>
  <c r="F622" i="29"/>
  <c r="E622" i="29"/>
  <c r="J622" i="29" s="1"/>
  <c r="I54" i="29"/>
  <c r="F54" i="29"/>
  <c r="E54" i="29"/>
  <c r="H54" i="29"/>
  <c r="C1055" i="29"/>
  <c r="D1055" i="29"/>
  <c r="I1055" i="29" s="1"/>
  <c r="E1055" i="29"/>
  <c r="J1055" i="29" s="1"/>
  <c r="H1055" i="29"/>
  <c r="J930" i="29"/>
  <c r="C935" i="29"/>
  <c r="D935" i="29" s="1"/>
  <c r="AG71" i="18"/>
  <c r="AI71" i="18"/>
  <c r="H850" i="29"/>
  <c r="I850" i="29"/>
  <c r="F850" i="29"/>
  <c r="E850" i="29"/>
  <c r="I139" i="28"/>
  <c r="E139" i="28"/>
  <c r="J139" i="28" s="1"/>
  <c r="F139" i="28"/>
  <c r="H139" i="28"/>
  <c r="AG87" i="14"/>
  <c r="AI87" i="14"/>
  <c r="AI88" i="15"/>
  <c r="AG88" i="15"/>
  <c r="AI95" i="9"/>
  <c r="AG95" i="9"/>
  <c r="AN41" i="10"/>
  <c r="AL41" i="10"/>
  <c r="AG79" i="15"/>
  <c r="AI79" i="15"/>
  <c r="AG28" i="13"/>
  <c r="AI28" i="13"/>
  <c r="AG12" i="13"/>
  <c r="AI12" i="13"/>
  <c r="I212" i="29"/>
  <c r="H212" i="29"/>
  <c r="F212" i="29"/>
  <c r="E212" i="29"/>
  <c r="I467" i="29"/>
  <c r="E467" i="29"/>
  <c r="J467" i="29" s="1"/>
  <c r="F467" i="29"/>
  <c r="H467" i="29"/>
  <c r="F511" i="29"/>
  <c r="I511" i="29"/>
  <c r="E511" i="29"/>
  <c r="J511" i="29" s="1"/>
  <c r="H511" i="29"/>
  <c r="D181" i="28"/>
  <c r="I181" i="28" s="1"/>
  <c r="C181" i="28"/>
  <c r="AG154" i="14"/>
  <c r="AI154" i="14"/>
  <c r="AI129" i="11"/>
  <c r="AG129" i="11"/>
  <c r="AG99" i="13"/>
  <c r="AI99" i="13"/>
  <c r="AG68" i="16"/>
  <c r="AI68" i="16"/>
  <c r="AG74" i="12"/>
  <c r="AI74" i="12"/>
  <c r="AG99" i="19"/>
  <c r="AI99" i="19"/>
  <c r="AG91" i="13"/>
  <c r="AI91" i="13"/>
  <c r="AG124" i="19"/>
  <c r="AI124" i="19"/>
  <c r="AI102" i="12"/>
  <c r="AG102" i="12"/>
  <c r="AG150" i="17"/>
  <c r="AI150" i="17"/>
  <c r="AG150" i="10"/>
  <c r="AI150" i="10"/>
  <c r="AI123" i="10"/>
  <c r="AG123" i="10"/>
  <c r="AG114" i="13"/>
  <c r="AI114" i="13"/>
  <c r="AG99" i="16"/>
  <c r="AI99" i="16"/>
  <c r="AG76" i="12"/>
  <c r="AI76" i="12"/>
  <c r="AE149" i="17"/>
  <c r="D149" i="17"/>
  <c r="AF149" i="17"/>
  <c r="AK149" i="17"/>
  <c r="AJ149" i="17"/>
  <c r="M149" i="17"/>
  <c r="B149" i="17"/>
  <c r="F149" i="17"/>
  <c r="C149" i="17"/>
  <c r="AF141" i="14"/>
  <c r="D141" i="14"/>
  <c r="AE141" i="14"/>
  <c r="AK141" i="14"/>
  <c r="AJ141" i="14"/>
  <c r="C141" i="14"/>
  <c r="M141" i="14"/>
  <c r="F141" i="14"/>
  <c r="B141" i="14"/>
  <c r="AG144" i="10"/>
  <c r="AI144" i="10"/>
  <c r="AG150" i="14"/>
  <c r="AI150" i="14"/>
  <c r="AI114" i="12"/>
  <c r="AG114" i="12"/>
  <c r="AI126" i="11"/>
  <c r="AG126" i="11"/>
  <c r="AI128" i="11"/>
  <c r="AG128" i="11"/>
  <c r="AG112" i="16"/>
  <c r="AI112" i="16"/>
  <c r="AI97" i="17"/>
  <c r="AG97" i="17"/>
  <c r="AN40" i="10"/>
  <c r="AL40" i="10"/>
  <c r="AI86" i="11"/>
  <c r="AG86" i="11"/>
  <c r="AL47" i="10"/>
  <c r="AN47" i="10"/>
  <c r="AG74" i="17"/>
  <c r="AI74" i="17"/>
  <c r="AI48" i="12"/>
  <c r="AG48" i="12"/>
  <c r="AI52" i="11"/>
  <c r="AG52" i="11"/>
  <c r="AG45" i="17"/>
  <c r="AI45" i="17"/>
  <c r="AI52" i="19"/>
  <c r="AG52" i="19"/>
  <c r="AI69" i="14"/>
  <c r="AG69" i="14"/>
  <c r="AG50" i="10"/>
  <c r="AI50" i="10"/>
  <c r="AG49" i="16"/>
  <c r="AI49" i="16"/>
  <c r="AN22" i="8"/>
  <c r="AL22" i="8"/>
  <c r="AI25" i="9"/>
  <c r="AG25" i="9"/>
  <c r="I167" i="29"/>
  <c r="F167" i="29"/>
  <c r="H167" i="29"/>
  <c r="E167" i="29"/>
  <c r="J167" i="29" s="1"/>
  <c r="I154" i="29"/>
  <c r="F154" i="29"/>
  <c r="H154" i="29"/>
  <c r="E154" i="29"/>
  <c r="I187" i="29"/>
  <c r="H187" i="29"/>
  <c r="E187" i="29"/>
  <c r="J187" i="29" s="1"/>
  <c r="F187" i="29"/>
  <c r="J575" i="29"/>
  <c r="J423" i="29"/>
  <c r="I5" i="28"/>
  <c r="F5" i="28"/>
  <c r="E5" i="28"/>
  <c r="J5" i="28" s="1"/>
  <c r="H5" i="28"/>
  <c r="J113" i="29"/>
  <c r="I655" i="29"/>
  <c r="E655" i="29"/>
  <c r="J655" i="29" s="1"/>
  <c r="F655" i="29"/>
  <c r="H655" i="29"/>
  <c r="AI86" i="10"/>
  <c r="AG86" i="10"/>
  <c r="AI77" i="14"/>
  <c r="AG77" i="14"/>
  <c r="AN37" i="17"/>
  <c r="AL37" i="17"/>
  <c r="AG21" i="9"/>
  <c r="AI21" i="9"/>
  <c r="AL64" i="18"/>
  <c r="AN64" i="18"/>
  <c r="AI64" i="8"/>
  <c r="AG64" i="8"/>
  <c r="AN55" i="10"/>
  <c r="AL55" i="10"/>
  <c r="AL53" i="12"/>
  <c r="AN53" i="12"/>
  <c r="AI22" i="11"/>
  <c r="AG22" i="11"/>
  <c r="AL78" i="12"/>
  <c r="AN78" i="12"/>
  <c r="AL44" i="11"/>
  <c r="AN44" i="11"/>
  <c r="AI36" i="11"/>
  <c r="AG36" i="11"/>
  <c r="AG46" i="17"/>
  <c r="AI46" i="17"/>
  <c r="AG75" i="14"/>
  <c r="AI75" i="14"/>
  <c r="AL45" i="15"/>
  <c r="AN45" i="15"/>
  <c r="AI37" i="11"/>
  <c r="AG37" i="11"/>
  <c r="AN112" i="8"/>
  <c r="AL112" i="8"/>
  <c r="AG128" i="16"/>
  <c r="AI128" i="16"/>
  <c r="AI23" i="9"/>
  <c r="AG23" i="9"/>
  <c r="AN62" i="15"/>
  <c r="AL62" i="15"/>
  <c r="AL36" i="14"/>
  <c r="AN36" i="14"/>
  <c r="A296" i="29"/>
  <c r="V49" i="9"/>
  <c r="V74" i="9" s="1"/>
  <c r="V99" i="9" s="1"/>
  <c r="V24" i="8" s="1"/>
  <c r="V49" i="8" s="1"/>
  <c r="V74" i="8" s="1"/>
  <c r="V99" i="8" s="1"/>
  <c r="V24" i="17" s="1"/>
  <c r="V49" i="17" s="1"/>
  <c r="V74" i="17" s="1"/>
  <c r="V99" i="17" s="1"/>
  <c r="V124" i="17" s="1"/>
  <c r="V24" i="16" s="1"/>
  <c r="V49" i="16" s="1"/>
  <c r="V74" i="16" s="1"/>
  <c r="V99" i="16" s="1"/>
  <c r="V24" i="15" s="1"/>
  <c r="V49" i="15" s="1"/>
  <c r="V74" i="15" s="1"/>
  <c r="V99" i="15" s="1"/>
  <c r="V24" i="14" s="1"/>
  <c r="V49" i="14" s="1"/>
  <c r="V74" i="14" s="1"/>
  <c r="V99" i="14" s="1"/>
  <c r="V124" i="14" s="1"/>
  <c r="V24" i="13" s="1"/>
  <c r="V49" i="13" s="1"/>
  <c r="V74" i="13" s="1"/>
  <c r="V99" i="13" s="1"/>
  <c r="V24" i="19" s="1"/>
  <c r="V49" i="19" s="1"/>
  <c r="V74" i="19" s="1"/>
  <c r="V99" i="19" s="1"/>
  <c r="V24" i="18" s="1"/>
  <c r="V49" i="18" s="1"/>
  <c r="V74" i="18" s="1"/>
  <c r="V99" i="18" s="1"/>
  <c r="V124" i="18" s="1"/>
  <c r="V149" i="18" s="1"/>
  <c r="O49" i="9"/>
  <c r="T49" i="9"/>
  <c r="N49" i="9"/>
  <c r="R49" i="9"/>
  <c r="M56" i="9"/>
  <c r="M1" i="9" s="1"/>
  <c r="A461" i="29"/>
  <c r="O54" i="17"/>
  <c r="T54" i="17"/>
  <c r="V54" i="17"/>
  <c r="V79" i="17" s="1"/>
  <c r="V104" i="17" s="1"/>
  <c r="V129" i="17" s="1"/>
  <c r="V29" i="16" s="1"/>
  <c r="V54" i="16" s="1"/>
  <c r="V79" i="16" s="1"/>
  <c r="V104" i="16" s="1"/>
  <c r="V29" i="15" s="1"/>
  <c r="V54" i="15" s="1"/>
  <c r="V79" i="15" s="1"/>
  <c r="V104" i="15" s="1"/>
  <c r="V29" i="14" s="1"/>
  <c r="V54" i="14" s="1"/>
  <c r="V79" i="14" s="1"/>
  <c r="V104" i="14" s="1"/>
  <c r="V129" i="14" s="1"/>
  <c r="V29" i="13" s="1"/>
  <c r="V54" i="13" s="1"/>
  <c r="V79" i="13" s="1"/>
  <c r="V104" i="13" s="1"/>
  <c r="V29" i="19" s="1"/>
  <c r="V54" i="19" s="1"/>
  <c r="V79" i="19" s="1"/>
  <c r="V104" i="19" s="1"/>
  <c r="V29" i="18" s="1"/>
  <c r="V54" i="18" s="1"/>
  <c r="V79" i="18" s="1"/>
  <c r="V104" i="18" s="1"/>
  <c r="V129" i="18" s="1"/>
  <c r="V154" i="18" s="1"/>
  <c r="N54" i="17"/>
  <c r="R54" i="17"/>
  <c r="M56" i="17"/>
  <c r="AN55" i="19"/>
  <c r="AL55" i="19"/>
  <c r="I223" i="29"/>
  <c r="F223" i="29"/>
  <c r="E223" i="29"/>
  <c r="J223" i="29" s="1"/>
  <c r="H223" i="29"/>
  <c r="I95" i="29"/>
  <c r="F95" i="29"/>
  <c r="I31" i="29"/>
  <c r="E31" i="29"/>
  <c r="J31" i="29" s="1"/>
  <c r="T13" i="11"/>
  <c r="O13" i="11"/>
  <c r="A85" i="29"/>
  <c r="R13" i="11"/>
  <c r="V13" i="11"/>
  <c r="V38" i="11" s="1"/>
  <c r="V63" i="11" s="1"/>
  <c r="V88" i="11" s="1"/>
  <c r="V13" i="10" s="1"/>
  <c r="V38" i="10" s="1"/>
  <c r="V63" i="10" s="1"/>
  <c r="V88" i="10" s="1"/>
  <c r="V113" i="10" s="1"/>
  <c r="V13" i="9" s="1"/>
  <c r="V38" i="9" s="1"/>
  <c r="V63" i="9" s="1"/>
  <c r="V88" i="9" s="1"/>
  <c r="V13" i="8" s="1"/>
  <c r="V38" i="8" s="1"/>
  <c r="V63" i="8" s="1"/>
  <c r="V88" i="8" s="1"/>
  <c r="V13" i="17" s="1"/>
  <c r="V38" i="17" s="1"/>
  <c r="V63" i="17" s="1"/>
  <c r="V88" i="17" s="1"/>
  <c r="V113" i="17" s="1"/>
  <c r="V13" i="16" s="1"/>
  <c r="V38" i="16" s="1"/>
  <c r="V63" i="16" s="1"/>
  <c r="V88" i="16" s="1"/>
  <c r="V13" i="15" s="1"/>
  <c r="V38" i="15" s="1"/>
  <c r="V63" i="15" s="1"/>
  <c r="V88" i="15" s="1"/>
  <c r="V13" i="14" s="1"/>
  <c r="V38" i="14" s="1"/>
  <c r="V63" i="14" s="1"/>
  <c r="V88" i="14" s="1"/>
  <c r="V113" i="14" s="1"/>
  <c r="V13" i="13" s="1"/>
  <c r="V38" i="13" s="1"/>
  <c r="V63" i="13" s="1"/>
  <c r="V88" i="13" s="1"/>
  <c r="V13" i="19" s="1"/>
  <c r="V38" i="19" s="1"/>
  <c r="V63" i="19" s="1"/>
  <c r="V88" i="19" s="1"/>
  <c r="V13" i="18" s="1"/>
  <c r="V38" i="18" s="1"/>
  <c r="V63" i="18" s="1"/>
  <c r="V88" i="18" s="1"/>
  <c r="V113" i="18" s="1"/>
  <c r="V138" i="18" s="1"/>
  <c r="N13" i="11"/>
  <c r="M31" i="11"/>
  <c r="I25" i="29"/>
  <c r="J25" i="29" s="1"/>
  <c r="F25" i="29"/>
  <c r="I75" i="29"/>
  <c r="H75" i="29"/>
  <c r="I255" i="29"/>
  <c r="E255" i="29"/>
  <c r="J255" i="29" s="1"/>
  <c r="F255" i="29"/>
  <c r="H255" i="29"/>
  <c r="I272" i="29"/>
  <c r="F272" i="29"/>
  <c r="E272" i="29"/>
  <c r="H272" i="29"/>
  <c r="I67" i="29"/>
  <c r="E67" i="29"/>
  <c r="J67" i="29" s="1"/>
  <c r="H67" i="29"/>
  <c r="F67" i="29"/>
  <c r="J293" i="29"/>
  <c r="H703" i="29"/>
  <c r="I703" i="29"/>
  <c r="E703" i="29"/>
  <c r="J703" i="29" s="1"/>
  <c r="F703" i="29"/>
  <c r="E619" i="29"/>
  <c r="I619" i="29"/>
  <c r="F619" i="29"/>
  <c r="F431" i="29"/>
  <c r="I431" i="29"/>
  <c r="E431" i="29"/>
  <c r="J431" i="29" s="1"/>
  <c r="H431" i="29"/>
  <c r="J383" i="29"/>
  <c r="I310" i="29"/>
  <c r="H310" i="29"/>
  <c r="F310" i="29"/>
  <c r="E310" i="29"/>
  <c r="H415" i="29"/>
  <c r="H95" i="29"/>
  <c r="E747" i="29"/>
  <c r="I747" i="29"/>
  <c r="F747" i="29"/>
  <c r="H747" i="29"/>
  <c r="H810" i="29"/>
  <c r="I810" i="29"/>
  <c r="E810" i="29"/>
  <c r="J810" i="29" s="1"/>
  <c r="F810" i="29"/>
  <c r="I67" i="28"/>
  <c r="F67" i="28"/>
  <c r="E67" i="28"/>
  <c r="J67" i="28" s="1"/>
  <c r="F839" i="29"/>
  <c r="I839" i="29"/>
  <c r="J839" i="29" s="1"/>
  <c r="H839" i="29"/>
  <c r="I702" i="29"/>
  <c r="F702" i="29"/>
  <c r="E702" i="29"/>
  <c r="H702" i="29"/>
  <c r="I49" i="28"/>
  <c r="H49" i="28"/>
  <c r="I520" i="29"/>
  <c r="E520" i="29"/>
  <c r="J520" i="29" s="1"/>
  <c r="H520" i="29"/>
  <c r="I403" i="29"/>
  <c r="H403" i="29"/>
  <c r="E403" i="29"/>
  <c r="H938" i="29"/>
  <c r="I938" i="29"/>
  <c r="F938" i="29"/>
  <c r="E938" i="29"/>
  <c r="J938" i="29" s="1"/>
  <c r="I7" i="28"/>
  <c r="F7" i="28"/>
  <c r="H7" i="28"/>
  <c r="E7" i="28"/>
  <c r="J7" i="28" s="1"/>
  <c r="I633" i="29"/>
  <c r="H633" i="29"/>
  <c r="F633" i="29"/>
  <c r="E633" i="29"/>
  <c r="I572" i="29"/>
  <c r="F572" i="29"/>
  <c r="E572" i="29"/>
  <c r="H572" i="29"/>
  <c r="AC77" i="9"/>
  <c r="AC102" i="9" s="1"/>
  <c r="AC27" i="8" s="1"/>
  <c r="AC52" i="8" s="1"/>
  <c r="AC77" i="8" s="1"/>
  <c r="AC102" i="8" s="1"/>
  <c r="AC27" i="17" s="1"/>
  <c r="AC52" i="17" s="1"/>
  <c r="AC77" i="17" s="1"/>
  <c r="AC102" i="17" s="1"/>
  <c r="AC127" i="17" s="1"/>
  <c r="AC27" i="16" s="1"/>
  <c r="T81" i="9"/>
  <c r="O1" i="15"/>
  <c r="I686" i="29"/>
  <c r="E686" i="29"/>
  <c r="J686" i="29" s="1"/>
  <c r="F686" i="29"/>
  <c r="I676" i="29"/>
  <c r="E676" i="29"/>
  <c r="J676" i="29" s="1"/>
  <c r="H676" i="29"/>
  <c r="C187" i="28"/>
  <c r="D187" i="28"/>
  <c r="I187" i="28" s="1"/>
  <c r="E187" i="28"/>
  <c r="J187" i="28" s="1"/>
  <c r="F187" i="28"/>
  <c r="H187" i="28"/>
  <c r="I191" i="28"/>
  <c r="E191" i="28"/>
  <c r="J191" i="28" s="1"/>
  <c r="F191" i="28"/>
  <c r="H191" i="28"/>
  <c r="AR137" i="13"/>
  <c r="I140" i="28"/>
  <c r="E140" i="28"/>
  <c r="J140" i="28" s="1"/>
  <c r="H140" i="28"/>
  <c r="F140" i="28"/>
  <c r="I64" i="29"/>
  <c r="E64" i="29"/>
  <c r="H64" i="29"/>
  <c r="F64" i="29"/>
  <c r="J151" i="29"/>
  <c r="I84" i="29"/>
  <c r="E84" i="29"/>
  <c r="F84" i="29"/>
  <c r="H84" i="29"/>
  <c r="I156" i="28"/>
  <c r="F156" i="28"/>
  <c r="H156" i="28"/>
  <c r="E156" i="28"/>
  <c r="J156" i="28" s="1"/>
  <c r="J138" i="28"/>
  <c r="N131" i="13"/>
  <c r="O131" i="19"/>
  <c r="AR137" i="9"/>
  <c r="I1033" i="29"/>
  <c r="E1033" i="29"/>
  <c r="J1033" i="29" s="1"/>
  <c r="F1033" i="29"/>
  <c r="H1033" i="29"/>
  <c r="H67" i="28"/>
  <c r="D149" i="10"/>
  <c r="AF149" i="10"/>
  <c r="AE149" i="10"/>
  <c r="AJ149" i="10"/>
  <c r="AK149" i="10"/>
  <c r="M149" i="10"/>
  <c r="C149" i="10"/>
  <c r="F149" i="10"/>
  <c r="B149" i="10"/>
  <c r="AF112" i="12"/>
  <c r="D112" i="12"/>
  <c r="AE112" i="12"/>
  <c r="AJ112" i="12"/>
  <c r="AK112" i="12"/>
  <c r="C112" i="12"/>
  <c r="B112" i="12"/>
  <c r="M112" i="12"/>
  <c r="F112" i="12"/>
  <c r="AG170" i="18"/>
  <c r="AI170" i="18"/>
  <c r="AG146" i="17"/>
  <c r="AI146" i="17"/>
  <c r="AG142" i="10"/>
  <c r="AI142" i="10"/>
  <c r="AG124" i="9"/>
  <c r="AI124" i="9"/>
  <c r="AI116" i="15"/>
  <c r="AG116" i="15"/>
  <c r="AG95" i="15"/>
  <c r="AI95" i="15"/>
  <c r="AI120" i="8"/>
  <c r="AG120" i="8"/>
  <c r="AI122" i="15"/>
  <c r="AG122" i="15"/>
  <c r="AG116" i="17"/>
  <c r="AI116" i="17"/>
  <c r="AI89" i="11"/>
  <c r="AG89" i="11"/>
  <c r="AI94" i="15"/>
  <c r="AG94" i="15"/>
  <c r="AG70" i="10"/>
  <c r="AI70" i="10"/>
  <c r="AG99" i="11"/>
  <c r="AI99" i="11"/>
  <c r="AG70" i="19"/>
  <c r="AI70" i="19"/>
  <c r="AG39" i="18"/>
  <c r="AI39" i="18"/>
  <c r="AG50" i="17"/>
  <c r="AI50" i="17"/>
  <c r="AI104" i="15"/>
  <c r="AG104" i="15"/>
  <c r="AG62" i="19"/>
  <c r="AI62" i="19"/>
  <c r="AI77" i="16"/>
  <c r="AG77" i="16"/>
  <c r="AI46" i="10"/>
  <c r="AG46" i="10"/>
  <c r="AG80" i="13"/>
  <c r="AI80" i="13"/>
  <c r="AG37" i="19"/>
  <c r="AI37" i="19"/>
  <c r="AL50" i="9"/>
  <c r="AN50" i="9"/>
  <c r="AI101" i="9"/>
  <c r="AG101" i="9"/>
  <c r="AG74" i="10"/>
  <c r="AI74" i="10"/>
  <c r="AN42" i="10"/>
  <c r="AL42" i="10"/>
  <c r="AG87" i="19"/>
  <c r="AI87" i="19"/>
  <c r="AG78" i="14"/>
  <c r="AI78" i="14"/>
  <c r="AG40" i="9"/>
  <c r="AI40" i="9"/>
  <c r="AG104" i="9"/>
  <c r="AI104" i="9"/>
  <c r="AG48" i="15"/>
  <c r="AI48" i="15"/>
  <c r="AG22" i="10"/>
  <c r="AI22" i="10"/>
  <c r="AN19" i="9"/>
  <c r="AL19" i="9"/>
  <c r="AL76" i="9"/>
  <c r="AN76" i="9"/>
  <c r="AG64" i="9"/>
  <c r="AI64" i="9"/>
  <c r="AG18" i="10"/>
  <c r="AI18" i="10"/>
  <c r="AI23" i="14"/>
  <c r="AG23" i="14"/>
  <c r="AI15" i="14"/>
  <c r="AG15" i="14"/>
  <c r="AG27" i="13"/>
  <c r="AI27" i="13"/>
  <c r="AI19" i="13"/>
  <c r="AG19" i="13"/>
  <c r="AI11" i="13"/>
  <c r="AG11" i="13"/>
  <c r="AG23" i="19"/>
  <c r="AI23" i="19"/>
  <c r="AG15" i="19"/>
  <c r="AI15" i="19"/>
  <c r="AG126" i="19"/>
  <c r="AI126" i="19"/>
  <c r="AL48" i="9"/>
  <c r="AN48" i="9"/>
  <c r="AN15" i="9"/>
  <c r="AL15" i="9"/>
  <c r="AN26" i="8"/>
  <c r="AL26" i="8"/>
  <c r="AN18" i="17"/>
  <c r="AL18" i="17"/>
  <c r="AN98" i="11"/>
  <c r="AL98" i="11"/>
  <c r="AG62" i="14"/>
  <c r="AI62" i="14"/>
  <c r="AG51" i="18"/>
  <c r="AI51" i="18"/>
  <c r="AN46" i="8"/>
  <c r="AL46" i="8"/>
  <c r="AN27" i="9"/>
  <c r="AL27" i="9"/>
  <c r="AG23" i="11"/>
  <c r="AI23" i="11"/>
  <c r="AN30" i="10"/>
  <c r="AL30" i="10"/>
  <c r="AL42" i="12"/>
  <c r="AN42" i="12"/>
  <c r="AG64" i="18"/>
  <c r="AI64" i="18"/>
  <c r="AG67" i="14"/>
  <c r="AI67" i="14"/>
  <c r="AL22" i="11"/>
  <c r="AN22" i="11"/>
  <c r="AG61" i="14"/>
  <c r="AI61" i="14"/>
  <c r="AN27" i="8"/>
  <c r="AL27" i="8"/>
  <c r="AL12" i="17"/>
  <c r="AN12" i="17"/>
  <c r="AG72" i="14"/>
  <c r="AI72" i="14"/>
  <c r="AI39" i="12"/>
  <c r="AG39" i="12"/>
  <c r="AI36" i="14"/>
  <c r="AG36" i="14"/>
  <c r="AI64" i="11"/>
  <c r="AG64" i="11"/>
  <c r="AG29" i="9"/>
  <c r="AI29" i="9"/>
  <c r="V30" i="8"/>
  <c r="V55" i="8" s="1"/>
  <c r="V80" i="8" s="1"/>
  <c r="V105" i="8" s="1"/>
  <c r="V30" i="17" s="1"/>
  <c r="V55" i="17" s="1"/>
  <c r="V80" i="17" s="1"/>
  <c r="V105" i="17" s="1"/>
  <c r="V130" i="17" s="1"/>
  <c r="V30" i="16" s="1"/>
  <c r="V55" i="16" s="1"/>
  <c r="V80" i="16" s="1"/>
  <c r="V105" i="16" s="1"/>
  <c r="V30" i="15" s="1"/>
  <c r="V55" i="15" s="1"/>
  <c r="V80" i="15" s="1"/>
  <c r="V105" i="15" s="1"/>
  <c r="V30" i="14" s="1"/>
  <c r="V55" i="14" s="1"/>
  <c r="V80" i="14" s="1"/>
  <c r="V105" i="14" s="1"/>
  <c r="V130" i="14" s="1"/>
  <c r="V30" i="13" s="1"/>
  <c r="V55" i="13" s="1"/>
  <c r="V80" i="13" s="1"/>
  <c r="V105" i="13" s="1"/>
  <c r="V30" i="19" s="1"/>
  <c r="A362" i="29"/>
  <c r="O30" i="8"/>
  <c r="R30" i="8"/>
  <c r="N30" i="8"/>
  <c r="T30" i="8"/>
  <c r="M31" i="8"/>
  <c r="AG55" i="19"/>
  <c r="AI55" i="19"/>
  <c r="I151" i="29"/>
  <c r="F151" i="29"/>
  <c r="H151" i="29"/>
  <c r="I87" i="29"/>
  <c r="H87" i="29"/>
  <c r="E87" i="29"/>
  <c r="J87" i="29" s="1"/>
  <c r="F87" i="29"/>
  <c r="I23" i="29"/>
  <c r="E23" i="29"/>
  <c r="F23" i="29"/>
  <c r="H23" i="29"/>
  <c r="AI13" i="11"/>
  <c r="AG13" i="11"/>
  <c r="H25" i="29"/>
  <c r="H217" i="29"/>
  <c r="I246" i="29"/>
  <c r="H246" i="29"/>
  <c r="E246" i="29"/>
  <c r="H293" i="29"/>
  <c r="I293" i="29"/>
  <c r="I109" i="29"/>
  <c r="F109" i="29"/>
  <c r="E109" i="29"/>
  <c r="J109" i="29" s="1"/>
  <c r="H619" i="29"/>
  <c r="I278" i="29"/>
  <c r="J278" i="29" s="1"/>
  <c r="F278" i="29"/>
  <c r="I195" i="29"/>
  <c r="F195" i="29"/>
  <c r="E195" i="29"/>
  <c r="H195" i="29"/>
  <c r="I173" i="29"/>
  <c r="H173" i="29"/>
  <c r="E173" i="29"/>
  <c r="J658" i="29"/>
  <c r="J378" i="29"/>
  <c r="E95" i="29"/>
  <c r="J95" i="29" s="1"/>
  <c r="H545" i="29"/>
  <c r="I545" i="29"/>
  <c r="E545" i="29"/>
  <c r="F545" i="29"/>
  <c r="I452" i="29"/>
  <c r="E452" i="29"/>
  <c r="F452" i="29"/>
  <c r="H452" i="29"/>
  <c r="F315" i="29"/>
  <c r="I315" i="29"/>
  <c r="E315" i="29"/>
  <c r="H315" i="29"/>
  <c r="I21" i="29"/>
  <c r="F21" i="29"/>
  <c r="E21" i="29"/>
  <c r="H21" i="29"/>
  <c r="F336" i="29"/>
  <c r="I336" i="29"/>
  <c r="H336" i="29"/>
  <c r="E336" i="29"/>
  <c r="I22" i="29"/>
  <c r="J22" i="29" s="1"/>
  <c r="H22" i="29"/>
  <c r="F83" i="28"/>
  <c r="I83" i="28"/>
  <c r="E83" i="28"/>
  <c r="H83" i="28"/>
  <c r="I137" i="28"/>
  <c r="E137" i="28"/>
  <c r="J137" i="28" s="1"/>
  <c r="F137" i="28"/>
  <c r="H137" i="28"/>
  <c r="I201" i="28"/>
  <c r="E201" i="28"/>
  <c r="J201" i="28" s="1"/>
  <c r="H201" i="28"/>
  <c r="F201" i="28"/>
  <c r="I638" i="29"/>
  <c r="H638" i="29"/>
  <c r="F638" i="29"/>
  <c r="D45" i="28"/>
  <c r="I45" i="28" s="1"/>
  <c r="E45" i="28"/>
  <c r="J45" i="28" s="1"/>
  <c r="F45" i="28"/>
  <c r="H45" i="28"/>
  <c r="C45" i="28"/>
  <c r="T131" i="8"/>
  <c r="AC113" i="8"/>
  <c r="AC138" i="17" s="1"/>
  <c r="AC113" i="16" s="1"/>
  <c r="AC113" i="15" s="1"/>
  <c r="AC138" i="14" s="1"/>
  <c r="AC113" i="13" s="1"/>
  <c r="AC113" i="19" s="1"/>
  <c r="AC163" i="18" s="1"/>
  <c r="E910" i="29"/>
  <c r="F910" i="29"/>
  <c r="H910" i="29"/>
  <c r="I910" i="29"/>
  <c r="I127" i="28"/>
  <c r="F127" i="28"/>
  <c r="E127" i="28"/>
  <c r="J127" i="28" s="1"/>
  <c r="I480" i="29"/>
  <c r="H480" i="29"/>
  <c r="E480" i="29"/>
  <c r="J480" i="29" s="1"/>
  <c r="F480" i="29"/>
  <c r="E926" i="29"/>
  <c r="F926" i="29"/>
  <c r="H926" i="29"/>
  <c r="I926" i="29"/>
  <c r="O131" i="9"/>
  <c r="I200" i="28"/>
  <c r="E200" i="28"/>
  <c r="F200" i="28"/>
  <c r="I135" i="29"/>
  <c r="E135" i="29"/>
  <c r="J135" i="29" s="1"/>
  <c r="F135" i="29"/>
  <c r="H135" i="29"/>
  <c r="I138" i="28"/>
  <c r="F138" i="28"/>
  <c r="H138" i="28"/>
  <c r="AG49" i="8"/>
  <c r="AI49" i="8"/>
  <c r="I98" i="28"/>
  <c r="E98" i="28"/>
  <c r="J98" i="28" s="1"/>
  <c r="H98" i="28"/>
  <c r="F98" i="28"/>
  <c r="I211" i="28"/>
  <c r="J211" i="28" s="1"/>
  <c r="F211" i="28"/>
  <c r="H211" i="28"/>
  <c r="D81" i="28"/>
  <c r="I81" i="28" s="1"/>
  <c r="E81" i="28"/>
  <c r="J81" i="28" s="1"/>
  <c r="C81" i="28"/>
  <c r="I543" i="29"/>
  <c r="F543" i="29"/>
  <c r="E543" i="29"/>
  <c r="J543" i="29" s="1"/>
  <c r="H543" i="29"/>
  <c r="AL15" i="11"/>
  <c r="AN15" i="11"/>
  <c r="AG14" i="14"/>
  <c r="AI14" i="14"/>
  <c r="AI22" i="19"/>
  <c r="AG22" i="19"/>
  <c r="AG37" i="8"/>
  <c r="AI37" i="8"/>
  <c r="AN23" i="9"/>
  <c r="AL23" i="9"/>
  <c r="J92" i="29"/>
  <c r="AG53" i="18"/>
  <c r="AI53" i="18"/>
  <c r="I423" i="29"/>
  <c r="F423" i="29"/>
  <c r="H423" i="29"/>
  <c r="H22" i="28"/>
  <c r="I22" i="28"/>
  <c r="J22" i="28" s="1"/>
  <c r="F22" i="28"/>
  <c r="I97" i="28"/>
  <c r="H97" i="28"/>
  <c r="E97" i="28"/>
  <c r="J97" i="28" s="1"/>
  <c r="I562" i="29"/>
  <c r="E562" i="29"/>
  <c r="J562" i="29" s="1"/>
  <c r="F562" i="29"/>
  <c r="AG148" i="10"/>
  <c r="AI148" i="10"/>
  <c r="AG122" i="19"/>
  <c r="AI122" i="19"/>
  <c r="AG78" i="16"/>
  <c r="AI78" i="16"/>
  <c r="AI24" i="11"/>
  <c r="AG24" i="11"/>
  <c r="AG27" i="17"/>
  <c r="AI27" i="17"/>
  <c r="AG29" i="17"/>
  <c r="AI29" i="17"/>
  <c r="AI45" i="12"/>
  <c r="AG45" i="12"/>
  <c r="AG95" i="17"/>
  <c r="AI95" i="17"/>
  <c r="AG11" i="11"/>
  <c r="AI11" i="11"/>
  <c r="AL11" i="8"/>
  <c r="AN11" i="8"/>
  <c r="AG78" i="12"/>
  <c r="AI78" i="12"/>
  <c r="AG38" i="8"/>
  <c r="AI38" i="8"/>
  <c r="AI44" i="11"/>
  <c r="AG44" i="11"/>
  <c r="AL30" i="17"/>
  <c r="AN30" i="17"/>
  <c r="AG42" i="9"/>
  <c r="AI42" i="9"/>
  <c r="AL64" i="19"/>
  <c r="AN64" i="19"/>
  <c r="AG43" i="16"/>
  <c r="AI43" i="16"/>
  <c r="AN124" i="15"/>
  <c r="AL124" i="15"/>
  <c r="AL19" i="8"/>
  <c r="AN19" i="8"/>
  <c r="AI14" i="8"/>
  <c r="AG14" i="8"/>
  <c r="AL51" i="19"/>
  <c r="AN51" i="19"/>
  <c r="AN29" i="9"/>
  <c r="AL29" i="9"/>
  <c r="I190" i="29"/>
  <c r="E190" i="29"/>
  <c r="F190" i="29"/>
  <c r="F75" i="29"/>
  <c r="I199" i="29"/>
  <c r="F199" i="29"/>
  <c r="E199" i="29"/>
  <c r="J199" i="29" s="1"/>
  <c r="H199" i="29"/>
  <c r="I7" i="29"/>
  <c r="E7" i="29"/>
  <c r="F7" i="29"/>
  <c r="A706" i="29"/>
  <c r="V39" i="14"/>
  <c r="V64" i="14" s="1"/>
  <c r="V89" i="14" s="1"/>
  <c r="V114" i="14" s="1"/>
  <c r="V14" i="13" s="1"/>
  <c r="V39" i="13" s="1"/>
  <c r="V64" i="13" s="1"/>
  <c r="V89" i="13" s="1"/>
  <c r="V14" i="19" s="1"/>
  <c r="V39" i="19" s="1"/>
  <c r="V64" i="19" s="1"/>
  <c r="V89" i="19" s="1"/>
  <c r="V14" i="18" s="1"/>
  <c r="V39" i="18" s="1"/>
  <c r="V64" i="18" s="1"/>
  <c r="V89" i="18" s="1"/>
  <c r="V114" i="18" s="1"/>
  <c r="V139" i="18" s="1"/>
  <c r="O39" i="14"/>
  <c r="N39" i="14"/>
  <c r="R39" i="14"/>
  <c r="T39" i="14"/>
  <c r="M56" i="14"/>
  <c r="J302" i="29"/>
  <c r="I76" i="29"/>
  <c r="H76" i="29"/>
  <c r="I40" i="29"/>
  <c r="E40" i="29"/>
  <c r="J40" i="29" s="1"/>
  <c r="F40" i="29"/>
  <c r="E464" i="29"/>
  <c r="J464" i="29" s="1"/>
  <c r="F464" i="29"/>
  <c r="H464" i="29"/>
  <c r="I464" i="29"/>
  <c r="E361" i="29"/>
  <c r="H361" i="29"/>
  <c r="I361" i="29"/>
  <c r="F361" i="29"/>
  <c r="I316" i="29"/>
  <c r="H316" i="29"/>
  <c r="F316" i="29"/>
  <c r="H409" i="29"/>
  <c r="I409" i="29"/>
  <c r="E409" i="29"/>
  <c r="J409" i="29" s="1"/>
  <c r="I47" i="28"/>
  <c r="H47" i="28"/>
  <c r="E47" i="28"/>
  <c r="F47" i="28"/>
  <c r="I327" i="29"/>
  <c r="E327" i="29"/>
  <c r="J327" i="29" s="1"/>
  <c r="F327" i="29"/>
  <c r="H327" i="29"/>
  <c r="I719" i="29"/>
  <c r="E719" i="29"/>
  <c r="F719" i="29"/>
  <c r="H719" i="29"/>
  <c r="E950" i="29"/>
  <c r="F950" i="29"/>
  <c r="H950" i="29"/>
  <c r="I950" i="29"/>
  <c r="J24" i="28"/>
  <c r="I304" i="29"/>
  <c r="H304" i="29"/>
  <c r="E304" i="29"/>
  <c r="J304" i="29" s="1"/>
  <c r="F304" i="29"/>
  <c r="I762" i="29"/>
  <c r="H762" i="29"/>
  <c r="E762" i="29"/>
  <c r="F762" i="29"/>
  <c r="AC125" i="9"/>
  <c r="AC125" i="8" s="1"/>
  <c r="AC150" i="17" s="1"/>
  <c r="AC125" i="16" s="1"/>
  <c r="T131" i="9"/>
  <c r="F97" i="28"/>
  <c r="I196" i="28"/>
  <c r="F196" i="28"/>
  <c r="E196" i="28"/>
  <c r="C3" i="28"/>
  <c r="D3" i="28" s="1"/>
  <c r="I182" i="29"/>
  <c r="F182" i="29"/>
  <c r="H182" i="29"/>
  <c r="E182" i="29"/>
  <c r="J182" i="29" s="1"/>
  <c r="I9" i="28"/>
  <c r="E9" i="28"/>
  <c r="F9" i="28"/>
  <c r="H9" i="28"/>
  <c r="AT137" i="8"/>
  <c r="H562" i="29"/>
  <c r="H177" i="29"/>
  <c r="F177" i="29"/>
  <c r="C177" i="29"/>
  <c r="D177" i="29"/>
  <c r="I177" i="29" s="1"/>
  <c r="E177" i="29"/>
  <c r="J177" i="29" s="1"/>
  <c r="I159" i="28"/>
  <c r="F159" i="28"/>
  <c r="H159" i="28"/>
  <c r="E159" i="28"/>
  <c r="J159" i="28" s="1"/>
  <c r="J199" i="28"/>
  <c r="AA126" i="15"/>
  <c r="AA151" i="14" s="1"/>
  <c r="AA126" i="13" s="1"/>
  <c r="AA126" i="19" s="1"/>
  <c r="R131" i="15"/>
  <c r="I68" i="28"/>
  <c r="E68" i="28"/>
  <c r="H68" i="28"/>
  <c r="I149" i="28"/>
  <c r="E149" i="28"/>
  <c r="I730" i="29"/>
  <c r="E730" i="29"/>
  <c r="F730" i="29"/>
  <c r="H730" i="29"/>
  <c r="C487" i="29"/>
  <c r="D487" i="29" s="1"/>
  <c r="AL23" i="8"/>
  <c r="AN23" i="8"/>
  <c r="AI51" i="10"/>
  <c r="AG51" i="10"/>
  <c r="AI98" i="11"/>
  <c r="AG98" i="11"/>
  <c r="AN95" i="17"/>
  <c r="AL95" i="17"/>
  <c r="AN55" i="12"/>
  <c r="AL55" i="12"/>
  <c r="I143" i="29"/>
  <c r="H143" i="29"/>
  <c r="F143" i="29"/>
  <c r="I499" i="29"/>
  <c r="F499" i="29"/>
  <c r="E499" i="29"/>
  <c r="J499" i="29" s="1"/>
  <c r="H499" i="29"/>
  <c r="H50" i="28"/>
  <c r="F50" i="28"/>
  <c r="I50" i="28"/>
  <c r="F113" i="29"/>
  <c r="I113" i="29"/>
  <c r="H113" i="29"/>
  <c r="J638" i="29"/>
  <c r="C247" i="29"/>
  <c r="D247" i="29" s="1"/>
  <c r="I215" i="28"/>
  <c r="H215" i="28"/>
  <c r="E215" i="28"/>
  <c r="J215" i="28" s="1"/>
  <c r="AL76" i="16"/>
  <c r="AN76" i="16"/>
  <c r="I922" i="29"/>
  <c r="E922" i="29"/>
  <c r="J922" i="29" s="1"/>
  <c r="H922" i="29"/>
  <c r="F922" i="29"/>
  <c r="AG152" i="17"/>
  <c r="AI152" i="17"/>
  <c r="AG143" i="10"/>
  <c r="AI143" i="10"/>
  <c r="AG125" i="8"/>
  <c r="AI125" i="8"/>
  <c r="AG112" i="18"/>
  <c r="AI112" i="18"/>
  <c r="AI87" i="13"/>
  <c r="AG87" i="13"/>
  <c r="AI91" i="14"/>
  <c r="AG91" i="14"/>
  <c r="AI94" i="11"/>
  <c r="AG94" i="11"/>
  <c r="AI93" i="12"/>
  <c r="AG93" i="12"/>
  <c r="AI69" i="12"/>
  <c r="AG69" i="12"/>
  <c r="AL101" i="12"/>
  <c r="AN101" i="12"/>
  <c r="AG48" i="9"/>
  <c r="AI48" i="9"/>
  <c r="AE153" i="14"/>
  <c r="D153" i="14"/>
  <c r="AF153" i="14"/>
  <c r="AJ153" i="14"/>
  <c r="AK153" i="14"/>
  <c r="M153" i="14"/>
  <c r="C153" i="14"/>
  <c r="F153" i="14"/>
  <c r="B153" i="14"/>
  <c r="AI113" i="12"/>
  <c r="AG113" i="12"/>
  <c r="AG120" i="16"/>
  <c r="AI120" i="16"/>
  <c r="AG48" i="13"/>
  <c r="AI48" i="13"/>
  <c r="AI103" i="12"/>
  <c r="AG103" i="12"/>
  <c r="AG77" i="10"/>
  <c r="AI77" i="10"/>
  <c r="AI36" i="8"/>
  <c r="AG36" i="8"/>
  <c r="AG72" i="9"/>
  <c r="AI72" i="9"/>
  <c r="AI20" i="11"/>
  <c r="AG20" i="11"/>
  <c r="AG12" i="14"/>
  <c r="AI12" i="14"/>
  <c r="AI20" i="19"/>
  <c r="AG20" i="19"/>
  <c r="AN51" i="10"/>
  <c r="AL51" i="10"/>
  <c r="AG43" i="19"/>
  <c r="AI43" i="19"/>
  <c r="AG14" i="10"/>
  <c r="AI14" i="10"/>
  <c r="AL11" i="9"/>
  <c r="AN11" i="9"/>
  <c r="AL23" i="11"/>
  <c r="AN23" i="11"/>
  <c r="AG15" i="17"/>
  <c r="AI15" i="17"/>
  <c r="AN38" i="8"/>
  <c r="AL38" i="8"/>
  <c r="AG30" i="17"/>
  <c r="AI30" i="17"/>
  <c r="AI55" i="12"/>
  <c r="AG55" i="12"/>
  <c r="AG64" i="19"/>
  <c r="AI64" i="19"/>
  <c r="AG50" i="15"/>
  <c r="AI50" i="15"/>
  <c r="AL128" i="16"/>
  <c r="AN128" i="16"/>
  <c r="AL47" i="18"/>
  <c r="AN47" i="18"/>
  <c r="AG49" i="9"/>
  <c r="AI49" i="9"/>
  <c r="AG54" i="17"/>
  <c r="AI54" i="17"/>
  <c r="A897" i="29"/>
  <c r="V50" i="19"/>
  <c r="V75" i="19" s="1"/>
  <c r="V100" i="19" s="1"/>
  <c r="V25" i="18" s="1"/>
  <c r="V50" i="18" s="1"/>
  <c r="V75" i="18" s="1"/>
  <c r="V100" i="18" s="1"/>
  <c r="V125" i="18" s="1"/>
  <c r="V150" i="18" s="1"/>
  <c r="O50" i="19"/>
  <c r="X50" i="19" s="1"/>
  <c r="X75" i="19" s="1"/>
  <c r="X100" i="19" s="1"/>
  <c r="X25" i="18" s="1"/>
  <c r="X50" i="18" s="1"/>
  <c r="X75" i="18" s="1"/>
  <c r="X100" i="18" s="1"/>
  <c r="X125" i="18" s="1"/>
  <c r="X150" i="18" s="1"/>
  <c r="N50" i="19"/>
  <c r="W50" i="19" s="1"/>
  <c r="W75" i="19" s="1"/>
  <c r="W100" i="19" s="1"/>
  <c r="W25" i="18" s="1"/>
  <c r="W50" i="18" s="1"/>
  <c r="W75" i="18" s="1"/>
  <c r="W100" i="18" s="1"/>
  <c r="W125" i="18" s="1"/>
  <c r="W150" i="18" s="1"/>
  <c r="T50" i="19"/>
  <c r="R50" i="19"/>
  <c r="AA50" i="19" s="1"/>
  <c r="AA75" i="19" s="1"/>
  <c r="AA100" i="19" s="1"/>
  <c r="AA25" i="18" s="1"/>
  <c r="AA50" i="18" s="1"/>
  <c r="AA75" i="18" s="1"/>
  <c r="AA100" i="18" s="1"/>
  <c r="AA125" i="18" s="1"/>
  <c r="AA150" i="18" s="1"/>
  <c r="M56" i="19"/>
  <c r="M1" i="19" s="1"/>
  <c r="I198" i="29"/>
  <c r="H198" i="29"/>
  <c r="D191" i="29"/>
  <c r="I158" i="29"/>
  <c r="J158" i="29" s="1"/>
  <c r="H158" i="29"/>
  <c r="F158" i="29"/>
  <c r="H121" i="29"/>
  <c r="I244" i="29"/>
  <c r="H244" i="29"/>
  <c r="F244" i="29"/>
  <c r="I271" i="29"/>
  <c r="E271" i="29"/>
  <c r="J271" i="29" s="1"/>
  <c r="H271" i="29"/>
  <c r="E76" i="29"/>
  <c r="J76" i="29" s="1"/>
  <c r="I92" i="29"/>
  <c r="F92" i="29"/>
  <c r="H92" i="29"/>
  <c r="I287" i="29"/>
  <c r="H287" i="29"/>
  <c r="F256" i="29"/>
  <c r="I256" i="29"/>
  <c r="E256" i="29"/>
  <c r="J256" i="29" s="1"/>
  <c r="J77" i="29"/>
  <c r="E244" i="29"/>
  <c r="J535" i="29"/>
  <c r="J774" i="29"/>
  <c r="I555" i="29"/>
  <c r="E555" i="29"/>
  <c r="J555" i="29" s="1"/>
  <c r="F555" i="29"/>
  <c r="I371" i="29"/>
  <c r="E371" i="29"/>
  <c r="J371" i="29" s="1"/>
  <c r="F371" i="29"/>
  <c r="H294" i="29"/>
  <c r="I294" i="29"/>
  <c r="F294" i="29"/>
  <c r="I57" i="29"/>
  <c r="J57" i="29" s="1"/>
  <c r="F57" i="29"/>
  <c r="H57" i="29"/>
  <c r="J43" i="29"/>
  <c r="H7" i="29"/>
  <c r="I699" i="29"/>
  <c r="E699" i="29"/>
  <c r="J699" i="29" s="1"/>
  <c r="F699" i="29"/>
  <c r="H699" i="29"/>
  <c r="I823" i="29"/>
  <c r="J823" i="29" s="1"/>
  <c r="F823" i="29"/>
  <c r="H823" i="29"/>
  <c r="I667" i="29"/>
  <c r="E667" i="29"/>
  <c r="J667" i="29" s="1"/>
  <c r="F667" i="29"/>
  <c r="I342" i="29"/>
  <c r="H342" i="29"/>
  <c r="I766" i="29"/>
  <c r="F766" i="29"/>
  <c r="H766" i="29"/>
  <c r="E766" i="29"/>
  <c r="I99" i="28"/>
  <c r="H99" i="28"/>
  <c r="E99" i="28"/>
  <c r="I35" i="28"/>
  <c r="E35" i="28"/>
  <c r="J35" i="28" s="1"/>
  <c r="H35" i="28"/>
  <c r="F35" i="28"/>
  <c r="I34" i="28"/>
  <c r="E34" i="28"/>
  <c r="J34" i="28" s="1"/>
  <c r="F34" i="28"/>
  <c r="H34" i="28"/>
  <c r="I708" i="29"/>
  <c r="F708" i="29"/>
  <c r="E708" i="29"/>
  <c r="J708" i="29" s="1"/>
  <c r="H708" i="29"/>
  <c r="F683" i="29"/>
  <c r="I683" i="29"/>
  <c r="E683" i="29"/>
  <c r="H393" i="29"/>
  <c r="I393" i="29"/>
  <c r="E393" i="29"/>
  <c r="F393" i="29"/>
  <c r="I10" i="28"/>
  <c r="E10" i="28"/>
  <c r="J10" i="28" s="1"/>
  <c r="F10" i="28"/>
  <c r="H10" i="28"/>
  <c r="I9" i="29"/>
  <c r="E9" i="29"/>
  <c r="J9" i="29" s="1"/>
  <c r="H826" i="29"/>
  <c r="I826" i="29"/>
  <c r="E826" i="29"/>
  <c r="F826" i="29"/>
  <c r="I639" i="29"/>
  <c r="F639" i="29"/>
  <c r="E639" i="29"/>
  <c r="I544" i="29"/>
  <c r="E544" i="29"/>
  <c r="F544" i="29"/>
  <c r="H196" i="28"/>
  <c r="J232" i="28"/>
  <c r="C222" i="28"/>
  <c r="D222" i="28"/>
  <c r="I222" i="28" s="1"/>
  <c r="F222" i="28"/>
  <c r="I105" i="29"/>
  <c r="E105" i="29"/>
  <c r="J105" i="29" s="1"/>
  <c r="H105" i="29"/>
  <c r="F105" i="29"/>
  <c r="I100" i="28"/>
  <c r="H100" i="28"/>
  <c r="F100" i="28"/>
  <c r="E100" i="28"/>
  <c r="AR137" i="8"/>
  <c r="I303" i="29"/>
  <c r="E303" i="29"/>
  <c r="J303" i="29" s="1"/>
  <c r="F303" i="29"/>
  <c r="H303" i="29"/>
  <c r="I268" i="29"/>
  <c r="E268" i="29"/>
  <c r="F268" i="29"/>
  <c r="C43" i="28"/>
  <c r="D43" i="28" s="1"/>
  <c r="J152" i="28"/>
  <c r="I199" i="28"/>
  <c r="F199" i="28"/>
  <c r="H199" i="28"/>
  <c r="I6" i="28"/>
  <c r="E6" i="28"/>
  <c r="J6" i="28" s="1"/>
  <c r="F6" i="28"/>
  <c r="H6" i="28"/>
  <c r="I46" i="28"/>
  <c r="E46" i="28"/>
  <c r="J46" i="28" s="1"/>
  <c r="F46" i="28"/>
  <c r="H46" i="28"/>
  <c r="D173" i="28"/>
  <c r="I173" i="28" s="1"/>
  <c r="C173" i="28"/>
  <c r="I122" i="28"/>
  <c r="F122" i="28"/>
  <c r="H122" i="28"/>
  <c r="AC176" i="18"/>
  <c r="J106" i="28"/>
  <c r="X36" i="18"/>
  <c r="X61" i="18" s="1"/>
  <c r="X86" i="18" s="1"/>
  <c r="X111" i="18" s="1"/>
  <c r="X136" i="18" s="1"/>
  <c r="AA44" i="13"/>
  <c r="AA69" i="13" s="1"/>
  <c r="AA94" i="13" s="1"/>
  <c r="AA19" i="19" s="1"/>
  <c r="AA44" i="19" s="1"/>
  <c r="AA69" i="19" s="1"/>
  <c r="AA94" i="19" s="1"/>
  <c r="AA19" i="18" s="1"/>
  <c r="AA44" i="18" s="1"/>
  <c r="AA69" i="18" s="1"/>
  <c r="AA94" i="18" s="1"/>
  <c r="AA119" i="18" s="1"/>
  <c r="AA144" i="18" s="1"/>
  <c r="R56" i="13"/>
  <c r="R1" i="13" s="1"/>
  <c r="I513" i="29"/>
  <c r="J513" i="29" s="1"/>
  <c r="F513" i="29"/>
  <c r="H513" i="29"/>
  <c r="N131" i="8"/>
  <c r="F215" i="28"/>
  <c r="AG76" i="9"/>
  <c r="AI76" i="9"/>
  <c r="AG38" i="13"/>
  <c r="AI38" i="13"/>
  <c r="AG22" i="14"/>
  <c r="AI22" i="14"/>
  <c r="AG26" i="13"/>
  <c r="AI26" i="13"/>
  <c r="AG30" i="19"/>
  <c r="AI30" i="19"/>
  <c r="AG14" i="19"/>
  <c r="AI14" i="19"/>
  <c r="AG45" i="14"/>
  <c r="AI45" i="14"/>
  <c r="AN21" i="9"/>
  <c r="AL21" i="9"/>
  <c r="AG62" i="15"/>
  <c r="AI62" i="15"/>
  <c r="I207" i="29"/>
  <c r="H207" i="29"/>
  <c r="F207" i="29"/>
  <c r="I15" i="29"/>
  <c r="H15" i="29"/>
  <c r="F15" i="29"/>
  <c r="I300" i="29"/>
  <c r="E300" i="29"/>
  <c r="H300" i="29"/>
  <c r="H285" i="29"/>
  <c r="I285" i="29"/>
  <c r="E285" i="29"/>
  <c r="J285" i="29" s="1"/>
  <c r="F285" i="29"/>
  <c r="J316" i="29"/>
  <c r="J92" i="28"/>
  <c r="AN26" i="10"/>
  <c r="AL26" i="10"/>
  <c r="I587" i="29"/>
  <c r="E587" i="29"/>
  <c r="H587" i="29"/>
  <c r="F587" i="29"/>
  <c r="H914" i="29"/>
  <c r="I914" i="29"/>
  <c r="E914" i="29"/>
  <c r="F914" i="29"/>
  <c r="E1030" i="29"/>
  <c r="J1030" i="29" s="1"/>
  <c r="F1030" i="29"/>
  <c r="H1030" i="29"/>
  <c r="I1030" i="29"/>
  <c r="I33" i="28"/>
  <c r="J33" i="28" s="1"/>
  <c r="H33" i="28"/>
  <c r="F33" i="28"/>
  <c r="T106" i="17"/>
  <c r="AG114" i="9"/>
  <c r="AI114" i="9"/>
  <c r="AG93" i="17"/>
  <c r="AI93" i="17"/>
  <c r="AG99" i="15"/>
  <c r="AI99" i="15"/>
  <c r="AG76" i="13"/>
  <c r="AI76" i="13"/>
  <c r="AN46" i="10"/>
  <c r="AL46" i="10"/>
  <c r="AI46" i="15"/>
  <c r="AG46" i="15"/>
  <c r="AG69" i="10"/>
  <c r="AI69" i="10"/>
  <c r="AG41" i="17"/>
  <c r="AI41" i="17"/>
  <c r="C11" i="30"/>
  <c r="A12" i="30"/>
  <c r="AG129" i="8"/>
  <c r="AI129" i="8"/>
  <c r="AG95" i="13"/>
  <c r="AI95" i="13"/>
  <c r="AI117" i="9"/>
  <c r="AG117" i="9"/>
  <c r="AG87" i="15"/>
  <c r="AI87" i="15"/>
  <c r="AG92" i="14"/>
  <c r="AI92" i="14"/>
  <c r="AG92" i="10"/>
  <c r="AI92" i="10"/>
  <c r="AN48" i="10"/>
  <c r="AL48" i="10"/>
  <c r="AG103" i="19"/>
  <c r="AI103" i="19"/>
  <c r="AG68" i="19"/>
  <c r="AI68" i="19"/>
  <c r="AI38" i="10"/>
  <c r="AG38" i="10"/>
  <c r="AI41" i="12"/>
  <c r="AG41" i="12"/>
  <c r="AI65" i="18"/>
  <c r="AG65" i="18"/>
  <c r="AI90" i="11"/>
  <c r="AG90" i="11"/>
  <c r="AN44" i="8"/>
  <c r="AL44" i="8"/>
  <c r="AG37" i="9"/>
  <c r="AI37" i="9"/>
  <c r="AG28" i="14"/>
  <c r="AI28" i="14"/>
  <c r="AG20" i="14"/>
  <c r="AI20" i="14"/>
  <c r="AG16" i="13"/>
  <c r="AI16" i="13"/>
  <c r="AI28" i="19"/>
  <c r="AG28" i="19"/>
  <c r="AG12" i="19"/>
  <c r="AI12" i="19"/>
  <c r="AF145" i="17"/>
  <c r="D145" i="17"/>
  <c r="AE145" i="17"/>
  <c r="AK145" i="17"/>
  <c r="AJ145" i="17"/>
  <c r="C145" i="17"/>
  <c r="F145" i="17"/>
  <c r="M145" i="17"/>
  <c r="B145" i="17"/>
  <c r="AG178" i="18"/>
  <c r="AI178" i="18"/>
  <c r="AG162" i="18"/>
  <c r="AI162" i="18"/>
  <c r="AG126" i="8"/>
  <c r="AI126" i="8"/>
  <c r="AI125" i="9"/>
  <c r="AG125" i="9"/>
  <c r="AG116" i="10"/>
  <c r="AI116" i="10"/>
  <c r="AG112" i="14"/>
  <c r="AI112" i="14"/>
  <c r="AG112" i="19"/>
  <c r="AI112" i="19"/>
  <c r="AI101" i="18"/>
  <c r="AG101" i="18"/>
  <c r="AG103" i="13"/>
  <c r="AI103" i="13"/>
  <c r="AG122" i="9"/>
  <c r="AI122" i="9"/>
  <c r="AG128" i="19"/>
  <c r="AI128" i="19"/>
  <c r="AG88" i="9"/>
  <c r="AI88" i="9"/>
  <c r="AG88" i="13"/>
  <c r="AI88" i="13"/>
  <c r="AG72" i="18"/>
  <c r="AI72" i="18"/>
  <c r="AG66" i="15"/>
  <c r="AI66" i="15"/>
  <c r="AI47" i="10"/>
  <c r="AG47" i="10"/>
  <c r="AI49" i="13"/>
  <c r="AG49" i="13"/>
  <c r="AI90" i="12"/>
  <c r="AG90" i="12"/>
  <c r="AG68" i="15"/>
  <c r="AI68" i="15"/>
  <c r="AG77" i="8"/>
  <c r="AI77" i="8"/>
  <c r="AG66" i="12"/>
  <c r="AI66" i="12"/>
  <c r="AG91" i="15"/>
  <c r="AI91" i="15"/>
  <c r="AG78" i="17"/>
  <c r="AI78" i="17"/>
  <c r="AG97" i="11"/>
  <c r="AI97" i="11"/>
  <c r="AN75" i="10"/>
  <c r="AL75" i="10"/>
  <c r="AL47" i="12"/>
  <c r="AN47" i="12"/>
  <c r="AL90" i="9"/>
  <c r="AN90" i="9"/>
  <c r="AG54" i="15"/>
  <c r="AI54" i="15"/>
  <c r="AI103" i="18"/>
  <c r="AG103" i="18"/>
  <c r="AI103" i="9"/>
  <c r="AG103" i="9"/>
  <c r="AI16" i="11"/>
  <c r="AG16" i="11"/>
  <c r="AG72" i="16"/>
  <c r="AI72" i="16"/>
  <c r="AL51" i="11"/>
  <c r="AN51" i="11"/>
  <c r="AN17" i="11"/>
  <c r="AL17" i="11"/>
  <c r="AG101" i="13"/>
  <c r="AI101" i="13"/>
  <c r="AG76" i="15"/>
  <c r="AI76" i="15"/>
  <c r="AL26" i="11"/>
  <c r="AN26" i="11"/>
  <c r="AG27" i="14"/>
  <c r="AI27" i="14"/>
  <c r="AG19" i="14"/>
  <c r="AI19" i="14"/>
  <c r="AI11" i="14"/>
  <c r="AG11" i="14"/>
  <c r="AI23" i="13"/>
  <c r="AG23" i="13"/>
  <c r="AG15" i="13"/>
  <c r="AI15" i="13"/>
  <c r="AG27" i="19"/>
  <c r="AI27" i="19"/>
  <c r="AG19" i="19"/>
  <c r="AI19" i="19"/>
  <c r="AI11" i="19"/>
  <c r="AG11" i="19"/>
  <c r="AI101" i="12"/>
  <c r="AG101" i="12"/>
  <c r="AG70" i="13"/>
  <c r="AI70" i="13"/>
  <c r="AN49" i="17"/>
  <c r="AL49" i="17"/>
  <c r="AN18" i="8"/>
  <c r="AL18" i="8"/>
  <c r="AG112" i="13"/>
  <c r="AI112" i="13"/>
  <c r="AI70" i="11"/>
  <c r="AG70" i="11"/>
  <c r="AG37" i="14"/>
  <c r="AI37" i="14"/>
  <c r="AN53" i="11"/>
  <c r="AL53" i="11"/>
  <c r="AL40" i="12"/>
  <c r="AN40" i="12"/>
  <c r="AG91" i="8"/>
  <c r="AI91" i="8"/>
  <c r="AN47" i="13"/>
  <c r="AL47" i="13"/>
  <c r="AG61" i="19"/>
  <c r="AI61" i="19"/>
  <c r="AG40" i="17"/>
  <c r="AI40" i="17"/>
  <c r="AI14" i="11"/>
  <c r="AG14" i="11"/>
  <c r="AG13" i="9"/>
  <c r="AI13" i="9"/>
  <c r="AG80" i="9"/>
  <c r="AI80" i="9"/>
  <c r="AG17" i="8"/>
  <c r="AI17" i="8"/>
  <c r="AL36" i="11"/>
  <c r="AN36" i="11"/>
  <c r="AG43" i="8"/>
  <c r="AI43" i="8"/>
  <c r="AL42" i="9"/>
  <c r="AN42" i="9"/>
  <c r="AG22" i="8"/>
  <c r="AI22" i="8"/>
  <c r="AN79" i="11"/>
  <c r="AL79" i="11"/>
  <c r="I119" i="29"/>
  <c r="E119" i="29"/>
  <c r="J119" i="29" s="1"/>
  <c r="F119" i="29"/>
  <c r="H119" i="29"/>
  <c r="I55" i="29"/>
  <c r="E55" i="29"/>
  <c r="F55" i="29"/>
  <c r="H55" i="29"/>
  <c r="I117" i="29"/>
  <c r="E117" i="29"/>
  <c r="J117" i="29" s="1"/>
  <c r="F117" i="29"/>
  <c r="I245" i="29"/>
  <c r="E245" i="29"/>
  <c r="J245" i="29" s="1"/>
  <c r="H245" i="29"/>
  <c r="F245" i="29"/>
  <c r="I127" i="29"/>
  <c r="H127" i="29"/>
  <c r="E127" i="29"/>
  <c r="J127" i="29" s="1"/>
  <c r="I81" i="29"/>
  <c r="H81" i="29"/>
  <c r="E81" i="29"/>
  <c r="J81" i="29" s="1"/>
  <c r="F81" i="29"/>
  <c r="H256" i="29"/>
  <c r="I133" i="29"/>
  <c r="J133" i="29" s="1"/>
  <c r="H133" i="29"/>
  <c r="I77" i="29"/>
  <c r="H77" i="29"/>
  <c r="F77" i="29"/>
  <c r="I139" i="29"/>
  <c r="J139" i="29" s="1"/>
  <c r="H139" i="29"/>
  <c r="E504" i="29"/>
  <c r="J504" i="29" s="1"/>
  <c r="F504" i="29"/>
  <c r="H504" i="29"/>
  <c r="I504" i="29"/>
  <c r="E229" i="29"/>
  <c r="J229" i="29" s="1"/>
  <c r="F71" i="29"/>
  <c r="J41" i="29"/>
  <c r="F287" i="29"/>
  <c r="E217" i="29"/>
  <c r="J217" i="29" s="1"/>
  <c r="F127" i="29"/>
  <c r="F31" i="29"/>
  <c r="E198" i="29"/>
  <c r="E75" i="29"/>
  <c r="J75" i="29" s="1"/>
  <c r="H555" i="29"/>
  <c r="H371" i="29"/>
  <c r="E294" i="29"/>
  <c r="J294" i="29" s="1"/>
  <c r="E473" i="29"/>
  <c r="H473" i="29"/>
  <c r="I473" i="29"/>
  <c r="J326" i="29"/>
  <c r="I234" i="29"/>
  <c r="E234" i="29"/>
  <c r="H234" i="29"/>
  <c r="F234" i="29"/>
  <c r="I387" i="29"/>
  <c r="E387" i="29"/>
  <c r="J387" i="29" s="1"/>
  <c r="F387" i="29"/>
  <c r="H667" i="29"/>
  <c r="F399" i="29"/>
  <c r="I399" i="29"/>
  <c r="E399" i="29"/>
  <c r="J399" i="29" s="1"/>
  <c r="E798" i="29"/>
  <c r="J798" i="29" s="1"/>
  <c r="F798" i="29"/>
  <c r="H798" i="29"/>
  <c r="I798" i="29"/>
  <c r="H866" i="29"/>
  <c r="I866" i="29"/>
  <c r="E866" i="29"/>
  <c r="F866" i="29"/>
  <c r="H978" i="29"/>
  <c r="I978" i="29"/>
  <c r="E978" i="29"/>
  <c r="J978" i="29" s="1"/>
  <c r="F978" i="29"/>
  <c r="I91" i="28"/>
  <c r="H91" i="28"/>
  <c r="E91" i="28"/>
  <c r="F91" i="28"/>
  <c r="I27" i="28"/>
  <c r="E27" i="28"/>
  <c r="I26" i="28"/>
  <c r="F26" i="28"/>
  <c r="E26" i="28"/>
  <c r="J26" i="28" s="1"/>
  <c r="H26" i="28"/>
  <c r="F727" i="29"/>
  <c r="H727" i="29"/>
  <c r="E727" i="29"/>
  <c r="J727" i="29" s="1"/>
  <c r="I727" i="29"/>
  <c r="I25" i="28"/>
  <c r="H25" i="28"/>
  <c r="E25" i="28"/>
  <c r="J25" i="28" s="1"/>
  <c r="I835" i="29"/>
  <c r="E835" i="29"/>
  <c r="F835" i="29"/>
  <c r="H683" i="29"/>
  <c r="I347" i="29"/>
  <c r="H347" i="29"/>
  <c r="E347" i="29"/>
  <c r="J347" i="29" s="1"/>
  <c r="I311" i="29"/>
  <c r="F311" i="29"/>
  <c r="E311" i="29"/>
  <c r="H311" i="29"/>
  <c r="I145" i="29"/>
  <c r="E145" i="29"/>
  <c r="F145" i="29"/>
  <c r="I98" i="29"/>
  <c r="E98" i="29"/>
  <c r="F98" i="29"/>
  <c r="A178" i="29"/>
  <c r="O26" i="10"/>
  <c r="V26" i="10"/>
  <c r="V51" i="10" s="1"/>
  <c r="V76" i="10" s="1"/>
  <c r="V101" i="10" s="1"/>
  <c r="V126" i="10" s="1"/>
  <c r="V26" i="9" s="1"/>
  <c r="V51" i="9" s="1"/>
  <c r="V76" i="9" s="1"/>
  <c r="V101" i="9" s="1"/>
  <c r="V26" i="8" s="1"/>
  <c r="V51" i="8" s="1"/>
  <c r="V76" i="8" s="1"/>
  <c r="V101" i="8" s="1"/>
  <c r="V26" i="17" s="1"/>
  <c r="V51" i="17" s="1"/>
  <c r="V76" i="17" s="1"/>
  <c r="V101" i="17" s="1"/>
  <c r="V126" i="17" s="1"/>
  <c r="V26" i="16" s="1"/>
  <c r="V51" i="16" s="1"/>
  <c r="N26" i="10"/>
  <c r="R26" i="10"/>
  <c r="T26" i="10"/>
  <c r="M31" i="10"/>
  <c r="E49" i="28"/>
  <c r="I105" i="28"/>
  <c r="E105" i="28"/>
  <c r="J105" i="28" s="1"/>
  <c r="H105" i="28"/>
  <c r="F105" i="28"/>
  <c r="I169" i="28"/>
  <c r="F169" i="28"/>
  <c r="H169" i="28"/>
  <c r="E169" i="28"/>
  <c r="J169" i="28" s="1"/>
  <c r="I233" i="28"/>
  <c r="E233" i="28"/>
  <c r="J233" i="28" s="1"/>
  <c r="F233" i="28"/>
  <c r="H233" i="28"/>
  <c r="I592" i="29"/>
  <c r="E592" i="29"/>
  <c r="J592" i="29" s="1"/>
  <c r="I542" i="29"/>
  <c r="H542" i="29"/>
  <c r="E542" i="29"/>
  <c r="F542" i="29"/>
  <c r="H639" i="29"/>
  <c r="C206" i="28"/>
  <c r="D206" i="28"/>
  <c r="I206" i="28" s="1"/>
  <c r="E206" i="28"/>
  <c r="J206" i="28" s="1"/>
  <c r="F206" i="28"/>
  <c r="H206" i="28"/>
  <c r="I90" i="28"/>
  <c r="F90" i="28"/>
  <c r="H90" i="28"/>
  <c r="E90" i="28"/>
  <c r="C179" i="28"/>
  <c r="D179" i="28" s="1"/>
  <c r="I115" i="29"/>
  <c r="H115" i="29"/>
  <c r="E115" i="29"/>
  <c r="I132" i="28"/>
  <c r="H132" i="28"/>
  <c r="E132" i="28"/>
  <c r="J132" i="28" s="1"/>
  <c r="F132" i="28"/>
  <c r="I288" i="29"/>
  <c r="H288" i="29"/>
  <c r="F288" i="29"/>
  <c r="E288" i="29"/>
  <c r="H268" i="29"/>
  <c r="I189" i="28"/>
  <c r="E189" i="28"/>
  <c r="J189" i="28" s="1"/>
  <c r="F189" i="28"/>
  <c r="J990" i="29"/>
  <c r="T131" i="16"/>
  <c r="J788" i="29"/>
  <c r="I237" i="28"/>
  <c r="E237" i="28"/>
  <c r="J237" i="28" s="1"/>
  <c r="H237" i="28"/>
  <c r="J714" i="29"/>
  <c r="E122" i="28"/>
  <c r="J122" i="28" s="1"/>
  <c r="I106" i="28"/>
  <c r="F106" i="28"/>
  <c r="H106" i="28"/>
  <c r="T106" i="18"/>
  <c r="W102" i="13"/>
  <c r="W27" i="19" s="1"/>
  <c r="W52" i="19" s="1"/>
  <c r="W77" i="19" s="1"/>
  <c r="W102" i="19" s="1"/>
  <c r="W27" i="18" s="1"/>
  <c r="W52" i="18" s="1"/>
  <c r="N106" i="13"/>
  <c r="I16" i="28"/>
  <c r="H16" i="28"/>
  <c r="F16" i="28"/>
  <c r="E16" i="28"/>
  <c r="J16" i="28" s="1"/>
  <c r="AG30" i="14"/>
  <c r="AI30" i="14"/>
  <c r="AG18" i="13"/>
  <c r="AI18" i="13"/>
  <c r="AG21" i="8"/>
  <c r="AI21" i="8"/>
  <c r="AL40" i="17"/>
  <c r="AN40" i="17"/>
  <c r="AN43" i="16"/>
  <c r="AL43" i="16"/>
  <c r="I79" i="29"/>
  <c r="H79" i="29"/>
  <c r="E79" i="29"/>
  <c r="I6" i="29"/>
  <c r="F6" i="29"/>
  <c r="H6" i="29"/>
  <c r="E6" i="29"/>
  <c r="I222" i="29"/>
  <c r="E222" i="29"/>
  <c r="F222" i="29"/>
  <c r="H222" i="29"/>
  <c r="J342" i="29"/>
  <c r="I335" i="29"/>
  <c r="J335" i="29" s="1"/>
  <c r="F335" i="29"/>
  <c r="H335" i="29"/>
  <c r="I37" i="29"/>
  <c r="F37" i="29"/>
  <c r="E37" i="29"/>
  <c r="J37" i="29" s="1"/>
  <c r="H37" i="29"/>
  <c r="F415" i="29"/>
  <c r="I415" i="29"/>
  <c r="J415" i="29" s="1"/>
  <c r="E791" i="29"/>
  <c r="I791" i="29"/>
  <c r="H791" i="29"/>
  <c r="E21" i="28"/>
  <c r="J21" i="28" s="1"/>
  <c r="F21" i="28"/>
  <c r="I21" i="28"/>
  <c r="H21" i="28"/>
  <c r="I24" i="29"/>
  <c r="E24" i="29"/>
  <c r="F24" i="29"/>
  <c r="I363" i="29"/>
  <c r="F363" i="29"/>
  <c r="E363" i="29"/>
  <c r="I39" i="28"/>
  <c r="F39" i="28"/>
  <c r="E39" i="28"/>
  <c r="AE145" i="14"/>
  <c r="AF145" i="14"/>
  <c r="D145" i="14"/>
  <c r="AJ145" i="14"/>
  <c r="AK145" i="14"/>
  <c r="M145" i="14"/>
  <c r="C145" i="14"/>
  <c r="F145" i="14"/>
  <c r="B145" i="14"/>
  <c r="AG166" i="18"/>
  <c r="AI166" i="18"/>
  <c r="AI105" i="18"/>
  <c r="AG105" i="18"/>
  <c r="AG87" i="17"/>
  <c r="AI87" i="17"/>
  <c r="AG77" i="18"/>
  <c r="AI77" i="18"/>
  <c r="AG95" i="18"/>
  <c r="AI95" i="18"/>
  <c r="AG89" i="17"/>
  <c r="AI89" i="17"/>
  <c r="AG68" i="14"/>
  <c r="AI68" i="14"/>
  <c r="AI53" i="13"/>
  <c r="AG53" i="13"/>
  <c r="AI87" i="12"/>
  <c r="AG87" i="12"/>
  <c r="AG64" i="15"/>
  <c r="AI64" i="15"/>
  <c r="AL93" i="8"/>
  <c r="AN93" i="8"/>
  <c r="AG51" i="11"/>
  <c r="AI51" i="11"/>
  <c r="AN22" i="10"/>
  <c r="AL22" i="10"/>
  <c r="AG62" i="13"/>
  <c r="AI62" i="13"/>
  <c r="AN21" i="8"/>
  <c r="AL21" i="8"/>
  <c r="D120" i="12"/>
  <c r="AE120" i="12"/>
  <c r="AF120" i="12"/>
  <c r="AJ120" i="12"/>
  <c r="AK120" i="12"/>
  <c r="M120" i="12"/>
  <c r="C120" i="12"/>
  <c r="B120" i="12"/>
  <c r="F120" i="12"/>
  <c r="AI124" i="12"/>
  <c r="AG124" i="12"/>
  <c r="AG119" i="11"/>
  <c r="AI119" i="11"/>
  <c r="AG122" i="10"/>
  <c r="AI122" i="10"/>
  <c r="AG103" i="15"/>
  <c r="AI103" i="15"/>
  <c r="AG128" i="14"/>
  <c r="AI128" i="14"/>
  <c r="AG100" i="14"/>
  <c r="AI100" i="14"/>
  <c r="AG93" i="19"/>
  <c r="AI93" i="19"/>
  <c r="AG97" i="19"/>
  <c r="AI97" i="19"/>
  <c r="AG90" i="17"/>
  <c r="AI90" i="17"/>
  <c r="AI99" i="10"/>
  <c r="AG99" i="10"/>
  <c r="AL53" i="10"/>
  <c r="AN53" i="10"/>
  <c r="AL37" i="10"/>
  <c r="AN37" i="10"/>
  <c r="AG64" i="12"/>
  <c r="AI64" i="12"/>
  <c r="AG68" i="9"/>
  <c r="AI68" i="9"/>
  <c r="AN43" i="10"/>
  <c r="AL43" i="10"/>
  <c r="AG94" i="18"/>
  <c r="AI94" i="18"/>
  <c r="AG50" i="16"/>
  <c r="AI50" i="16"/>
  <c r="AL43" i="11"/>
  <c r="AN43" i="11"/>
  <c r="AG89" i="16"/>
  <c r="AI89" i="16"/>
  <c r="AG86" i="12"/>
  <c r="AI86" i="12"/>
  <c r="AG62" i="9"/>
  <c r="AI62" i="9"/>
  <c r="AI80" i="11"/>
  <c r="AG80" i="11"/>
  <c r="AG52" i="17"/>
  <c r="AI52" i="17"/>
  <c r="AL15" i="8"/>
  <c r="AN15" i="8"/>
  <c r="AG24" i="13"/>
  <c r="AI24" i="13"/>
  <c r="AE128" i="12"/>
  <c r="D128" i="12"/>
  <c r="AF128" i="12"/>
  <c r="AJ128" i="12"/>
  <c r="AK128" i="12"/>
  <c r="M128" i="12"/>
  <c r="B128" i="12"/>
  <c r="C128" i="12"/>
  <c r="F128" i="12"/>
  <c r="AG140" i="10"/>
  <c r="AI140" i="10"/>
  <c r="AF153" i="17"/>
  <c r="D153" i="17"/>
  <c r="AE153" i="17"/>
  <c r="AJ153" i="17"/>
  <c r="AK153" i="17"/>
  <c r="F153" i="17"/>
  <c r="M153" i="17"/>
  <c r="B153" i="17"/>
  <c r="C153" i="17"/>
  <c r="D141" i="10"/>
  <c r="AE141" i="10"/>
  <c r="AF141" i="10"/>
  <c r="AK141" i="10"/>
  <c r="AJ141" i="10"/>
  <c r="M141" i="10"/>
  <c r="C141" i="10"/>
  <c r="F141" i="10"/>
  <c r="B141" i="10"/>
  <c r="AI143" i="14"/>
  <c r="AG143" i="14"/>
  <c r="AI125" i="12"/>
  <c r="AG125" i="12"/>
  <c r="AG142" i="14"/>
  <c r="AI142" i="14"/>
  <c r="AG146" i="14"/>
  <c r="AI146" i="14"/>
  <c r="AG123" i="11"/>
  <c r="AI123" i="11"/>
  <c r="AG121" i="10"/>
  <c r="AI121" i="10"/>
  <c r="AI118" i="12"/>
  <c r="AG118" i="12"/>
  <c r="AG121" i="8"/>
  <c r="AI121" i="8"/>
  <c r="AI145" i="10"/>
  <c r="AG145" i="10"/>
  <c r="AG130" i="9"/>
  <c r="AI130" i="9"/>
  <c r="AI103" i="14"/>
  <c r="AG103" i="14"/>
  <c r="AG103" i="16"/>
  <c r="AI103" i="16"/>
  <c r="AI95" i="14"/>
  <c r="AG95" i="14"/>
  <c r="AG99" i="14"/>
  <c r="AI99" i="14"/>
  <c r="AI103" i="17"/>
  <c r="AG103" i="17"/>
  <c r="AG92" i="8"/>
  <c r="AI92" i="8"/>
  <c r="AG118" i="19"/>
  <c r="AI118" i="19"/>
  <c r="AG124" i="13"/>
  <c r="AI124" i="13"/>
  <c r="AN44" i="10"/>
  <c r="AL44" i="10"/>
  <c r="AL49" i="10"/>
  <c r="AN49" i="10"/>
  <c r="AG75" i="16"/>
  <c r="AI75" i="16"/>
  <c r="AG73" i="11"/>
  <c r="AI73" i="11"/>
  <c r="AG41" i="15"/>
  <c r="AI41" i="15"/>
  <c r="AG72" i="13"/>
  <c r="AI72" i="13"/>
  <c r="AG61" i="16"/>
  <c r="AI61" i="16"/>
  <c r="AI54" i="10"/>
  <c r="AG54" i="10"/>
  <c r="AG39" i="13"/>
  <c r="AI39" i="13"/>
  <c r="AG75" i="10"/>
  <c r="AI75" i="10"/>
  <c r="AG41" i="19"/>
  <c r="AI41" i="19"/>
  <c r="AG74" i="16"/>
  <c r="AI74" i="16"/>
  <c r="AN38" i="10"/>
  <c r="AL38" i="10"/>
  <c r="AI37" i="12"/>
  <c r="AG37" i="12"/>
  <c r="AL88" i="17"/>
  <c r="AN88" i="17"/>
  <c r="AG54" i="18"/>
  <c r="AI54" i="18"/>
  <c r="AN71" i="11"/>
  <c r="AL71" i="11"/>
  <c r="AI49" i="12"/>
  <c r="AG49" i="12"/>
  <c r="AG41" i="18"/>
  <c r="AI41" i="18"/>
  <c r="AG39" i="16"/>
  <c r="AI39" i="16"/>
  <c r="AL22" i="17"/>
  <c r="AN22" i="17"/>
  <c r="AL90" i="11"/>
  <c r="AN90" i="11"/>
  <c r="AL64" i="9"/>
  <c r="AN64" i="9"/>
  <c r="AG17" i="9"/>
  <c r="AI17" i="9"/>
  <c r="AG26" i="14"/>
  <c r="AI26" i="14"/>
  <c r="AG18" i="14"/>
  <c r="AI18" i="14"/>
  <c r="AG30" i="13"/>
  <c r="AI30" i="13"/>
  <c r="AG22" i="13"/>
  <c r="AI22" i="13"/>
  <c r="AG14" i="13"/>
  <c r="AI14" i="13"/>
  <c r="AG26" i="19"/>
  <c r="AI26" i="19"/>
  <c r="AG18" i="19"/>
  <c r="AI18" i="19"/>
  <c r="AI62" i="8"/>
  <c r="AG62" i="8"/>
  <c r="AI49" i="17"/>
  <c r="AG49" i="17"/>
  <c r="AN14" i="10"/>
  <c r="AL14" i="10"/>
  <c r="AI25" i="17"/>
  <c r="AG25" i="17"/>
  <c r="AN87" i="10"/>
  <c r="AL87" i="10"/>
  <c r="AG37" i="17"/>
  <c r="AI37" i="17"/>
  <c r="AL14" i="11"/>
  <c r="AN14" i="11"/>
  <c r="AN64" i="8"/>
  <c r="AL64" i="8"/>
  <c r="AI55" i="10"/>
  <c r="AG55" i="10"/>
  <c r="AL11" i="11"/>
  <c r="AN11" i="11"/>
  <c r="AL17" i="8"/>
  <c r="AN17" i="8"/>
  <c r="AG51" i="19"/>
  <c r="AI51" i="19"/>
  <c r="AL18" i="11"/>
  <c r="AN18" i="11"/>
  <c r="AN30" i="8"/>
  <c r="AL30" i="8"/>
  <c r="I239" i="29"/>
  <c r="E239" i="29"/>
  <c r="J239" i="29" s="1"/>
  <c r="F239" i="29"/>
  <c r="H239" i="29"/>
  <c r="A980" i="29"/>
  <c r="T53" i="18"/>
  <c r="AC53" i="18" s="1"/>
  <c r="AC78" i="18" s="1"/>
  <c r="AC103" i="18" s="1"/>
  <c r="AC128" i="18" s="1"/>
  <c r="AC153" i="18" s="1"/>
  <c r="V53" i="18"/>
  <c r="V78" i="18" s="1"/>
  <c r="V103" i="18" s="1"/>
  <c r="V128" i="18" s="1"/>
  <c r="V153" i="18" s="1"/>
  <c r="O53" i="18"/>
  <c r="X53" i="18" s="1"/>
  <c r="X78" i="18" s="1"/>
  <c r="X103" i="18" s="1"/>
  <c r="X128" i="18" s="1"/>
  <c r="X153" i="18" s="1"/>
  <c r="N53" i="18"/>
  <c r="R53" i="18"/>
  <c r="AA53" i="18" s="1"/>
  <c r="AA78" i="18" s="1"/>
  <c r="AA103" i="18" s="1"/>
  <c r="AA128" i="18" s="1"/>
  <c r="AA153" i="18" s="1"/>
  <c r="M56" i="18"/>
  <c r="M1" i="18" s="1"/>
  <c r="I60" i="29"/>
  <c r="H60" i="29"/>
  <c r="E60" i="29"/>
  <c r="J60" i="29" s="1"/>
  <c r="I41" i="29"/>
  <c r="H41" i="29"/>
  <c r="F41" i="29"/>
  <c r="I270" i="29"/>
  <c r="E270" i="29"/>
  <c r="H270" i="29"/>
  <c r="F270" i="29"/>
  <c r="I137" i="29"/>
  <c r="J137" i="29" s="1"/>
  <c r="F137" i="29"/>
  <c r="I252" i="29"/>
  <c r="E252" i="29"/>
  <c r="J252" i="29" s="1"/>
  <c r="E149" i="29"/>
  <c r="J149" i="29" s="1"/>
  <c r="I149" i="29"/>
  <c r="H149" i="29"/>
  <c r="F149" i="29"/>
  <c r="I61" i="29"/>
  <c r="J61" i="29" s="1"/>
  <c r="F61" i="29"/>
  <c r="H61" i="29"/>
  <c r="I284" i="29"/>
  <c r="E284" i="29"/>
  <c r="J284" i="29" s="1"/>
  <c r="H284" i="29"/>
  <c r="F284" i="29"/>
  <c r="I205" i="29"/>
  <c r="J205" i="29" s="1"/>
  <c r="F205" i="29"/>
  <c r="H205" i="29"/>
  <c r="F139" i="29"/>
  <c r="I73" i="29"/>
  <c r="J73" i="29" s="1"/>
  <c r="F73" i="29"/>
  <c r="H73" i="29"/>
  <c r="I281" i="29"/>
  <c r="E281" i="29"/>
  <c r="J281" i="29" s="1"/>
  <c r="F281" i="29"/>
  <c r="H281" i="29"/>
  <c r="H278" i="29"/>
  <c r="J586" i="29"/>
  <c r="J442" i="29"/>
  <c r="J235" i="29"/>
  <c r="I615" i="29"/>
  <c r="E615" i="29"/>
  <c r="F615" i="29"/>
  <c r="E207" i="29"/>
  <c r="J207" i="29" s="1"/>
  <c r="H71" i="29"/>
  <c r="H363" i="29"/>
  <c r="H40" i="29"/>
  <c r="F607" i="29"/>
  <c r="E607" i="29"/>
  <c r="J607" i="29" s="1"/>
  <c r="I607" i="29"/>
  <c r="H607" i="29"/>
  <c r="I767" i="29"/>
  <c r="E767" i="29"/>
  <c r="H767" i="29"/>
  <c r="F767" i="29"/>
  <c r="F463" i="29"/>
  <c r="I463" i="29"/>
  <c r="E463" i="29"/>
  <c r="H463" i="29"/>
  <c r="J367" i="29"/>
  <c r="I326" i="29"/>
  <c r="F326" i="29"/>
  <c r="H326" i="29"/>
  <c r="I203" i="29"/>
  <c r="E203" i="29"/>
  <c r="J203" i="29" s="1"/>
  <c r="H203" i="29"/>
  <c r="I28" i="29"/>
  <c r="J28" i="29" s="1"/>
  <c r="F28" i="29"/>
  <c r="E215" i="29"/>
  <c r="J215" i="29" s="1"/>
  <c r="I44" i="29"/>
  <c r="H44" i="29"/>
  <c r="E44" i="29"/>
  <c r="J44" i="29" s="1"/>
  <c r="I586" i="29"/>
  <c r="F586" i="29"/>
  <c r="H586" i="29"/>
  <c r="F734" i="29"/>
  <c r="I734" i="29"/>
  <c r="H734" i="29"/>
  <c r="E734" i="29"/>
  <c r="J734" i="29" s="1"/>
  <c r="H835" i="29"/>
  <c r="I515" i="29"/>
  <c r="H515" i="29"/>
  <c r="E515" i="29"/>
  <c r="J515" i="29" s="1"/>
  <c r="F515" i="29"/>
  <c r="F403" i="29"/>
  <c r="I368" i="29"/>
  <c r="E368" i="29"/>
  <c r="J368" i="29" s="1"/>
  <c r="F368" i="29"/>
  <c r="H368" i="29"/>
  <c r="H145" i="29"/>
  <c r="H98" i="29"/>
  <c r="I17" i="29"/>
  <c r="E17" i="29"/>
  <c r="H17" i="29"/>
  <c r="E50" i="28"/>
  <c r="I113" i="28"/>
  <c r="F113" i="28"/>
  <c r="H113" i="28"/>
  <c r="E113" i="28"/>
  <c r="J113" i="28" s="1"/>
  <c r="I177" i="28"/>
  <c r="E177" i="28"/>
  <c r="F177" i="28"/>
  <c r="H177" i="28"/>
  <c r="I241" i="28"/>
  <c r="H241" i="28"/>
  <c r="E241" i="28"/>
  <c r="F241" i="28"/>
  <c r="I172" i="29"/>
  <c r="J172" i="29" s="1"/>
  <c r="H172" i="29"/>
  <c r="I609" i="29"/>
  <c r="E609" i="29"/>
  <c r="J609" i="29" s="1"/>
  <c r="H609" i="29"/>
  <c r="F609" i="29"/>
  <c r="C118" i="28"/>
  <c r="D118" i="28"/>
  <c r="I118" i="28" s="1"/>
  <c r="I42" i="28"/>
  <c r="H42" i="28"/>
  <c r="E42" i="28"/>
  <c r="F42" i="28"/>
  <c r="C126" i="28"/>
  <c r="D126" i="28" s="1"/>
  <c r="J84" i="28"/>
  <c r="E125" i="28"/>
  <c r="J125" i="28" s="1"/>
  <c r="F125" i="28"/>
  <c r="H125" i="28"/>
  <c r="C125" i="28"/>
  <c r="D125" i="28"/>
  <c r="I125" i="28" s="1"/>
  <c r="F115" i="29"/>
  <c r="I119" i="28"/>
  <c r="E119" i="28"/>
  <c r="J119" i="28" s="1"/>
  <c r="F119" i="28"/>
  <c r="H119" i="28"/>
  <c r="AC125" i="15"/>
  <c r="AC150" i="14" s="1"/>
  <c r="AC125" i="13" s="1"/>
  <c r="AC125" i="19" s="1"/>
  <c r="AC175" i="18" s="1"/>
  <c r="C527" i="29"/>
  <c r="D527" i="29" s="1"/>
  <c r="X94" i="17"/>
  <c r="X119" i="17" s="1"/>
  <c r="X19" i="16" s="1"/>
  <c r="X44" i="16" s="1"/>
  <c r="X69" i="16" s="1"/>
  <c r="X94" i="16" s="1"/>
  <c r="X19" i="15" s="1"/>
  <c r="X44" i="15" s="1"/>
  <c r="X69" i="15" s="1"/>
  <c r="X94" i="15" s="1"/>
  <c r="X19" i="14" s="1"/>
  <c r="X44" i="14" s="1"/>
  <c r="X69" i="14" s="1"/>
  <c r="X94" i="14" s="1"/>
  <c r="X119" i="14" s="1"/>
  <c r="X19" i="13" s="1"/>
  <c r="X44" i="13" s="1"/>
  <c r="X69" i="13" s="1"/>
  <c r="X94" i="13" s="1"/>
  <c r="X19" i="19" s="1"/>
  <c r="X44" i="19" s="1"/>
  <c r="X69" i="19" s="1"/>
  <c r="X94" i="19" s="1"/>
  <c r="X19" i="18" s="1"/>
  <c r="X44" i="18" s="1"/>
  <c r="X69" i="18" s="1"/>
  <c r="X94" i="18" s="1"/>
  <c r="X119" i="18" s="1"/>
  <c r="X144" i="18" s="1"/>
  <c r="H189" i="28"/>
  <c r="AC42" i="12"/>
  <c r="AC67" i="12" s="1"/>
  <c r="T56" i="12"/>
  <c r="AT140" i="12"/>
  <c r="AT140" i="11" s="1"/>
  <c r="AT165" i="10" s="1"/>
  <c r="AT140" i="9" s="1"/>
  <c r="AT140" i="8" s="1"/>
  <c r="AT165" i="17" s="1"/>
  <c r="AT140" i="16" s="1"/>
  <c r="AT140" i="15" s="1"/>
  <c r="AT165" i="14" s="1"/>
  <c r="AT140" i="13" s="1"/>
  <c r="AT140" i="19" s="1"/>
  <c r="AT190" i="18" s="1"/>
  <c r="AT137" i="12"/>
  <c r="AT142" i="12" s="1"/>
  <c r="AT142" i="11" s="1"/>
  <c r="I130" i="29"/>
  <c r="J130" i="29" s="1"/>
  <c r="H130" i="29"/>
  <c r="F130" i="29"/>
  <c r="AA104" i="11"/>
  <c r="AA29" i="10" s="1"/>
  <c r="AA54" i="10" s="1"/>
  <c r="AA79" i="10" s="1"/>
  <c r="AA104" i="10" s="1"/>
  <c r="AA129" i="10" s="1"/>
  <c r="AA29" i="9" s="1"/>
  <c r="AA54" i="9" s="1"/>
  <c r="AA79" i="9" s="1"/>
  <c r="AA104" i="9" s="1"/>
  <c r="AA29" i="8" s="1"/>
  <c r="AA54" i="8" s="1"/>
  <c r="AA79" i="8" s="1"/>
  <c r="AA104" i="8" s="1"/>
  <c r="AA29" i="17" s="1"/>
  <c r="R106" i="11"/>
  <c r="F237" i="28"/>
  <c r="I30" i="28"/>
  <c r="E30" i="28"/>
  <c r="J30" i="28" s="1"/>
  <c r="F30" i="28"/>
  <c r="H30" i="28"/>
  <c r="I735" i="29"/>
  <c r="J735" i="29" s="1"/>
  <c r="F735" i="29"/>
  <c r="H735" i="29"/>
  <c r="I522" i="29"/>
  <c r="H522" i="29"/>
  <c r="E522" i="29"/>
  <c r="J522" i="29" s="1"/>
  <c r="F522" i="29"/>
  <c r="AL39" i="12"/>
  <c r="AN39" i="12"/>
  <c r="AN47" i="19"/>
  <c r="AL47" i="19"/>
  <c r="AN37" i="11"/>
  <c r="AL37" i="11"/>
  <c r="AN118" i="16"/>
  <c r="AL118" i="16"/>
  <c r="AL122" i="18"/>
  <c r="AN122" i="18"/>
  <c r="AN55" i="15"/>
  <c r="AL55" i="15"/>
  <c r="AG19" i="11"/>
  <c r="AI19" i="11"/>
  <c r="AI30" i="8"/>
  <c r="AG30" i="8"/>
  <c r="I276" i="29"/>
  <c r="E276" i="29"/>
  <c r="J276" i="29" s="1"/>
  <c r="H276" i="29"/>
  <c r="E35" i="29"/>
  <c r="J35" i="29" s="1"/>
  <c r="I318" i="29"/>
  <c r="J318" i="29" s="1"/>
  <c r="H318" i="29"/>
  <c r="I128" i="29"/>
  <c r="F128" i="29"/>
  <c r="E128" i="29"/>
  <c r="I214" i="29"/>
  <c r="H214" i="29"/>
  <c r="E91" i="29"/>
  <c r="J91" i="29" s="1"/>
  <c r="I91" i="29"/>
  <c r="J646" i="29"/>
  <c r="F579" i="29"/>
  <c r="E579" i="29"/>
  <c r="I579" i="29"/>
  <c r="I263" i="29"/>
  <c r="J263" i="29" s="1"/>
  <c r="F263" i="29"/>
  <c r="I216" i="29"/>
  <c r="J216" i="29" s="1"/>
  <c r="H216" i="29"/>
  <c r="J642" i="29"/>
  <c r="F318" i="29"/>
  <c r="E103" i="29"/>
  <c r="J103" i="29" s="1"/>
  <c r="J526" i="29"/>
  <c r="J494" i="29"/>
  <c r="J334" i="29"/>
  <c r="J74" i="29"/>
  <c r="J574" i="29"/>
  <c r="H39" i="29"/>
  <c r="F759" i="29"/>
  <c r="I759" i="29"/>
  <c r="E759" i="29"/>
  <c r="H759" i="29"/>
  <c r="F383" i="29"/>
  <c r="I383" i="29"/>
  <c r="I419" i="29"/>
  <c r="E419" i="29"/>
  <c r="J419" i="29" s="1"/>
  <c r="F419" i="29"/>
  <c r="I391" i="29"/>
  <c r="J391" i="29" s="1"/>
  <c r="F391" i="29"/>
  <c r="E732" i="29"/>
  <c r="J732" i="29" s="1"/>
  <c r="F732" i="29"/>
  <c r="I732" i="29"/>
  <c r="H732" i="29"/>
  <c r="H802" i="29"/>
  <c r="I802" i="29"/>
  <c r="E802" i="29"/>
  <c r="J802" i="29" s="1"/>
  <c r="F802" i="29"/>
  <c r="E982" i="29"/>
  <c r="J982" i="29" s="1"/>
  <c r="F982" i="29"/>
  <c r="H982" i="29"/>
  <c r="I982" i="29"/>
  <c r="I19" i="28"/>
  <c r="F19" i="28"/>
  <c r="H19" i="28"/>
  <c r="I18" i="28"/>
  <c r="F18" i="28"/>
  <c r="E18" i="28"/>
  <c r="J18" i="28" s="1"/>
  <c r="F847" i="29"/>
  <c r="H847" i="29"/>
  <c r="I847" i="29"/>
  <c r="J847" i="29" s="1"/>
  <c r="I763" i="29"/>
  <c r="E763" i="29"/>
  <c r="J763" i="29" s="1"/>
  <c r="F763" i="29"/>
  <c r="I479" i="29"/>
  <c r="F479" i="29"/>
  <c r="J661" i="29"/>
  <c r="J696" i="29"/>
  <c r="I23" i="28"/>
  <c r="H23" i="28"/>
  <c r="E23" i="28"/>
  <c r="J23" i="28" s="1"/>
  <c r="I606" i="29"/>
  <c r="J606" i="29" s="1"/>
  <c r="F606" i="29"/>
  <c r="H606" i="29"/>
  <c r="E942" i="29"/>
  <c r="F942" i="29"/>
  <c r="H942" i="29"/>
  <c r="I942" i="29"/>
  <c r="H60" i="28"/>
  <c r="I60" i="28"/>
  <c r="J60" i="28" s="1"/>
  <c r="I121" i="28"/>
  <c r="F121" i="28"/>
  <c r="H121" i="28"/>
  <c r="E121" i="28"/>
  <c r="I185" i="28"/>
  <c r="E185" i="28"/>
  <c r="J185" i="28" s="1"/>
  <c r="H185" i="28"/>
  <c r="F185" i="28"/>
  <c r="J322" i="29"/>
  <c r="J909" i="29"/>
  <c r="J997" i="29"/>
  <c r="C77" i="28"/>
  <c r="D77" i="28" s="1"/>
  <c r="I148" i="28"/>
  <c r="J148" i="28" s="1"/>
  <c r="F148" i="28"/>
  <c r="I236" i="28"/>
  <c r="F236" i="28"/>
  <c r="E236" i="28"/>
  <c r="J236" i="28" s="1"/>
  <c r="I71" i="28"/>
  <c r="E71" i="28"/>
  <c r="F71" i="28"/>
  <c r="I59" i="28"/>
  <c r="J59" i="28" s="1"/>
  <c r="F59" i="28"/>
  <c r="H232" i="28"/>
  <c r="I232" i="28"/>
  <c r="AT137" i="9"/>
  <c r="I406" i="29"/>
  <c r="H406" i="29"/>
  <c r="J796" i="29"/>
  <c r="H1034" i="29"/>
  <c r="I1034" i="29"/>
  <c r="E1034" i="29"/>
  <c r="J1034" i="29" s="1"/>
  <c r="F1034" i="29"/>
  <c r="J404" i="29"/>
  <c r="C174" i="28"/>
  <c r="D174" i="28"/>
  <c r="I174" i="28" s="1"/>
  <c r="E174" i="28"/>
  <c r="J174" i="28" s="1"/>
  <c r="AR142" i="11"/>
  <c r="I521" i="29"/>
  <c r="E521" i="29"/>
  <c r="H521" i="29"/>
  <c r="I298" i="29"/>
  <c r="E298" i="29"/>
  <c r="J124" i="28"/>
  <c r="C76" i="28"/>
  <c r="D76" i="28"/>
  <c r="I76" i="28" s="1"/>
  <c r="I152" i="28"/>
  <c r="H152" i="28"/>
  <c r="F152" i="28"/>
  <c r="O31" i="12"/>
  <c r="X16" i="12"/>
  <c r="X41" i="12" s="1"/>
  <c r="X66" i="12" s="1"/>
  <c r="X91" i="12" s="1"/>
  <c r="X16" i="11" s="1"/>
  <c r="X41" i="11" s="1"/>
  <c r="X66" i="11" s="1"/>
  <c r="X91" i="11" s="1"/>
  <c r="X16" i="10" s="1"/>
  <c r="X41" i="10" s="1"/>
  <c r="X66" i="10" s="1"/>
  <c r="X91" i="10" s="1"/>
  <c r="X116" i="10" s="1"/>
  <c r="X16" i="9" s="1"/>
  <c r="X41" i="9" s="1"/>
  <c r="X66" i="9" s="1"/>
  <c r="X91" i="9" s="1"/>
  <c r="X16" i="8" s="1"/>
  <c r="X41" i="8" s="1"/>
  <c r="X66" i="8" s="1"/>
  <c r="X91" i="8" s="1"/>
  <c r="X16" i="17" s="1"/>
  <c r="X41" i="17" s="1"/>
  <c r="X66" i="17" s="1"/>
  <c r="X91" i="17" s="1"/>
  <c r="X116" i="17" s="1"/>
  <c r="X16" i="16" s="1"/>
  <c r="X41" i="16" s="1"/>
  <c r="X66" i="16" s="1"/>
  <c r="X91" i="16" s="1"/>
  <c r="X16" i="15" s="1"/>
  <c r="X41" i="15" s="1"/>
  <c r="X66" i="15" s="1"/>
  <c r="X91" i="15" s="1"/>
  <c r="X16" i="14" s="1"/>
  <c r="X41" i="14" s="1"/>
  <c r="X66" i="14" s="1"/>
  <c r="X91" i="14" s="1"/>
  <c r="X116" i="14" s="1"/>
  <c r="X16" i="13" s="1"/>
  <c r="X41" i="13" s="1"/>
  <c r="X66" i="13" s="1"/>
  <c r="X91" i="13" s="1"/>
  <c r="X16" i="19" s="1"/>
  <c r="X41" i="19" s="1"/>
  <c r="X66" i="19" s="1"/>
  <c r="X91" i="19" s="1"/>
  <c r="X16" i="18" s="1"/>
  <c r="X41" i="18" s="1"/>
  <c r="X66" i="18" s="1"/>
  <c r="X91" i="18" s="1"/>
  <c r="X116" i="18" s="1"/>
  <c r="X141" i="18" s="1"/>
  <c r="J713" i="29"/>
  <c r="I102" i="28"/>
  <c r="E102" i="28"/>
  <c r="F102" i="28"/>
  <c r="AA139" i="10"/>
  <c r="AA114" i="9" s="1"/>
  <c r="AA114" i="8" s="1"/>
  <c r="AA139" i="17" s="1"/>
  <c r="AA114" i="16" s="1"/>
  <c r="AA114" i="15" s="1"/>
  <c r="X126" i="15"/>
  <c r="X151" i="14" s="1"/>
  <c r="X126" i="13" s="1"/>
  <c r="X126" i="19" s="1"/>
  <c r="X176" i="18" s="1"/>
  <c r="I212" i="28"/>
  <c r="E212" i="28"/>
  <c r="J212" i="28" s="1"/>
  <c r="H212" i="28"/>
  <c r="F212" i="28"/>
  <c r="E1046" i="29"/>
  <c r="F1046" i="29"/>
  <c r="H1046" i="29"/>
  <c r="I1046" i="29"/>
  <c r="AG76" i="16"/>
  <c r="AI76" i="16"/>
  <c r="I977" i="29"/>
  <c r="E977" i="29"/>
  <c r="J977" i="29" s="1"/>
  <c r="C963" i="29"/>
  <c r="D963" i="29" s="1"/>
  <c r="I395" i="29"/>
  <c r="H395" i="29"/>
  <c r="F395" i="29"/>
  <c r="E395" i="29"/>
  <c r="J395" i="29" s="1"/>
  <c r="AL40" i="9"/>
  <c r="AN40" i="9"/>
  <c r="AI12" i="11"/>
  <c r="AG12" i="11"/>
  <c r="AL104" i="9"/>
  <c r="AN104" i="9"/>
  <c r="AG93" i="8"/>
  <c r="AI93" i="8"/>
  <c r="AG13" i="17"/>
  <c r="AI13" i="17"/>
  <c r="AI97" i="9"/>
  <c r="AG97" i="9"/>
  <c r="AI26" i="11"/>
  <c r="AG26" i="11"/>
  <c r="AN18" i="10"/>
  <c r="AL18" i="10"/>
  <c r="AI29" i="14"/>
  <c r="AG29" i="14"/>
  <c r="AG21" i="14"/>
  <c r="AI21" i="14"/>
  <c r="AG13" i="14"/>
  <c r="AI13" i="14"/>
  <c r="AI25" i="13"/>
  <c r="AG25" i="13"/>
  <c r="AG17" i="13"/>
  <c r="AI17" i="13"/>
  <c r="AG29" i="19"/>
  <c r="AI29" i="19"/>
  <c r="AG21" i="19"/>
  <c r="AI21" i="19"/>
  <c r="AG13" i="19"/>
  <c r="AI13" i="19"/>
  <c r="AG29" i="8"/>
  <c r="AI29" i="8"/>
  <c r="AG13" i="8"/>
  <c r="AI13" i="8"/>
  <c r="AG126" i="10"/>
  <c r="AI126" i="10"/>
  <c r="AN25" i="11"/>
  <c r="AL25" i="11"/>
  <c r="AL91" i="8"/>
  <c r="AN91" i="8"/>
  <c r="AN50" i="10"/>
  <c r="AL50" i="10"/>
  <c r="AG30" i="10"/>
  <c r="AI30" i="10"/>
  <c r="AI42" i="12"/>
  <c r="AG42" i="12"/>
  <c r="AL80" i="9"/>
  <c r="AN80" i="9"/>
  <c r="AL46" i="17"/>
  <c r="AN46" i="17"/>
  <c r="AL80" i="18"/>
  <c r="AN80" i="18"/>
  <c r="AN50" i="15"/>
  <c r="AL50" i="15"/>
  <c r="AG45" i="15"/>
  <c r="AI45" i="15"/>
  <c r="AN14" i="8"/>
  <c r="AL14" i="8"/>
  <c r="AI112" i="8"/>
  <c r="AG112" i="8"/>
  <c r="AI18" i="11"/>
  <c r="AG18" i="11"/>
  <c r="AN68" i="12"/>
  <c r="AL68" i="12"/>
  <c r="AL64" i="11"/>
  <c r="AN64" i="11"/>
  <c r="AN49" i="9"/>
  <c r="AL49" i="9"/>
  <c r="AN54" i="17"/>
  <c r="AL54" i="17"/>
  <c r="I174" i="29"/>
  <c r="J174" i="29" s="1"/>
  <c r="F174" i="29"/>
  <c r="I63" i="29"/>
  <c r="E63" i="29"/>
  <c r="J63" i="29" s="1"/>
  <c r="I237" i="29"/>
  <c r="H237" i="29"/>
  <c r="E237" i="29"/>
  <c r="J237" i="29" s="1"/>
  <c r="AL13" i="11"/>
  <c r="AN13" i="11"/>
  <c r="I280" i="29"/>
  <c r="E280" i="29"/>
  <c r="AN21" i="17"/>
  <c r="AL21" i="17"/>
  <c r="F35" i="29"/>
  <c r="F225" i="29"/>
  <c r="E218" i="29"/>
  <c r="I218" i="29"/>
  <c r="E651" i="29"/>
  <c r="J651" i="29" s="1"/>
  <c r="F651" i="29"/>
  <c r="I651" i="29"/>
  <c r="H579" i="29"/>
  <c r="I269" i="29"/>
  <c r="J269" i="29" s="1"/>
  <c r="H269" i="29"/>
  <c r="J594" i="29"/>
  <c r="F237" i="29"/>
  <c r="E102" i="29"/>
  <c r="J102" i="29" s="1"/>
  <c r="E214" i="29"/>
  <c r="J551" i="29"/>
  <c r="J407" i="29"/>
  <c r="J454" i="29"/>
  <c r="E39" i="29"/>
  <c r="J39" i="29" s="1"/>
  <c r="J253" i="29"/>
  <c r="I447" i="29"/>
  <c r="J447" i="29" s="1"/>
  <c r="F447" i="29"/>
  <c r="I243" i="29"/>
  <c r="F243" i="29"/>
  <c r="H14" i="29"/>
  <c r="E47" i="29"/>
  <c r="J47" i="29" s="1"/>
  <c r="E231" i="29"/>
  <c r="J231" i="29" s="1"/>
  <c r="J402" i="29"/>
  <c r="I331" i="29"/>
  <c r="E331" i="29"/>
  <c r="J331" i="29" s="1"/>
  <c r="F331" i="29"/>
  <c r="F14" i="29"/>
  <c r="F535" i="29"/>
  <c r="I535" i="29"/>
  <c r="E751" i="29"/>
  <c r="J751" i="29" s="1"/>
  <c r="F751" i="29"/>
  <c r="H751" i="29"/>
  <c r="I751" i="29"/>
  <c r="H419" i="29"/>
  <c r="I153" i="29"/>
  <c r="E153" i="29"/>
  <c r="J153" i="29" s="1"/>
  <c r="I400" i="29"/>
  <c r="F400" i="29"/>
  <c r="H400" i="29"/>
  <c r="E400" i="29"/>
  <c r="I539" i="29"/>
  <c r="E539" i="29"/>
  <c r="J539" i="29" s="1"/>
  <c r="F539" i="29"/>
  <c r="F795" i="29"/>
  <c r="I503" i="29"/>
  <c r="J503" i="29" s="1"/>
  <c r="F503" i="29"/>
  <c r="E806" i="29"/>
  <c r="J806" i="29" s="1"/>
  <c r="F806" i="29"/>
  <c r="H806" i="29"/>
  <c r="I806" i="29"/>
  <c r="I75" i="28"/>
  <c r="E75" i="28"/>
  <c r="J75" i="28" s="1"/>
  <c r="F75" i="28"/>
  <c r="H763" i="29"/>
  <c r="J753" i="29"/>
  <c r="F24" i="28"/>
  <c r="F495" i="29"/>
  <c r="F118" i="29"/>
  <c r="F78" i="29"/>
  <c r="J380" i="29"/>
  <c r="I430" i="29"/>
  <c r="J430" i="29" s="1"/>
  <c r="H430" i="29"/>
  <c r="I765" i="29"/>
  <c r="H765" i="29"/>
  <c r="E765" i="29"/>
  <c r="J881" i="29"/>
  <c r="H946" i="29"/>
  <c r="I946" i="29"/>
  <c r="F946" i="29"/>
  <c r="E946" i="29"/>
  <c r="J946" i="29" s="1"/>
  <c r="I61" i="28"/>
  <c r="E61" i="28"/>
  <c r="I129" i="28"/>
  <c r="E129" i="28"/>
  <c r="J129" i="28" s="1"/>
  <c r="F129" i="28"/>
  <c r="H129" i="28"/>
  <c r="I193" i="28"/>
  <c r="F193" i="28"/>
  <c r="H193" i="28"/>
  <c r="E193" i="28"/>
  <c r="E528" i="29"/>
  <c r="J528" i="29" s="1"/>
  <c r="I103" i="28"/>
  <c r="F103" i="28"/>
  <c r="H148" i="28"/>
  <c r="H236" i="28"/>
  <c r="I583" i="29"/>
  <c r="E583" i="29"/>
  <c r="J583" i="29" s="1"/>
  <c r="J436" i="29"/>
  <c r="H75" i="28"/>
  <c r="E19" i="28"/>
  <c r="J19" i="28" s="1"/>
  <c r="AS137" i="19"/>
  <c r="J837" i="29"/>
  <c r="H1042" i="29"/>
  <c r="I1042" i="29"/>
  <c r="E1042" i="29"/>
  <c r="J1042" i="29" s="1"/>
  <c r="F1042" i="29"/>
  <c r="AT187" i="18"/>
  <c r="I111" i="28"/>
  <c r="E111" i="28"/>
  <c r="F111" i="28"/>
  <c r="AC94" i="17"/>
  <c r="AC119" i="17" s="1"/>
  <c r="AC19" i="16" s="1"/>
  <c r="AC44" i="16" s="1"/>
  <c r="AC69" i="16" s="1"/>
  <c r="AC94" i="16" s="1"/>
  <c r="AC19" i="15" s="1"/>
  <c r="AC44" i="15" s="1"/>
  <c r="AC69" i="15" s="1"/>
  <c r="AC94" i="15" s="1"/>
  <c r="AC19" i="14" s="1"/>
  <c r="AC44" i="14" s="1"/>
  <c r="AC69" i="14" s="1"/>
  <c r="AC94" i="14" s="1"/>
  <c r="AC119" i="14" s="1"/>
  <c r="AC19" i="13" s="1"/>
  <c r="H298" i="29"/>
  <c r="H61" i="28"/>
  <c r="J596" i="29"/>
  <c r="J700" i="29"/>
  <c r="J945" i="29"/>
  <c r="I202" i="28"/>
  <c r="E202" i="28"/>
  <c r="J202" i="28" s="1"/>
  <c r="F202" i="28"/>
  <c r="C17" i="28"/>
  <c r="D17" i="28"/>
  <c r="I17" i="28" s="1"/>
  <c r="C123" i="28"/>
  <c r="D123" i="28"/>
  <c r="I123" i="28" s="1"/>
  <c r="F123" i="28"/>
  <c r="H123" i="28"/>
  <c r="R131" i="19"/>
  <c r="AA111" i="19"/>
  <c r="AA161" i="18" s="1"/>
  <c r="AA92" i="12"/>
  <c r="AA17" i="11" s="1"/>
  <c r="AA42" i="11" s="1"/>
  <c r="AA67" i="11" s="1"/>
  <c r="AA92" i="11" s="1"/>
  <c r="AA17" i="10" s="1"/>
  <c r="AA42" i="10" s="1"/>
  <c r="AA67" i="10" s="1"/>
  <c r="AA92" i="10" s="1"/>
  <c r="AA117" i="10" s="1"/>
  <c r="AA17" i="9" s="1"/>
  <c r="AA42" i="9" s="1"/>
  <c r="AA67" i="9" s="1"/>
  <c r="AA92" i="9" s="1"/>
  <c r="AA17" i="8" s="1"/>
  <c r="AA42" i="8" s="1"/>
  <c r="AA67" i="8" s="1"/>
  <c r="AA92" i="8" s="1"/>
  <c r="AA17" i="17" s="1"/>
  <c r="AA42" i="17" s="1"/>
  <c r="AA67" i="17" s="1"/>
  <c r="AA92" i="17" s="1"/>
  <c r="AA117" i="17" s="1"/>
  <c r="AA17" i="16" s="1"/>
  <c r="AA42" i="16" s="1"/>
  <c r="AA67" i="16" s="1"/>
  <c r="AA92" i="16" s="1"/>
  <c r="AA17" i="15" s="1"/>
  <c r="AA42" i="15" s="1"/>
  <c r="AA67" i="15" s="1"/>
  <c r="AA92" i="15" s="1"/>
  <c r="AA17" i="14" s="1"/>
  <c r="AA42" i="14" s="1"/>
  <c r="AA67" i="14" s="1"/>
  <c r="AA92" i="14" s="1"/>
  <c r="AA117" i="14" s="1"/>
  <c r="AA17" i="13" s="1"/>
  <c r="AA42" i="13" s="1"/>
  <c r="AA67" i="13" s="1"/>
  <c r="AA92" i="13" s="1"/>
  <c r="AA17" i="19" s="1"/>
  <c r="AA42" i="19" s="1"/>
  <c r="AA67" i="19" s="1"/>
  <c r="AA92" i="19" s="1"/>
  <c r="AA17" i="18" s="1"/>
  <c r="AA42" i="18" s="1"/>
  <c r="AA67" i="18" s="1"/>
  <c r="AA92" i="18" s="1"/>
  <c r="AA117" i="18" s="1"/>
  <c r="AA142" i="18" s="1"/>
  <c r="R106" i="12"/>
  <c r="J242" i="28"/>
  <c r="J949" i="29"/>
  <c r="C54" i="28"/>
  <c r="D54" i="28" s="1"/>
  <c r="C166" i="28"/>
  <c r="D166" i="28" s="1"/>
  <c r="T131" i="19"/>
  <c r="AS187" i="18"/>
  <c r="J861" i="29"/>
  <c r="I985" i="29"/>
  <c r="E985" i="29"/>
  <c r="F985" i="29"/>
  <c r="H985" i="29"/>
  <c r="H977" i="29"/>
  <c r="I961" i="29"/>
  <c r="E961" i="29"/>
  <c r="H961" i="29"/>
  <c r="F961" i="29"/>
  <c r="AC98" i="19"/>
  <c r="AC23" i="18" s="1"/>
  <c r="AC48" i="18" s="1"/>
  <c r="AC73" i="18" s="1"/>
  <c r="AC98" i="18" s="1"/>
  <c r="AC123" i="18" s="1"/>
  <c r="I740" i="29"/>
  <c r="E740" i="29"/>
  <c r="J740" i="29" s="1"/>
  <c r="H740" i="29"/>
  <c r="I538" i="29"/>
  <c r="E538" i="29"/>
  <c r="F538" i="29"/>
  <c r="I66" i="28"/>
  <c r="J66" i="28" s="1"/>
  <c r="H66" i="28"/>
  <c r="I227" i="28"/>
  <c r="E227" i="28"/>
  <c r="J227" i="28" s="1"/>
  <c r="AI124" i="15"/>
  <c r="AG124" i="15"/>
  <c r="AG47" i="19"/>
  <c r="AI47" i="19"/>
  <c r="AG118" i="16"/>
  <c r="AI118" i="16"/>
  <c r="AG122" i="18"/>
  <c r="AI122" i="18"/>
  <c r="AI47" i="18"/>
  <c r="AG47" i="18"/>
  <c r="AG25" i="8"/>
  <c r="AI25" i="8"/>
  <c r="AI79" i="11"/>
  <c r="AG79" i="11"/>
  <c r="AG68" i="12"/>
  <c r="AI68" i="12"/>
  <c r="AG55" i="15"/>
  <c r="AI55" i="15"/>
  <c r="AN16" i="17"/>
  <c r="AL16" i="17"/>
  <c r="AL19" i="11"/>
  <c r="AN19" i="11"/>
  <c r="AN50" i="19"/>
  <c r="AL50" i="19"/>
  <c r="I181" i="29"/>
  <c r="E181" i="29"/>
  <c r="J181" i="29" s="1"/>
  <c r="F53" i="29"/>
  <c r="I53" i="29"/>
  <c r="J53" i="29" s="1"/>
  <c r="AL53" i="18"/>
  <c r="AN53" i="18"/>
  <c r="AN39" i="14"/>
  <c r="AL39" i="14"/>
  <c r="H142" i="29"/>
  <c r="I142" i="29"/>
  <c r="J142" i="29" s="1"/>
  <c r="E208" i="29"/>
  <c r="J208" i="29" s="1"/>
  <c r="F102" i="29"/>
  <c r="F267" i="29"/>
  <c r="I204" i="29"/>
  <c r="H204" i="29"/>
  <c r="H74" i="29"/>
  <c r="I74" i="29"/>
  <c r="I219" i="29"/>
  <c r="E219" i="29"/>
  <c r="J219" i="29" s="1"/>
  <c r="E524" i="29"/>
  <c r="J524" i="29" s="1"/>
  <c r="F524" i="29"/>
  <c r="I524" i="29"/>
  <c r="E211" i="29"/>
  <c r="J211" i="29" s="1"/>
  <c r="J386" i="29"/>
  <c r="J346" i="29"/>
  <c r="F74" i="29"/>
  <c r="J718" i="29"/>
  <c r="J138" i="29"/>
  <c r="J243" i="29"/>
  <c r="H174" i="29"/>
  <c r="I379" i="29"/>
  <c r="F379" i="29"/>
  <c r="E379" i="29"/>
  <c r="J379" i="29" s="1"/>
  <c r="F254" i="29"/>
  <c r="F16" i="29"/>
  <c r="E595" i="29"/>
  <c r="F595" i="29"/>
  <c r="I595" i="29"/>
  <c r="F181" i="29"/>
  <c r="I567" i="29"/>
  <c r="J567" i="29" s="1"/>
  <c r="F567" i="29"/>
  <c r="J412" i="29"/>
  <c r="J921" i="29"/>
  <c r="I390" i="29"/>
  <c r="J390" i="29" s="1"/>
  <c r="H390" i="29"/>
  <c r="I518" i="29"/>
  <c r="J518" i="29" s="1"/>
  <c r="H518" i="29"/>
  <c r="E495" i="29"/>
  <c r="J495" i="29" s="1"/>
  <c r="F679" i="29"/>
  <c r="I679" i="29"/>
  <c r="E679" i="29"/>
  <c r="J679" i="29" s="1"/>
  <c r="E797" i="29"/>
  <c r="I797" i="29"/>
  <c r="H797" i="29"/>
  <c r="H954" i="29"/>
  <c r="I954" i="29"/>
  <c r="F954" i="29"/>
  <c r="E954" i="29"/>
  <c r="J954" i="29" s="1"/>
  <c r="I88" i="28"/>
  <c r="F88" i="28"/>
  <c r="E88" i="28"/>
  <c r="J88" i="28" s="1"/>
  <c r="I145" i="28"/>
  <c r="E145" i="28"/>
  <c r="F145" i="28"/>
  <c r="H145" i="28"/>
  <c r="I209" i="28"/>
  <c r="F209" i="28"/>
  <c r="H209" i="28"/>
  <c r="E209" i="28"/>
  <c r="J209" i="28" s="1"/>
  <c r="H623" i="29"/>
  <c r="F528" i="29"/>
  <c r="E507" i="29"/>
  <c r="J507" i="29" s="1"/>
  <c r="T81" i="12"/>
  <c r="AC63" i="12"/>
  <c r="AC88" i="12" s="1"/>
  <c r="I566" i="29"/>
  <c r="J566" i="29" s="1"/>
  <c r="H566" i="29"/>
  <c r="I674" i="29"/>
  <c r="J674" i="29" s="1"/>
  <c r="H674" i="29"/>
  <c r="F674" i="29"/>
  <c r="E1014" i="29"/>
  <c r="F1014" i="29"/>
  <c r="H1014" i="29"/>
  <c r="I1014" i="29"/>
  <c r="D29" i="28"/>
  <c r="I29" i="28" s="1"/>
  <c r="E29" i="28"/>
  <c r="J29" i="28" s="1"/>
  <c r="F29" i="28"/>
  <c r="C29" i="28"/>
  <c r="C82" i="28"/>
  <c r="D82" i="28"/>
  <c r="I82" i="28" s="1"/>
  <c r="E82" i="28"/>
  <c r="J82" i="28" s="1"/>
  <c r="H82" i="28"/>
  <c r="AC118" i="13"/>
  <c r="AC118" i="19" s="1"/>
  <c r="AC168" i="18" s="1"/>
  <c r="T131" i="13"/>
  <c r="AS137" i="13"/>
  <c r="I650" i="29"/>
  <c r="F650" i="29"/>
  <c r="I660" i="29"/>
  <c r="J660" i="29" s="1"/>
  <c r="H660" i="29"/>
  <c r="AC52" i="16"/>
  <c r="AC77" i="16" s="1"/>
  <c r="AC102" i="16" s="1"/>
  <c r="AC27" i="15" s="1"/>
  <c r="AC52" i="15" s="1"/>
  <c r="AC77" i="15" s="1"/>
  <c r="AC102" i="15" s="1"/>
  <c r="AC27" i="14" s="1"/>
  <c r="AC52" i="14" s="1"/>
  <c r="AC77" i="14" s="1"/>
  <c r="AC102" i="14" s="1"/>
  <c r="AC127" i="14" s="1"/>
  <c r="AC27" i="13" s="1"/>
  <c r="AC52" i="13" s="1"/>
  <c r="AC77" i="13" s="1"/>
  <c r="AC102" i="13" s="1"/>
  <c r="AC27" i="19" s="1"/>
  <c r="AC52" i="19" s="1"/>
  <c r="AC77" i="19" s="1"/>
  <c r="AC102" i="19" s="1"/>
  <c r="AC27" i="18" s="1"/>
  <c r="AC52" i="18" s="1"/>
  <c r="AC77" i="18" s="1"/>
  <c r="AC102" i="18" s="1"/>
  <c r="AC127" i="18" s="1"/>
  <c r="AC152" i="18" s="1"/>
  <c r="T56" i="16"/>
  <c r="E723" i="29"/>
  <c r="F723" i="29"/>
  <c r="I723" i="29"/>
  <c r="E894" i="29"/>
  <c r="F894" i="29"/>
  <c r="H894" i="29"/>
  <c r="I894" i="29"/>
  <c r="F60" i="28"/>
  <c r="C85" i="28"/>
  <c r="D85" i="28" s="1"/>
  <c r="J408" i="29"/>
  <c r="C28" i="28"/>
  <c r="D28" i="28" s="1"/>
  <c r="AS137" i="9"/>
  <c r="I126" i="29"/>
  <c r="E126" i="29"/>
  <c r="H126" i="29"/>
  <c r="J49" i="29"/>
  <c r="C198" i="28"/>
  <c r="D198" i="28"/>
  <c r="I198" i="28" s="1"/>
  <c r="F198" i="28"/>
  <c r="H198" i="28"/>
  <c r="I72" i="28"/>
  <c r="E72" i="28"/>
  <c r="J72" i="28" s="1"/>
  <c r="F72" i="28"/>
  <c r="AC155" i="14"/>
  <c r="AC130" i="13" s="1"/>
  <c r="AC130" i="19" s="1"/>
  <c r="AC180" i="18" s="1"/>
  <c r="D208" i="28"/>
  <c r="I208" i="28" s="1"/>
  <c r="F208" i="28"/>
  <c r="H208" i="28"/>
  <c r="C208" i="28"/>
  <c r="C165" i="28"/>
  <c r="D165" i="28" s="1"/>
  <c r="AR162" i="10"/>
  <c r="AR167" i="10" s="1"/>
  <c r="O131" i="16"/>
  <c r="X111" i="16"/>
  <c r="X111" i="15" s="1"/>
  <c r="X136" i="14" s="1"/>
  <c r="X111" i="13" s="1"/>
  <c r="X111" i="19" s="1"/>
  <c r="X161" i="18" s="1"/>
  <c r="I90" i="29"/>
  <c r="F90" i="29"/>
  <c r="H90" i="29"/>
  <c r="E90" i="29"/>
  <c r="R131" i="16"/>
  <c r="C142" i="28"/>
  <c r="D142" i="28"/>
  <c r="I142" i="28" s="1"/>
  <c r="H142" i="28"/>
  <c r="F142" i="28"/>
  <c r="C161" i="29"/>
  <c r="D161" i="29"/>
  <c r="I161" i="29" s="1"/>
  <c r="X125" i="13"/>
  <c r="X125" i="19" s="1"/>
  <c r="X175" i="18" s="1"/>
  <c r="R131" i="13"/>
  <c r="C238" i="28"/>
  <c r="D238" i="28"/>
  <c r="I238" i="28" s="1"/>
  <c r="E238" i="28"/>
  <c r="J238" i="28" s="1"/>
  <c r="F238" i="28"/>
  <c r="J1020" i="29"/>
  <c r="AR137" i="16"/>
  <c r="W77" i="18"/>
  <c r="W102" i="18" s="1"/>
  <c r="W127" i="18" s="1"/>
  <c r="W152" i="18" s="1"/>
  <c r="N81" i="18"/>
  <c r="AA102" i="13"/>
  <c r="AA27" i="19" s="1"/>
  <c r="AA52" i="19" s="1"/>
  <c r="AA77" i="19" s="1"/>
  <c r="AA102" i="19" s="1"/>
  <c r="AA27" i="18" s="1"/>
  <c r="AA52" i="18" s="1"/>
  <c r="R106" i="13"/>
  <c r="O56" i="13"/>
  <c r="O1" i="13" s="1"/>
  <c r="I12" i="29"/>
  <c r="E12" i="29"/>
  <c r="J12" i="29" s="1"/>
  <c r="I194" i="28"/>
  <c r="E194" i="28"/>
  <c r="J194" i="28" s="1"/>
  <c r="AG80" i="18"/>
  <c r="AI80" i="18"/>
  <c r="AL50" i="14"/>
  <c r="AN50" i="14"/>
  <c r="AL25" i="8"/>
  <c r="AN25" i="8"/>
  <c r="AG41" i="16"/>
  <c r="AI41" i="16"/>
  <c r="AN25" i="9"/>
  <c r="AL25" i="9"/>
  <c r="A902" i="29"/>
  <c r="O55" i="19"/>
  <c r="T55" i="19"/>
  <c r="T56" i="19" s="1"/>
  <c r="V55" i="19"/>
  <c r="V80" i="19" s="1"/>
  <c r="V105" i="19" s="1"/>
  <c r="V30" i="18" s="1"/>
  <c r="V55" i="18" s="1"/>
  <c r="V80" i="18" s="1"/>
  <c r="V105" i="18" s="1"/>
  <c r="V130" i="18" s="1"/>
  <c r="V155" i="18" s="1"/>
  <c r="N55" i="19"/>
  <c r="R55" i="19"/>
  <c r="AI39" i="14"/>
  <c r="AG39" i="14"/>
  <c r="I101" i="29"/>
  <c r="E101" i="29"/>
  <c r="AI21" i="17"/>
  <c r="AG21" i="17"/>
  <c r="I302" i="29"/>
  <c r="F302" i="29"/>
  <c r="H302" i="29"/>
  <c r="H260" i="29"/>
  <c r="I260" i="29"/>
  <c r="J260" i="29" s="1"/>
  <c r="I189" i="29"/>
  <c r="J189" i="29" s="1"/>
  <c r="H189" i="29"/>
  <c r="F286" i="29"/>
  <c r="H286" i="29"/>
  <c r="I286" i="29"/>
  <c r="J286" i="29" s="1"/>
  <c r="I292" i="29"/>
  <c r="E292" i="29"/>
  <c r="J292" i="29" s="1"/>
  <c r="E204" i="29"/>
  <c r="J204" i="29" s="1"/>
  <c r="F219" i="29"/>
  <c r="I635" i="29"/>
  <c r="F635" i="29"/>
  <c r="E635" i="29"/>
  <c r="J635" i="29" s="1"/>
  <c r="H524" i="29"/>
  <c r="I221" i="29"/>
  <c r="J221" i="29" s="1"/>
  <c r="F221" i="29"/>
  <c r="J479" i="29"/>
  <c r="J406" i="29"/>
  <c r="F231" i="29"/>
  <c r="J550" i="29"/>
  <c r="H391" i="29"/>
  <c r="H72" i="29"/>
  <c r="H181" i="29"/>
  <c r="I411" i="29"/>
  <c r="F411" i="29"/>
  <c r="E411" i="29"/>
  <c r="J411" i="29" s="1"/>
  <c r="F367" i="29"/>
  <c r="I367" i="29"/>
  <c r="E254" i="29"/>
  <c r="J254" i="29" s="1"/>
  <c r="H47" i="29"/>
  <c r="E16" i="29"/>
  <c r="J16" i="29" s="1"/>
  <c r="F439" i="29"/>
  <c r="I439" i="29"/>
  <c r="J439" i="29" s="1"/>
  <c r="E627" i="29"/>
  <c r="I627" i="29"/>
  <c r="F627" i="29"/>
  <c r="I531" i="29"/>
  <c r="F531" i="29"/>
  <c r="E531" i="29"/>
  <c r="J531" i="29" s="1"/>
  <c r="E449" i="29"/>
  <c r="I449" i="29"/>
  <c r="H449" i="29"/>
  <c r="I43" i="29"/>
  <c r="H43" i="29"/>
  <c r="I603" i="29"/>
  <c r="E603" i="29"/>
  <c r="J603" i="29" s="1"/>
  <c r="F603" i="29"/>
  <c r="I851" i="29"/>
  <c r="E851" i="29"/>
  <c r="J851" i="29" s="1"/>
  <c r="F851" i="29"/>
  <c r="H795" i="29"/>
  <c r="F643" i="29"/>
  <c r="I643" i="29"/>
  <c r="E643" i="29"/>
  <c r="J643" i="29" s="1"/>
  <c r="D51" i="28"/>
  <c r="I526" i="29"/>
  <c r="H526" i="29"/>
  <c r="H863" i="29"/>
  <c r="I863" i="29"/>
  <c r="J863" i="29" s="1"/>
  <c r="F863" i="29"/>
  <c r="J388" i="29"/>
  <c r="E958" i="29"/>
  <c r="F958" i="29"/>
  <c r="H958" i="29"/>
  <c r="I958" i="29"/>
  <c r="I24" i="28"/>
  <c r="H24" i="28"/>
  <c r="F92" i="28"/>
  <c r="H92" i="28"/>
  <c r="I92" i="28"/>
  <c r="I153" i="28"/>
  <c r="H153" i="28"/>
  <c r="E153" i="28"/>
  <c r="J153" i="28" s="1"/>
  <c r="F153" i="28"/>
  <c r="I217" i="28"/>
  <c r="E217" i="28"/>
  <c r="J217" i="28" s="1"/>
  <c r="F217" i="28"/>
  <c r="H217" i="28"/>
  <c r="C319" i="29"/>
  <c r="D319" i="29" s="1"/>
  <c r="AC79" i="11"/>
  <c r="AC104" i="11" s="1"/>
  <c r="AC29" i="10" s="1"/>
  <c r="AC54" i="10" s="1"/>
  <c r="AC79" i="10" s="1"/>
  <c r="AC104" i="10" s="1"/>
  <c r="AC129" i="10" s="1"/>
  <c r="AC29" i="9" s="1"/>
  <c r="AC54" i="9" s="1"/>
  <c r="AC79" i="9" s="1"/>
  <c r="AC104" i="9" s="1"/>
  <c r="AC29" i="8" s="1"/>
  <c r="AC54" i="8" s="1"/>
  <c r="AC79" i="8" s="1"/>
  <c r="AC104" i="8" s="1"/>
  <c r="AC29" i="17" s="1"/>
  <c r="T81" i="11"/>
  <c r="C45" i="29"/>
  <c r="D45" i="29" s="1"/>
  <c r="I571" i="29"/>
  <c r="E571" i="29"/>
  <c r="J571" i="29" s="1"/>
  <c r="F571" i="29"/>
  <c r="C190" i="28"/>
  <c r="D190" i="28"/>
  <c r="I190" i="28" s="1"/>
  <c r="E190" i="28"/>
  <c r="J190" i="28" s="1"/>
  <c r="F190" i="28"/>
  <c r="AR137" i="15"/>
  <c r="I598" i="29"/>
  <c r="J598" i="29" s="1"/>
  <c r="F598" i="29"/>
  <c r="D559" i="29"/>
  <c r="I559" i="29" s="1"/>
  <c r="E559" i="29"/>
  <c r="J559" i="29" s="1"/>
  <c r="H559" i="29"/>
  <c r="C559" i="29"/>
  <c r="J580" i="29"/>
  <c r="I38" i="28"/>
  <c r="E38" i="28"/>
  <c r="J38" i="28" s="1"/>
  <c r="H38" i="28"/>
  <c r="F38" i="28"/>
  <c r="F61" i="28"/>
  <c r="I642" i="29"/>
  <c r="F642" i="29"/>
  <c r="H642" i="29"/>
  <c r="E687" i="29"/>
  <c r="F687" i="29"/>
  <c r="I687" i="29"/>
  <c r="J31" i="28"/>
  <c r="I70" i="28"/>
  <c r="H70" i="28"/>
  <c r="E70" i="28"/>
  <c r="J70" i="28" s="1"/>
  <c r="F70" i="28"/>
  <c r="AR137" i="19"/>
  <c r="I147" i="29"/>
  <c r="E147" i="29"/>
  <c r="J147" i="29" s="1"/>
  <c r="I49" i="29"/>
  <c r="F49" i="29"/>
  <c r="J547" i="29"/>
  <c r="I52" i="28"/>
  <c r="E52" i="28"/>
  <c r="J52" i="28" s="1"/>
  <c r="C157" i="28"/>
  <c r="D157" i="28" s="1"/>
  <c r="I283" i="29"/>
  <c r="E283" i="29"/>
  <c r="J283" i="29" s="1"/>
  <c r="H283" i="29"/>
  <c r="J964" i="29"/>
  <c r="I74" i="28"/>
  <c r="F74" i="28"/>
  <c r="H74" i="28"/>
  <c r="E74" i="28"/>
  <c r="C182" i="28"/>
  <c r="D182" i="28"/>
  <c r="I182" i="28" s="1"/>
  <c r="F182" i="28"/>
  <c r="H182" i="28"/>
  <c r="I86" i="28"/>
  <c r="J86" i="28" s="1"/>
  <c r="F86" i="28"/>
  <c r="H86" i="28"/>
  <c r="F455" i="29"/>
  <c r="I455" i="29"/>
  <c r="J455" i="29" s="1"/>
  <c r="X136" i="10"/>
  <c r="X111" i="9" s="1"/>
  <c r="X111" i="8" s="1"/>
  <c r="X136" i="17" s="1"/>
  <c r="D224" i="28"/>
  <c r="I224" i="28" s="1"/>
  <c r="E224" i="28"/>
  <c r="J224" i="28" s="1"/>
  <c r="F224" i="28"/>
  <c r="C224" i="28"/>
  <c r="H224" i="28"/>
  <c r="J4" i="29"/>
  <c r="I184" i="28"/>
  <c r="E184" i="28"/>
  <c r="J184" i="28" s="1"/>
  <c r="F184" i="28"/>
  <c r="H184" i="28"/>
  <c r="I99" i="29"/>
  <c r="J99" i="29" s="1"/>
  <c r="F99" i="29"/>
  <c r="C29" i="29"/>
  <c r="D29" i="29" s="1"/>
  <c r="J160" i="28"/>
  <c r="W146" i="10"/>
  <c r="W121" i="9" s="1"/>
  <c r="W121" i="8" s="1"/>
  <c r="W146" i="17" s="1"/>
  <c r="W121" i="16" s="1"/>
  <c r="W121" i="15" s="1"/>
  <c r="W146" i="14" s="1"/>
  <c r="W121" i="13" s="1"/>
  <c r="W121" i="19" s="1"/>
  <c r="W171" i="18" s="1"/>
  <c r="D136" i="28"/>
  <c r="I136" i="28" s="1"/>
  <c r="E136" i="28"/>
  <c r="J136" i="28" s="1"/>
  <c r="F136" i="28"/>
  <c r="C136" i="28"/>
  <c r="C197" i="28"/>
  <c r="D197" i="28"/>
  <c r="I197" i="28" s="1"/>
  <c r="I128" i="28"/>
  <c r="J128" i="28" s="1"/>
  <c r="H128" i="28"/>
  <c r="C192" i="28"/>
  <c r="D192" i="28" s="1"/>
  <c r="I930" i="29"/>
  <c r="F930" i="29"/>
  <c r="H930" i="29"/>
  <c r="I913" i="29"/>
  <c r="E913" i="29"/>
  <c r="J913" i="29" s="1"/>
  <c r="F913" i="29"/>
  <c r="C887" i="29"/>
  <c r="D887" i="29" s="1"/>
  <c r="O31" i="16"/>
  <c r="X11" i="16"/>
  <c r="X36" i="16" s="1"/>
  <c r="X61" i="16" s="1"/>
  <c r="X86" i="16" s="1"/>
  <c r="X11" i="15" s="1"/>
  <c r="X36" i="15" s="1"/>
  <c r="X61" i="15" s="1"/>
  <c r="X86" i="15" s="1"/>
  <c r="X11" i="14" s="1"/>
  <c r="X36" i="14" s="1"/>
  <c r="X61" i="14" s="1"/>
  <c r="X86" i="14" s="1"/>
  <c r="X111" i="14" s="1"/>
  <c r="X11" i="13" s="1"/>
  <c r="X36" i="13" s="1"/>
  <c r="X61" i="13" s="1"/>
  <c r="X86" i="13" s="1"/>
  <c r="X11" i="19" s="1"/>
  <c r="X36" i="19" s="1"/>
  <c r="X61" i="19" s="1"/>
  <c r="X86" i="19" s="1"/>
  <c r="X11" i="18" s="1"/>
  <c r="I220" i="28"/>
  <c r="E220" i="28"/>
  <c r="F220" i="28"/>
  <c r="I435" i="29"/>
  <c r="F435" i="29"/>
  <c r="E435" i="29"/>
  <c r="E647" i="29"/>
  <c r="I647" i="29"/>
  <c r="F647" i="29"/>
  <c r="H531" i="29"/>
  <c r="F43" i="29"/>
  <c r="I475" i="29"/>
  <c r="E475" i="29"/>
  <c r="F475" i="29"/>
  <c r="I663" i="29"/>
  <c r="E663" i="29"/>
  <c r="J663" i="29" s="1"/>
  <c r="F663" i="29"/>
  <c r="H851" i="29"/>
  <c r="J427" i="29"/>
  <c r="I666" i="29"/>
  <c r="J666" i="29" s="1"/>
  <c r="F666" i="29"/>
  <c r="H666" i="29"/>
  <c r="J841" i="29"/>
  <c r="J929" i="29"/>
  <c r="I31" i="28"/>
  <c r="H31" i="28"/>
  <c r="I697" i="29"/>
  <c r="J697" i="29" s="1"/>
  <c r="H697" i="29"/>
  <c r="I443" i="29"/>
  <c r="F443" i="29"/>
  <c r="E443" i="29"/>
  <c r="J443" i="29" s="1"/>
  <c r="F388" i="29"/>
  <c r="I388" i="29"/>
  <c r="J631" i="29"/>
  <c r="AG26" i="10"/>
  <c r="AI26" i="10"/>
  <c r="J599" i="29"/>
  <c r="J993" i="29"/>
  <c r="H1058" i="29"/>
  <c r="I1058" i="29"/>
  <c r="F1058" i="29"/>
  <c r="E1058" i="29"/>
  <c r="I32" i="28"/>
  <c r="J32" i="28" s="1"/>
  <c r="H32" i="28"/>
  <c r="I93" i="28"/>
  <c r="F93" i="28"/>
  <c r="E93" i="28"/>
  <c r="J93" i="28" s="1"/>
  <c r="I161" i="28"/>
  <c r="H161" i="28"/>
  <c r="F161" i="28"/>
  <c r="E161" i="28"/>
  <c r="J161" i="28" s="1"/>
  <c r="I225" i="28"/>
  <c r="E225" i="28"/>
  <c r="F225" i="28"/>
  <c r="H225" i="28"/>
  <c r="H507" i="29"/>
  <c r="AC100" i="11"/>
  <c r="AC25" i="10" s="1"/>
  <c r="AC50" i="10" s="1"/>
  <c r="AC75" i="10" s="1"/>
  <c r="AC100" i="10" s="1"/>
  <c r="AC125" i="10" s="1"/>
  <c r="AC25" i="9" s="1"/>
  <c r="AC50" i="9" s="1"/>
  <c r="AC75" i="9" s="1"/>
  <c r="AC100" i="9" s="1"/>
  <c r="AC25" i="8" s="1"/>
  <c r="AC50" i="8" s="1"/>
  <c r="AC75" i="8" s="1"/>
  <c r="AC100" i="8" s="1"/>
  <c r="AC25" i="17" s="1"/>
  <c r="AC50" i="17" s="1"/>
  <c r="AC75" i="17" s="1"/>
  <c r="AC100" i="17" s="1"/>
  <c r="AC125" i="17" s="1"/>
  <c r="AC25" i="16" s="1"/>
  <c r="AC50" i="16" s="1"/>
  <c r="AC75" i="16" s="1"/>
  <c r="AC100" i="16" s="1"/>
  <c r="AC25" i="15" s="1"/>
  <c r="AC50" i="15" s="1"/>
  <c r="AC75" i="15" s="1"/>
  <c r="AC100" i="15" s="1"/>
  <c r="AC25" i="14" s="1"/>
  <c r="AC50" i="14" s="1"/>
  <c r="AC75" i="14" s="1"/>
  <c r="AC100" i="14" s="1"/>
  <c r="AC125" i="14" s="1"/>
  <c r="AC25" i="13" s="1"/>
  <c r="AC50" i="13" s="1"/>
  <c r="AC75" i="13" s="1"/>
  <c r="AC100" i="13" s="1"/>
  <c r="AC25" i="19" s="1"/>
  <c r="T106" i="11"/>
  <c r="D141" i="29"/>
  <c r="I141" i="29" s="1"/>
  <c r="E141" i="29"/>
  <c r="J141" i="29" s="1"/>
  <c r="C141" i="29"/>
  <c r="E14" i="29"/>
  <c r="J14" i="29" s="1"/>
  <c r="E838" i="29"/>
  <c r="F838" i="29"/>
  <c r="H838" i="29"/>
  <c r="I838" i="29"/>
  <c r="J975" i="29"/>
  <c r="X119" i="8"/>
  <c r="X144" i="17" s="1"/>
  <c r="O131" i="8"/>
  <c r="D691" i="29"/>
  <c r="I691" i="29" s="1"/>
  <c r="E691" i="29"/>
  <c r="J691" i="29" s="1"/>
  <c r="C691" i="29"/>
  <c r="E650" i="29"/>
  <c r="J779" i="29"/>
  <c r="J814" i="29"/>
  <c r="I65" i="28"/>
  <c r="E65" i="28"/>
  <c r="J65" i="28" s="1"/>
  <c r="H65" i="28"/>
  <c r="C110" i="28"/>
  <c r="D110" i="28"/>
  <c r="I110" i="28" s="1"/>
  <c r="E110" i="28"/>
  <c r="J110" i="28" s="1"/>
  <c r="F110" i="28"/>
  <c r="H110" i="28"/>
  <c r="I188" i="28"/>
  <c r="E188" i="28"/>
  <c r="J188" i="28" s="1"/>
  <c r="F188" i="28"/>
  <c r="H188" i="28"/>
  <c r="J845" i="29"/>
  <c r="J983" i="29"/>
  <c r="AC111" i="12"/>
  <c r="AC111" i="11" s="1"/>
  <c r="AC136" i="10" s="1"/>
  <c r="AC111" i="9" s="1"/>
  <c r="AC111" i="8" s="1"/>
  <c r="AC136" i="17" s="1"/>
  <c r="AC111" i="16" s="1"/>
  <c r="AC111" i="15" s="1"/>
  <c r="AC136" i="14" s="1"/>
  <c r="AC111" i="13" s="1"/>
  <c r="AC111" i="19" s="1"/>
  <c r="AC161" i="18" s="1"/>
  <c r="E830" i="29"/>
  <c r="F830" i="29"/>
  <c r="H830" i="29"/>
  <c r="I830" i="29"/>
  <c r="J96" i="28"/>
  <c r="I79" i="28"/>
  <c r="E79" i="28"/>
  <c r="J79" i="28" s="1"/>
  <c r="F79" i="28"/>
  <c r="F147" i="29"/>
  <c r="H49" i="29"/>
  <c r="C13" i="29"/>
  <c r="D13" i="29" s="1"/>
  <c r="T131" i="10"/>
  <c r="AC115" i="10"/>
  <c r="AC15" i="9" s="1"/>
  <c r="AC40" i="9" s="1"/>
  <c r="AC65" i="9" s="1"/>
  <c r="AC90" i="9" s="1"/>
  <c r="AC15" i="8" s="1"/>
  <c r="AC40" i="8" s="1"/>
  <c r="AC65" i="8" s="1"/>
  <c r="AC90" i="8" s="1"/>
  <c r="AC15" i="17" s="1"/>
  <c r="AC40" i="17" s="1"/>
  <c r="AC65" i="17" s="1"/>
  <c r="AC90" i="17" s="1"/>
  <c r="AC115" i="17" s="1"/>
  <c r="AC15" i="16" s="1"/>
  <c r="AC40" i="16" s="1"/>
  <c r="AC65" i="16" s="1"/>
  <c r="AC90" i="16" s="1"/>
  <c r="AC15" i="15" s="1"/>
  <c r="AC40" i="15" s="1"/>
  <c r="AC65" i="15" s="1"/>
  <c r="AC90" i="15" s="1"/>
  <c r="AC15" i="14" s="1"/>
  <c r="AC40" i="14" s="1"/>
  <c r="AC65" i="14" s="1"/>
  <c r="AC90" i="14" s="1"/>
  <c r="AC115" i="14" s="1"/>
  <c r="AC15" i="13" s="1"/>
  <c r="AC40" i="13" s="1"/>
  <c r="AC65" i="13" s="1"/>
  <c r="AC90" i="13" s="1"/>
  <c r="AC15" i="19" s="1"/>
  <c r="AC40" i="19" s="1"/>
  <c r="AC65" i="19" s="1"/>
  <c r="AC90" i="19" s="1"/>
  <c r="AC15" i="18" s="1"/>
  <c r="AC40" i="18" s="1"/>
  <c r="AC65" i="18" s="1"/>
  <c r="AC90" i="18" s="1"/>
  <c r="AC115" i="18" s="1"/>
  <c r="AC140" i="18" s="1"/>
  <c r="J770" i="29"/>
  <c r="I228" i="28"/>
  <c r="J228" i="28" s="1"/>
  <c r="F228" i="28"/>
  <c r="I58" i="28"/>
  <c r="J58" i="28" s="1"/>
  <c r="F58" i="28"/>
  <c r="H58" i="28"/>
  <c r="H93" i="28"/>
  <c r="I216" i="28"/>
  <c r="J216" i="28" s="1"/>
  <c r="F216" i="28"/>
  <c r="H216" i="28"/>
  <c r="J611" i="29"/>
  <c r="I57" i="28"/>
  <c r="E57" i="28"/>
  <c r="J57" i="28" s="1"/>
  <c r="F57" i="28"/>
  <c r="H57" i="28"/>
  <c r="O181" i="18"/>
  <c r="H99" i="29"/>
  <c r="X42" i="12"/>
  <c r="X67" i="12" s="1"/>
  <c r="X92" i="12" s="1"/>
  <c r="X17" i="11" s="1"/>
  <c r="X42" i="11" s="1"/>
  <c r="X67" i="11" s="1"/>
  <c r="X92" i="11" s="1"/>
  <c r="X17" i="10" s="1"/>
  <c r="X42" i="10" s="1"/>
  <c r="X67" i="10" s="1"/>
  <c r="X92" i="10" s="1"/>
  <c r="X117" i="10" s="1"/>
  <c r="X17" i="9" s="1"/>
  <c r="X42" i="9" s="1"/>
  <c r="X67" i="9" s="1"/>
  <c r="X92" i="9" s="1"/>
  <c r="X17" i="8" s="1"/>
  <c r="X42" i="8" s="1"/>
  <c r="X67" i="8" s="1"/>
  <c r="X92" i="8" s="1"/>
  <c r="X17" i="17" s="1"/>
  <c r="X42" i="17" s="1"/>
  <c r="X67" i="17" s="1"/>
  <c r="X92" i="17" s="1"/>
  <c r="X117" i="17" s="1"/>
  <c r="X17" i="16" s="1"/>
  <c r="X42" i="16" s="1"/>
  <c r="X67" i="16" s="1"/>
  <c r="X92" i="16" s="1"/>
  <c r="X17" i="15" s="1"/>
  <c r="X42" i="15" s="1"/>
  <c r="X67" i="15" s="1"/>
  <c r="X92" i="15" s="1"/>
  <c r="X17" i="14" s="1"/>
  <c r="X42" i="14" s="1"/>
  <c r="X67" i="14" s="1"/>
  <c r="X92" i="14" s="1"/>
  <c r="X117" i="14" s="1"/>
  <c r="X17" i="13" s="1"/>
  <c r="X42" i="13" s="1"/>
  <c r="X67" i="13" s="1"/>
  <c r="X92" i="13" s="1"/>
  <c r="X17" i="19" s="1"/>
  <c r="X42" i="19" s="1"/>
  <c r="X67" i="19" s="1"/>
  <c r="X92" i="19" s="1"/>
  <c r="X17" i="18" s="1"/>
  <c r="X42" i="18" s="1"/>
  <c r="X67" i="18" s="1"/>
  <c r="X92" i="18" s="1"/>
  <c r="X117" i="18" s="1"/>
  <c r="X142" i="18" s="1"/>
  <c r="O56" i="12"/>
  <c r="J934" i="29"/>
  <c r="I160" i="28"/>
  <c r="F160" i="28"/>
  <c r="H160" i="28"/>
  <c r="J995" i="29"/>
  <c r="X146" i="10"/>
  <c r="E103" i="28"/>
  <c r="J103" i="28" s="1"/>
  <c r="J1027" i="29"/>
  <c r="I124" i="28"/>
  <c r="H124" i="28"/>
  <c r="AS137" i="15"/>
  <c r="AN49" i="8"/>
  <c r="AL49" i="8"/>
  <c r="I107" i="28"/>
  <c r="E107" i="28"/>
  <c r="F107" i="28"/>
  <c r="H107" i="28"/>
  <c r="AA139" i="14"/>
  <c r="AA114" i="13" s="1"/>
  <c r="AA114" i="19" s="1"/>
  <c r="AA164" i="18" s="1"/>
  <c r="J341" i="29"/>
  <c r="R106" i="18"/>
  <c r="T31" i="19"/>
  <c r="C523" i="29"/>
  <c r="D523" i="29" s="1"/>
  <c r="F194" i="28"/>
  <c r="J972" i="29"/>
  <c r="I144" i="28"/>
  <c r="J144" i="28" s="1"/>
  <c r="H144" i="28"/>
  <c r="J372" i="29"/>
  <c r="F575" i="29"/>
  <c r="I575" i="29"/>
  <c r="H842" i="29"/>
  <c r="I842" i="29"/>
  <c r="E842" i="29"/>
  <c r="F842" i="29"/>
  <c r="J886" i="29"/>
  <c r="H1050" i="29"/>
  <c r="I1050" i="29"/>
  <c r="E1050" i="29"/>
  <c r="F1050" i="29"/>
  <c r="AC122" i="16"/>
  <c r="AC122" i="15" s="1"/>
  <c r="AC147" i="14" s="1"/>
  <c r="AC122" i="13" s="1"/>
  <c r="AC122" i="19" s="1"/>
  <c r="AC172" i="18" s="1"/>
  <c r="I204" i="28"/>
  <c r="E204" i="28"/>
  <c r="J204" i="28" s="1"/>
  <c r="F204" i="28"/>
  <c r="J289" i="29"/>
  <c r="X129" i="16"/>
  <c r="X129" i="15" s="1"/>
  <c r="X154" i="14" s="1"/>
  <c r="X129" i="13" s="1"/>
  <c r="X129" i="19" s="1"/>
  <c r="X179" i="18" s="1"/>
  <c r="I512" i="29"/>
  <c r="E512" i="29"/>
  <c r="J512" i="29" s="1"/>
  <c r="C491" i="29"/>
  <c r="D491" i="29" s="1"/>
  <c r="F277" i="29"/>
  <c r="J960" i="29"/>
  <c r="AS162" i="17"/>
  <c r="AT137" i="15"/>
  <c r="J998" i="29"/>
  <c r="AC154" i="14"/>
  <c r="AC129" i="13" s="1"/>
  <c r="AC129" i="19" s="1"/>
  <c r="AC179" i="18" s="1"/>
  <c r="C41" i="28"/>
  <c r="D41" i="28" s="1"/>
  <c r="AC92" i="12"/>
  <c r="AC17" i="11" s="1"/>
  <c r="AC42" i="11" s="1"/>
  <c r="AC67" i="11" s="1"/>
  <c r="AC92" i="11" s="1"/>
  <c r="AC17" i="10" s="1"/>
  <c r="AC42" i="10" s="1"/>
  <c r="AC67" i="10" s="1"/>
  <c r="AC92" i="10" s="1"/>
  <c r="AC117" i="10" s="1"/>
  <c r="AC17" i="9" s="1"/>
  <c r="AC42" i="9" s="1"/>
  <c r="AC67" i="9" s="1"/>
  <c r="AC92" i="9" s="1"/>
  <c r="AC17" i="8" s="1"/>
  <c r="AC42" i="8" s="1"/>
  <c r="AC67" i="8" s="1"/>
  <c r="AC92" i="8" s="1"/>
  <c r="AC17" i="17" s="1"/>
  <c r="AC42" i="17" s="1"/>
  <c r="AC67" i="17" s="1"/>
  <c r="AC92" i="17" s="1"/>
  <c r="AC117" i="17" s="1"/>
  <c r="AC17" i="16" s="1"/>
  <c r="AC42" i="16" s="1"/>
  <c r="AC67" i="16" s="1"/>
  <c r="AC92" i="16" s="1"/>
  <c r="AC17" i="15" s="1"/>
  <c r="AC42" i="15" s="1"/>
  <c r="AC67" i="15" s="1"/>
  <c r="AC92" i="15" s="1"/>
  <c r="AC17" i="14" s="1"/>
  <c r="AC42" i="14" s="1"/>
  <c r="AC67" i="14" s="1"/>
  <c r="AC92" i="14" s="1"/>
  <c r="AC117" i="14" s="1"/>
  <c r="AC17" i="13" s="1"/>
  <c r="AC42" i="13" s="1"/>
  <c r="AC67" i="13" s="1"/>
  <c r="AC92" i="13" s="1"/>
  <c r="AC17" i="19" s="1"/>
  <c r="AC42" i="19" s="1"/>
  <c r="AC67" i="19" s="1"/>
  <c r="AC92" i="19" s="1"/>
  <c r="AC17" i="18" s="1"/>
  <c r="AC42" i="18" s="1"/>
  <c r="AC67" i="18" s="1"/>
  <c r="AC92" i="18" s="1"/>
  <c r="AC117" i="18" s="1"/>
  <c r="AC142" i="18" s="1"/>
  <c r="J744" i="29"/>
  <c r="C158" i="28"/>
  <c r="D158" i="28"/>
  <c r="I158" i="28" s="1"/>
  <c r="H163" i="28"/>
  <c r="I163" i="28"/>
  <c r="J163" i="28" s="1"/>
  <c r="D13" i="28"/>
  <c r="I13" i="28" s="1"/>
  <c r="E13" i="28"/>
  <c r="J13" i="28" s="1"/>
  <c r="C13" i="28"/>
  <c r="AS162" i="14"/>
  <c r="J632" i="29"/>
  <c r="W139" i="14"/>
  <c r="W114" i="13" s="1"/>
  <c r="W114" i="19" s="1"/>
  <c r="W164" i="18" s="1"/>
  <c r="AR140" i="12"/>
  <c r="AR140" i="11" s="1"/>
  <c r="AR165" i="10" s="1"/>
  <c r="AR140" i="9" s="1"/>
  <c r="AR140" i="8" s="1"/>
  <c r="AR165" i="17" s="1"/>
  <c r="AR140" i="16" s="1"/>
  <c r="AR140" i="15" s="1"/>
  <c r="AR165" i="14" s="1"/>
  <c r="AR140" i="13" s="1"/>
  <c r="AR140" i="19" s="1"/>
  <c r="AR190" i="18" s="1"/>
  <c r="AR137" i="12"/>
  <c r="AR142" i="12" s="1"/>
  <c r="R1" i="19"/>
  <c r="W148" i="18"/>
  <c r="C1007" i="29"/>
  <c r="D1007" i="29"/>
  <c r="I1007" i="29" s="1"/>
  <c r="X77" i="18"/>
  <c r="X102" i="18" s="1"/>
  <c r="X127" i="18" s="1"/>
  <c r="X152" i="18" s="1"/>
  <c r="AA15" i="19"/>
  <c r="X102" i="13"/>
  <c r="X27" i="19" s="1"/>
  <c r="X52" i="19" s="1"/>
  <c r="X77" i="19" s="1"/>
  <c r="X102" i="19" s="1"/>
  <c r="X27" i="18" s="1"/>
  <c r="X52" i="18" s="1"/>
  <c r="C811" i="29"/>
  <c r="D811" i="29" s="1"/>
  <c r="W167" i="18"/>
  <c r="J784" i="29"/>
  <c r="AA123" i="8"/>
  <c r="AA148" i="17" s="1"/>
  <c r="AA123" i="16" s="1"/>
  <c r="AA123" i="15" s="1"/>
  <c r="AA148" i="14" s="1"/>
  <c r="AA123" i="13" s="1"/>
  <c r="AA123" i="19" s="1"/>
  <c r="AA173" i="18" s="1"/>
  <c r="AC121" i="9"/>
  <c r="AC121" i="8" s="1"/>
  <c r="AC146" i="17" s="1"/>
  <c r="AC121" i="16" s="1"/>
  <c r="AC121" i="15" s="1"/>
  <c r="AC146" i="14" s="1"/>
  <c r="AC121" i="13" s="1"/>
  <c r="AC121" i="19" s="1"/>
  <c r="AC171" i="18" s="1"/>
  <c r="M172" i="10"/>
  <c r="T172" i="10"/>
  <c r="R172" i="10"/>
  <c r="F172" i="10"/>
  <c r="Q172" i="10"/>
  <c r="O172" i="10"/>
  <c r="N172" i="10"/>
  <c r="P172" i="10"/>
  <c r="AT137" i="19"/>
  <c r="J468" i="29"/>
  <c r="J656" i="29"/>
  <c r="J981" i="29"/>
  <c r="C214" i="28"/>
  <c r="D214" i="28"/>
  <c r="I214" i="28" s="1"/>
  <c r="E214" i="28"/>
  <c r="J214" i="28" s="1"/>
  <c r="F214" i="28"/>
  <c r="I634" i="29"/>
  <c r="J634" i="29" s="1"/>
  <c r="F634" i="29"/>
  <c r="H634" i="29"/>
  <c r="J728" i="29"/>
  <c r="J989" i="29"/>
  <c r="X127" i="8"/>
  <c r="X152" i="17" s="1"/>
  <c r="X127" i="16" s="1"/>
  <c r="X127" i="15" s="1"/>
  <c r="X152" i="14" s="1"/>
  <c r="X127" i="13" s="1"/>
  <c r="X127" i="19" s="1"/>
  <c r="X177" i="18" s="1"/>
  <c r="C134" i="28"/>
  <c r="D134" i="28" s="1"/>
  <c r="C171" i="28"/>
  <c r="D171" i="28"/>
  <c r="I171" i="28" s="1"/>
  <c r="E171" i="28"/>
  <c r="J171" i="28" s="1"/>
  <c r="F171" i="28"/>
  <c r="H204" i="28"/>
  <c r="E277" i="29"/>
  <c r="J277" i="29" s="1"/>
  <c r="AC118" i="15"/>
  <c r="AC143" i="14" s="1"/>
  <c r="J541" i="29"/>
  <c r="J764" i="29"/>
  <c r="J971" i="29"/>
  <c r="J986" i="29"/>
  <c r="J1026" i="29"/>
  <c r="J748" i="29"/>
  <c r="J815" i="29"/>
  <c r="J892" i="29"/>
  <c r="J988" i="29"/>
  <c r="C78" i="28"/>
  <c r="D78" i="28" s="1"/>
  <c r="H210" i="28"/>
  <c r="AR162" i="17"/>
  <c r="D69" i="29"/>
  <c r="I69" i="29" s="1"/>
  <c r="C69" i="29"/>
  <c r="H59" i="29"/>
  <c r="J834" i="29"/>
  <c r="AS137" i="11"/>
  <c r="AS142" i="11" s="1"/>
  <c r="AS167" i="10" s="1"/>
  <c r="AS140" i="11"/>
  <c r="AS165" i="10" s="1"/>
  <c r="AS140" i="9" s="1"/>
  <c r="AS140" i="8" s="1"/>
  <c r="AS165" i="17" s="1"/>
  <c r="AS140" i="16" s="1"/>
  <c r="AS140" i="15" s="1"/>
  <c r="AS165" i="14" s="1"/>
  <c r="AS140" i="13" s="1"/>
  <c r="AS140" i="19" s="1"/>
  <c r="AS190" i="18" s="1"/>
  <c r="J915" i="29"/>
  <c r="J1035" i="29"/>
  <c r="AC146" i="10"/>
  <c r="C147" i="28"/>
  <c r="D147" i="28"/>
  <c r="I147" i="28" s="1"/>
  <c r="F147" i="28"/>
  <c r="H147" i="28"/>
  <c r="J799" i="29"/>
  <c r="J944" i="29"/>
  <c r="J722" i="29"/>
  <c r="E918" i="29"/>
  <c r="F918" i="29"/>
  <c r="H918" i="29"/>
  <c r="I918" i="29"/>
  <c r="C131" i="28"/>
  <c r="D131" i="28"/>
  <c r="I131" i="28" s="1"/>
  <c r="E131" i="28"/>
  <c r="J131" i="28" s="1"/>
  <c r="F131" i="28"/>
  <c r="H131" i="28"/>
  <c r="H221" i="28"/>
  <c r="A578" i="29"/>
  <c r="V76" i="16"/>
  <c r="V101" i="16" s="1"/>
  <c r="V26" i="15" s="1"/>
  <c r="V51" i="15" s="1"/>
  <c r="V76" i="15" s="1"/>
  <c r="V101" i="15" s="1"/>
  <c r="V26" i="14" s="1"/>
  <c r="V51" i="14" s="1"/>
  <c r="V76" i="14" s="1"/>
  <c r="V101" i="14" s="1"/>
  <c r="V126" i="14" s="1"/>
  <c r="V26" i="13" s="1"/>
  <c r="V51" i="13" s="1"/>
  <c r="V76" i="13" s="1"/>
  <c r="V101" i="13" s="1"/>
  <c r="V26" i="19" s="1"/>
  <c r="V51" i="19" s="1"/>
  <c r="V76" i="19" s="1"/>
  <c r="V101" i="19" s="1"/>
  <c r="V26" i="18" s="1"/>
  <c r="V51" i="18" s="1"/>
  <c r="V76" i="18" s="1"/>
  <c r="V101" i="18" s="1"/>
  <c r="V126" i="18" s="1"/>
  <c r="V151" i="18" s="1"/>
  <c r="N76" i="16"/>
  <c r="R76" i="16"/>
  <c r="T76" i="16"/>
  <c r="O76" i="16"/>
  <c r="M81" i="16"/>
  <c r="M1" i="16" s="1"/>
  <c r="A376" i="29"/>
  <c r="O49" i="8"/>
  <c r="R49" i="8"/>
  <c r="N49" i="8"/>
  <c r="M56" i="8"/>
  <c r="T49" i="8"/>
  <c r="J637" i="29"/>
  <c r="J813" i="29"/>
  <c r="J885" i="29"/>
  <c r="J1056" i="29"/>
  <c r="T131" i="15"/>
  <c r="J952" i="29"/>
  <c r="J234" i="28"/>
  <c r="X148" i="18"/>
  <c r="AA77" i="18"/>
  <c r="AA102" i="18" s="1"/>
  <c r="AA127" i="18" s="1"/>
  <c r="AA152" i="18" s="1"/>
  <c r="W40" i="19"/>
  <c r="W65" i="19" s="1"/>
  <c r="W90" i="19" s="1"/>
  <c r="W15" i="18" s="1"/>
  <c r="W40" i="18" s="1"/>
  <c r="W65" i="18" s="1"/>
  <c r="N56" i="19"/>
  <c r="N1" i="19" s="1"/>
  <c r="C859" i="29"/>
  <c r="D859" i="29"/>
  <c r="I859" i="29" s="1"/>
  <c r="F859" i="29"/>
  <c r="T31" i="13"/>
  <c r="T1" i="13" s="1"/>
  <c r="AQ135" i="13" s="1"/>
  <c r="T181" i="18"/>
  <c r="AC167" i="18"/>
  <c r="J492" i="29"/>
  <c r="J771" i="29"/>
  <c r="N131" i="9"/>
  <c r="AT162" i="10"/>
  <c r="AT167" i="10" s="1"/>
  <c r="A55" i="28"/>
  <c r="T148" i="10"/>
  <c r="AC148" i="10" s="1"/>
  <c r="AC123" i="9" s="1"/>
  <c r="O148" i="10"/>
  <c r="X148" i="10" s="1"/>
  <c r="X123" i="9" s="1"/>
  <c r="X123" i="8" s="1"/>
  <c r="X148" i="17" s="1"/>
  <c r="X123" i="16" s="1"/>
  <c r="X123" i="15" s="1"/>
  <c r="X148" i="14" s="1"/>
  <c r="X123" i="13" s="1"/>
  <c r="X123" i="19" s="1"/>
  <c r="X173" i="18" s="1"/>
  <c r="R148" i="10"/>
  <c r="AA148" i="10" s="1"/>
  <c r="AA123" i="9" s="1"/>
  <c r="V148" i="10"/>
  <c r="V123" i="9" s="1"/>
  <c r="V123" i="8" s="1"/>
  <c r="V148" i="17" s="1"/>
  <c r="V123" i="16" s="1"/>
  <c r="V123" i="15" s="1"/>
  <c r="V148" i="14" s="1"/>
  <c r="V123" i="13" s="1"/>
  <c r="V123" i="19" s="1"/>
  <c r="V173" i="18" s="1"/>
  <c r="N148" i="10"/>
  <c r="W148" i="10" s="1"/>
  <c r="W123" i="9" s="1"/>
  <c r="W123" i="8" s="1"/>
  <c r="W148" i="17" s="1"/>
  <c r="W123" i="16" s="1"/>
  <c r="W123" i="15" s="1"/>
  <c r="W148" i="14" s="1"/>
  <c r="W123" i="13" s="1"/>
  <c r="W123" i="19" s="1"/>
  <c r="W173" i="18" s="1"/>
  <c r="I108" i="28"/>
  <c r="E108" i="28"/>
  <c r="F108" i="28"/>
  <c r="C213" i="28"/>
  <c r="D213" i="28" s="1"/>
  <c r="J1057" i="29"/>
  <c r="C235" i="28"/>
  <c r="D235" i="28"/>
  <c r="I235" i="28" s="1"/>
  <c r="E235" i="28"/>
  <c r="J235" i="28" s="1"/>
  <c r="H235" i="28"/>
  <c r="J525" i="29"/>
  <c r="C150" i="28"/>
  <c r="D150" i="28"/>
  <c r="I150" i="28" s="1"/>
  <c r="E150" i="28"/>
  <c r="J150" i="28" s="1"/>
  <c r="F150" i="28"/>
  <c r="H890" i="29"/>
  <c r="I890" i="29"/>
  <c r="E890" i="29"/>
  <c r="F890" i="29"/>
  <c r="AC115" i="8"/>
  <c r="AC140" i="17" s="1"/>
  <c r="AC115" i="16" s="1"/>
  <c r="AC115" i="15" s="1"/>
  <c r="AC140" i="14" s="1"/>
  <c r="AC115" i="13" s="1"/>
  <c r="AC115" i="19" s="1"/>
  <c r="AC165" i="18" s="1"/>
  <c r="AC117" i="15"/>
  <c r="AC142" i="14" s="1"/>
  <c r="AC117" i="13" s="1"/>
  <c r="AC117" i="19" s="1"/>
  <c r="D8" i="29"/>
  <c r="I8" i="29" s="1"/>
  <c r="C8" i="29"/>
  <c r="AT162" i="14"/>
  <c r="J803" i="29"/>
  <c r="I175" i="28"/>
  <c r="J175" i="28" s="1"/>
  <c r="F175" i="28"/>
  <c r="C53" i="28"/>
  <c r="D53" i="28"/>
  <c r="I53" i="28" s="1"/>
  <c r="AT137" i="13"/>
  <c r="J80" i="28"/>
  <c r="J151" i="28"/>
  <c r="J707" i="29"/>
  <c r="J1022" i="29"/>
  <c r="X119" i="16"/>
  <c r="X119" i="15" s="1"/>
  <c r="X144" i="14" s="1"/>
  <c r="X119" i="13" s="1"/>
  <c r="X119" i="19" s="1"/>
  <c r="X169" i="18" s="1"/>
  <c r="F221" i="28"/>
  <c r="J792" i="29"/>
  <c r="J819" i="29"/>
  <c r="X139" i="14"/>
  <c r="X114" i="13" s="1"/>
  <c r="X114" i="19" s="1"/>
  <c r="X164" i="18" s="1"/>
  <c r="J1005" i="29"/>
  <c r="J143" i="28"/>
  <c r="AA176" i="18"/>
  <c r="R181" i="18"/>
  <c r="J822" i="29"/>
  <c r="J218" i="28"/>
  <c r="R156" i="18"/>
  <c r="AA98" i="19"/>
  <c r="AA23" i="18" s="1"/>
  <c r="AA48" i="18" s="1"/>
  <c r="AA73" i="18" s="1"/>
  <c r="AA98" i="18" s="1"/>
  <c r="AA123" i="18" s="1"/>
  <c r="AA148" i="18" s="1"/>
  <c r="AA40" i="19"/>
  <c r="AA65" i="19" s="1"/>
  <c r="AA90" i="19" s="1"/>
  <c r="AA15" i="18" s="1"/>
  <c r="AA40" i="18" s="1"/>
  <c r="AA65" i="18" s="1"/>
  <c r="AA90" i="18" s="1"/>
  <c r="AA115" i="18" s="1"/>
  <c r="AA140" i="18" s="1"/>
  <c r="R56" i="19"/>
  <c r="W11" i="13"/>
  <c r="W36" i="13" s="1"/>
  <c r="W61" i="13" s="1"/>
  <c r="W86" i="13" s="1"/>
  <c r="W11" i="19" s="1"/>
  <c r="W36" i="19" s="1"/>
  <c r="W61" i="19" s="1"/>
  <c r="W86" i="19" s="1"/>
  <c r="W11" i="18" s="1"/>
  <c r="W36" i="18" s="1"/>
  <c r="W61" i="18" s="1"/>
  <c r="W86" i="18" s="1"/>
  <c r="W111" i="18" s="1"/>
  <c r="W136" i="18" s="1"/>
  <c r="N31" i="13"/>
  <c r="H533" i="29"/>
  <c r="O106" i="17"/>
  <c r="X90" i="17"/>
  <c r="X115" i="17" s="1"/>
  <c r="X15" i="16" s="1"/>
  <c r="X40" i="16" s="1"/>
  <c r="X65" i="16" s="1"/>
  <c r="X90" i="16" s="1"/>
  <c r="X15" i="15" s="1"/>
  <c r="X40" i="15" s="1"/>
  <c r="X65" i="15" s="1"/>
  <c r="X90" i="15" s="1"/>
  <c r="X15" i="14" s="1"/>
  <c r="X40" i="14" s="1"/>
  <c r="X65" i="14" s="1"/>
  <c r="X90" i="14" s="1"/>
  <c r="X115" i="14" s="1"/>
  <c r="X15" i="13" s="1"/>
  <c r="X40" i="13" s="1"/>
  <c r="X65" i="13" s="1"/>
  <c r="X90" i="13" s="1"/>
  <c r="X15" i="19" s="1"/>
  <c r="X40" i="19" s="1"/>
  <c r="X65" i="19" s="1"/>
  <c r="X90" i="19" s="1"/>
  <c r="X15" i="18" s="1"/>
  <c r="X40" i="18" s="1"/>
  <c r="X65" i="18" s="1"/>
  <c r="X90" i="18" s="1"/>
  <c r="X115" i="18" s="1"/>
  <c r="X140" i="18" s="1"/>
  <c r="J717" i="29"/>
  <c r="X121" i="9"/>
  <c r="X121" i="8" s="1"/>
  <c r="X146" i="17" s="1"/>
  <c r="X121" i="16" s="1"/>
  <c r="X121" i="15" s="1"/>
  <c r="X146" i="14" s="1"/>
  <c r="X121" i="13" s="1"/>
  <c r="X121" i="19" s="1"/>
  <c r="X171" i="18" s="1"/>
  <c r="N156" i="18"/>
  <c r="R131" i="8"/>
  <c r="C230" i="28"/>
  <c r="D230" i="28"/>
  <c r="I230" i="28" s="1"/>
  <c r="H230" i="28"/>
  <c r="F230" i="28"/>
  <c r="AR187" i="18"/>
  <c r="J645" i="29"/>
  <c r="J781" i="29"/>
  <c r="J1019" i="29"/>
  <c r="C87" i="28"/>
  <c r="D87" i="28" s="1"/>
  <c r="J906" i="29"/>
  <c r="J231" i="28"/>
  <c r="T1" i="15"/>
  <c r="AQ135" i="15" s="1"/>
  <c r="AS137" i="16"/>
  <c r="F59" i="29"/>
  <c r="X115" i="11"/>
  <c r="X140" i="10" s="1"/>
  <c r="X115" i="9" s="1"/>
  <c r="X115" i="8" s="1"/>
  <c r="X140" i="17" s="1"/>
  <c r="X115" i="16" s="1"/>
  <c r="X115" i="15" s="1"/>
  <c r="X140" i="14" s="1"/>
  <c r="X115" i="13" s="1"/>
  <c r="X115" i="19" s="1"/>
  <c r="X165" i="18" s="1"/>
  <c r="W130" i="16"/>
  <c r="W130" i="15" s="1"/>
  <c r="W155" i="14" s="1"/>
  <c r="W130" i="13" s="1"/>
  <c r="W130" i="19" s="1"/>
  <c r="W180" i="18" s="1"/>
  <c r="N131" i="16"/>
  <c r="J979" i="29"/>
  <c r="J593" i="29"/>
  <c r="AC139" i="14"/>
  <c r="AC114" i="13" s="1"/>
  <c r="AC114" i="19" s="1"/>
  <c r="AC164" i="18" s="1"/>
  <c r="C203" i="28"/>
  <c r="D203" i="28"/>
  <c r="I203" i="28" s="1"/>
  <c r="J875" i="29"/>
  <c r="W176" i="18"/>
  <c r="J483" i="29"/>
  <c r="AC148" i="18"/>
  <c r="N106" i="18"/>
  <c r="W90" i="18"/>
  <c r="W115" i="18" s="1"/>
  <c r="W140" i="18" s="1"/>
  <c r="AA36" i="18"/>
  <c r="AA61" i="18" s="1"/>
  <c r="AA86" i="18" s="1"/>
  <c r="AA111" i="18" s="1"/>
  <c r="AA136" i="18" s="1"/>
  <c r="X98" i="19"/>
  <c r="X23" i="18" s="1"/>
  <c r="X48" i="18" s="1"/>
  <c r="X73" i="18" s="1"/>
  <c r="X98" i="18" s="1"/>
  <c r="X123" i="18" s="1"/>
  <c r="C867" i="29"/>
  <c r="D867" i="29" s="1"/>
  <c r="AC44" i="13"/>
  <c r="AC69" i="13" s="1"/>
  <c r="AC94" i="13" s="1"/>
  <c r="AC19" i="19" s="1"/>
  <c r="AC44" i="19" s="1"/>
  <c r="AC69" i="19" s="1"/>
  <c r="AC94" i="19" s="1"/>
  <c r="AC19" i="18" s="1"/>
  <c r="AC44" i="18" s="1"/>
  <c r="AC69" i="18" s="1"/>
  <c r="AC94" i="18" s="1"/>
  <c r="AC119" i="18" s="1"/>
  <c r="AC144" i="18" s="1"/>
  <c r="E533" i="29"/>
  <c r="J533" i="29" s="1"/>
  <c r="AA90" i="17"/>
  <c r="AA115" i="17" s="1"/>
  <c r="AA15" i="16" s="1"/>
  <c r="AA40" i="16" s="1"/>
  <c r="AA65" i="16" s="1"/>
  <c r="AA90" i="16" s="1"/>
  <c r="AA15" i="15" s="1"/>
  <c r="AA40" i="15" s="1"/>
  <c r="AA65" i="15" s="1"/>
  <c r="AA90" i="15" s="1"/>
  <c r="AA15" i="14" s="1"/>
  <c r="AA40" i="14" s="1"/>
  <c r="AA65" i="14" s="1"/>
  <c r="AA90" i="14" s="1"/>
  <c r="AA115" i="14" s="1"/>
  <c r="AA15" i="13" s="1"/>
  <c r="AA40" i="13" s="1"/>
  <c r="AA65" i="13" s="1"/>
  <c r="AA90" i="13" s="1"/>
  <c r="J984" i="29"/>
  <c r="C95" i="28"/>
  <c r="D95" i="28" s="1"/>
  <c r="AN148" i="10"/>
  <c r="AL148" i="10"/>
  <c r="O106" i="18"/>
  <c r="C999" i="29"/>
  <c r="D999" i="29"/>
  <c r="I999" i="29" s="1"/>
  <c r="E999" i="29"/>
  <c r="J999" i="29" s="1"/>
  <c r="H999" i="29"/>
  <c r="W44" i="13"/>
  <c r="W69" i="13" s="1"/>
  <c r="W94" i="13" s="1"/>
  <c r="W19" i="19" s="1"/>
  <c r="W44" i="19" s="1"/>
  <c r="W69" i="19" s="1"/>
  <c r="W94" i="19" s="1"/>
  <c r="W19" i="18" s="1"/>
  <c r="W44" i="18" s="1"/>
  <c r="W69" i="18" s="1"/>
  <c r="W94" i="18" s="1"/>
  <c r="W119" i="18" s="1"/>
  <c r="W144" i="18" s="1"/>
  <c r="C783" i="29"/>
  <c r="D783" i="29" s="1"/>
  <c r="T31" i="16"/>
  <c r="AC11" i="16"/>
  <c r="AC36" i="16" s="1"/>
  <c r="AC61" i="16" s="1"/>
  <c r="AC86" i="16" s="1"/>
  <c r="AC11" i="15" s="1"/>
  <c r="AC36" i="15" s="1"/>
  <c r="AC61" i="15" s="1"/>
  <c r="AC86" i="15" s="1"/>
  <c r="AC11" i="14" s="1"/>
  <c r="AC36" i="14" s="1"/>
  <c r="AC61" i="14" s="1"/>
  <c r="AC86" i="14" s="1"/>
  <c r="AC111" i="14" s="1"/>
  <c r="AC11" i="13" s="1"/>
  <c r="AC36" i="13" s="1"/>
  <c r="AC61" i="13" s="1"/>
  <c r="AC86" i="13" s="1"/>
  <c r="AC11" i="19" s="1"/>
  <c r="AC36" i="19" s="1"/>
  <c r="AC61" i="19" s="1"/>
  <c r="AC86" i="19" s="1"/>
  <c r="AC11" i="18" s="1"/>
  <c r="AC36" i="18" s="1"/>
  <c r="AC61" i="18" s="1"/>
  <c r="AC86" i="18" s="1"/>
  <c r="AC111" i="18" s="1"/>
  <c r="AC136" i="18" s="1"/>
  <c r="C115" i="28"/>
  <c r="D115" i="28"/>
  <c r="I115" i="28" s="1"/>
  <c r="E115" i="28"/>
  <c r="J115" i="28" s="1"/>
  <c r="F115" i="28"/>
  <c r="R1" i="15"/>
  <c r="AC123" i="8"/>
  <c r="AC148" i="17" s="1"/>
  <c r="AC123" i="16" s="1"/>
  <c r="AC123" i="15" s="1"/>
  <c r="AC148" i="14" s="1"/>
  <c r="AC123" i="13" s="1"/>
  <c r="AC123" i="19" s="1"/>
  <c r="AC173" i="18" s="1"/>
  <c r="AU5" i="26"/>
  <c r="AS5" i="26"/>
  <c r="AG5" i="26"/>
  <c r="AF5" i="26"/>
  <c r="BH5" i="26"/>
  <c r="AC5" i="26"/>
  <c r="AA5" i="26"/>
  <c r="B5" i="26"/>
  <c r="F5" i="26"/>
  <c r="O5" i="26"/>
  <c r="BG5" i="26"/>
  <c r="Z5" i="26"/>
  <c r="X5" i="26"/>
  <c r="L5" i="26"/>
  <c r="C5" i="26"/>
  <c r="BE5" i="26"/>
  <c r="W5" i="26"/>
  <c r="U5" i="26"/>
  <c r="K5" i="26"/>
  <c r="I5" i="26"/>
  <c r="BB5" i="26"/>
  <c r="AP5" i="26"/>
  <c r="Q5" i="26"/>
  <c r="N5" i="26"/>
  <c r="BA5" i="26"/>
  <c r="E5" i="26"/>
  <c r="A6" i="26"/>
  <c r="T5" i="26"/>
  <c r="AY5" i="26"/>
  <c r="AO5" i="26"/>
  <c r="H5" i="26"/>
  <c r="AX5" i="26"/>
  <c r="AL5" i="26"/>
  <c r="AV5" i="26"/>
  <c r="R5" i="26"/>
  <c r="AD5" i="26"/>
  <c r="AM5" i="26"/>
  <c r="AI5" i="26"/>
  <c r="AJ5" i="26"/>
  <c r="AR5" i="26"/>
  <c r="BD5" i="26"/>
  <c r="J178" i="28"/>
  <c r="C73" i="28"/>
  <c r="D73" i="28" s="1"/>
  <c r="I78" i="28" l="1"/>
  <c r="E78" i="28"/>
  <c r="J78" i="28" s="1"/>
  <c r="H78" i="28"/>
  <c r="F78" i="28"/>
  <c r="I165" i="28"/>
  <c r="H165" i="28"/>
  <c r="E165" i="28"/>
  <c r="F165" i="28"/>
  <c r="I166" i="28"/>
  <c r="H166" i="28"/>
  <c r="E166" i="28"/>
  <c r="J166" i="28" s="1"/>
  <c r="F166" i="28"/>
  <c r="I963" i="29"/>
  <c r="E963" i="29"/>
  <c r="H963" i="29"/>
  <c r="F963" i="29"/>
  <c r="I219" i="28"/>
  <c r="E219" i="28"/>
  <c r="J219" i="28" s="1"/>
  <c r="F219" i="28"/>
  <c r="H219" i="28"/>
  <c r="I134" i="28"/>
  <c r="H134" i="28"/>
  <c r="F134" i="28"/>
  <c r="E134" i="28"/>
  <c r="J134" i="28" s="1"/>
  <c r="I491" i="29"/>
  <c r="H491" i="29"/>
  <c r="E491" i="29"/>
  <c r="J491" i="29" s="1"/>
  <c r="F491" i="29"/>
  <c r="I54" i="28"/>
  <c r="E54" i="28"/>
  <c r="F54" i="28"/>
  <c r="H54" i="28"/>
  <c r="I77" i="28"/>
  <c r="F77" i="28"/>
  <c r="E77" i="28"/>
  <c r="J77" i="28" s="1"/>
  <c r="H77" i="28"/>
  <c r="I43" i="28"/>
  <c r="H43" i="28"/>
  <c r="E43" i="28"/>
  <c r="F43" i="28"/>
  <c r="I87" i="28"/>
  <c r="E87" i="28"/>
  <c r="J87" i="28" s="1"/>
  <c r="H87" i="28"/>
  <c r="F87" i="28"/>
  <c r="I41" i="28"/>
  <c r="E41" i="28"/>
  <c r="F41" i="28"/>
  <c r="H41" i="28"/>
  <c r="I523" i="29"/>
  <c r="H523" i="29"/>
  <c r="E523" i="29"/>
  <c r="J523" i="29" s="1"/>
  <c r="F523" i="29"/>
  <c r="I28" i="28"/>
  <c r="E28" i="28"/>
  <c r="H28" i="28"/>
  <c r="F28" i="28"/>
  <c r="I126" i="28"/>
  <c r="E126" i="28"/>
  <c r="J126" i="28" s="1"/>
  <c r="F126" i="28"/>
  <c r="H126" i="28"/>
  <c r="I179" i="28"/>
  <c r="E179" i="28"/>
  <c r="F179" i="28"/>
  <c r="H179" i="28"/>
  <c r="I319" i="29"/>
  <c r="H319" i="29"/>
  <c r="E319" i="29"/>
  <c r="J319" i="29" s="1"/>
  <c r="F319" i="29"/>
  <c r="I73" i="28"/>
  <c r="E73" i="28"/>
  <c r="H73" i="28"/>
  <c r="F73" i="28"/>
  <c r="I85" i="28"/>
  <c r="H85" i="28"/>
  <c r="E85" i="28"/>
  <c r="J85" i="28" s="1"/>
  <c r="F85" i="28"/>
  <c r="I213" i="28"/>
  <c r="E213" i="28"/>
  <c r="J213" i="28" s="1"/>
  <c r="F213" i="28"/>
  <c r="H213" i="28"/>
  <c r="G1" i="13"/>
  <c r="I192" i="28"/>
  <c r="F192" i="28"/>
  <c r="E192" i="28"/>
  <c r="H192" i="28"/>
  <c r="I887" i="29"/>
  <c r="H887" i="29"/>
  <c r="E887" i="29"/>
  <c r="F887" i="29"/>
  <c r="I13" i="29"/>
  <c r="F13" i="29"/>
  <c r="E13" i="29"/>
  <c r="H13" i="29"/>
  <c r="I157" i="28"/>
  <c r="H157" i="28"/>
  <c r="F157" i="28"/>
  <c r="E157" i="28"/>
  <c r="I45" i="29"/>
  <c r="E45" i="29"/>
  <c r="J45" i="29" s="1"/>
  <c r="F45" i="29"/>
  <c r="H45" i="29"/>
  <c r="I527" i="29"/>
  <c r="E527" i="29"/>
  <c r="H527" i="29"/>
  <c r="F527" i="29"/>
  <c r="I935" i="29"/>
  <c r="H935" i="29"/>
  <c r="E935" i="29"/>
  <c r="F935" i="29"/>
  <c r="I867" i="29"/>
  <c r="F867" i="29"/>
  <c r="H867" i="29"/>
  <c r="E867" i="29"/>
  <c r="I783" i="29"/>
  <c r="H783" i="29"/>
  <c r="F783" i="29"/>
  <c r="E783" i="29"/>
  <c r="J783" i="29" s="1"/>
  <c r="I29" i="29"/>
  <c r="F29" i="29"/>
  <c r="H29" i="29"/>
  <c r="E29" i="29"/>
  <c r="I247" i="29"/>
  <c r="H247" i="29"/>
  <c r="F247" i="29"/>
  <c r="E247" i="29"/>
  <c r="J247" i="29" s="1"/>
  <c r="I811" i="29"/>
  <c r="F811" i="29"/>
  <c r="E811" i="29"/>
  <c r="H811" i="29"/>
  <c r="I95" i="28"/>
  <c r="H95" i="28"/>
  <c r="E95" i="28"/>
  <c r="F95" i="28"/>
  <c r="G1" i="15"/>
  <c r="I487" i="29"/>
  <c r="E487" i="29"/>
  <c r="J487" i="29" s="1"/>
  <c r="H487" i="29"/>
  <c r="F487" i="29"/>
  <c r="I3" i="28"/>
  <c r="F3" i="28"/>
  <c r="E3" i="28"/>
  <c r="J3" i="28" s="1"/>
  <c r="H3" i="28"/>
  <c r="I51" i="28"/>
  <c r="E51" i="28"/>
  <c r="J51" i="28" s="1"/>
  <c r="F51" i="28"/>
  <c r="H51" i="28"/>
  <c r="A56" i="28"/>
  <c r="O149" i="10"/>
  <c r="T149" i="10"/>
  <c r="R149" i="10"/>
  <c r="N149" i="10"/>
  <c r="O149" i="14"/>
  <c r="T149" i="14"/>
  <c r="R149" i="14"/>
  <c r="A176" i="28"/>
  <c r="N149" i="14"/>
  <c r="AS142" i="9"/>
  <c r="AS142" i="8" s="1"/>
  <c r="A48" i="28"/>
  <c r="O141" i="10"/>
  <c r="T141" i="10"/>
  <c r="R141" i="10"/>
  <c r="V141" i="10"/>
  <c r="V116" i="9" s="1"/>
  <c r="V116" i="8" s="1"/>
  <c r="V141" i="17" s="1"/>
  <c r="V116" i="16" s="1"/>
  <c r="V116" i="15" s="1"/>
  <c r="V141" i="14" s="1"/>
  <c r="V116" i="13" s="1"/>
  <c r="V116" i="19" s="1"/>
  <c r="V166" i="18" s="1"/>
  <c r="N141" i="10"/>
  <c r="M156" i="10"/>
  <c r="O153" i="17"/>
  <c r="T153" i="17"/>
  <c r="A120" i="28"/>
  <c r="R153" i="17"/>
  <c r="N153" i="17"/>
  <c r="W153" i="17" s="1"/>
  <c r="W128" i="16" s="1"/>
  <c r="W128" i="15" s="1"/>
  <c r="X26" i="10"/>
  <c r="X51" i="10" s="1"/>
  <c r="X76" i="10" s="1"/>
  <c r="X101" i="10" s="1"/>
  <c r="X126" i="10" s="1"/>
  <c r="X26" i="9" s="1"/>
  <c r="X51" i="9" s="1"/>
  <c r="X76" i="9" s="1"/>
  <c r="X101" i="9" s="1"/>
  <c r="X26" i="8" s="1"/>
  <c r="X51" i="8" s="1"/>
  <c r="X76" i="8" s="1"/>
  <c r="X101" i="8" s="1"/>
  <c r="X26" i="17" s="1"/>
  <c r="X51" i="17" s="1"/>
  <c r="X76" i="17" s="1"/>
  <c r="X101" i="17" s="1"/>
  <c r="X126" i="17" s="1"/>
  <c r="X26" i="16" s="1"/>
  <c r="X51" i="16" s="1"/>
  <c r="O31" i="10"/>
  <c r="A13" i="30"/>
  <c r="C12" i="30"/>
  <c r="I191" i="29"/>
  <c r="E191" i="29"/>
  <c r="J191" i="29" s="1"/>
  <c r="H191" i="29"/>
  <c r="F191" i="29"/>
  <c r="AN153" i="14"/>
  <c r="AL153" i="14"/>
  <c r="J762" i="29"/>
  <c r="J336" i="29"/>
  <c r="J246" i="29"/>
  <c r="W30" i="8"/>
  <c r="W55" i="8" s="1"/>
  <c r="W80" i="8" s="1"/>
  <c r="W105" i="8" s="1"/>
  <c r="W30" i="17" s="1"/>
  <c r="W55" i="17" s="1"/>
  <c r="W80" i="17" s="1"/>
  <c r="W105" i="17" s="1"/>
  <c r="W130" i="17" s="1"/>
  <c r="W30" i="16" s="1"/>
  <c r="W55" i="16" s="1"/>
  <c r="W80" i="16" s="1"/>
  <c r="W105" i="16" s="1"/>
  <c r="W30" i="15" s="1"/>
  <c r="W55" i="15" s="1"/>
  <c r="W80" i="15" s="1"/>
  <c r="W105" i="15" s="1"/>
  <c r="W30" i="14" s="1"/>
  <c r="W55" i="14" s="1"/>
  <c r="W80" i="14" s="1"/>
  <c r="W105" i="14" s="1"/>
  <c r="W130" i="14" s="1"/>
  <c r="W30" i="13" s="1"/>
  <c r="W55" i="13" s="1"/>
  <c r="W80" i="13" s="1"/>
  <c r="W105" i="13" s="1"/>
  <c r="W30" i="19" s="1"/>
  <c r="W55" i="19" s="1"/>
  <c r="W80" i="19" s="1"/>
  <c r="W105" i="19" s="1"/>
  <c r="W30" i="18" s="1"/>
  <c r="W55" i="18" s="1"/>
  <c r="W80" i="18" s="1"/>
  <c r="W105" i="18" s="1"/>
  <c r="W130" i="18" s="1"/>
  <c r="W155" i="18" s="1"/>
  <c r="N31" i="8"/>
  <c r="AN149" i="10"/>
  <c r="AL149" i="10"/>
  <c r="J403" i="29"/>
  <c r="J272" i="29"/>
  <c r="X13" i="11"/>
  <c r="X38" i="11" s="1"/>
  <c r="X63" i="11" s="1"/>
  <c r="X88" i="11" s="1"/>
  <c r="X13" i="10" s="1"/>
  <c r="X38" i="10" s="1"/>
  <c r="X63" i="10" s="1"/>
  <c r="X88" i="10" s="1"/>
  <c r="X113" i="10" s="1"/>
  <c r="X13" i="9" s="1"/>
  <c r="X38" i="9" s="1"/>
  <c r="X63" i="9" s="1"/>
  <c r="X88" i="9" s="1"/>
  <c r="X13" i="8" s="1"/>
  <c r="X38" i="8" s="1"/>
  <c r="X63" i="8" s="1"/>
  <c r="X88" i="8" s="1"/>
  <c r="X13" i="17" s="1"/>
  <c r="X38" i="17" s="1"/>
  <c r="X63" i="17" s="1"/>
  <c r="X88" i="17" s="1"/>
  <c r="X113" i="17" s="1"/>
  <c r="X13" i="16" s="1"/>
  <c r="X38" i="16" s="1"/>
  <c r="X63" i="16" s="1"/>
  <c r="X88" i="16" s="1"/>
  <c r="X13" i="15" s="1"/>
  <c r="X38" i="15" s="1"/>
  <c r="X63" i="15" s="1"/>
  <c r="X88" i="15" s="1"/>
  <c r="X13" i="14" s="1"/>
  <c r="X38" i="14" s="1"/>
  <c r="X63" i="14" s="1"/>
  <c r="X88" i="14" s="1"/>
  <c r="X113" i="14" s="1"/>
  <c r="X13" i="13" s="1"/>
  <c r="X38" i="13" s="1"/>
  <c r="X63" i="13" s="1"/>
  <c r="X88" i="13" s="1"/>
  <c r="X13" i="19" s="1"/>
  <c r="X38" i="19" s="1"/>
  <c r="X63" i="19" s="1"/>
  <c r="X88" i="19" s="1"/>
  <c r="X13" i="18" s="1"/>
  <c r="X38" i="18" s="1"/>
  <c r="X63" i="18" s="1"/>
  <c r="X88" i="18" s="1"/>
  <c r="X113" i="18" s="1"/>
  <c r="X138" i="18" s="1"/>
  <c r="O31" i="11"/>
  <c r="AC54" i="17"/>
  <c r="AC79" i="17" s="1"/>
  <c r="AC104" i="17" s="1"/>
  <c r="AC129" i="17" s="1"/>
  <c r="AC29" i="16" s="1"/>
  <c r="AC54" i="16" s="1"/>
  <c r="AC79" i="16" s="1"/>
  <c r="AC104" i="16" s="1"/>
  <c r="AC29" i="15" s="1"/>
  <c r="AC54" i="15" s="1"/>
  <c r="AC79" i="15" s="1"/>
  <c r="AC104" i="15" s="1"/>
  <c r="AC29" i="14" s="1"/>
  <c r="AC54" i="14" s="1"/>
  <c r="AC79" i="14" s="1"/>
  <c r="AC104" i="14" s="1"/>
  <c r="AC129" i="14" s="1"/>
  <c r="AC29" i="13" s="1"/>
  <c r="AC54" i="13" s="1"/>
  <c r="AC79" i="13" s="1"/>
  <c r="AC104" i="13" s="1"/>
  <c r="AC29" i="19" s="1"/>
  <c r="AC54" i="19" s="1"/>
  <c r="AC79" i="19" s="1"/>
  <c r="AC104" i="19" s="1"/>
  <c r="AC29" i="18" s="1"/>
  <c r="AC54" i="18" s="1"/>
  <c r="AC79" i="18" s="1"/>
  <c r="AC104" i="18" s="1"/>
  <c r="AC129" i="18" s="1"/>
  <c r="AC154" i="18" s="1"/>
  <c r="T56" i="17"/>
  <c r="AN141" i="14"/>
  <c r="AL141" i="14"/>
  <c r="J83" i="29"/>
  <c r="AN137" i="14"/>
  <c r="AL137" i="14"/>
  <c r="H115" i="28"/>
  <c r="F999" i="29"/>
  <c r="E230" i="28"/>
  <c r="J230" i="28" s="1"/>
  <c r="H150" i="28"/>
  <c r="F235" i="28"/>
  <c r="E859" i="29"/>
  <c r="J859" i="29" s="1"/>
  <c r="C376" i="29"/>
  <c r="D376" i="29"/>
  <c r="I376" i="29" s="1"/>
  <c r="F376" i="29"/>
  <c r="E147" i="28"/>
  <c r="J147" i="28" s="1"/>
  <c r="H171" i="28"/>
  <c r="H214" i="28"/>
  <c r="H13" i="28"/>
  <c r="J1050" i="29"/>
  <c r="H691" i="29"/>
  <c r="J1058" i="29"/>
  <c r="J220" i="28"/>
  <c r="E182" i="28"/>
  <c r="J182" i="28" s="1"/>
  <c r="H190" i="28"/>
  <c r="X55" i="19"/>
  <c r="X80" i="19" s="1"/>
  <c r="X105" i="19" s="1"/>
  <c r="X30" i="18" s="1"/>
  <c r="X55" i="18" s="1"/>
  <c r="X80" i="18" s="1"/>
  <c r="X105" i="18" s="1"/>
  <c r="X130" i="18" s="1"/>
  <c r="X155" i="18" s="1"/>
  <c r="H238" i="28"/>
  <c r="E142" i="28"/>
  <c r="J142" i="28" s="1"/>
  <c r="E208" i="28"/>
  <c r="J208" i="28" s="1"/>
  <c r="E198" i="28"/>
  <c r="J198" i="28" s="1"/>
  <c r="F82" i="28"/>
  <c r="J797" i="29"/>
  <c r="J595" i="29"/>
  <c r="J538" i="29"/>
  <c r="J961" i="29"/>
  <c r="E123" i="28"/>
  <c r="J123" i="28" s="1"/>
  <c r="J218" i="29"/>
  <c r="H76" i="28"/>
  <c r="J521" i="29"/>
  <c r="J71" i="28"/>
  <c r="J759" i="29"/>
  <c r="J42" i="28"/>
  <c r="J241" i="28"/>
  <c r="J463" i="29"/>
  <c r="J615" i="29"/>
  <c r="O152" i="12"/>
  <c r="M152" i="12"/>
  <c r="F152" i="12"/>
  <c r="T152" i="12"/>
  <c r="P152" i="12"/>
  <c r="N152" i="12"/>
  <c r="R152" i="12"/>
  <c r="Q152" i="12"/>
  <c r="O144" i="12"/>
  <c r="M144" i="12"/>
  <c r="F144" i="12"/>
  <c r="T144" i="12"/>
  <c r="P144" i="12"/>
  <c r="N144" i="12"/>
  <c r="R144" i="12"/>
  <c r="Q144" i="12"/>
  <c r="J363" i="29"/>
  <c r="J79" i="29"/>
  <c r="J542" i="29"/>
  <c r="D178" i="29"/>
  <c r="I178" i="29" s="1"/>
  <c r="C178" i="29"/>
  <c r="J311" i="29"/>
  <c r="J835" i="29"/>
  <c r="J91" i="28"/>
  <c r="J866" i="29"/>
  <c r="J234" i="29"/>
  <c r="J268" i="29"/>
  <c r="J100" i="28"/>
  <c r="H222" i="28"/>
  <c r="J826" i="29"/>
  <c r="J766" i="29"/>
  <c r="J244" i="29"/>
  <c r="C897" i="29"/>
  <c r="D897" i="29"/>
  <c r="I897" i="29" s="1"/>
  <c r="H897" i="29"/>
  <c r="J730" i="29"/>
  <c r="J68" i="28"/>
  <c r="J196" i="28"/>
  <c r="J7" i="29"/>
  <c r="J190" i="29"/>
  <c r="F81" i="28"/>
  <c r="J315" i="29"/>
  <c r="J545" i="29"/>
  <c r="J173" i="29"/>
  <c r="J23" i="29"/>
  <c r="AA30" i="8"/>
  <c r="AA55" i="8" s="1"/>
  <c r="AA80" i="8" s="1"/>
  <c r="AA105" i="8" s="1"/>
  <c r="AA30" i="17" s="1"/>
  <c r="AA55" i="17" s="1"/>
  <c r="AA80" i="17" s="1"/>
  <c r="AA105" i="17" s="1"/>
  <c r="AA130" i="17" s="1"/>
  <c r="AA30" i="16" s="1"/>
  <c r="AA55" i="16" s="1"/>
  <c r="AA80" i="16" s="1"/>
  <c r="AA105" i="16" s="1"/>
  <c r="AA30" i="15" s="1"/>
  <c r="AA55" i="15" s="1"/>
  <c r="AA80" i="15" s="1"/>
  <c r="AA105" i="15" s="1"/>
  <c r="AA30" i="14" s="1"/>
  <c r="AA55" i="14" s="1"/>
  <c r="AA80" i="14" s="1"/>
  <c r="AA105" i="14" s="1"/>
  <c r="AA130" i="14" s="1"/>
  <c r="AA30" i="13" s="1"/>
  <c r="AA55" i="13" s="1"/>
  <c r="AA80" i="13" s="1"/>
  <c r="AA105" i="13" s="1"/>
  <c r="AA30" i="19" s="1"/>
  <c r="R31" i="8"/>
  <c r="J84" i="29"/>
  <c r="J572" i="29"/>
  <c r="J702" i="29"/>
  <c r="J747" i="29"/>
  <c r="T31" i="11"/>
  <c r="AC13" i="11"/>
  <c r="AC38" i="11" s="1"/>
  <c r="AC63" i="11" s="1"/>
  <c r="AC88" i="11" s="1"/>
  <c r="AC13" i="10" s="1"/>
  <c r="AC38" i="10" s="1"/>
  <c r="AC63" i="10" s="1"/>
  <c r="AC88" i="10" s="1"/>
  <c r="AC113" i="10" s="1"/>
  <c r="AC13" i="9" s="1"/>
  <c r="AC38" i="9" s="1"/>
  <c r="AC63" i="9" s="1"/>
  <c r="AC88" i="9" s="1"/>
  <c r="AC13" i="8" s="1"/>
  <c r="AC38" i="8" s="1"/>
  <c r="AC63" i="8" s="1"/>
  <c r="AC88" i="8" s="1"/>
  <c r="AC13" i="17" s="1"/>
  <c r="AC38" i="17" s="1"/>
  <c r="AC63" i="17" s="1"/>
  <c r="AC88" i="17" s="1"/>
  <c r="AC113" i="17" s="1"/>
  <c r="AC13" i="16" s="1"/>
  <c r="AC38" i="16" s="1"/>
  <c r="AC63" i="16" s="1"/>
  <c r="AC88" i="16" s="1"/>
  <c r="AC13" i="15" s="1"/>
  <c r="AC38" i="15" s="1"/>
  <c r="AC63" i="15" s="1"/>
  <c r="AC88" i="15" s="1"/>
  <c r="AC13" i="14" s="1"/>
  <c r="AC38" i="14" s="1"/>
  <c r="AC63" i="14" s="1"/>
  <c r="AC88" i="14" s="1"/>
  <c r="AC113" i="14" s="1"/>
  <c r="AC13" i="13" s="1"/>
  <c r="AC38" i="13" s="1"/>
  <c r="AC63" i="13" s="1"/>
  <c r="AC88" i="13" s="1"/>
  <c r="AC13" i="19" s="1"/>
  <c r="AC38" i="19" s="1"/>
  <c r="AC63" i="19" s="1"/>
  <c r="AC88" i="19" s="1"/>
  <c r="AC13" i="18" s="1"/>
  <c r="AC38" i="18" s="1"/>
  <c r="AC63" i="18" s="1"/>
  <c r="AC88" i="18" s="1"/>
  <c r="AC113" i="18" s="1"/>
  <c r="AC138" i="18" s="1"/>
  <c r="X54" i="17"/>
  <c r="X79" i="17" s="1"/>
  <c r="X104" i="17" s="1"/>
  <c r="X129" i="17" s="1"/>
  <c r="X29" i="16" s="1"/>
  <c r="X54" i="16" s="1"/>
  <c r="X79" i="16" s="1"/>
  <c r="X104" i="16" s="1"/>
  <c r="X29" i="15" s="1"/>
  <c r="X54" i="15" s="1"/>
  <c r="X79" i="15" s="1"/>
  <c r="X104" i="15" s="1"/>
  <c r="X29" i="14" s="1"/>
  <c r="X54" i="14" s="1"/>
  <c r="X79" i="14" s="1"/>
  <c r="X104" i="14" s="1"/>
  <c r="X129" i="14" s="1"/>
  <c r="X29" i="13" s="1"/>
  <c r="X54" i="13" s="1"/>
  <c r="X79" i="13" s="1"/>
  <c r="X104" i="13" s="1"/>
  <c r="X29" i="19" s="1"/>
  <c r="X54" i="19" s="1"/>
  <c r="X79" i="19" s="1"/>
  <c r="X104" i="19" s="1"/>
  <c r="X29" i="18" s="1"/>
  <c r="X54" i="18" s="1"/>
  <c r="X79" i="18" s="1"/>
  <c r="X104" i="18" s="1"/>
  <c r="X129" i="18" s="1"/>
  <c r="X154" i="18" s="1"/>
  <c r="O56" i="17"/>
  <c r="C296" i="29"/>
  <c r="D296" i="29"/>
  <c r="I296" i="29" s="1"/>
  <c r="AN149" i="17"/>
  <c r="AL149" i="17"/>
  <c r="F1055" i="29"/>
  <c r="J11" i="28"/>
  <c r="O148" i="11"/>
  <c r="M148" i="11"/>
  <c r="F148" i="11"/>
  <c r="T148" i="11"/>
  <c r="R148" i="11"/>
  <c r="N148" i="11"/>
  <c r="Q148" i="11"/>
  <c r="P148" i="11"/>
  <c r="AA21" i="17"/>
  <c r="AA46" i="17" s="1"/>
  <c r="AA71" i="17" s="1"/>
  <c r="AA96" i="17" s="1"/>
  <c r="AA121" i="17" s="1"/>
  <c r="AA21" i="16" s="1"/>
  <c r="AA46" i="16" s="1"/>
  <c r="AA71" i="16" s="1"/>
  <c r="AA96" i="16" s="1"/>
  <c r="AA21" i="15" s="1"/>
  <c r="AA46" i="15" s="1"/>
  <c r="AA71" i="15" s="1"/>
  <c r="AA96" i="15" s="1"/>
  <c r="AA21" i="14" s="1"/>
  <c r="AA46" i="14" s="1"/>
  <c r="AA71" i="14" s="1"/>
  <c r="AA96" i="14" s="1"/>
  <c r="AA121" i="14" s="1"/>
  <c r="AA21" i="13" s="1"/>
  <c r="AA46" i="13" s="1"/>
  <c r="AA71" i="13" s="1"/>
  <c r="AA96" i="13" s="1"/>
  <c r="AA21" i="19" s="1"/>
  <c r="AA46" i="19" s="1"/>
  <c r="AA71" i="19" s="1"/>
  <c r="AA96" i="19" s="1"/>
  <c r="AA21" i="18" s="1"/>
  <c r="AA46" i="18" s="1"/>
  <c r="AA71" i="18" s="1"/>
  <c r="AA96" i="18" s="1"/>
  <c r="AA121" i="18" s="1"/>
  <c r="AA146" i="18" s="1"/>
  <c r="R31" i="17"/>
  <c r="J114" i="28"/>
  <c r="AN149" i="14"/>
  <c r="AL149" i="14"/>
  <c r="AN145" i="17"/>
  <c r="AL145" i="17"/>
  <c r="C706" i="29"/>
  <c r="D706" i="29"/>
  <c r="I706" i="29" s="1"/>
  <c r="F706" i="29"/>
  <c r="X49" i="9"/>
  <c r="X74" i="9" s="1"/>
  <c r="X99" i="9" s="1"/>
  <c r="X24" i="8" s="1"/>
  <c r="X49" i="8" s="1"/>
  <c r="X74" i="8" s="1"/>
  <c r="X99" i="8" s="1"/>
  <c r="X24" i="17" s="1"/>
  <c r="X49" i="17" s="1"/>
  <c r="X74" i="17" s="1"/>
  <c r="X99" i="17" s="1"/>
  <c r="X124" i="17" s="1"/>
  <c r="X24" i="16" s="1"/>
  <c r="X49" i="16" s="1"/>
  <c r="X74" i="16" s="1"/>
  <c r="X99" i="16" s="1"/>
  <c r="X24" i="15" s="1"/>
  <c r="X49" i="15" s="1"/>
  <c r="X74" i="15" s="1"/>
  <c r="X99" i="15" s="1"/>
  <c r="X24" i="14" s="1"/>
  <c r="X49" i="14" s="1"/>
  <c r="X74" i="14" s="1"/>
  <c r="X99" i="14" s="1"/>
  <c r="X124" i="14" s="1"/>
  <c r="X24" i="13" s="1"/>
  <c r="X49" i="13" s="1"/>
  <c r="X74" i="13" s="1"/>
  <c r="X99" i="13" s="1"/>
  <c r="X24" i="19" s="1"/>
  <c r="X49" i="19" s="1"/>
  <c r="X74" i="19" s="1"/>
  <c r="X99" i="19" s="1"/>
  <c r="X24" i="18" s="1"/>
  <c r="X49" i="18" s="1"/>
  <c r="X74" i="18" s="1"/>
  <c r="X99" i="18" s="1"/>
  <c r="X124" i="18" s="1"/>
  <c r="X149" i="18" s="1"/>
  <c r="O56" i="9"/>
  <c r="O1" i="9" s="1"/>
  <c r="D578" i="29"/>
  <c r="I578" i="29" s="1"/>
  <c r="H578" i="29"/>
  <c r="C578" i="29"/>
  <c r="F578" i="29"/>
  <c r="J918" i="29"/>
  <c r="X30" i="8"/>
  <c r="X55" i="8" s="1"/>
  <c r="X80" i="8" s="1"/>
  <c r="X105" i="8" s="1"/>
  <c r="X30" i="17" s="1"/>
  <c r="X55" i="17" s="1"/>
  <c r="X80" i="17" s="1"/>
  <c r="X105" i="17" s="1"/>
  <c r="X130" i="17" s="1"/>
  <c r="X30" i="16" s="1"/>
  <c r="X55" i="16" s="1"/>
  <c r="X80" i="16" s="1"/>
  <c r="X105" i="16" s="1"/>
  <c r="X30" i="15" s="1"/>
  <c r="X55" i="15" s="1"/>
  <c r="X80" i="15" s="1"/>
  <c r="X105" i="15" s="1"/>
  <c r="X30" i="14" s="1"/>
  <c r="X55" i="14" s="1"/>
  <c r="X80" i="14" s="1"/>
  <c r="X105" i="14" s="1"/>
  <c r="X130" i="14" s="1"/>
  <c r="X30" i="13" s="1"/>
  <c r="X55" i="13" s="1"/>
  <c r="X80" i="13" s="1"/>
  <c r="X105" i="13" s="1"/>
  <c r="X30" i="19" s="1"/>
  <c r="O31" i="8"/>
  <c r="AI137" i="17"/>
  <c r="AG137" i="17"/>
  <c r="T56" i="8"/>
  <c r="F197" i="28"/>
  <c r="J1046" i="29"/>
  <c r="E76" i="28"/>
  <c r="J76" i="28" s="1"/>
  <c r="AT142" i="9"/>
  <c r="AT142" i="8" s="1"/>
  <c r="AT167" i="17" s="1"/>
  <c r="AT142" i="16" s="1"/>
  <c r="AT142" i="15" s="1"/>
  <c r="AT167" i="14" s="1"/>
  <c r="AT142" i="13" s="1"/>
  <c r="AT142" i="19" s="1"/>
  <c r="AT192" i="18" s="1"/>
  <c r="AG141" i="10"/>
  <c r="AI141" i="10"/>
  <c r="AL128" i="12"/>
  <c r="AN128" i="12"/>
  <c r="A12" i="28"/>
  <c r="T120" i="12"/>
  <c r="AC120" i="12" s="1"/>
  <c r="AC120" i="11" s="1"/>
  <c r="AC145" i="10" s="1"/>
  <c r="AC120" i="9" s="1"/>
  <c r="AC120" i="8" s="1"/>
  <c r="V120" i="12"/>
  <c r="V120" i="11" s="1"/>
  <c r="V145" i="10" s="1"/>
  <c r="V120" i="9" s="1"/>
  <c r="V120" i="8" s="1"/>
  <c r="V145" i="17" s="1"/>
  <c r="V120" i="16" s="1"/>
  <c r="V120" i="15" s="1"/>
  <c r="V145" i="14" s="1"/>
  <c r="V120" i="13" s="1"/>
  <c r="V120" i="19" s="1"/>
  <c r="V170" i="18" s="1"/>
  <c r="O120" i="12"/>
  <c r="X120" i="12" s="1"/>
  <c r="X120" i="11" s="1"/>
  <c r="X145" i="10" s="1"/>
  <c r="X120" i="9" s="1"/>
  <c r="X120" i="8" s="1"/>
  <c r="N120" i="12"/>
  <c r="W120" i="12" s="1"/>
  <c r="W120" i="11" s="1"/>
  <c r="W145" i="10" s="1"/>
  <c r="W120" i="9" s="1"/>
  <c r="W120" i="8" s="1"/>
  <c r="R120" i="12"/>
  <c r="AA120" i="12" s="1"/>
  <c r="AA120" i="11" s="1"/>
  <c r="AA145" i="10" s="1"/>
  <c r="AA120" i="9" s="1"/>
  <c r="AA120" i="8" s="1"/>
  <c r="R169" i="14"/>
  <c r="F169" i="14"/>
  <c r="P169" i="14"/>
  <c r="O169" i="14"/>
  <c r="N169" i="14"/>
  <c r="Q169" i="14"/>
  <c r="M169" i="14"/>
  <c r="T169" i="14"/>
  <c r="J222" i="29"/>
  <c r="M1" i="10"/>
  <c r="J98" i="29"/>
  <c r="J198" i="29"/>
  <c r="J55" i="29"/>
  <c r="O145" i="17"/>
  <c r="X145" i="17" s="1"/>
  <c r="X120" i="16" s="1"/>
  <c r="X120" i="15" s="1"/>
  <c r="T145" i="17"/>
  <c r="AC145" i="17" s="1"/>
  <c r="AC120" i="16" s="1"/>
  <c r="AC120" i="15" s="1"/>
  <c r="A112" i="28"/>
  <c r="R145" i="17"/>
  <c r="AA145" i="17" s="1"/>
  <c r="AA120" i="16" s="1"/>
  <c r="AA120" i="15" s="1"/>
  <c r="N145" i="17"/>
  <c r="J587" i="29"/>
  <c r="O56" i="18"/>
  <c r="O1" i="18" s="1"/>
  <c r="H173" i="28"/>
  <c r="E222" i="28"/>
  <c r="J222" i="28" s="1"/>
  <c r="J544" i="29"/>
  <c r="J393" i="29"/>
  <c r="J950" i="29"/>
  <c r="AA39" i="14"/>
  <c r="AA64" i="14" s="1"/>
  <c r="AA89" i="14" s="1"/>
  <c r="AA114" i="14" s="1"/>
  <c r="AA14" i="13" s="1"/>
  <c r="AA39" i="13" s="1"/>
  <c r="AA64" i="13" s="1"/>
  <c r="AA89" i="13" s="1"/>
  <c r="AA14" i="19" s="1"/>
  <c r="AA39" i="19" s="1"/>
  <c r="AA64" i="19" s="1"/>
  <c r="AA89" i="19" s="1"/>
  <c r="AA14" i="18" s="1"/>
  <c r="AA39" i="18" s="1"/>
  <c r="AA64" i="18" s="1"/>
  <c r="AA89" i="18" s="1"/>
  <c r="AA114" i="18" s="1"/>
  <c r="AA139" i="18" s="1"/>
  <c r="R56" i="14"/>
  <c r="J200" i="28"/>
  <c r="J83" i="28"/>
  <c r="E362" i="29"/>
  <c r="J362" i="29" s="1"/>
  <c r="C362" i="29"/>
  <c r="D362" i="29"/>
  <c r="I362" i="29" s="1"/>
  <c r="F362" i="29"/>
  <c r="H362" i="29"/>
  <c r="AG112" i="12"/>
  <c r="AI112" i="12"/>
  <c r="AG149" i="10"/>
  <c r="AI149" i="10"/>
  <c r="AR142" i="9"/>
  <c r="AR142" i="8" s="1"/>
  <c r="AR167" i="17" s="1"/>
  <c r="AR142" i="16" s="1"/>
  <c r="AR142" i="15" s="1"/>
  <c r="AR167" i="14" s="1"/>
  <c r="AR142" i="13" s="1"/>
  <c r="AR142" i="19" s="1"/>
  <c r="AR192" i="18" s="1"/>
  <c r="N165" i="14"/>
  <c r="F165" i="14"/>
  <c r="T165" i="14"/>
  <c r="R165" i="14"/>
  <c r="P165" i="14"/>
  <c r="M165" i="14"/>
  <c r="Q165" i="14"/>
  <c r="O165" i="14"/>
  <c r="AG141" i="14"/>
  <c r="AI141" i="14"/>
  <c r="H181" i="28"/>
  <c r="J675" i="29"/>
  <c r="AL124" i="11"/>
  <c r="AN124" i="11"/>
  <c r="AC21" i="17"/>
  <c r="AC46" i="17" s="1"/>
  <c r="AC71" i="17" s="1"/>
  <c r="AC96" i="17" s="1"/>
  <c r="AC121" i="17" s="1"/>
  <c r="AC21" i="16" s="1"/>
  <c r="AC46" i="16" s="1"/>
  <c r="AC71" i="16" s="1"/>
  <c r="AC96" i="16" s="1"/>
  <c r="AC21" i="15" s="1"/>
  <c r="AC46" i="15" s="1"/>
  <c r="AC71" i="15" s="1"/>
  <c r="AC96" i="15" s="1"/>
  <c r="AC21" i="14" s="1"/>
  <c r="AC46" i="14" s="1"/>
  <c r="AC71" i="14" s="1"/>
  <c r="AC96" i="14" s="1"/>
  <c r="AC121" i="14" s="1"/>
  <c r="AC21" i="13" s="1"/>
  <c r="AC46" i="13" s="1"/>
  <c r="AC71" i="13" s="1"/>
  <c r="AC96" i="13" s="1"/>
  <c r="AC21" i="19" s="1"/>
  <c r="AC46" i="19" s="1"/>
  <c r="AC71" i="19" s="1"/>
  <c r="AC96" i="19" s="1"/>
  <c r="AC21" i="18" s="1"/>
  <c r="AC46" i="18" s="1"/>
  <c r="AC71" i="18" s="1"/>
  <c r="AC96" i="18" s="1"/>
  <c r="AC121" i="18" s="1"/>
  <c r="AC146" i="18" s="1"/>
  <c r="T31" i="17"/>
  <c r="O137" i="17"/>
  <c r="R137" i="17"/>
  <c r="T137" i="17"/>
  <c r="N137" i="17"/>
  <c r="A104" i="28"/>
  <c r="M156" i="17"/>
  <c r="M1" i="17" s="1"/>
  <c r="E157" i="29"/>
  <c r="J157" i="29" s="1"/>
  <c r="AI137" i="14"/>
  <c r="AG137" i="14"/>
  <c r="O56" i="19"/>
  <c r="O1" i="19" s="1"/>
  <c r="H8" i="29"/>
  <c r="H197" i="28"/>
  <c r="C902" i="29"/>
  <c r="D902" i="29" s="1"/>
  <c r="F76" i="28"/>
  <c r="AG153" i="14"/>
  <c r="AI153" i="14"/>
  <c r="X76" i="16"/>
  <c r="X101" i="16" s="1"/>
  <c r="X26" i="15" s="1"/>
  <c r="X51" i="15" s="1"/>
  <c r="X76" i="15" s="1"/>
  <c r="X101" i="15" s="1"/>
  <c r="X26" i="14" s="1"/>
  <c r="X51" i="14" s="1"/>
  <c r="X76" i="14" s="1"/>
  <c r="X101" i="14" s="1"/>
  <c r="X126" i="14" s="1"/>
  <c r="X26" i="13" s="1"/>
  <c r="X51" i="13" s="1"/>
  <c r="X76" i="13" s="1"/>
  <c r="X101" i="13" s="1"/>
  <c r="X26" i="19" s="1"/>
  <c r="X51" i="19" s="1"/>
  <c r="X76" i="19" s="1"/>
  <c r="X101" i="19" s="1"/>
  <c r="X26" i="18" s="1"/>
  <c r="X51" i="18" s="1"/>
  <c r="X76" i="18" s="1"/>
  <c r="X101" i="18" s="1"/>
  <c r="X126" i="18" s="1"/>
  <c r="X151" i="18" s="1"/>
  <c r="O81" i="16"/>
  <c r="J74" i="28"/>
  <c r="J627" i="29"/>
  <c r="H118" i="28"/>
  <c r="J50" i="28"/>
  <c r="C980" i="29"/>
  <c r="D980" i="29"/>
  <c r="I980" i="29" s="1"/>
  <c r="AL120" i="12"/>
  <c r="AN120" i="12"/>
  <c r="AC26" i="10"/>
  <c r="AC51" i="10" s="1"/>
  <c r="AC76" i="10" s="1"/>
  <c r="AC101" i="10" s="1"/>
  <c r="AC126" i="10" s="1"/>
  <c r="AC26" i="9" s="1"/>
  <c r="AC51" i="9" s="1"/>
  <c r="AC76" i="9" s="1"/>
  <c r="AC101" i="9" s="1"/>
  <c r="AC26" i="8" s="1"/>
  <c r="AC51" i="8" s="1"/>
  <c r="AC76" i="8" s="1"/>
  <c r="AC101" i="8" s="1"/>
  <c r="AC26" i="17" s="1"/>
  <c r="AC51" i="17" s="1"/>
  <c r="AC76" i="17" s="1"/>
  <c r="AC101" i="17" s="1"/>
  <c r="AC126" i="17" s="1"/>
  <c r="AC26" i="16" s="1"/>
  <c r="AC51" i="16" s="1"/>
  <c r="AC76" i="16" s="1"/>
  <c r="AC101" i="16" s="1"/>
  <c r="AC26" i="15" s="1"/>
  <c r="AC51" i="15" s="1"/>
  <c r="AC76" i="15" s="1"/>
  <c r="AC101" i="15" s="1"/>
  <c r="AC26" i="14" s="1"/>
  <c r="AC51" i="14" s="1"/>
  <c r="AC76" i="14" s="1"/>
  <c r="AC101" i="14" s="1"/>
  <c r="AC126" i="14" s="1"/>
  <c r="AC26" i="13" s="1"/>
  <c r="AC51" i="13" s="1"/>
  <c r="AC76" i="13" s="1"/>
  <c r="AC101" i="13" s="1"/>
  <c r="AC26" i="19" s="1"/>
  <c r="AC51" i="19" s="1"/>
  <c r="AC76" i="19" s="1"/>
  <c r="AC101" i="19" s="1"/>
  <c r="AC26" i="18" s="1"/>
  <c r="AC51" i="18" s="1"/>
  <c r="AC76" i="18" s="1"/>
  <c r="AC101" i="18" s="1"/>
  <c r="AC126" i="18" s="1"/>
  <c r="AC151" i="18" s="1"/>
  <c r="T31" i="10"/>
  <c r="F173" i="28"/>
  <c r="R177" i="14"/>
  <c r="F177" i="14"/>
  <c r="P177" i="14"/>
  <c r="O177" i="14"/>
  <c r="N177" i="14"/>
  <c r="Q177" i="14"/>
  <c r="T177" i="14"/>
  <c r="M177" i="14"/>
  <c r="T56" i="18"/>
  <c r="T1" i="18" s="1"/>
  <c r="J361" i="29"/>
  <c r="W39" i="14"/>
  <c r="W64" i="14" s="1"/>
  <c r="W89" i="14" s="1"/>
  <c r="W114" i="14" s="1"/>
  <c r="W14" i="13" s="1"/>
  <c r="W39" i="13" s="1"/>
  <c r="W64" i="13" s="1"/>
  <c r="W89" i="13" s="1"/>
  <c r="W14" i="19" s="1"/>
  <c r="W39" i="19" s="1"/>
  <c r="W64" i="19" s="1"/>
  <c r="W89" i="19" s="1"/>
  <c r="W14" i="18" s="1"/>
  <c r="W39" i="18" s="1"/>
  <c r="W64" i="18" s="1"/>
  <c r="W89" i="18" s="1"/>
  <c r="W114" i="18" s="1"/>
  <c r="W139" i="18" s="1"/>
  <c r="N56" i="14"/>
  <c r="T112" i="12"/>
  <c r="V112" i="12"/>
  <c r="V112" i="11" s="1"/>
  <c r="V137" i="10" s="1"/>
  <c r="V112" i="9" s="1"/>
  <c r="V112" i="8" s="1"/>
  <c r="V137" i="17" s="1"/>
  <c r="V112" i="16" s="1"/>
  <c r="V112" i="15" s="1"/>
  <c r="V137" i="14" s="1"/>
  <c r="V112" i="13" s="1"/>
  <c r="V112" i="19" s="1"/>
  <c r="V162" i="18" s="1"/>
  <c r="A4" i="28"/>
  <c r="O112" i="12"/>
  <c r="N112" i="12"/>
  <c r="R112" i="12"/>
  <c r="M131" i="12"/>
  <c r="M1" i="12" s="1"/>
  <c r="N173" i="10"/>
  <c r="F173" i="10"/>
  <c r="T173" i="10"/>
  <c r="R173" i="10"/>
  <c r="P173" i="10"/>
  <c r="Q173" i="10"/>
  <c r="O173" i="10"/>
  <c r="M173" i="10"/>
  <c r="J633" i="29"/>
  <c r="W13" i="11"/>
  <c r="W38" i="11" s="1"/>
  <c r="W63" i="11" s="1"/>
  <c r="W88" i="11" s="1"/>
  <c r="W13" i="10" s="1"/>
  <c r="W38" i="10" s="1"/>
  <c r="W63" i="10" s="1"/>
  <c r="W88" i="10" s="1"/>
  <c r="W113" i="10" s="1"/>
  <c r="W13" i="9" s="1"/>
  <c r="W38" i="9" s="1"/>
  <c r="W63" i="9" s="1"/>
  <c r="W88" i="9" s="1"/>
  <c r="W13" i="8" s="1"/>
  <c r="W38" i="8" s="1"/>
  <c r="W63" i="8" s="1"/>
  <c r="W88" i="8" s="1"/>
  <c r="W13" i="17" s="1"/>
  <c r="W38" i="17" s="1"/>
  <c r="W63" i="17" s="1"/>
  <c r="W88" i="17" s="1"/>
  <c r="W113" i="17" s="1"/>
  <c r="W13" i="16" s="1"/>
  <c r="W38" i="16" s="1"/>
  <c r="W63" i="16" s="1"/>
  <c r="W88" i="16" s="1"/>
  <c r="W13" i="15" s="1"/>
  <c r="W38" i="15" s="1"/>
  <c r="W63" i="15" s="1"/>
  <c r="W88" i="15" s="1"/>
  <c r="W13" i="14" s="1"/>
  <c r="W38" i="14" s="1"/>
  <c r="W63" i="14" s="1"/>
  <c r="W88" i="14" s="1"/>
  <c r="W113" i="14" s="1"/>
  <c r="W13" i="13" s="1"/>
  <c r="W38" i="13" s="1"/>
  <c r="W63" i="13" s="1"/>
  <c r="W88" i="13" s="1"/>
  <c r="W13" i="19" s="1"/>
  <c r="W38" i="19" s="1"/>
  <c r="W63" i="19" s="1"/>
  <c r="W88" i="19" s="1"/>
  <c r="W13" i="18" s="1"/>
  <c r="W38" i="18" s="1"/>
  <c r="W63" i="18" s="1"/>
  <c r="W88" i="18" s="1"/>
  <c r="W113" i="18" s="1"/>
  <c r="W138" i="18" s="1"/>
  <c r="N31" i="11"/>
  <c r="AA49" i="9"/>
  <c r="AA74" i="9" s="1"/>
  <c r="AA99" i="9" s="1"/>
  <c r="AA24" i="8" s="1"/>
  <c r="AA49" i="8" s="1"/>
  <c r="AA74" i="8" s="1"/>
  <c r="AA99" i="8" s="1"/>
  <c r="AA24" i="17" s="1"/>
  <c r="AA49" i="17" s="1"/>
  <c r="AA74" i="17" s="1"/>
  <c r="AA99" i="17" s="1"/>
  <c r="AA124" i="17" s="1"/>
  <c r="AA24" i="16" s="1"/>
  <c r="AA49" i="16" s="1"/>
  <c r="AA74" i="16" s="1"/>
  <c r="AA99" i="16" s="1"/>
  <c r="AA24" i="15" s="1"/>
  <c r="AA49" i="15" s="1"/>
  <c r="AA74" i="15" s="1"/>
  <c r="AA99" i="15" s="1"/>
  <c r="AA24" i="14" s="1"/>
  <c r="AA49" i="14" s="1"/>
  <c r="AA74" i="14" s="1"/>
  <c r="AA99" i="14" s="1"/>
  <c r="AA124" i="14" s="1"/>
  <c r="AA24" i="13" s="1"/>
  <c r="AA49" i="13" s="1"/>
  <c r="AA74" i="13" s="1"/>
  <c r="AA99" i="13" s="1"/>
  <c r="AA24" i="19" s="1"/>
  <c r="AA49" i="19" s="1"/>
  <c r="AA74" i="19" s="1"/>
  <c r="AA99" i="19" s="1"/>
  <c r="AA24" i="18" s="1"/>
  <c r="AA49" i="18" s="1"/>
  <c r="AA74" i="18" s="1"/>
  <c r="AA99" i="18" s="1"/>
  <c r="AA124" i="18" s="1"/>
  <c r="AA149" i="18" s="1"/>
  <c r="R56" i="9"/>
  <c r="R1" i="9" s="1"/>
  <c r="F181" i="28"/>
  <c r="J26" i="29"/>
  <c r="C433" i="29"/>
  <c r="D433" i="29" s="1"/>
  <c r="AG149" i="14"/>
  <c r="AI149" i="14"/>
  <c r="R161" i="14"/>
  <c r="F161" i="14"/>
  <c r="P161" i="14"/>
  <c r="O161" i="14"/>
  <c r="N161" i="14"/>
  <c r="Q161" i="14"/>
  <c r="T161" i="14"/>
  <c r="M161" i="14"/>
  <c r="R56" i="8"/>
  <c r="N177" i="17"/>
  <c r="F177" i="17"/>
  <c r="T177" i="17"/>
  <c r="R177" i="17"/>
  <c r="M177" i="17"/>
  <c r="O177" i="17"/>
  <c r="P177" i="17"/>
  <c r="Q177" i="17"/>
  <c r="AN145" i="14"/>
  <c r="AL145" i="14"/>
  <c r="A116" i="28"/>
  <c r="O149" i="17"/>
  <c r="T149" i="17"/>
  <c r="R149" i="17"/>
  <c r="N149" i="17"/>
  <c r="A164" i="28"/>
  <c r="T137" i="14"/>
  <c r="O137" i="14"/>
  <c r="N137" i="14"/>
  <c r="R137" i="14"/>
  <c r="M156" i="14"/>
  <c r="M1" i="14" s="1"/>
  <c r="O56" i="8"/>
  <c r="W53" i="18"/>
  <c r="W78" i="18" s="1"/>
  <c r="W103" i="18" s="1"/>
  <c r="W128" i="18" s="1"/>
  <c r="W153" i="18" s="1"/>
  <c r="N56" i="18"/>
  <c r="N1" i="18" s="1"/>
  <c r="J687" i="29"/>
  <c r="J894" i="29"/>
  <c r="AN141" i="10"/>
  <c r="AL141" i="10"/>
  <c r="AG145" i="17"/>
  <c r="AI145" i="17"/>
  <c r="AC39" i="14"/>
  <c r="AC64" i="14" s="1"/>
  <c r="AC89" i="14" s="1"/>
  <c r="AC114" i="14" s="1"/>
  <c r="AC14" i="13" s="1"/>
  <c r="AC39" i="13" s="1"/>
  <c r="AC64" i="13" s="1"/>
  <c r="AC89" i="13" s="1"/>
  <c r="AC14" i="19" s="1"/>
  <c r="AC39" i="19" s="1"/>
  <c r="AC64" i="19" s="1"/>
  <c r="AC89" i="19" s="1"/>
  <c r="AC14" i="18" s="1"/>
  <c r="AC39" i="18" s="1"/>
  <c r="AC64" i="18" s="1"/>
  <c r="AC89" i="18" s="1"/>
  <c r="AC114" i="18" s="1"/>
  <c r="AC139" i="18" s="1"/>
  <c r="T56" i="14"/>
  <c r="J926" i="29"/>
  <c r="AG149" i="17"/>
  <c r="AI149" i="17"/>
  <c r="A36" i="28"/>
  <c r="T124" i="11"/>
  <c r="V124" i="11"/>
  <c r="V149" i="10" s="1"/>
  <c r="V124" i="9" s="1"/>
  <c r="V124" i="8" s="1"/>
  <c r="V149" i="17" s="1"/>
  <c r="V124" i="16" s="1"/>
  <c r="V124" i="15" s="1"/>
  <c r="V149" i="14" s="1"/>
  <c r="V124" i="13" s="1"/>
  <c r="V124" i="19" s="1"/>
  <c r="V174" i="18" s="1"/>
  <c r="R124" i="11"/>
  <c r="O124" i="11"/>
  <c r="N124" i="11"/>
  <c r="M131" i="11"/>
  <c r="M1" i="11" s="1"/>
  <c r="F6" i="26"/>
  <c r="BG6" i="26"/>
  <c r="BE6" i="26"/>
  <c r="AG6" i="26"/>
  <c r="AF6" i="26"/>
  <c r="O6" i="26"/>
  <c r="W6" i="26"/>
  <c r="U6" i="26"/>
  <c r="K6" i="26"/>
  <c r="I6" i="26"/>
  <c r="BD6" i="26"/>
  <c r="T6" i="26"/>
  <c r="R6" i="26"/>
  <c r="H6" i="26"/>
  <c r="BB6" i="26"/>
  <c r="AP6" i="26"/>
  <c r="Q6" i="26"/>
  <c r="E6" i="26"/>
  <c r="B6" i="26"/>
  <c r="AX6" i="26"/>
  <c r="AV6" i="26"/>
  <c r="AL6" i="26"/>
  <c r="AJ6" i="26"/>
  <c r="L6" i="26"/>
  <c r="AY6" i="26"/>
  <c r="AO6" i="26"/>
  <c r="N6" i="26"/>
  <c r="A7" i="26"/>
  <c r="AM6" i="26"/>
  <c r="AU6" i="26"/>
  <c r="AI6" i="26"/>
  <c r="AA6" i="26"/>
  <c r="AR6" i="26"/>
  <c r="X6" i="26"/>
  <c r="Z6" i="26"/>
  <c r="C6" i="26"/>
  <c r="BH6" i="26"/>
  <c r="BA6" i="26"/>
  <c r="AS6" i="26"/>
  <c r="AD6" i="26"/>
  <c r="AC6" i="26"/>
  <c r="H203" i="28"/>
  <c r="H53" i="28"/>
  <c r="E197" i="28"/>
  <c r="J197" i="28" s="1"/>
  <c r="F161" i="29"/>
  <c r="E17" i="28"/>
  <c r="J17" i="28" s="1"/>
  <c r="F203" i="28"/>
  <c r="AS142" i="16"/>
  <c r="F53" i="28"/>
  <c r="C55" i="28"/>
  <c r="D55" i="28" s="1"/>
  <c r="N56" i="8"/>
  <c r="R81" i="16"/>
  <c r="R1" i="16" s="1"/>
  <c r="E69" i="29"/>
  <c r="J69" i="29" s="1"/>
  <c r="F1007" i="29"/>
  <c r="F158" i="28"/>
  <c r="H141" i="29"/>
  <c r="J435" i="29"/>
  <c r="O1" i="16"/>
  <c r="H136" i="28"/>
  <c r="F559" i="29"/>
  <c r="J958" i="29"/>
  <c r="AA55" i="19"/>
  <c r="AA80" i="19" s="1"/>
  <c r="AA105" i="19" s="1"/>
  <c r="AA30" i="18" s="1"/>
  <c r="AA55" i="18" s="1"/>
  <c r="AA80" i="18" s="1"/>
  <c r="AA105" i="18" s="1"/>
  <c r="AA130" i="18" s="1"/>
  <c r="AA155" i="18" s="1"/>
  <c r="E161" i="29"/>
  <c r="J161" i="29" s="1"/>
  <c r="J723" i="29"/>
  <c r="J1014" i="29"/>
  <c r="H17" i="28"/>
  <c r="J765" i="29"/>
  <c r="J214" i="29"/>
  <c r="H174" i="28"/>
  <c r="J942" i="29"/>
  <c r="J128" i="29"/>
  <c r="F118" i="28"/>
  <c r="N165" i="10"/>
  <c r="F165" i="10"/>
  <c r="T165" i="10"/>
  <c r="R165" i="10"/>
  <c r="P165" i="10"/>
  <c r="Q165" i="10"/>
  <c r="O165" i="10"/>
  <c r="M165" i="10"/>
  <c r="AI128" i="12"/>
  <c r="AG128" i="12"/>
  <c r="J6" i="29"/>
  <c r="J288" i="29"/>
  <c r="J115" i="29"/>
  <c r="AA26" i="10"/>
  <c r="AA51" i="10" s="1"/>
  <c r="AA76" i="10" s="1"/>
  <c r="AA101" i="10" s="1"/>
  <c r="AA126" i="10" s="1"/>
  <c r="AA26" i="9" s="1"/>
  <c r="AA51" i="9" s="1"/>
  <c r="AA76" i="9" s="1"/>
  <c r="AA101" i="9" s="1"/>
  <c r="AA26" i="8" s="1"/>
  <c r="AA51" i="8" s="1"/>
  <c r="AA76" i="8" s="1"/>
  <c r="AA101" i="8" s="1"/>
  <c r="AA26" i="17" s="1"/>
  <c r="AA51" i="17" s="1"/>
  <c r="AA76" i="17" s="1"/>
  <c r="AA101" i="17" s="1"/>
  <c r="AA126" i="17" s="1"/>
  <c r="AA26" i="16" s="1"/>
  <c r="AA51" i="16" s="1"/>
  <c r="AA76" i="16" s="1"/>
  <c r="AA101" i="16" s="1"/>
  <c r="AA26" i="15" s="1"/>
  <c r="AA51" i="15" s="1"/>
  <c r="AA76" i="15" s="1"/>
  <c r="AA101" i="15" s="1"/>
  <c r="AA26" i="14" s="1"/>
  <c r="AA51" i="14" s="1"/>
  <c r="AA76" i="14" s="1"/>
  <c r="AA101" i="14" s="1"/>
  <c r="AA126" i="14" s="1"/>
  <c r="AA26" i="13" s="1"/>
  <c r="AA51" i="13" s="1"/>
  <c r="AA76" i="13" s="1"/>
  <c r="AA101" i="13" s="1"/>
  <c r="AA26" i="19" s="1"/>
  <c r="AA51" i="19" s="1"/>
  <c r="AA76" i="19" s="1"/>
  <c r="AA101" i="19" s="1"/>
  <c r="AA26" i="18" s="1"/>
  <c r="AA51" i="18" s="1"/>
  <c r="AA76" i="18" s="1"/>
  <c r="AA101" i="18" s="1"/>
  <c r="AA126" i="18" s="1"/>
  <c r="AA151" i="18" s="1"/>
  <c r="R31" i="10"/>
  <c r="E173" i="28"/>
  <c r="J173" i="28" s="1"/>
  <c r="J639" i="29"/>
  <c r="AC50" i="19"/>
  <c r="AC75" i="19" s="1"/>
  <c r="AC100" i="19" s="1"/>
  <c r="AC25" i="18" s="1"/>
  <c r="AC50" i="18" s="1"/>
  <c r="AC75" i="18" s="1"/>
  <c r="AC100" i="18" s="1"/>
  <c r="AC125" i="18" s="1"/>
  <c r="AC150" i="18" s="1"/>
  <c r="X39" i="14"/>
  <c r="X64" i="14" s="1"/>
  <c r="X89" i="14" s="1"/>
  <c r="X114" i="14" s="1"/>
  <c r="X14" i="13" s="1"/>
  <c r="X39" i="13" s="1"/>
  <c r="X64" i="13" s="1"/>
  <c r="X89" i="13" s="1"/>
  <c r="X14" i="19" s="1"/>
  <c r="X39" i="19" s="1"/>
  <c r="X64" i="19" s="1"/>
  <c r="X89" i="19" s="1"/>
  <c r="X14" i="18" s="1"/>
  <c r="X39" i="18" s="1"/>
  <c r="X64" i="18" s="1"/>
  <c r="X89" i="18" s="1"/>
  <c r="X114" i="18" s="1"/>
  <c r="X139" i="18" s="1"/>
  <c r="O56" i="14"/>
  <c r="J910" i="29"/>
  <c r="J21" i="29"/>
  <c r="J195" i="29"/>
  <c r="O136" i="12"/>
  <c r="M136" i="12"/>
  <c r="F136" i="12"/>
  <c r="T136" i="12"/>
  <c r="P136" i="12"/>
  <c r="N136" i="12"/>
  <c r="R136" i="12"/>
  <c r="Q136" i="12"/>
  <c r="J619" i="29"/>
  <c r="AA54" i="17"/>
  <c r="AA79" i="17" s="1"/>
  <c r="AA104" i="17" s="1"/>
  <c r="AA129" i="17" s="1"/>
  <c r="AA29" i="16" s="1"/>
  <c r="AA54" i="16" s="1"/>
  <c r="AA79" i="16" s="1"/>
  <c r="AA104" i="16" s="1"/>
  <c r="AA29" i="15" s="1"/>
  <c r="AA54" i="15" s="1"/>
  <c r="AA79" i="15" s="1"/>
  <c r="AA104" i="15" s="1"/>
  <c r="AA29" i="14" s="1"/>
  <c r="AA54" i="14" s="1"/>
  <c r="AA79" i="14" s="1"/>
  <c r="AA104" i="14" s="1"/>
  <c r="AA129" i="14" s="1"/>
  <c r="AA29" i="13" s="1"/>
  <c r="AA54" i="13" s="1"/>
  <c r="AA79" i="13" s="1"/>
  <c r="AA104" i="13" s="1"/>
  <c r="AA29" i="19" s="1"/>
  <c r="AA54" i="19" s="1"/>
  <c r="AA79" i="19" s="1"/>
  <c r="AA104" i="19" s="1"/>
  <c r="AA29" i="18" s="1"/>
  <c r="AA54" i="18" s="1"/>
  <c r="AA79" i="18" s="1"/>
  <c r="AA104" i="18" s="1"/>
  <c r="AA129" i="18" s="1"/>
  <c r="AA154" i="18" s="1"/>
  <c r="R56" i="17"/>
  <c r="W49" i="9"/>
  <c r="W74" i="9" s="1"/>
  <c r="W99" i="9" s="1"/>
  <c r="W24" i="8" s="1"/>
  <c r="W49" i="8" s="1"/>
  <c r="W74" i="8" s="1"/>
  <c r="W99" i="8" s="1"/>
  <c r="W24" i="17" s="1"/>
  <c r="W49" i="17" s="1"/>
  <c r="W74" i="17" s="1"/>
  <c r="W99" i="17" s="1"/>
  <c r="W124" i="17" s="1"/>
  <c r="W24" i="16" s="1"/>
  <c r="W49" i="16" s="1"/>
  <c r="W74" i="16" s="1"/>
  <c r="W99" i="16" s="1"/>
  <c r="W24" i="15" s="1"/>
  <c r="W49" i="15" s="1"/>
  <c r="W74" i="15" s="1"/>
  <c r="W99" i="15" s="1"/>
  <c r="W24" i="14" s="1"/>
  <c r="W49" i="14" s="1"/>
  <c r="W74" i="14" s="1"/>
  <c r="W99" i="14" s="1"/>
  <c r="W124" i="14" s="1"/>
  <c r="W24" i="13" s="1"/>
  <c r="W49" i="13" s="1"/>
  <c r="W74" i="13" s="1"/>
  <c r="W99" i="13" s="1"/>
  <c r="W24" i="19" s="1"/>
  <c r="W49" i="19" s="1"/>
  <c r="W74" i="19" s="1"/>
  <c r="W99" i="19" s="1"/>
  <c r="W24" i="18" s="1"/>
  <c r="W49" i="18" s="1"/>
  <c r="W74" i="18" s="1"/>
  <c r="W99" i="18" s="1"/>
  <c r="W124" i="18" s="1"/>
  <c r="W149" i="18" s="1"/>
  <c r="N56" i="9"/>
  <c r="N1" i="9" s="1"/>
  <c r="J154" i="29"/>
  <c r="O141" i="14"/>
  <c r="T141" i="14"/>
  <c r="A168" i="28"/>
  <c r="R141" i="14"/>
  <c r="N141" i="14"/>
  <c r="E181" i="28"/>
  <c r="J181" i="28" s="1"/>
  <c r="J850" i="29"/>
  <c r="J775" i="29"/>
  <c r="J1062" i="29"/>
  <c r="J165" i="29"/>
  <c r="J340" i="29"/>
  <c r="AI124" i="11"/>
  <c r="AG124" i="11"/>
  <c r="J309" i="29"/>
  <c r="J356" i="29"/>
  <c r="N161" i="17"/>
  <c r="F161" i="17"/>
  <c r="T161" i="17"/>
  <c r="R161" i="17"/>
  <c r="M161" i="17"/>
  <c r="Q161" i="17"/>
  <c r="O161" i="17"/>
  <c r="P161" i="17"/>
  <c r="A180" i="28"/>
  <c r="O153" i="14"/>
  <c r="T153" i="14"/>
  <c r="N153" i="14"/>
  <c r="R153" i="14"/>
  <c r="AC30" i="8"/>
  <c r="AC55" i="8" s="1"/>
  <c r="AC80" i="8" s="1"/>
  <c r="AC105" i="8" s="1"/>
  <c r="AC30" i="17" s="1"/>
  <c r="AC55" i="17" s="1"/>
  <c r="AC80" i="17" s="1"/>
  <c r="AC105" i="17" s="1"/>
  <c r="AC130" i="17" s="1"/>
  <c r="AC30" i="16" s="1"/>
  <c r="AC55" i="16" s="1"/>
  <c r="AC80" i="16" s="1"/>
  <c r="AC105" i="16" s="1"/>
  <c r="AC30" i="15" s="1"/>
  <c r="AC55" i="15" s="1"/>
  <c r="AC80" i="15" s="1"/>
  <c r="AC105" i="15" s="1"/>
  <c r="AC30" i="14" s="1"/>
  <c r="AC55" i="14" s="1"/>
  <c r="AC80" i="14" s="1"/>
  <c r="AC105" i="14" s="1"/>
  <c r="AC130" i="14" s="1"/>
  <c r="AC30" i="13" s="1"/>
  <c r="AC55" i="13" s="1"/>
  <c r="AC80" i="13" s="1"/>
  <c r="AC105" i="13" s="1"/>
  <c r="AC30" i="19" s="1"/>
  <c r="T31" i="8"/>
  <c r="AL112" i="12"/>
  <c r="AN112" i="12"/>
  <c r="D85" i="29"/>
  <c r="I85" i="29" s="1"/>
  <c r="C85" i="29"/>
  <c r="F85" i="29"/>
  <c r="E85" i="29"/>
  <c r="J85" i="29" s="1"/>
  <c r="AN137" i="17"/>
  <c r="AL137" i="17"/>
  <c r="AC55" i="19"/>
  <c r="AC80" i="19" s="1"/>
  <c r="AC105" i="19" s="1"/>
  <c r="AC30" i="18" s="1"/>
  <c r="AC55" i="18" s="1"/>
  <c r="AC80" i="18" s="1"/>
  <c r="AC105" i="18" s="1"/>
  <c r="AC130" i="18" s="1"/>
  <c r="AC155" i="18" s="1"/>
  <c r="AS142" i="15"/>
  <c r="AS167" i="14" s="1"/>
  <c r="AS142" i="13" s="1"/>
  <c r="AS142" i="19" s="1"/>
  <c r="AS192" i="18" s="1"/>
  <c r="J838" i="29"/>
  <c r="AN153" i="17"/>
  <c r="AL153" i="17"/>
  <c r="A20" i="28"/>
  <c r="T128" i="12"/>
  <c r="AC128" i="12" s="1"/>
  <c r="AC128" i="11" s="1"/>
  <c r="AC153" i="10" s="1"/>
  <c r="AC128" i="9" s="1"/>
  <c r="AC128" i="8" s="1"/>
  <c r="O128" i="12"/>
  <c r="X128" i="12" s="1"/>
  <c r="X128" i="11" s="1"/>
  <c r="X153" i="10" s="1"/>
  <c r="X128" i="9" s="1"/>
  <c r="X128" i="8" s="1"/>
  <c r="R128" i="12"/>
  <c r="AA128" i="12" s="1"/>
  <c r="AA128" i="11" s="1"/>
  <c r="AA153" i="10" s="1"/>
  <c r="AA128" i="9" s="1"/>
  <c r="AA128" i="8" s="1"/>
  <c r="V128" i="12"/>
  <c r="V128" i="11" s="1"/>
  <c r="V153" i="10" s="1"/>
  <c r="V128" i="9" s="1"/>
  <c r="V128" i="8" s="1"/>
  <c r="V153" i="17" s="1"/>
  <c r="V128" i="16" s="1"/>
  <c r="V128" i="15" s="1"/>
  <c r="V153" i="14" s="1"/>
  <c r="V128" i="13" s="1"/>
  <c r="V128" i="19" s="1"/>
  <c r="V178" i="18" s="1"/>
  <c r="N128" i="12"/>
  <c r="W128" i="12" s="1"/>
  <c r="W128" i="11" s="1"/>
  <c r="W153" i="10" s="1"/>
  <c r="W128" i="9" s="1"/>
  <c r="W128" i="8" s="1"/>
  <c r="AI145" i="14"/>
  <c r="AG145" i="14"/>
  <c r="J49" i="28"/>
  <c r="N169" i="17"/>
  <c r="F169" i="17"/>
  <c r="T169" i="17"/>
  <c r="R169" i="17"/>
  <c r="Q169" i="17"/>
  <c r="P169" i="17"/>
  <c r="M169" i="17"/>
  <c r="O169" i="17"/>
  <c r="C461" i="29"/>
  <c r="D461" i="29" s="1"/>
  <c r="X21" i="17"/>
  <c r="X46" i="17" s="1"/>
  <c r="X71" i="17" s="1"/>
  <c r="X96" i="17" s="1"/>
  <c r="X121" i="17" s="1"/>
  <c r="X21" i="16" s="1"/>
  <c r="X46" i="16" s="1"/>
  <c r="X71" i="16" s="1"/>
  <c r="X96" i="16" s="1"/>
  <c r="X21" i="15" s="1"/>
  <c r="X46" i="15" s="1"/>
  <c r="X71" i="15" s="1"/>
  <c r="X96" i="15" s="1"/>
  <c r="X21" i="14" s="1"/>
  <c r="X46" i="14" s="1"/>
  <c r="X71" i="14" s="1"/>
  <c r="X96" i="14" s="1"/>
  <c r="X121" i="14" s="1"/>
  <c r="X21" i="13" s="1"/>
  <c r="X46" i="13" s="1"/>
  <c r="X71" i="13" s="1"/>
  <c r="X96" i="13" s="1"/>
  <c r="X21" i="19" s="1"/>
  <c r="X46" i="19" s="1"/>
  <c r="X71" i="19" s="1"/>
  <c r="X96" i="19" s="1"/>
  <c r="X21" i="18" s="1"/>
  <c r="X46" i="18" s="1"/>
  <c r="X71" i="18" s="1"/>
  <c r="X96" i="18" s="1"/>
  <c r="X121" i="18" s="1"/>
  <c r="X146" i="18" s="1"/>
  <c r="O31" i="17"/>
  <c r="R56" i="18"/>
  <c r="R1" i="18" s="1"/>
  <c r="H69" i="29"/>
  <c r="F8" i="29"/>
  <c r="H859" i="29"/>
  <c r="T81" i="16"/>
  <c r="T1" i="16" s="1"/>
  <c r="F69" i="29"/>
  <c r="H1007" i="29"/>
  <c r="H158" i="28"/>
  <c r="J650" i="29"/>
  <c r="J647" i="29"/>
  <c r="J121" i="28"/>
  <c r="E203" i="28"/>
  <c r="J203" i="28" s="1"/>
  <c r="N1" i="13"/>
  <c r="E53" i="28"/>
  <c r="J53" i="28" s="1"/>
  <c r="E8" i="29"/>
  <c r="J8" i="29" s="1"/>
  <c r="J890" i="29"/>
  <c r="J108" i="28"/>
  <c r="W76" i="16"/>
  <c r="W101" i="16" s="1"/>
  <c r="W26" i="15" s="1"/>
  <c r="W51" i="15" s="1"/>
  <c r="W76" i="15" s="1"/>
  <c r="W101" i="15" s="1"/>
  <c r="W26" i="14" s="1"/>
  <c r="W51" i="14" s="1"/>
  <c r="W76" i="14" s="1"/>
  <c r="W101" i="14" s="1"/>
  <c r="W126" i="14" s="1"/>
  <c r="W26" i="13" s="1"/>
  <c r="W51" i="13" s="1"/>
  <c r="W76" i="13" s="1"/>
  <c r="W101" i="13" s="1"/>
  <c r="W26" i="19" s="1"/>
  <c r="W51" i="19" s="1"/>
  <c r="W76" i="19" s="1"/>
  <c r="W101" i="19" s="1"/>
  <c r="W26" i="18" s="1"/>
  <c r="W51" i="18" s="1"/>
  <c r="W76" i="18" s="1"/>
  <c r="W101" i="18" s="1"/>
  <c r="W126" i="18" s="1"/>
  <c r="W151" i="18" s="1"/>
  <c r="N81" i="16"/>
  <c r="N1" i="16" s="1"/>
  <c r="E1007" i="29"/>
  <c r="J1007" i="29" s="1"/>
  <c r="F13" i="28"/>
  <c r="E158" i="28"/>
  <c r="J158" i="28" s="1"/>
  <c r="AS167" i="17"/>
  <c r="J842" i="29"/>
  <c r="T1" i="19"/>
  <c r="J107" i="28"/>
  <c r="J830" i="29"/>
  <c r="F691" i="29"/>
  <c r="F141" i="29"/>
  <c r="J225" i="28"/>
  <c r="J475" i="29"/>
  <c r="J449" i="29"/>
  <c r="J101" i="29"/>
  <c r="H161" i="29"/>
  <c r="J90" i="29"/>
  <c r="J126" i="29"/>
  <c r="H29" i="28"/>
  <c r="J145" i="28"/>
  <c r="J985" i="29"/>
  <c r="F17" i="28"/>
  <c r="J111" i="28"/>
  <c r="J193" i="28"/>
  <c r="J61" i="28"/>
  <c r="J400" i="29"/>
  <c r="J280" i="29"/>
  <c r="J102" i="28"/>
  <c r="J298" i="29"/>
  <c r="F174" i="28"/>
  <c r="J579" i="29"/>
  <c r="E118" i="28"/>
  <c r="J118" i="28" s="1"/>
  <c r="J177" i="28"/>
  <c r="J17" i="29"/>
  <c r="J767" i="29"/>
  <c r="J270" i="29"/>
  <c r="AG153" i="17"/>
  <c r="AI153" i="17"/>
  <c r="AI120" i="12"/>
  <c r="AG120" i="12"/>
  <c r="A172" i="28"/>
  <c r="T145" i="14"/>
  <c r="N145" i="14"/>
  <c r="O145" i="14"/>
  <c r="X145" i="14" s="1"/>
  <c r="X120" i="13" s="1"/>
  <c r="X120" i="19" s="1"/>
  <c r="X170" i="18" s="1"/>
  <c r="R145" i="14"/>
  <c r="J39" i="28"/>
  <c r="J24" i="29"/>
  <c r="J791" i="29"/>
  <c r="J90" i="28"/>
  <c r="W26" i="10"/>
  <c r="W51" i="10" s="1"/>
  <c r="W76" i="10" s="1"/>
  <c r="W101" i="10" s="1"/>
  <c r="W126" i="10" s="1"/>
  <c r="W26" i="9" s="1"/>
  <c r="W51" i="9" s="1"/>
  <c r="W76" i="9" s="1"/>
  <c r="W101" i="9" s="1"/>
  <c r="W26" i="8" s="1"/>
  <c r="W51" i="8" s="1"/>
  <c r="W76" i="8" s="1"/>
  <c r="W101" i="8" s="1"/>
  <c r="W26" i="17" s="1"/>
  <c r="W51" i="17" s="1"/>
  <c r="W76" i="17" s="1"/>
  <c r="W101" i="17" s="1"/>
  <c r="W126" i="17" s="1"/>
  <c r="W26" i="16" s="1"/>
  <c r="W51" i="16" s="1"/>
  <c r="N31" i="10"/>
  <c r="J145" i="29"/>
  <c r="J27" i="28"/>
  <c r="J473" i="29"/>
  <c r="J914" i="29"/>
  <c r="J300" i="29"/>
  <c r="J683" i="29"/>
  <c r="J99" i="28"/>
  <c r="J149" i="28"/>
  <c r="J9" i="28"/>
  <c r="J719" i="29"/>
  <c r="J47" i="28"/>
  <c r="H81" i="28"/>
  <c r="J452" i="29"/>
  <c r="M1" i="8"/>
  <c r="J64" i="29"/>
  <c r="J310" i="29"/>
  <c r="AA13" i="11"/>
  <c r="AA38" i="11" s="1"/>
  <c r="AA63" i="11" s="1"/>
  <c r="AA88" i="11" s="1"/>
  <c r="AA13" i="10" s="1"/>
  <c r="AA38" i="10" s="1"/>
  <c r="AA63" i="10" s="1"/>
  <c r="AA88" i="10" s="1"/>
  <c r="AA113" i="10" s="1"/>
  <c r="AA13" i="9" s="1"/>
  <c r="AA38" i="9" s="1"/>
  <c r="AA63" i="9" s="1"/>
  <c r="AA88" i="9" s="1"/>
  <c r="AA13" i="8" s="1"/>
  <c r="AA38" i="8" s="1"/>
  <c r="AA63" i="8" s="1"/>
  <c r="AA88" i="8" s="1"/>
  <c r="AA13" i="17" s="1"/>
  <c r="AA38" i="17" s="1"/>
  <c r="AA63" i="17" s="1"/>
  <c r="AA88" i="17" s="1"/>
  <c r="AA113" i="17" s="1"/>
  <c r="AA13" i="16" s="1"/>
  <c r="AA38" i="16" s="1"/>
  <c r="AA63" i="16" s="1"/>
  <c r="AA88" i="16" s="1"/>
  <c r="AA13" i="15" s="1"/>
  <c r="AA38" i="15" s="1"/>
  <c r="AA63" i="15" s="1"/>
  <c r="AA88" i="15" s="1"/>
  <c r="AA13" i="14" s="1"/>
  <c r="AA38" i="14" s="1"/>
  <c r="AA63" i="14" s="1"/>
  <c r="AA88" i="14" s="1"/>
  <c r="AA113" i="14" s="1"/>
  <c r="AA13" i="13" s="1"/>
  <c r="AA38" i="13" s="1"/>
  <c r="AA63" i="13" s="1"/>
  <c r="AA88" i="13" s="1"/>
  <c r="AA13" i="19" s="1"/>
  <c r="AA38" i="19" s="1"/>
  <c r="AA63" i="19" s="1"/>
  <c r="AA88" i="19" s="1"/>
  <c r="AA13" i="18" s="1"/>
  <c r="AA38" i="18" s="1"/>
  <c r="AA63" i="18" s="1"/>
  <c r="AA88" i="18" s="1"/>
  <c r="AA113" i="18" s="1"/>
  <c r="AA138" i="18" s="1"/>
  <c r="R31" i="11"/>
  <c r="W54" i="17"/>
  <c r="W79" i="17" s="1"/>
  <c r="W104" i="17" s="1"/>
  <c r="W129" i="17" s="1"/>
  <c r="W29" i="16" s="1"/>
  <c r="W54" i="16" s="1"/>
  <c r="W79" i="16" s="1"/>
  <c r="W104" i="16" s="1"/>
  <c r="W29" i="15" s="1"/>
  <c r="W54" i="15" s="1"/>
  <c r="W79" i="15" s="1"/>
  <c r="W104" i="15" s="1"/>
  <c r="W29" i="14" s="1"/>
  <c r="W54" i="14" s="1"/>
  <c r="W79" i="14" s="1"/>
  <c r="W104" i="14" s="1"/>
  <c r="W129" i="14" s="1"/>
  <c r="W29" i="13" s="1"/>
  <c r="W54" i="13" s="1"/>
  <c r="W79" i="13" s="1"/>
  <c r="W104" i="13" s="1"/>
  <c r="W29" i="19" s="1"/>
  <c r="W54" i="19" s="1"/>
  <c r="W79" i="19" s="1"/>
  <c r="W104" i="19" s="1"/>
  <c r="W29" i="18" s="1"/>
  <c r="W54" i="18" s="1"/>
  <c r="W79" i="18" s="1"/>
  <c r="W104" i="18" s="1"/>
  <c r="W129" i="18" s="1"/>
  <c r="W154" i="18" s="1"/>
  <c r="N56" i="17"/>
  <c r="AC49" i="9"/>
  <c r="AC74" i="9" s="1"/>
  <c r="AC99" i="9" s="1"/>
  <c r="AC24" i="8" s="1"/>
  <c r="AC49" i="8" s="1"/>
  <c r="AC74" i="8" s="1"/>
  <c r="AC99" i="8" s="1"/>
  <c r="AC24" i="17" s="1"/>
  <c r="AC49" i="17" s="1"/>
  <c r="AC74" i="17" s="1"/>
  <c r="AC99" i="17" s="1"/>
  <c r="AC124" i="17" s="1"/>
  <c r="AC24" i="16" s="1"/>
  <c r="AC49" i="16" s="1"/>
  <c r="AC74" i="16" s="1"/>
  <c r="AC99" i="16" s="1"/>
  <c r="AC24" i="15" s="1"/>
  <c r="AC49" i="15" s="1"/>
  <c r="AC74" i="15" s="1"/>
  <c r="AC99" i="15" s="1"/>
  <c r="AC24" i="14" s="1"/>
  <c r="AC49" i="14" s="1"/>
  <c r="AC74" i="14" s="1"/>
  <c r="AC99" i="14" s="1"/>
  <c r="AC124" i="14" s="1"/>
  <c r="AC24" i="13" s="1"/>
  <c r="AC49" i="13" s="1"/>
  <c r="AC74" i="13" s="1"/>
  <c r="AC99" i="13" s="1"/>
  <c r="AC24" i="19" s="1"/>
  <c r="AC49" i="19" s="1"/>
  <c r="AC74" i="19" s="1"/>
  <c r="AC99" i="19" s="1"/>
  <c r="AC24" i="18" s="1"/>
  <c r="AC49" i="18" s="1"/>
  <c r="AC74" i="18" s="1"/>
  <c r="AC99" i="18" s="1"/>
  <c r="AC124" i="18" s="1"/>
  <c r="AC149" i="18" s="1"/>
  <c r="T56" i="9"/>
  <c r="T1" i="9" s="1"/>
  <c r="R173" i="17"/>
  <c r="F173" i="17"/>
  <c r="P173" i="17"/>
  <c r="O173" i="17"/>
  <c r="N173" i="17"/>
  <c r="Q173" i="17"/>
  <c r="M173" i="17"/>
  <c r="T173" i="17"/>
  <c r="J212" i="29"/>
  <c r="J54" i="29"/>
  <c r="J584" i="29"/>
  <c r="J10" i="29"/>
  <c r="J597" i="29"/>
  <c r="W21" i="17"/>
  <c r="W46" i="17" s="1"/>
  <c r="W71" i="17" s="1"/>
  <c r="W96" i="17" s="1"/>
  <c r="W121" i="17" s="1"/>
  <c r="W21" i="16" s="1"/>
  <c r="W46" i="16" s="1"/>
  <c r="W71" i="16" s="1"/>
  <c r="W96" i="16" s="1"/>
  <c r="W21" i="15" s="1"/>
  <c r="W46" i="15" s="1"/>
  <c r="W71" i="15" s="1"/>
  <c r="W96" i="15" s="1"/>
  <c r="W21" i="14" s="1"/>
  <c r="W46" i="14" s="1"/>
  <c r="W71" i="14" s="1"/>
  <c r="W96" i="14" s="1"/>
  <c r="W121" i="14" s="1"/>
  <c r="W21" i="13" s="1"/>
  <c r="W46" i="13" s="1"/>
  <c r="W71" i="13" s="1"/>
  <c r="W96" i="13" s="1"/>
  <c r="W21" i="19" s="1"/>
  <c r="W46" i="19" s="1"/>
  <c r="W71" i="19" s="1"/>
  <c r="W96" i="19" s="1"/>
  <c r="W21" i="18" s="1"/>
  <c r="W46" i="18" s="1"/>
  <c r="W71" i="18" s="1"/>
  <c r="W96" i="18" s="1"/>
  <c r="W121" i="18" s="1"/>
  <c r="W146" i="18" s="1"/>
  <c r="N31" i="17"/>
  <c r="N173" i="14"/>
  <c r="F173" i="14"/>
  <c r="T173" i="14"/>
  <c r="R173" i="14"/>
  <c r="P173" i="14"/>
  <c r="Q173" i="14"/>
  <c r="O173" i="14"/>
  <c r="M173" i="14"/>
  <c r="J80" i="29"/>
  <c r="I461" i="29" l="1"/>
  <c r="H461" i="29"/>
  <c r="F461" i="29"/>
  <c r="E461" i="29"/>
  <c r="J461" i="29" s="1"/>
  <c r="I55" i="28"/>
  <c r="E55" i="28"/>
  <c r="F55" i="28"/>
  <c r="H55" i="28"/>
  <c r="I433" i="29"/>
  <c r="H433" i="29"/>
  <c r="F433" i="29"/>
  <c r="E433" i="29"/>
  <c r="J433" i="29" s="1"/>
  <c r="I902" i="29"/>
  <c r="E902" i="29"/>
  <c r="F902" i="29"/>
  <c r="H902" i="29"/>
  <c r="W153" i="14"/>
  <c r="W128" i="13" s="1"/>
  <c r="W128" i="19" s="1"/>
  <c r="W178" i="18" s="1"/>
  <c r="AC112" i="12"/>
  <c r="AC112" i="11" s="1"/>
  <c r="AC137" i="10" s="1"/>
  <c r="AC112" i="9" s="1"/>
  <c r="AC112" i="8" s="1"/>
  <c r="T131" i="12"/>
  <c r="T1" i="12" s="1"/>
  <c r="AC137" i="17"/>
  <c r="AC112" i="16" s="1"/>
  <c r="AC112" i="15" s="1"/>
  <c r="T156" i="17"/>
  <c r="D112" i="28"/>
  <c r="I112" i="28" s="1"/>
  <c r="E112" i="28"/>
  <c r="J112" i="28" s="1"/>
  <c r="F112" i="28"/>
  <c r="H112" i="28"/>
  <c r="C112" i="28"/>
  <c r="H178" i="29"/>
  <c r="AA153" i="17"/>
  <c r="AA128" i="16" s="1"/>
  <c r="AA128" i="15" s="1"/>
  <c r="AA153" i="14" s="1"/>
  <c r="AA128" i="13" s="1"/>
  <c r="AA128" i="19" s="1"/>
  <c r="AA178" i="18" s="1"/>
  <c r="AA141" i="10"/>
  <c r="AA116" i="9" s="1"/>
  <c r="AA116" i="8" s="1"/>
  <c r="AA141" i="17" s="1"/>
  <c r="AA116" i="16" s="1"/>
  <c r="AA116" i="15" s="1"/>
  <c r="AA141" i="14" s="1"/>
  <c r="AA116" i="13" s="1"/>
  <c r="AA116" i="19" s="1"/>
  <c r="AA166" i="18" s="1"/>
  <c r="R156" i="10"/>
  <c r="C56" i="28"/>
  <c r="D56" i="28"/>
  <c r="I56" i="28" s="1"/>
  <c r="J43" i="28"/>
  <c r="J165" i="28"/>
  <c r="R1" i="11"/>
  <c r="D168" i="28"/>
  <c r="I168" i="28" s="1"/>
  <c r="C168" i="28"/>
  <c r="AA137" i="17"/>
  <c r="AA112" i="16" s="1"/>
  <c r="AA112" i="15" s="1"/>
  <c r="AA137" i="14" s="1"/>
  <c r="AA112" i="13" s="1"/>
  <c r="AA112" i="19" s="1"/>
  <c r="AA162" i="18" s="1"/>
  <c r="R156" i="17"/>
  <c r="R1" i="17" s="1"/>
  <c r="E706" i="29"/>
  <c r="J706" i="29" s="1"/>
  <c r="F296" i="29"/>
  <c r="C120" i="28"/>
  <c r="D120" i="28" s="1"/>
  <c r="AC141" i="10"/>
  <c r="AC116" i="9" s="1"/>
  <c r="AC116" i="8" s="1"/>
  <c r="AC141" i="17" s="1"/>
  <c r="AC116" i="16" s="1"/>
  <c r="AC116" i="15" s="1"/>
  <c r="AC141" i="14" s="1"/>
  <c r="AC116" i="13" s="1"/>
  <c r="AC116" i="19" s="1"/>
  <c r="AC166" i="18" s="1"/>
  <c r="T156" i="10"/>
  <c r="J95" i="28"/>
  <c r="J935" i="29"/>
  <c r="J13" i="29"/>
  <c r="J192" i="28"/>
  <c r="J73" i="28"/>
  <c r="J179" i="28"/>
  <c r="J28" i="28"/>
  <c r="J41" i="28"/>
  <c r="J54" i="28"/>
  <c r="J963" i="29"/>
  <c r="O1" i="14"/>
  <c r="AA145" i="14"/>
  <c r="AA120" i="13" s="1"/>
  <c r="AA120" i="19" s="1"/>
  <c r="AA170" i="18" s="1"/>
  <c r="AC149" i="17"/>
  <c r="AC124" i="16" s="1"/>
  <c r="AC124" i="15" s="1"/>
  <c r="AC149" i="14" s="1"/>
  <c r="AC124" i="13" s="1"/>
  <c r="AC124" i="19" s="1"/>
  <c r="AC174" i="18" s="1"/>
  <c r="X124" i="11"/>
  <c r="X149" i="10" s="1"/>
  <c r="X124" i="9" s="1"/>
  <c r="X124" i="8" s="1"/>
  <c r="X149" i="17" s="1"/>
  <c r="X124" i="16" s="1"/>
  <c r="X124" i="15" s="1"/>
  <c r="X149" i="14" s="1"/>
  <c r="X124" i="13" s="1"/>
  <c r="X124" i="19" s="1"/>
  <c r="X174" i="18" s="1"/>
  <c r="O131" i="11"/>
  <c r="O1" i="11" s="1"/>
  <c r="N156" i="14"/>
  <c r="N1" i="14" s="1"/>
  <c r="R131" i="12"/>
  <c r="R1" i="12" s="1"/>
  <c r="AA112" i="12"/>
  <c r="AA112" i="11" s="1"/>
  <c r="AA137" i="10" s="1"/>
  <c r="AA112" i="9" s="1"/>
  <c r="AA112" i="8" s="1"/>
  <c r="E980" i="29"/>
  <c r="J980" i="29" s="1"/>
  <c r="AQ135" i="19"/>
  <c r="T1" i="17"/>
  <c r="F897" i="29"/>
  <c r="AC153" i="17"/>
  <c r="AC128" i="16" s="1"/>
  <c r="AC128" i="15" s="1"/>
  <c r="AC153" i="14" s="1"/>
  <c r="AC128" i="13" s="1"/>
  <c r="AC128" i="19" s="1"/>
  <c r="AC178" i="18" s="1"/>
  <c r="C48" i="28"/>
  <c r="D48" i="28" s="1"/>
  <c r="W149" i="10"/>
  <c r="W124" i="9" s="1"/>
  <c r="W124" i="8" s="1"/>
  <c r="W149" i="17" s="1"/>
  <c r="W124" i="16" s="1"/>
  <c r="W124" i="15" s="1"/>
  <c r="W149" i="14" s="1"/>
  <c r="W124" i="13" s="1"/>
  <c r="W124" i="19" s="1"/>
  <c r="W174" i="18" s="1"/>
  <c r="W124" i="11"/>
  <c r="N131" i="11"/>
  <c r="N1" i="11" s="1"/>
  <c r="N131" i="12"/>
  <c r="N1" i="12" s="1"/>
  <c r="W112" i="12"/>
  <c r="W112" i="11" s="1"/>
  <c r="W137" i="10" s="1"/>
  <c r="W112" i="9" s="1"/>
  <c r="W112" i="8" s="1"/>
  <c r="W137" i="17" s="1"/>
  <c r="W112" i="16" s="1"/>
  <c r="W112" i="15" s="1"/>
  <c r="W137" i="14" s="1"/>
  <c r="W112" i="13" s="1"/>
  <c r="W112" i="19" s="1"/>
  <c r="W162" i="18" s="1"/>
  <c r="AQ185" i="18"/>
  <c r="O1" i="8"/>
  <c r="E578" i="29"/>
  <c r="J578" i="29" s="1"/>
  <c r="H706" i="29"/>
  <c r="H296" i="29"/>
  <c r="E178" i="29"/>
  <c r="J178" i="29" s="1"/>
  <c r="X153" i="17"/>
  <c r="X128" i="16" s="1"/>
  <c r="X128" i="15" s="1"/>
  <c r="J29" i="29"/>
  <c r="J867" i="29"/>
  <c r="J157" i="28"/>
  <c r="R156" i="14"/>
  <c r="X137" i="17"/>
  <c r="X112" i="16" s="1"/>
  <c r="X112" i="15" s="1"/>
  <c r="X137" i="14" s="1"/>
  <c r="X112" i="13" s="1"/>
  <c r="X112" i="19" s="1"/>
  <c r="X162" i="18" s="1"/>
  <c r="O156" i="17"/>
  <c r="O1" i="17" s="1"/>
  <c r="AQ160" i="17" s="1"/>
  <c r="X153" i="14"/>
  <c r="X128" i="13" s="1"/>
  <c r="X128" i="19" s="1"/>
  <c r="X178" i="18" s="1"/>
  <c r="H180" i="28"/>
  <c r="C180" i="28"/>
  <c r="D180" i="28"/>
  <c r="I180" i="28" s="1"/>
  <c r="E180" i="28"/>
  <c r="J180" i="28" s="1"/>
  <c r="R1" i="10"/>
  <c r="AC145" i="14"/>
  <c r="AC120" i="13" s="1"/>
  <c r="AC120" i="19" s="1"/>
  <c r="AC170" i="18" s="1"/>
  <c r="T1" i="8"/>
  <c r="AG7" i="26"/>
  <c r="BG7" i="26"/>
  <c r="BE7" i="26"/>
  <c r="AF7" i="26"/>
  <c r="BA7" i="26"/>
  <c r="AY7" i="26"/>
  <c r="C7" i="26"/>
  <c r="F7" i="26"/>
  <c r="O7" i="26"/>
  <c r="BD7" i="26"/>
  <c r="AP7" i="26"/>
  <c r="Q7" i="26"/>
  <c r="BB7" i="26"/>
  <c r="AO7" i="26"/>
  <c r="AM7" i="26"/>
  <c r="E7" i="26"/>
  <c r="B7" i="26"/>
  <c r="AX7" i="26"/>
  <c r="AV7" i="26"/>
  <c r="AL7" i="26"/>
  <c r="AJ7" i="26"/>
  <c r="N7" i="26"/>
  <c r="AR7" i="26"/>
  <c r="AC7" i="26"/>
  <c r="AA7" i="26"/>
  <c r="T7" i="26"/>
  <c r="I7" i="26"/>
  <c r="H7" i="26"/>
  <c r="AU7" i="26"/>
  <c r="R7" i="26"/>
  <c r="A8" i="26"/>
  <c r="BH7" i="26"/>
  <c r="AS7" i="26"/>
  <c r="AD7" i="26"/>
  <c r="L7" i="26"/>
  <c r="AI7" i="26"/>
  <c r="X7" i="26"/>
  <c r="K7" i="26"/>
  <c r="W7" i="26"/>
  <c r="Z7" i="26"/>
  <c r="U7" i="26"/>
  <c r="C116" i="28"/>
  <c r="D116" i="28" s="1"/>
  <c r="X112" i="12"/>
  <c r="X112" i="11" s="1"/>
  <c r="X137" i="10" s="1"/>
  <c r="X112" i="9" s="1"/>
  <c r="X112" i="8" s="1"/>
  <c r="O131" i="12"/>
  <c r="O1" i="12" s="1"/>
  <c r="H980" i="29"/>
  <c r="D104" i="28"/>
  <c r="I104" i="28" s="1"/>
  <c r="C104" i="28"/>
  <c r="R1" i="8"/>
  <c r="E897" i="29"/>
  <c r="J897" i="29" s="1"/>
  <c r="F178" i="29"/>
  <c r="E376" i="29"/>
  <c r="J376" i="29" s="1"/>
  <c r="J811" i="29"/>
  <c r="J887" i="29"/>
  <c r="AQ135" i="16"/>
  <c r="C36" i="28"/>
  <c r="D36" i="28" s="1"/>
  <c r="C164" i="28"/>
  <c r="D164" i="28"/>
  <c r="I164" i="28" s="1"/>
  <c r="R1" i="14"/>
  <c r="E296" i="29"/>
  <c r="J296" i="29" s="1"/>
  <c r="A14" i="30"/>
  <c r="C13" i="30"/>
  <c r="X141" i="10"/>
  <c r="X116" i="9" s="1"/>
  <c r="X116" i="8" s="1"/>
  <c r="X141" i="17" s="1"/>
  <c r="X116" i="16" s="1"/>
  <c r="X116" i="15" s="1"/>
  <c r="X141" i="14" s="1"/>
  <c r="X116" i="13" s="1"/>
  <c r="X116" i="19" s="1"/>
  <c r="X166" i="18" s="1"/>
  <c r="O156" i="10"/>
  <c r="O1" i="10" s="1"/>
  <c r="AQ160" i="10" s="1"/>
  <c r="C20" i="28"/>
  <c r="D20" i="28"/>
  <c r="I20" i="28" s="1"/>
  <c r="AA124" i="11"/>
  <c r="AA149" i="10" s="1"/>
  <c r="AA124" i="9" s="1"/>
  <c r="AA124" i="8" s="1"/>
  <c r="AA149" i="17" s="1"/>
  <c r="AA124" i="16" s="1"/>
  <c r="AA124" i="15" s="1"/>
  <c r="AA149" i="14" s="1"/>
  <c r="AA124" i="13" s="1"/>
  <c r="AA124" i="19" s="1"/>
  <c r="AA174" i="18" s="1"/>
  <c r="R131" i="11"/>
  <c r="O156" i="14"/>
  <c r="N1" i="17"/>
  <c r="C172" i="28"/>
  <c r="D172" i="28" s="1"/>
  <c r="H85" i="29"/>
  <c r="AC124" i="11"/>
  <c r="T131" i="11"/>
  <c r="T1" i="11" s="1"/>
  <c r="AC137" i="14"/>
  <c r="AC112" i="13" s="1"/>
  <c r="AC112" i="19" s="1"/>
  <c r="AC162" i="18" s="1"/>
  <c r="T156" i="14"/>
  <c r="T1" i="14" s="1"/>
  <c r="C4" i="28"/>
  <c r="D4" i="28" s="1"/>
  <c r="T1" i="10"/>
  <c r="F980" i="29"/>
  <c r="N156" i="17"/>
  <c r="W145" i="17"/>
  <c r="W120" i="16" s="1"/>
  <c r="W120" i="15" s="1"/>
  <c r="W145" i="14" s="1"/>
  <c r="W120" i="13" s="1"/>
  <c r="W120" i="19" s="1"/>
  <c r="W170" i="18" s="1"/>
  <c r="C12" i="28"/>
  <c r="D12" i="28" s="1"/>
  <c r="AQ135" i="9"/>
  <c r="H376" i="29"/>
  <c r="N1" i="8"/>
  <c r="W141" i="10"/>
  <c r="W116" i="9" s="1"/>
  <c r="W116" i="8" s="1"/>
  <c r="W141" i="17" s="1"/>
  <c r="W116" i="16" s="1"/>
  <c r="W116" i="15" s="1"/>
  <c r="W141" i="14" s="1"/>
  <c r="W116" i="13" s="1"/>
  <c r="W116" i="19" s="1"/>
  <c r="W166" i="18" s="1"/>
  <c r="N156" i="10"/>
  <c r="N1" i="10" s="1"/>
  <c r="C176" i="28"/>
  <c r="D176" i="28" s="1"/>
  <c r="AC149" i="10"/>
  <c r="AC124" i="9" s="1"/>
  <c r="AC124" i="8" s="1"/>
  <c r="J527" i="29"/>
  <c r="I116" i="28" l="1"/>
  <c r="E116" i="28"/>
  <c r="J116" i="28" s="1"/>
  <c r="F116" i="28"/>
  <c r="H116" i="28"/>
  <c r="I12" i="28"/>
  <c r="E12" i="28"/>
  <c r="H12" i="28"/>
  <c r="F12" i="28"/>
  <c r="G1" i="17"/>
  <c r="I176" i="28"/>
  <c r="H176" i="28"/>
  <c r="F176" i="28"/>
  <c r="E176" i="28"/>
  <c r="J176" i="28" s="1"/>
  <c r="I36" i="28"/>
  <c r="H36" i="28"/>
  <c r="F36" i="28"/>
  <c r="E36" i="28"/>
  <c r="I48" i="28"/>
  <c r="F48" i="28"/>
  <c r="E48" i="28"/>
  <c r="J48" i="28" s="1"/>
  <c r="H48" i="28"/>
  <c r="AQ135" i="11"/>
  <c r="I4" i="28"/>
  <c r="F4" i="28"/>
  <c r="H4" i="28"/>
  <c r="E4" i="28"/>
  <c r="I120" i="28"/>
  <c r="F120" i="28"/>
  <c r="E120" i="28"/>
  <c r="J120" i="28" s="1"/>
  <c r="H120" i="28"/>
  <c r="G1" i="10"/>
  <c r="I172" i="28"/>
  <c r="H172" i="28"/>
  <c r="E172" i="28"/>
  <c r="F172" i="28"/>
  <c r="E20" i="28"/>
  <c r="J20" i="28" s="1"/>
  <c r="F164" i="28"/>
  <c r="E164" i="28"/>
  <c r="J164" i="28" s="1"/>
  <c r="AQ135" i="12"/>
  <c r="H56" i="28"/>
  <c r="J902" i="29"/>
  <c r="J55" i="28"/>
  <c r="AQ160" i="14"/>
  <c r="H104" i="28"/>
  <c r="AF8" i="26"/>
  <c r="BA8" i="26"/>
  <c r="AY8" i="26"/>
  <c r="O8" i="26"/>
  <c r="AU8" i="26"/>
  <c r="AS8" i="26"/>
  <c r="B8" i="26"/>
  <c r="C8" i="26"/>
  <c r="BB8" i="26"/>
  <c r="AL8" i="26"/>
  <c r="AJ8" i="26"/>
  <c r="E8" i="26"/>
  <c r="A9" i="26"/>
  <c r="AX8" i="26"/>
  <c r="AV8" i="26"/>
  <c r="AI8" i="26"/>
  <c r="AD8" i="26"/>
  <c r="N8" i="26"/>
  <c r="AR8" i="26"/>
  <c r="AC8" i="26"/>
  <c r="AA8" i="26"/>
  <c r="BH8" i="26"/>
  <c r="W8" i="26"/>
  <c r="U8" i="26"/>
  <c r="K8" i="26"/>
  <c r="I8" i="26"/>
  <c r="F8" i="26"/>
  <c r="AO8" i="26"/>
  <c r="R8" i="26"/>
  <c r="AM8" i="26"/>
  <c r="Q8" i="26"/>
  <c r="BG8" i="26"/>
  <c r="BE8" i="26"/>
  <c r="Z8" i="26"/>
  <c r="X8" i="26"/>
  <c r="AP8" i="26"/>
  <c r="H8" i="26"/>
  <c r="L8" i="26"/>
  <c r="AG8" i="26"/>
  <c r="BD8" i="26"/>
  <c r="T8" i="26"/>
  <c r="G1" i="18"/>
  <c r="G1" i="19"/>
  <c r="H168" i="28"/>
  <c r="AQ135" i="8"/>
  <c r="F20" i="28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C14" i="30"/>
  <c r="F104" i="28"/>
  <c r="F168" i="28"/>
  <c r="E56" i="28"/>
  <c r="J56" i="28" s="1"/>
  <c r="G1" i="16"/>
  <c r="H164" i="28"/>
  <c r="G1" i="9"/>
  <c r="H20" i="28"/>
  <c r="E104" i="28"/>
  <c r="J104" i="28" s="1"/>
  <c r="F180" i="28"/>
  <c r="E168" i="28"/>
  <c r="J168" i="28" s="1"/>
  <c r="F56" i="28"/>
  <c r="A25" i="30" l="1"/>
  <c r="B24" i="30"/>
  <c r="AQ140" i="11"/>
  <c r="AQ165" i="10" s="1"/>
  <c r="AQ140" i="9" s="1"/>
  <c r="AQ140" i="8" s="1"/>
  <c r="AQ165" i="17" s="1"/>
  <c r="AQ140" i="16" s="1"/>
  <c r="AQ140" i="15" s="1"/>
  <c r="AQ165" i="14" s="1"/>
  <c r="AQ140" i="13" s="1"/>
  <c r="AQ140" i="19" s="1"/>
  <c r="AQ190" i="18" s="1"/>
  <c r="G1" i="11"/>
  <c r="J12" i="28"/>
  <c r="J172" i="28"/>
  <c r="G1" i="8"/>
  <c r="AG9" i="26"/>
  <c r="AU9" i="26"/>
  <c r="AS9" i="26"/>
  <c r="C9" i="26"/>
  <c r="AX9" i="26"/>
  <c r="AV9" i="26"/>
  <c r="AC9" i="26"/>
  <c r="AA9" i="26"/>
  <c r="N9" i="26"/>
  <c r="AR9" i="26"/>
  <c r="Z9" i="26"/>
  <c r="X9" i="26"/>
  <c r="L9" i="26"/>
  <c r="A10" i="26"/>
  <c r="B9" i="26"/>
  <c r="BH9" i="26"/>
  <c r="W9" i="26"/>
  <c r="U9" i="26"/>
  <c r="K9" i="26"/>
  <c r="I9" i="26"/>
  <c r="BE9" i="26"/>
  <c r="AP9" i="26"/>
  <c r="Q9" i="26"/>
  <c r="AF9" i="26"/>
  <c r="AY9" i="26"/>
  <c r="AL9" i="26"/>
  <c r="AJ9" i="26"/>
  <c r="BG9" i="26"/>
  <c r="AI9" i="26"/>
  <c r="BD9" i="26"/>
  <c r="O9" i="26"/>
  <c r="BB9" i="26"/>
  <c r="AM9" i="26"/>
  <c r="R9" i="26"/>
  <c r="BA9" i="26"/>
  <c r="F9" i="26"/>
  <c r="H9" i="26"/>
  <c r="AD9" i="26"/>
  <c r="T9" i="26"/>
  <c r="E9" i="26"/>
  <c r="AO9" i="26"/>
  <c r="J4" i="28"/>
  <c r="J36" i="28"/>
  <c r="G1" i="14"/>
  <c r="AQ140" i="12"/>
  <c r="G1" i="12"/>
  <c r="O10" i="26" l="1"/>
  <c r="AG10" i="26"/>
  <c r="BG10" i="26"/>
  <c r="BE10" i="26"/>
  <c r="F10" i="26"/>
  <c r="AR10" i="26"/>
  <c r="W10" i="26"/>
  <c r="U10" i="26"/>
  <c r="K10" i="26"/>
  <c r="I10" i="26"/>
  <c r="BH10" i="26"/>
  <c r="T10" i="26"/>
  <c r="R10" i="26"/>
  <c r="H10" i="26"/>
  <c r="AP10" i="26"/>
  <c r="Q10" i="26"/>
  <c r="A11" i="26"/>
  <c r="AF10" i="26"/>
  <c r="BB10" i="26"/>
  <c r="AL10" i="26"/>
  <c r="AJ10" i="26"/>
  <c r="AI10" i="26"/>
  <c r="N10" i="26"/>
  <c r="AV10" i="26"/>
  <c r="AD10" i="26"/>
  <c r="BD10" i="26"/>
  <c r="AU10" i="26"/>
  <c r="AC10" i="26"/>
  <c r="AA10" i="26"/>
  <c r="AS10" i="26"/>
  <c r="C10" i="26"/>
  <c r="BA10" i="26"/>
  <c r="L10" i="26"/>
  <c r="X10" i="26"/>
  <c r="E10" i="26"/>
  <c r="B10" i="26"/>
  <c r="AX10" i="26"/>
  <c r="AM10" i="26"/>
  <c r="AO10" i="26"/>
  <c r="Z10" i="26"/>
  <c r="AY10" i="26"/>
  <c r="A26" i="30"/>
  <c r="B25" i="30"/>
  <c r="BG11" i="26" l="1"/>
  <c r="BE11" i="26"/>
  <c r="AG11" i="26"/>
  <c r="BA11" i="26"/>
  <c r="AY11" i="26"/>
  <c r="AF11" i="26"/>
  <c r="BH11" i="26"/>
  <c r="AP11" i="26"/>
  <c r="Q11" i="26"/>
  <c r="AO11" i="26"/>
  <c r="AM11" i="26"/>
  <c r="BD11" i="26"/>
  <c r="AL11" i="26"/>
  <c r="AJ11" i="26"/>
  <c r="AX11" i="26"/>
  <c r="AV11" i="26"/>
  <c r="AC11" i="26"/>
  <c r="AA11" i="26"/>
  <c r="C11" i="26"/>
  <c r="AU11" i="26"/>
  <c r="AD11" i="26"/>
  <c r="AS11" i="26"/>
  <c r="Z11" i="26"/>
  <c r="X11" i="26"/>
  <c r="B11" i="26"/>
  <c r="O11" i="26"/>
  <c r="BB11" i="26"/>
  <c r="AR11" i="26"/>
  <c r="W11" i="26"/>
  <c r="L11" i="26"/>
  <c r="T11" i="26"/>
  <c r="I11" i="26"/>
  <c r="AI11" i="26"/>
  <c r="N11" i="26"/>
  <c r="R11" i="26"/>
  <c r="H11" i="26"/>
  <c r="U11" i="26"/>
  <c r="K11" i="26"/>
  <c r="E11" i="26"/>
  <c r="F11" i="26"/>
  <c r="A12" i="26"/>
  <c r="A27" i="30"/>
  <c r="B26" i="30"/>
  <c r="BA12" i="26" l="1"/>
  <c r="AY12" i="26"/>
  <c r="AF12" i="26"/>
  <c r="F12" i="26"/>
  <c r="AU12" i="26"/>
  <c r="AS12" i="26"/>
  <c r="AG12" i="26"/>
  <c r="BE12" i="26"/>
  <c r="AL12" i="26"/>
  <c r="AJ12" i="26"/>
  <c r="C12" i="26"/>
  <c r="BD12" i="26"/>
  <c r="AI12" i="26"/>
  <c r="AD12" i="26"/>
  <c r="BB12" i="26"/>
  <c r="AC12" i="26"/>
  <c r="AA12" i="26"/>
  <c r="B12" i="26"/>
  <c r="AR12" i="26"/>
  <c r="W12" i="26"/>
  <c r="U12" i="26"/>
  <c r="K12" i="26"/>
  <c r="I12" i="26"/>
  <c r="E12" i="26"/>
  <c r="A13" i="26"/>
  <c r="BH12" i="26"/>
  <c r="Z12" i="26"/>
  <c r="X12" i="26"/>
  <c r="BG12" i="26"/>
  <c r="L12" i="26"/>
  <c r="O12" i="26"/>
  <c r="T12" i="26"/>
  <c r="AO12" i="26"/>
  <c r="R12" i="26"/>
  <c r="H12" i="26"/>
  <c r="AM12" i="26"/>
  <c r="AV12" i="26"/>
  <c r="AX12" i="26"/>
  <c r="AP12" i="26"/>
  <c r="Q12" i="26"/>
  <c r="N12" i="26"/>
  <c r="A28" i="30"/>
  <c r="B27" i="30"/>
  <c r="A29" i="30" l="1"/>
  <c r="B28" i="30"/>
  <c r="AF13" i="26"/>
  <c r="AU13" i="26"/>
  <c r="AS13" i="26"/>
  <c r="AG13" i="26"/>
  <c r="B13" i="26"/>
  <c r="BB13" i="26"/>
  <c r="AC13" i="26"/>
  <c r="AA13" i="26"/>
  <c r="BA13" i="26"/>
  <c r="AY13" i="26"/>
  <c r="Z13" i="26"/>
  <c r="X13" i="26"/>
  <c r="L13" i="26"/>
  <c r="AX13" i="26"/>
  <c r="AV13" i="26"/>
  <c r="W13" i="26"/>
  <c r="U13" i="26"/>
  <c r="K13" i="26"/>
  <c r="I13" i="26"/>
  <c r="F13" i="26"/>
  <c r="O13" i="26"/>
  <c r="BH13" i="26"/>
  <c r="AP13" i="26"/>
  <c r="Q13" i="26"/>
  <c r="N13" i="26"/>
  <c r="BE13" i="26"/>
  <c r="AR13" i="26"/>
  <c r="BD13" i="26"/>
  <c r="T13" i="26"/>
  <c r="AO13" i="26"/>
  <c r="H13" i="26"/>
  <c r="C13" i="26"/>
  <c r="AL13" i="26"/>
  <c r="E13" i="26"/>
  <c r="A14" i="26"/>
  <c r="AJ13" i="26"/>
  <c r="BG13" i="26"/>
  <c r="AD13" i="26"/>
  <c r="R13" i="26"/>
  <c r="AM13" i="26"/>
  <c r="AI13" i="26"/>
  <c r="BG14" i="26" l="1"/>
  <c r="AF14" i="26"/>
  <c r="AX14" i="26"/>
  <c r="W14" i="26"/>
  <c r="K14" i="26"/>
  <c r="AU14" i="26"/>
  <c r="T14" i="26"/>
  <c r="H14" i="26"/>
  <c r="AR14" i="26"/>
  <c r="Q14" i="26"/>
  <c r="E14" i="26"/>
  <c r="AL14" i="26"/>
  <c r="B14" i="26"/>
  <c r="AO14" i="26"/>
  <c r="BA14" i="26"/>
  <c r="AI14" i="26"/>
  <c r="BD14" i="26"/>
  <c r="AC14" i="26"/>
  <c r="N14" i="26"/>
  <c r="Z14" i="26"/>
  <c r="A15" i="26"/>
  <c r="A30" i="30"/>
  <c r="B29" i="30"/>
  <c r="A31" i="30" l="1"/>
  <c r="B30" i="30"/>
  <c r="AF15" i="26"/>
  <c r="BD15" i="26"/>
  <c r="AU15" i="26"/>
  <c r="T15" i="26"/>
  <c r="H15" i="26"/>
  <c r="B15" i="26"/>
  <c r="AR15" i="26"/>
  <c r="Q15" i="26"/>
  <c r="E15" i="26"/>
  <c r="AO15" i="26"/>
  <c r="N15" i="26"/>
  <c r="AI15" i="26"/>
  <c r="K15" i="26"/>
  <c r="BA15" i="26"/>
  <c r="AL15" i="26"/>
  <c r="AX15" i="26"/>
  <c r="BG15" i="26"/>
  <c r="AC15" i="26"/>
  <c r="A16" i="26"/>
  <c r="W15" i="26"/>
  <c r="Z15" i="26"/>
  <c r="BG16" i="26" l="1"/>
  <c r="BA16" i="26"/>
  <c r="B16" i="26"/>
  <c r="AR16" i="26"/>
  <c r="Q16" i="26"/>
  <c r="E16" i="26"/>
  <c r="A17" i="26"/>
  <c r="AO16" i="26"/>
  <c r="N16" i="26"/>
  <c r="AL16" i="26"/>
  <c r="BD16" i="26"/>
  <c r="AC16" i="26"/>
  <c r="T16" i="26"/>
  <c r="H16" i="26"/>
  <c r="AX16" i="26"/>
  <c r="AF16" i="26"/>
  <c r="Z16" i="26"/>
  <c r="AU16" i="26"/>
  <c r="W16" i="26"/>
  <c r="AI16" i="26"/>
  <c r="K16" i="26"/>
  <c r="A32" i="30"/>
  <c r="B31" i="30"/>
  <c r="AH147" i="14" l="1"/>
  <c r="A33" i="30"/>
  <c r="AH138" i="17"/>
  <c r="AH147" i="10"/>
  <c r="AH130" i="11"/>
  <c r="AH125" i="11"/>
  <c r="AH136" i="10"/>
  <c r="AH116" i="12"/>
  <c r="AH115" i="11"/>
  <c r="AH155" i="10"/>
  <c r="AH127" i="10"/>
  <c r="AH117" i="10"/>
  <c r="AH119" i="9"/>
  <c r="AH137" i="10"/>
  <c r="AH127" i="17"/>
  <c r="AH125" i="17"/>
  <c r="AH111" i="17"/>
  <c r="AH129" i="16"/>
  <c r="AH115" i="16"/>
  <c r="AH113" i="16"/>
  <c r="AH119" i="15"/>
  <c r="AH117" i="15"/>
  <c r="AH127" i="13"/>
  <c r="AH115" i="19"/>
  <c r="AH123" i="9"/>
  <c r="AH123" i="8"/>
  <c r="AH123" i="19"/>
  <c r="AH130" i="8"/>
  <c r="AH115" i="9"/>
  <c r="AH113" i="15"/>
  <c r="AH111" i="15"/>
  <c r="AH127" i="15"/>
  <c r="AH125" i="15"/>
  <c r="AH126" i="9"/>
  <c r="AH119" i="17"/>
  <c r="AH117" i="17"/>
  <c r="AH125" i="19"/>
  <c r="AH117" i="8"/>
  <c r="AH115" i="8"/>
  <c r="AH113" i="8"/>
  <c r="AH125" i="16"/>
  <c r="AH123" i="16"/>
  <c r="AH121" i="16"/>
  <c r="AH97" i="10"/>
  <c r="AH111" i="13"/>
  <c r="AH129" i="19"/>
  <c r="AH88" i="16"/>
  <c r="AH104" i="12"/>
  <c r="AH73" i="16"/>
  <c r="AH96" i="17"/>
  <c r="AH88" i="12"/>
  <c r="AH93" i="9"/>
  <c r="AH65" i="16"/>
  <c r="AH75" i="11"/>
  <c r="AH87" i="11"/>
  <c r="AH79" i="8"/>
  <c r="AH73" i="8"/>
  <c r="AM127" i="12"/>
  <c r="AM111" i="12"/>
  <c r="AM113" i="11"/>
  <c r="AM92" i="11"/>
  <c r="AM48" i="11"/>
  <c r="AM117" i="10"/>
  <c r="AM98" i="9"/>
  <c r="AH105" i="8"/>
  <c r="AH94" i="8"/>
  <c r="AH104" i="10"/>
  <c r="AH63" i="8"/>
  <c r="AM119" i="11"/>
  <c r="AM65" i="10"/>
  <c r="AM129" i="9"/>
  <c r="AM127" i="8"/>
  <c r="AM79" i="8"/>
  <c r="AM50" i="8"/>
  <c r="AM152" i="17"/>
  <c r="AH105" i="11"/>
  <c r="AH103" i="11"/>
  <c r="AH72" i="11"/>
  <c r="AH69" i="11"/>
  <c r="AH40" i="16"/>
  <c r="AH48" i="17"/>
  <c r="AH50" i="11"/>
  <c r="AH48" i="11"/>
  <c r="AM123" i="12"/>
  <c r="AM65" i="12"/>
  <c r="AM62" i="12"/>
  <c r="AM69" i="11"/>
  <c r="AM136" i="10"/>
  <c r="AM125" i="10"/>
  <c r="AM100" i="10"/>
  <c r="AM88" i="10"/>
  <c r="AM126" i="9"/>
  <c r="AM123" i="9"/>
  <c r="AM120" i="9"/>
  <c r="AH89" i="8"/>
  <c r="AH100" i="11"/>
  <c r="AM119" i="12"/>
  <c r="AM127" i="11"/>
  <c r="AM138" i="10"/>
  <c r="AM96" i="10"/>
  <c r="AM63" i="8"/>
  <c r="AH94" i="9"/>
  <c r="AH61" i="9"/>
  <c r="AH76" i="10"/>
  <c r="AH45" i="8"/>
  <c r="AH54" i="9"/>
  <c r="AH52" i="9"/>
  <c r="AM121" i="12"/>
  <c r="AM105" i="12"/>
  <c r="AM63" i="12"/>
  <c r="AH25" i="12"/>
  <c r="AM61" i="11"/>
  <c r="AM42" i="11"/>
  <c r="AM93" i="10"/>
  <c r="AM121" i="9"/>
  <c r="AM102" i="9"/>
  <c r="AM69" i="9"/>
  <c r="AM111" i="8"/>
  <c r="AM92" i="8"/>
  <c r="AM47" i="8"/>
  <c r="AM42" i="8"/>
  <c r="AM100" i="17"/>
  <c r="AM94" i="17"/>
  <c r="AH100" i="9"/>
  <c r="AH93" i="11"/>
  <c r="AH97" i="12"/>
  <c r="AH91" i="12"/>
  <c r="AH62" i="17"/>
  <c r="AH53" i="8"/>
  <c r="AH36" i="12"/>
  <c r="AH29" i="12"/>
  <c r="AH22" i="12"/>
  <c r="AH28" i="11"/>
  <c r="AM152" i="10"/>
  <c r="AM66" i="10"/>
  <c r="AM46" i="9"/>
  <c r="AM117" i="8"/>
  <c r="AM129" i="17"/>
  <c r="AM123" i="17"/>
  <c r="AM117" i="17"/>
  <c r="AM61" i="17"/>
  <c r="AM53" i="17"/>
  <c r="AM122" i="16"/>
  <c r="AM119" i="16"/>
  <c r="AM116" i="16"/>
  <c r="AM86" i="16"/>
  <c r="AM64" i="16"/>
  <c r="AM122" i="15"/>
  <c r="AM101" i="15"/>
  <c r="AM93" i="15"/>
  <c r="AM80" i="15"/>
  <c r="AM43" i="15"/>
  <c r="AM155" i="14"/>
  <c r="AM147" i="14"/>
  <c r="AM139" i="14"/>
  <c r="AM126" i="14"/>
  <c r="AM105" i="14"/>
  <c r="AM97" i="14"/>
  <c r="AM89" i="14"/>
  <c r="AM76" i="14"/>
  <c r="AM55" i="14"/>
  <c r="AM47" i="14"/>
  <c r="AM126" i="13"/>
  <c r="AM118" i="13"/>
  <c r="AM105" i="13"/>
  <c r="AM97" i="13"/>
  <c r="AM89" i="13"/>
  <c r="AM68" i="13"/>
  <c r="AM55" i="13"/>
  <c r="AM97" i="19"/>
  <c r="AM39" i="19"/>
  <c r="AM128" i="18"/>
  <c r="AM112" i="18"/>
  <c r="AM99" i="18"/>
  <c r="AM91" i="18"/>
  <c r="AM78" i="18"/>
  <c r="AM70" i="18"/>
  <c r="AM62" i="18"/>
  <c r="AM49" i="18"/>
  <c r="AM41" i="18"/>
  <c r="AH42" i="16"/>
  <c r="AH38" i="12"/>
  <c r="AM50" i="11"/>
  <c r="AM124" i="10"/>
  <c r="AM62" i="9"/>
  <c r="AM76" i="8"/>
  <c r="AM96" i="17"/>
  <c r="AM73" i="17"/>
  <c r="AM105" i="16"/>
  <c r="AM125" i="18"/>
  <c r="AM117" i="18"/>
  <c r="AM104" i="18"/>
  <c r="AM96" i="18"/>
  <c r="AM88" i="18"/>
  <c r="AM75" i="18"/>
  <c r="AM67" i="18"/>
  <c r="AH111" i="10"/>
  <c r="AH71" i="16"/>
  <c r="AH69" i="16"/>
  <c r="AH78" i="9"/>
  <c r="AH63" i="12"/>
  <c r="AH61" i="12"/>
  <c r="AH16" i="12"/>
  <c r="AM100" i="11"/>
  <c r="AM146" i="10"/>
  <c r="AM127" i="10"/>
  <c r="AM86" i="17"/>
  <c r="AM75" i="17"/>
  <c r="AH42" i="8"/>
  <c r="AH12" i="12"/>
  <c r="AH29" i="11"/>
  <c r="AM153" i="10"/>
  <c r="AH20" i="10"/>
  <c r="AM77" i="9"/>
  <c r="AM115" i="8"/>
  <c r="AH12" i="8"/>
  <c r="AM154" i="17"/>
  <c r="AM138" i="17"/>
  <c r="AM93" i="17"/>
  <c r="AM66" i="15"/>
  <c r="AM43" i="13"/>
  <c r="AM130" i="19"/>
  <c r="AM114" i="19"/>
  <c r="AM93" i="19"/>
  <c r="AM72" i="19"/>
  <c r="AM74" i="18"/>
  <c r="AM45" i="18"/>
  <c r="AH75" i="9"/>
  <c r="AH28" i="12"/>
  <c r="AM121" i="11"/>
  <c r="AM119" i="10"/>
  <c r="AM86" i="9"/>
  <c r="AM65" i="9"/>
  <c r="AM71" i="8"/>
  <c r="AH24" i="8"/>
  <c r="AH20" i="8"/>
  <c r="AM77" i="17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M47" i="15"/>
  <c r="AM53" i="14"/>
  <c r="AM43" i="14"/>
  <c r="AM40" i="14"/>
  <c r="AM74" i="13"/>
  <c r="AM53" i="13"/>
  <c r="AM120" i="19"/>
  <c r="AM78" i="19"/>
  <c r="AM176" i="18"/>
  <c r="AM105" i="18"/>
  <c r="AM55" i="18"/>
  <c r="AM79" i="12"/>
  <c r="AM71" i="12"/>
  <c r="AH13" i="12"/>
  <c r="AM130" i="10"/>
  <c r="AM105" i="9"/>
  <c r="AM61" i="9"/>
  <c r="AH19" i="9"/>
  <c r="AH28" i="8"/>
  <c r="AM144" i="17"/>
  <c r="AM115" i="17"/>
  <c r="AM80" i="17"/>
  <c r="AM70" i="17"/>
  <c r="AM42" i="17"/>
  <c r="AH24" i="17"/>
  <c r="AM17" i="17"/>
  <c r="AM53" i="16"/>
  <c r="AM53" i="15"/>
  <c r="AM64" i="14"/>
  <c r="AM64" i="13"/>
  <c r="AH69" i="9"/>
  <c r="AM76" i="12"/>
  <c r="AH27" i="11"/>
  <c r="AM104" i="10"/>
  <c r="AM113" i="9"/>
  <c r="AM36" i="9"/>
  <c r="AM104" i="16"/>
  <c r="AM25" i="16"/>
  <c r="AM17" i="16"/>
  <c r="AM27" i="15"/>
  <c r="AM19" i="15"/>
  <c r="AM11" i="15"/>
  <c r="AM130" i="14"/>
  <c r="AM80" i="14"/>
  <c r="AM19" i="14"/>
  <c r="AM130" i="13"/>
  <c r="AM120" i="13"/>
  <c r="AM70" i="19"/>
  <c r="AM30" i="19"/>
  <c r="AM168" i="18"/>
  <c r="AM139" i="18"/>
  <c r="AM114" i="18"/>
  <c r="AH63" i="16"/>
  <c r="AH80" i="17"/>
  <c r="AM129" i="12"/>
  <c r="AH24" i="12"/>
  <c r="AH21" i="12"/>
  <c r="AM113" i="8"/>
  <c r="AM104" i="8"/>
  <c r="AM94" i="8"/>
  <c r="AM39" i="8"/>
  <c r="AM142" i="17"/>
  <c r="AM92" i="17"/>
  <c r="AH11" i="17"/>
  <c r="AM26" i="16"/>
  <c r="AM18" i="16"/>
  <c r="AM89" i="15"/>
  <c r="AM28" i="15"/>
  <c r="AM20" i="15"/>
  <c r="AM12" i="15"/>
  <c r="AM48" i="14"/>
  <c r="AM45" i="13"/>
  <c r="AM13" i="13"/>
  <c r="AM80" i="19"/>
  <c r="AM66" i="19"/>
  <c r="AM37" i="19"/>
  <c r="AM164" i="18"/>
  <c r="AM143" i="18"/>
  <c r="AH30" i="12"/>
  <c r="AM77" i="11"/>
  <c r="AM39" i="11"/>
  <c r="AM91" i="9"/>
  <c r="AM97" i="8"/>
  <c r="AM48" i="8"/>
  <c r="AH28" i="17"/>
  <c r="AH17" i="17"/>
  <c r="AM27" i="16"/>
  <c r="AM19" i="16"/>
  <c r="AM11" i="16"/>
  <c r="AM29" i="15"/>
  <c r="AM21" i="15"/>
  <c r="AM13" i="15"/>
  <c r="AM101" i="14"/>
  <c r="AM93" i="13"/>
  <c r="AM41" i="13"/>
  <c r="AM95" i="19"/>
  <c r="AM48" i="19"/>
  <c r="AM14" i="19"/>
  <c r="AM147" i="18"/>
  <c r="AM14" i="18"/>
  <c r="AH40" i="8"/>
  <c r="AH38" i="9"/>
  <c r="AM119" i="9"/>
  <c r="AM67" i="9"/>
  <c r="AM125" i="17"/>
  <c r="AM44" i="17"/>
  <c r="AM70" i="16"/>
  <c r="AM28" i="16"/>
  <c r="AM20" i="16"/>
  <c r="AM12" i="16"/>
  <c r="AM105" i="15"/>
  <c r="AM73" i="15"/>
  <c r="AM41" i="15"/>
  <c r="AM30" i="15"/>
  <c r="AM22" i="15"/>
  <c r="AM14" i="15"/>
  <c r="AM119" i="14"/>
  <c r="AM87" i="14"/>
  <c r="AM27" i="14"/>
  <c r="AM20" i="14"/>
  <c r="AM16" i="13"/>
  <c r="AM148" i="18"/>
  <c r="AM18" i="18"/>
  <c r="AM115" i="11"/>
  <c r="AM13" i="17"/>
  <c r="AM102" i="16"/>
  <c r="AM88" i="16"/>
  <c r="AM23" i="16"/>
  <c r="AM123" i="15"/>
  <c r="AM24" i="15"/>
  <c r="AM180" i="18"/>
  <c r="AM141" i="18"/>
  <c r="AM19" i="18"/>
  <c r="AH42" i="11"/>
  <c r="AH40" i="11"/>
  <c r="AM111" i="11"/>
  <c r="AM98" i="8"/>
  <c r="AM114" i="16"/>
  <c r="AM24" i="16"/>
  <c r="AM25" i="15"/>
  <c r="AM103" i="14"/>
  <c r="AM14" i="14"/>
  <c r="AM101" i="19"/>
  <c r="AM172" i="18"/>
  <c r="AM97" i="18"/>
  <c r="AM26" i="18"/>
  <c r="AM61" i="12"/>
  <c r="AH20" i="12"/>
  <c r="AH17" i="12"/>
  <c r="AH15" i="9"/>
  <c r="AH11" i="9"/>
  <c r="AM119" i="8"/>
  <c r="AM48" i="17"/>
  <c r="AM27" i="17"/>
  <c r="AM29" i="16"/>
  <c r="AM13" i="16"/>
  <c r="AM68" i="15"/>
  <c r="AM26" i="15"/>
  <c r="AM122" i="14"/>
  <c r="AM111" i="14"/>
  <c r="AM99" i="13"/>
  <c r="AM116" i="19"/>
  <c r="AM61" i="19"/>
  <c r="AM17" i="19"/>
  <c r="AM100" i="18"/>
  <c r="AM76" i="18"/>
  <c r="AM20" i="18"/>
  <c r="AH121" i="13"/>
  <c r="AM95" i="10"/>
  <c r="AM66" i="16"/>
  <c r="AM37" i="16"/>
  <c r="AM15" i="16"/>
  <c r="AM16" i="15"/>
  <c r="AM48" i="13"/>
  <c r="AM122" i="19"/>
  <c r="AM149" i="18"/>
  <c r="AH65" i="12"/>
  <c r="AM91" i="11"/>
  <c r="AM126" i="15"/>
  <c r="AM37" i="15"/>
  <c r="AM18" i="15"/>
  <c r="AM91" i="13"/>
  <c r="AM15" i="19"/>
  <c r="AM155" i="18"/>
  <c r="AM150" i="18"/>
  <c r="AM22" i="18"/>
  <c r="AM98" i="17"/>
  <c r="AM11" i="17"/>
  <c r="AM45" i="16"/>
  <c r="AM14" i="16"/>
  <c r="AM97" i="15"/>
  <c r="AM23" i="15"/>
  <c r="AM114" i="14"/>
  <c r="AM74" i="19"/>
  <c r="AM151" i="18"/>
  <c r="AM101" i="17"/>
  <c r="AM72" i="17"/>
  <c r="AH18" i="17"/>
  <c r="AM73" i="16"/>
  <c r="AM44" i="15"/>
  <c r="AM93" i="14"/>
  <c r="AM22" i="19"/>
  <c r="AM41" i="12"/>
  <c r="AM73" i="10"/>
  <c r="AM136" i="17"/>
  <c r="AM16" i="16"/>
  <c r="AM15" i="15"/>
  <c r="AM124" i="14"/>
  <c r="AM29" i="13"/>
  <c r="AM15" i="18"/>
  <c r="AM12" i="18"/>
  <c r="AM93" i="16"/>
  <c r="AM14" i="13"/>
  <c r="AM70" i="14"/>
  <c r="AM30" i="14"/>
  <c r="AM145" i="18"/>
  <c r="AM100" i="9"/>
  <c r="AM21" i="13"/>
  <c r="AM126" i="18"/>
  <c r="AM55" i="8"/>
  <c r="AM19" i="13"/>
  <c r="AM115" i="15"/>
  <c r="AM11" i="14"/>
  <c r="AM30" i="16"/>
  <c r="AM21" i="16"/>
  <c r="AM17" i="15"/>
  <c r="AM91" i="12"/>
  <c r="AM124" i="16"/>
  <c r="AM22" i="16"/>
  <c r="AM118" i="15"/>
  <c r="AM104" i="17"/>
  <c r="AM62" i="17"/>
  <c r="AM51" i="13"/>
  <c r="AM30" i="18"/>
  <c r="AM27" i="18"/>
  <c r="AM25" i="14"/>
  <c r="AM18" i="19"/>
  <c r="AM25" i="19"/>
  <c r="AM140" i="14"/>
  <c r="AM128" i="13"/>
  <c r="AM90" i="10"/>
  <c r="AM123" i="10"/>
  <c r="AM177" i="18"/>
  <c r="AM114" i="10"/>
  <c r="AH62" i="11"/>
  <c r="AH161" i="18"/>
  <c r="AM136" i="14"/>
  <c r="AM22" i="13"/>
  <c r="AH14" i="12"/>
  <c r="AM48" i="15"/>
  <c r="AM127" i="13"/>
  <c r="AM137" i="18"/>
  <c r="AH78" i="11"/>
  <c r="AM152" i="18"/>
  <c r="AM74" i="11"/>
  <c r="AM24" i="13"/>
  <c r="AM115" i="19"/>
  <c r="AM117" i="14"/>
  <c r="AH36" i="9"/>
  <c r="AH68" i="11"/>
  <c r="AH129" i="15"/>
  <c r="AM11" i="18"/>
  <c r="AM63" i="14"/>
  <c r="AM101" i="16"/>
  <c r="AM15" i="12"/>
  <c r="AM61" i="16"/>
  <c r="AH19" i="8"/>
  <c r="AM54" i="14"/>
  <c r="AM28" i="19"/>
  <c r="AM42" i="14"/>
  <c r="AH54" i="12"/>
  <c r="AM29" i="18"/>
  <c r="AH148" i="18"/>
  <c r="AM87" i="11"/>
  <c r="AH96" i="12"/>
  <c r="AM161" i="18"/>
  <c r="AM23" i="19"/>
  <c r="AM16" i="9"/>
  <c r="AM16" i="18"/>
  <c r="AM15" i="13"/>
  <c r="AM92" i="16"/>
  <c r="AM12" i="10"/>
  <c r="AM63" i="19"/>
  <c r="AM28" i="14"/>
  <c r="AM125" i="19"/>
  <c r="AM17" i="14"/>
  <c r="AM19" i="17"/>
  <c r="AM165" i="18"/>
  <c r="AM77" i="13"/>
  <c r="AM68" i="12"/>
  <c r="AH151" i="18"/>
  <c r="AM26" i="13"/>
  <c r="AM40" i="16"/>
  <c r="AM146" i="18"/>
  <c r="AM98" i="13"/>
  <c r="AM130" i="9"/>
  <c r="AM68" i="11"/>
  <c r="AH145" i="18"/>
  <c r="AM117" i="16"/>
  <c r="AH15" i="12"/>
  <c r="AM17" i="18"/>
  <c r="AM104" i="19"/>
  <c r="AM143" i="17"/>
  <c r="AM70" i="9"/>
  <c r="AM77" i="19"/>
  <c r="AM100" i="15"/>
  <c r="AM28" i="13"/>
  <c r="AM113" i="15"/>
  <c r="AM167" i="18"/>
  <c r="AM100" i="13"/>
  <c r="AM104" i="14"/>
  <c r="AH25" i="16"/>
  <c r="AM112" i="9"/>
  <c r="AH48" i="16"/>
  <c r="AM62" i="11"/>
  <c r="AM121" i="17"/>
  <c r="AH11" i="12"/>
  <c r="AM17" i="13"/>
  <c r="AM65" i="8"/>
  <c r="AH27" i="9"/>
  <c r="AH30" i="16"/>
  <c r="AM21" i="14"/>
  <c r="AM36" i="15"/>
  <c r="AM23" i="18"/>
  <c r="AM26" i="14"/>
  <c r="AM28" i="18"/>
  <c r="AM43" i="17"/>
  <c r="AM104" i="15"/>
  <c r="AM42" i="18"/>
  <c r="AM96" i="13"/>
  <c r="AM54" i="16"/>
  <c r="AM118" i="17"/>
  <c r="AH47" i="9"/>
  <c r="AM120" i="11"/>
  <c r="AM40" i="8"/>
  <c r="AM25" i="18"/>
  <c r="AM63" i="18"/>
  <c r="AM171" i="18"/>
  <c r="AM121" i="19"/>
  <c r="AM61" i="13"/>
  <c r="AM67" i="15"/>
  <c r="AM99" i="15"/>
  <c r="AM97" i="12"/>
  <c r="AM36" i="13"/>
  <c r="AM72" i="9"/>
  <c r="AM119" i="18"/>
  <c r="AM169" i="18"/>
  <c r="AM129" i="19"/>
  <c r="AH48" i="8"/>
  <c r="AM48" i="18"/>
  <c r="AM65" i="19"/>
  <c r="AM46" i="14"/>
  <c r="AH46" i="16"/>
  <c r="AH146" i="18"/>
  <c r="AM117" i="19"/>
  <c r="AM90" i="15"/>
  <c r="AM103" i="8"/>
  <c r="AM30" i="11"/>
  <c r="AH44" i="17"/>
  <c r="AH101" i="11"/>
  <c r="AM20" i="9"/>
  <c r="AH72" i="17"/>
  <c r="AH24" i="9"/>
  <c r="AH52" i="12"/>
  <c r="AM95" i="11"/>
  <c r="AM147" i="10"/>
  <c r="AM116" i="12"/>
  <c r="AH36" i="10"/>
  <c r="AM69" i="8"/>
  <c r="AM99" i="12"/>
  <c r="AM111" i="17"/>
  <c r="AM12" i="9"/>
  <c r="AM114" i="9"/>
  <c r="AM78" i="8"/>
  <c r="AM22" i="12"/>
  <c r="AH40" i="10"/>
  <c r="AH177" i="18"/>
  <c r="AH24" i="10"/>
  <c r="AM23" i="14"/>
  <c r="AH37" i="10"/>
  <c r="AM129" i="18"/>
  <c r="AM61" i="15"/>
  <c r="AM42" i="15"/>
  <c r="AM39" i="18"/>
  <c r="AM121" i="16"/>
  <c r="AH51" i="17"/>
  <c r="AM96" i="14"/>
  <c r="AM29" i="19"/>
  <c r="AM127" i="17"/>
  <c r="AM16" i="19"/>
  <c r="AM52" i="16"/>
  <c r="AM94" i="19"/>
  <c r="AM121" i="18"/>
  <c r="AM11" i="19"/>
  <c r="AM38" i="14"/>
  <c r="AM25" i="17"/>
  <c r="AH150" i="18"/>
  <c r="AM121" i="13"/>
  <c r="AH29" i="16"/>
  <c r="AM73" i="13"/>
  <c r="AM175" i="18"/>
  <c r="AM26" i="19"/>
  <c r="AM12" i="14"/>
  <c r="AM16" i="14"/>
  <c r="AM79" i="19"/>
  <c r="AM77" i="16"/>
  <c r="AM128" i="17"/>
  <c r="AM47" i="9"/>
  <c r="AM89" i="8"/>
  <c r="AM51" i="17"/>
  <c r="AH16" i="10"/>
  <c r="AM113" i="17"/>
  <c r="AM120" i="15"/>
  <c r="AM112" i="15"/>
  <c r="AM136" i="18"/>
  <c r="AM119" i="15"/>
  <c r="AM44" i="9"/>
  <c r="AM44" i="14"/>
  <c r="AM137" i="10"/>
  <c r="AM47" i="11"/>
  <c r="AM36" i="18"/>
  <c r="AM29" i="14"/>
  <c r="AM129" i="15"/>
  <c r="AH19" i="17"/>
  <c r="AH76" i="11"/>
  <c r="AH155" i="18"/>
  <c r="AM45" i="11"/>
  <c r="AM76" i="19"/>
  <c r="AM51" i="12"/>
  <c r="AM129" i="13"/>
  <c r="AM69" i="15"/>
  <c r="AM114" i="11"/>
  <c r="AM24" i="8"/>
  <c r="AM21" i="10"/>
  <c r="AM65" i="11"/>
  <c r="AM75" i="9"/>
  <c r="AH86" i="17"/>
  <c r="AM54" i="11"/>
  <c r="AH53" i="9"/>
  <c r="AH48" i="10"/>
  <c r="AH70" i="17"/>
  <c r="AH102" i="10"/>
  <c r="AH121" i="17"/>
  <c r="AM114" i="17"/>
  <c r="AH23" i="12"/>
  <c r="AH52" i="10"/>
  <c r="AM80" i="8"/>
  <c r="AM28" i="8"/>
  <c r="AM28" i="9"/>
  <c r="AM80" i="10"/>
  <c r="AM26" i="12"/>
  <c r="AM95" i="12"/>
  <c r="AM16" i="11"/>
  <c r="AM25" i="12"/>
  <c r="AM45" i="9"/>
  <c r="AH49" i="10"/>
  <c r="AM68" i="10"/>
  <c r="AH68" i="17"/>
  <c r="AH89" i="12"/>
  <c r="AH45" i="16"/>
  <c r="AH78" i="10"/>
  <c r="AM130" i="8"/>
  <c r="AM28" i="12"/>
  <c r="AM76" i="17"/>
  <c r="AH96" i="10"/>
  <c r="AH105" i="12"/>
  <c r="AH87" i="16"/>
  <c r="AH41" i="10"/>
  <c r="AH77" i="11"/>
  <c r="AH100" i="10"/>
  <c r="AH123" i="12"/>
  <c r="AH66" i="9"/>
  <c r="AH104" i="11"/>
  <c r="AH102" i="9"/>
  <c r="AH118" i="15"/>
  <c r="AH127" i="8"/>
  <c r="AH126" i="13"/>
  <c r="AH115" i="17"/>
  <c r="AH122" i="16"/>
  <c r="AH138" i="10"/>
  <c r="AH168" i="18"/>
  <c r="AH117" i="12"/>
  <c r="AH122" i="12"/>
  <c r="AH152" i="14"/>
  <c r="AH144" i="14"/>
  <c r="AM124" i="12"/>
  <c r="AM96" i="8"/>
  <c r="AH92" i="9"/>
  <c r="AM38" i="12"/>
  <c r="AM24" i="11"/>
  <c r="AH74" i="16"/>
  <c r="AM67" i="11"/>
  <c r="AH127" i="16"/>
  <c r="AH111" i="8"/>
  <c r="AH164" i="18"/>
  <c r="AH167" i="18"/>
  <c r="AM129" i="14"/>
  <c r="AM28" i="10"/>
  <c r="AM42" i="10"/>
  <c r="AM27" i="12"/>
  <c r="AH92" i="17"/>
  <c r="AM92" i="9"/>
  <c r="AH87" i="8"/>
  <c r="AH39" i="11"/>
  <c r="AM62" i="10"/>
  <c r="AM37" i="12"/>
  <c r="AH70" i="16"/>
  <c r="AH125" i="13"/>
  <c r="AH114" i="16"/>
  <c r="AH117" i="19"/>
  <c r="AH126" i="8"/>
  <c r="AH136" i="17"/>
  <c r="AH163" i="18"/>
  <c r="AH176" i="18"/>
  <c r="AM127" i="14"/>
  <c r="AH12" i="10"/>
  <c r="AH23" i="9"/>
  <c r="AM68" i="18"/>
  <c r="AM62" i="16"/>
  <c r="AM25" i="13"/>
  <c r="AM140" i="18"/>
  <c r="AH99" i="12"/>
  <c r="AM44" i="16"/>
  <c r="AH27" i="8"/>
  <c r="AM46" i="15"/>
  <c r="AM67" i="13"/>
  <c r="AM75" i="15"/>
  <c r="AH77" i="17"/>
  <c r="AH27" i="12"/>
  <c r="AM72" i="11"/>
  <c r="AM30" i="13"/>
  <c r="AM118" i="18"/>
  <c r="AM95" i="16"/>
  <c r="AM27" i="13"/>
  <c r="AH28" i="16"/>
  <c r="AM80" i="9"/>
  <c r="AH27" i="16"/>
  <c r="AM12" i="19"/>
  <c r="AH26" i="16"/>
  <c r="AM54" i="9"/>
  <c r="AM49" i="12"/>
  <c r="AM19" i="19"/>
  <c r="AM79" i="14"/>
  <c r="AM63" i="16"/>
  <c r="AM73" i="19"/>
  <c r="AM52" i="13"/>
  <c r="AM92" i="15"/>
  <c r="AM88" i="14"/>
  <c r="AM36" i="16"/>
  <c r="AM24" i="17"/>
  <c r="AM76" i="11"/>
  <c r="AM98" i="18"/>
  <c r="AM152" i="14"/>
  <c r="AM50" i="17"/>
  <c r="AH45" i="11"/>
  <c r="AH70" i="8"/>
  <c r="AM38" i="19"/>
  <c r="AM92" i="14"/>
  <c r="AM13" i="10"/>
  <c r="AH51" i="12"/>
  <c r="AM127" i="18"/>
  <c r="AM111" i="15"/>
  <c r="AM94" i="9"/>
  <c r="AM112" i="10"/>
  <c r="AM89" i="12"/>
  <c r="AM122" i="8"/>
  <c r="AH21" i="10"/>
  <c r="AH76" i="8"/>
  <c r="AM41" i="8"/>
  <c r="AM55" i="11"/>
  <c r="AM53" i="9"/>
  <c r="AH73" i="17"/>
  <c r="AM102" i="10"/>
  <c r="AM120" i="17"/>
  <c r="AM111" i="10"/>
  <c r="AM44" i="12"/>
  <c r="AH71" i="12"/>
  <c r="AH67" i="9"/>
  <c r="AM73" i="8"/>
  <c r="AH28" i="9"/>
  <c r="AH44" i="10"/>
  <c r="AM66" i="8"/>
  <c r="AM30" i="12"/>
  <c r="AH53" i="10"/>
  <c r="AH71" i="10"/>
  <c r="AM20" i="11"/>
  <c r="AM29" i="12"/>
  <c r="AH50" i="9"/>
  <c r="AH65" i="8"/>
  <c r="AM68" i="17"/>
  <c r="AM78" i="10"/>
  <c r="AM120" i="10"/>
  <c r="AH67" i="11"/>
  <c r="AH104" i="17"/>
  <c r="AH61" i="11"/>
  <c r="AH91" i="11"/>
  <c r="AH72" i="10"/>
  <c r="AH67" i="17"/>
  <c r="AH104" i="8"/>
  <c r="AH111" i="16"/>
  <c r="AH128" i="17"/>
  <c r="AH126" i="17"/>
  <c r="AH130" i="19"/>
  <c r="AH124" i="16"/>
  <c r="AH119" i="12"/>
  <c r="AH175" i="18"/>
  <c r="AH155" i="14"/>
  <c r="AM72" i="8"/>
  <c r="AM38" i="9"/>
  <c r="AM66" i="9"/>
  <c r="AM74" i="12"/>
  <c r="AM114" i="8"/>
  <c r="AM54" i="12"/>
  <c r="AH37" i="12"/>
  <c r="AH62" i="9"/>
  <c r="AH120" i="10"/>
  <c r="AH119" i="8"/>
  <c r="AH139" i="14"/>
  <c r="AM102" i="19"/>
  <c r="AM94" i="16"/>
  <c r="AH75" i="17"/>
  <c r="AM105" i="8"/>
  <c r="AH50" i="12"/>
  <c r="AH105" i="10"/>
  <c r="AM122" i="12"/>
  <c r="AM28" i="11"/>
  <c r="AH66" i="17"/>
  <c r="AH92" i="11"/>
  <c r="AH77" i="9"/>
  <c r="AH69" i="17"/>
  <c r="AH122" i="15"/>
  <c r="AH113" i="9"/>
  <c r="AH102" i="16"/>
  <c r="AH169" i="18"/>
  <c r="AH146" i="10"/>
  <c r="AM50" i="18"/>
  <c r="AM41" i="14"/>
  <c r="AM117" i="13"/>
  <c r="AM69" i="12"/>
  <c r="AH66" i="8"/>
  <c r="AM18" i="14"/>
  <c r="AM119" i="13"/>
  <c r="AM36" i="17"/>
  <c r="AM65" i="14"/>
  <c r="AH30" i="17"/>
  <c r="AH54" i="8"/>
  <c r="AM72" i="10"/>
  <c r="AM46" i="16"/>
  <c r="AM123" i="19"/>
  <c r="AM86" i="14"/>
  <c r="AM75" i="13"/>
  <c r="AM123" i="8"/>
  <c r="AM11" i="12"/>
  <c r="AM138" i="18"/>
  <c r="AM13" i="18"/>
  <c r="AM126" i="8"/>
  <c r="AM74" i="14"/>
  <c r="AM20" i="19"/>
  <c r="AM111" i="13"/>
  <c r="AH74" i="11"/>
  <c r="AM144" i="14"/>
  <c r="AM54" i="19"/>
  <c r="AM121" i="14"/>
  <c r="AM46" i="19"/>
  <c r="AH80" i="9"/>
  <c r="AM38" i="17"/>
  <c r="AM115" i="9"/>
  <c r="AH49" i="12"/>
  <c r="AM113" i="18"/>
  <c r="AM116" i="8"/>
  <c r="AM26" i="11"/>
  <c r="AM88" i="19"/>
  <c r="AH136" i="18"/>
  <c r="AM20" i="13"/>
  <c r="AM48" i="16"/>
  <c r="AH73" i="10"/>
  <c r="AH139" i="18"/>
  <c r="AM127" i="15"/>
  <c r="AM148" i="17"/>
  <c r="AM46" i="12"/>
  <c r="AM55" i="9"/>
  <c r="AM70" i="8"/>
  <c r="AM61" i="18"/>
  <c r="AM86" i="19"/>
  <c r="AM113" i="14"/>
  <c r="AH13" i="10"/>
  <c r="AH138" i="18"/>
  <c r="AM96" i="19"/>
  <c r="AM79" i="16"/>
  <c r="AM118" i="9"/>
  <c r="AM64" i="15"/>
  <c r="AM28" i="17"/>
  <c r="AM71" i="10"/>
  <c r="AH61" i="17"/>
  <c r="AM130" i="11"/>
  <c r="AH55" i="8"/>
  <c r="AH92" i="8"/>
  <c r="AM118" i="10"/>
  <c r="AM27" i="11"/>
  <c r="AH79" i="16"/>
  <c r="AH65" i="10"/>
  <c r="AH118" i="17"/>
  <c r="AH165" i="18"/>
  <c r="AM15" i="9"/>
  <c r="AM155" i="10"/>
  <c r="AH64" i="10"/>
  <c r="AH52" i="16"/>
  <c r="AH55" i="11"/>
  <c r="AH62" i="10"/>
  <c r="AH96" i="16"/>
  <c r="AH120" i="17"/>
  <c r="AH136" i="14"/>
  <c r="AM52" i="18"/>
  <c r="AH152" i="18"/>
  <c r="AM78" i="9"/>
  <c r="AM11" i="13"/>
  <c r="AH147" i="18"/>
  <c r="AM163" i="18"/>
  <c r="AH17" i="10"/>
  <c r="AH28" i="10"/>
  <c r="AH20" i="9"/>
  <c r="AM29" i="10"/>
  <c r="AH116" i="19"/>
  <c r="AH16" i="9"/>
  <c r="AM98" i="10"/>
  <c r="AM45" i="19"/>
  <c r="AM73" i="14"/>
  <c r="AM103" i="11"/>
  <c r="AM127" i="16"/>
  <c r="AM111" i="18"/>
  <c r="AM12" i="17"/>
  <c r="AM111" i="16"/>
  <c r="AH137" i="18"/>
  <c r="AM24" i="19"/>
  <c r="AM123" i="16"/>
  <c r="AH26" i="11"/>
  <c r="AH36" i="17"/>
  <c r="AM125" i="15"/>
  <c r="AM27" i="8"/>
  <c r="AH72" i="9"/>
  <c r="AH143" i="18"/>
  <c r="AM42" i="13"/>
  <c r="AM42" i="16"/>
  <c r="AM88" i="12"/>
  <c r="AH55" i="9"/>
  <c r="AH154" i="18"/>
  <c r="AM17" i="10"/>
  <c r="AH46" i="9"/>
  <c r="AM68" i="19"/>
  <c r="AH142" i="18"/>
  <c r="AM71" i="14"/>
  <c r="AM16" i="10"/>
  <c r="AH42" i="17"/>
  <c r="AH39" i="8"/>
  <c r="AM122" i="11"/>
  <c r="AH130" i="13"/>
  <c r="AH105" i="17"/>
  <c r="AH114" i="9"/>
  <c r="AH171" i="18"/>
  <c r="AH140" i="14"/>
  <c r="AM52" i="15"/>
  <c r="AM24" i="18"/>
  <c r="AM90" i="18"/>
  <c r="AM130" i="16"/>
  <c r="AM65" i="13"/>
  <c r="AM44" i="19"/>
  <c r="AM119" i="17"/>
  <c r="AM51" i="15"/>
  <c r="AM115" i="16"/>
  <c r="AH38" i="11"/>
  <c r="AH129" i="17"/>
  <c r="AH36" i="16"/>
  <c r="AM23" i="17"/>
  <c r="AM69" i="13"/>
  <c r="AM18" i="10"/>
  <c r="AM100" i="19"/>
  <c r="AM90" i="13"/>
  <c r="AM144" i="18"/>
  <c r="AM13" i="19"/>
  <c r="AM69" i="17"/>
  <c r="AM73" i="12"/>
  <c r="AM95" i="14"/>
  <c r="AM22" i="14"/>
  <c r="AH141" i="18"/>
  <c r="AM44" i="13"/>
  <c r="AM51" i="9"/>
  <c r="AH119" i="16"/>
  <c r="AH144" i="18"/>
  <c r="AM70" i="15"/>
  <c r="AM14" i="17"/>
  <c r="AM104" i="11"/>
  <c r="AM39" i="17"/>
  <c r="AM21" i="19"/>
  <c r="AM18" i="13"/>
  <c r="AM94" i="14"/>
  <c r="AM87" i="16"/>
  <c r="AH13" i="8"/>
  <c r="AM88" i="8"/>
  <c r="AM54" i="8"/>
  <c r="AM52" i="12"/>
  <c r="AM44" i="18"/>
  <c r="AM71" i="19"/>
  <c r="AM104" i="13"/>
  <c r="AM74" i="16"/>
  <c r="AM52" i="9"/>
  <c r="AM179" i="18"/>
  <c r="AM117" i="15"/>
  <c r="AM141" i="17"/>
  <c r="AM25" i="10"/>
  <c r="AM50" i="13"/>
  <c r="AM102" i="14"/>
  <c r="AM67" i="17"/>
  <c r="AH44" i="9"/>
  <c r="AM66" i="17"/>
  <c r="AM38" i="11"/>
  <c r="AH122" i="8"/>
  <c r="AH29" i="10"/>
  <c r="AM104" i="12"/>
  <c r="AH95" i="11"/>
  <c r="AM113" i="16"/>
  <c r="AM93" i="11"/>
  <c r="AM43" i="9"/>
  <c r="AM126" i="17"/>
  <c r="AH19" i="12"/>
  <c r="AM53" i="8"/>
  <c r="AH79" i="10"/>
  <c r="AH93" i="16"/>
  <c r="AM75" i="11"/>
  <c r="AH43" i="12"/>
  <c r="AM13" i="12"/>
  <c r="AM45" i="8"/>
  <c r="AH37" i="16"/>
  <c r="AM125" i="11"/>
  <c r="AH64" i="16"/>
  <c r="AM16" i="12"/>
  <c r="AH66" i="10"/>
  <c r="AH124" i="8"/>
  <c r="AH72" i="8"/>
  <c r="AH91" i="9"/>
  <c r="AH114" i="19"/>
  <c r="AH45" i="10"/>
  <c r="AH62" i="12"/>
  <c r="AH105" i="16"/>
  <c r="AH86" i="9"/>
  <c r="AH119" i="13"/>
  <c r="AH113" i="17"/>
  <c r="AH121" i="15"/>
  <c r="AH113" i="19"/>
  <c r="AH118" i="13"/>
  <c r="AH112" i="9"/>
  <c r="AH142" i="17"/>
  <c r="AH128" i="10"/>
  <c r="AH121" i="12"/>
  <c r="AH124" i="10"/>
  <c r="AH112" i="15"/>
  <c r="AH116" i="8"/>
  <c r="AH121" i="9"/>
  <c r="AH129" i="9"/>
  <c r="AH129" i="12"/>
  <c r="AH125" i="10"/>
  <c r="AH179" i="18"/>
  <c r="AH152" i="10"/>
  <c r="AH120" i="11"/>
  <c r="AH148" i="17"/>
  <c r="AH23" i="17"/>
  <c r="AH18" i="10"/>
  <c r="AM12" i="13"/>
  <c r="AM100" i="14"/>
  <c r="AM27" i="19"/>
  <c r="AM96" i="16"/>
  <c r="AM65" i="16"/>
  <c r="AM125" i="14"/>
  <c r="AM142" i="18"/>
  <c r="AH149" i="18"/>
  <c r="AM115" i="14"/>
  <c r="AH51" i="9"/>
  <c r="AM89" i="18"/>
  <c r="AM13" i="14"/>
  <c r="AM98" i="15"/>
  <c r="AH43" i="11"/>
  <c r="AH39" i="17"/>
  <c r="AM116" i="14"/>
  <c r="AH12" i="17"/>
  <c r="AH16" i="8"/>
  <c r="AH18" i="12"/>
  <c r="AM21" i="18"/>
  <c r="AM153" i="18"/>
  <c r="AM24" i="14"/>
  <c r="AM77" i="15"/>
  <c r="AM92" i="19"/>
  <c r="AM125" i="13"/>
  <c r="AM20" i="17"/>
  <c r="AM15" i="8"/>
  <c r="AM93" i="9"/>
  <c r="AM103" i="16"/>
  <c r="AM21" i="8"/>
  <c r="AH25" i="10"/>
  <c r="AH44" i="16"/>
  <c r="AH153" i="18"/>
  <c r="AM92" i="13"/>
  <c r="AM123" i="14"/>
  <c r="AM112" i="17"/>
  <c r="AM78" i="13"/>
  <c r="AH120" i="15"/>
  <c r="AH140" i="18"/>
  <c r="AM173" i="18"/>
  <c r="AH65" i="11"/>
  <c r="AH97" i="8"/>
  <c r="AH44" i="12"/>
  <c r="AM22" i="10"/>
  <c r="AM12" i="8"/>
  <c r="AH53" i="17"/>
  <c r="AM64" i="10"/>
  <c r="AH95" i="12"/>
  <c r="AM43" i="11"/>
  <c r="AH68" i="10"/>
  <c r="AM117" i="12"/>
  <c r="AH88" i="10"/>
  <c r="AH117" i="13"/>
  <c r="AH130" i="9"/>
  <c r="AH112" i="17"/>
  <c r="AH114" i="11"/>
  <c r="AH130" i="10"/>
  <c r="AH115" i="15"/>
  <c r="AH94" i="16"/>
  <c r="AH90" i="10"/>
  <c r="AH121" i="19"/>
  <c r="AH111" i="12"/>
  <c r="AH118" i="9"/>
  <c r="AH173" i="18"/>
  <c r="AH113" i="11"/>
  <c r="B32" i="30"/>
  <c r="AH104" i="16" s="1"/>
  <c r="AM24" i="10"/>
  <c r="AM40" i="10"/>
  <c r="AM124" i="8"/>
  <c r="AH116" i="16"/>
  <c r="AH121" i="11"/>
  <c r="AH127" i="12"/>
  <c r="AH153" i="10"/>
  <c r="AH118" i="10"/>
  <c r="AH141" i="17"/>
  <c r="AH47" i="11"/>
  <c r="AH98" i="9"/>
  <c r="AH70" i="9"/>
  <c r="AH88" i="8"/>
  <c r="AH120" i="13"/>
  <c r="AH122" i="11"/>
  <c r="AM116" i="9"/>
  <c r="AH63" i="10"/>
  <c r="AH53" i="16"/>
  <c r="AH154" i="17"/>
  <c r="AM27" i="9"/>
  <c r="AM15" i="14"/>
  <c r="AM23" i="13"/>
  <c r="AM121" i="15"/>
  <c r="AH15" i="8"/>
  <c r="AM113" i="13"/>
  <c r="AM151" i="17"/>
  <c r="AM40" i="11"/>
  <c r="AM24" i="9"/>
  <c r="AH54" i="11"/>
  <c r="AM105" i="11"/>
  <c r="AM20" i="8"/>
  <c r="AM36" i="12"/>
  <c r="AM79" i="10"/>
  <c r="AM29" i="11"/>
  <c r="AH123" i="15"/>
  <c r="AH124" i="12"/>
  <c r="AM14" i="12"/>
  <c r="AH54" i="16"/>
  <c r="AH120" i="19"/>
  <c r="AH114" i="17"/>
  <c r="AH172" i="18"/>
  <c r="AH113" i="13"/>
  <c r="AH95" i="10"/>
  <c r="AH129" i="13"/>
  <c r="AH180" i="18"/>
  <c r="AM105" i="17"/>
  <c r="AM43" i="12"/>
  <c r="AH76" i="17"/>
  <c r="AH94" i="17"/>
  <c r="AH120" i="9"/>
  <c r="AH142" i="14"/>
  <c r="AH144" i="17"/>
  <c r="AH128" i="13"/>
  <c r="AM105" i="10"/>
  <c r="AH98" i="17"/>
  <c r="AH11" i="8"/>
  <c r="AM154" i="18"/>
  <c r="AM142" i="14"/>
  <c r="AM16" i="8"/>
  <c r="AM66" i="12"/>
  <c r="AM23" i="12"/>
  <c r="AH65" i="9"/>
  <c r="AH126" i="15"/>
  <c r="AH151" i="17"/>
  <c r="AH128" i="9"/>
  <c r="AM12" i="11"/>
  <c r="AM12" i="12"/>
  <c r="AH123" i="17"/>
  <c r="AH114" i="10"/>
  <c r="AM69" i="16"/>
  <c r="AH79" i="12"/>
  <c r="AH38" i="17"/>
  <c r="AH103" i="8"/>
  <c r="AM66" i="14"/>
  <c r="AM40" i="19"/>
  <c r="AM113" i="19"/>
  <c r="AM13" i="8"/>
  <c r="AM71" i="16"/>
  <c r="AM78" i="11"/>
  <c r="AH73" i="12"/>
  <c r="AH98" i="10"/>
  <c r="AH43" i="9"/>
  <c r="AH12" i="9"/>
  <c r="AM76" i="10"/>
  <c r="AM18" i="12"/>
  <c r="AH47" i="8"/>
  <c r="AM87" i="8"/>
  <c r="AM128" i="10"/>
  <c r="AH45" i="9"/>
  <c r="AH105" i="9"/>
  <c r="AH71" i="8"/>
  <c r="AH116" i="9"/>
  <c r="AH46" i="12"/>
  <c r="AM129" i="16"/>
  <c r="AM48" i="10"/>
  <c r="AH69" i="8"/>
  <c r="AH80" i="10"/>
  <c r="AH103" i="16"/>
  <c r="AH128" i="15"/>
  <c r="AM128" i="15"/>
  <c r="AM19" i="12"/>
  <c r="AH43" i="17"/>
  <c r="AH117" i="16"/>
  <c r="AH119" i="10"/>
  <c r="AM78" i="15"/>
  <c r="AH20" i="17"/>
  <c r="AM30" i="10"/>
  <c r="AH30" i="11"/>
  <c r="AM128" i="9"/>
  <c r="AH80" i="8"/>
  <c r="AM101" i="11"/>
  <c r="AH62" i="16"/>
  <c r="AM20" i="12"/>
  <c r="AH100" i="17"/>
  <c r="AH114" i="8"/>
  <c r="AH119" i="11"/>
  <c r="AH143" i="17"/>
  <c r="AH127" i="11"/>
  <c r="AM66" i="13"/>
  <c r="AH26" i="12"/>
  <c r="AH23" i="8"/>
  <c r="AM92" i="18"/>
  <c r="AM63" i="10"/>
  <c r="AH50" i="8"/>
  <c r="AM17" i="12"/>
  <c r="AM97" i="10"/>
  <c r="AM24" i="12"/>
  <c r="AH98" i="8"/>
  <c r="AH96" i="8"/>
  <c r="AH130" i="16"/>
  <c r="AH111" i="11"/>
  <c r="AM125" i="16"/>
  <c r="AM20" i="10"/>
  <c r="AM21" i="12"/>
  <c r="AM96" i="12"/>
  <c r="AM124" i="17"/>
  <c r="AM128" i="16"/>
  <c r="AH120" i="8"/>
  <c r="AM70" i="10"/>
  <c r="AM68" i="14"/>
  <c r="AM19" i="8"/>
  <c r="AH95" i="9"/>
  <c r="AH78" i="8"/>
  <c r="AH47" i="12"/>
  <c r="AM55" i="17"/>
  <c r="AM102" i="15"/>
  <c r="AM36" i="10"/>
  <c r="AH146" i="17"/>
  <c r="AH88" i="17"/>
  <c r="AM150" i="17"/>
  <c r="AM15" i="10"/>
  <c r="AM111" i="9"/>
  <c r="AH55" i="10"/>
  <c r="AM154" i="14"/>
  <c r="AM73" i="18"/>
  <c r="AM111" i="19"/>
  <c r="AM121" i="10"/>
  <c r="AM74" i="17"/>
  <c r="AM80" i="13"/>
  <c r="AH101" i="9"/>
  <c r="AM11" i="10"/>
  <c r="AM62" i="14"/>
  <c r="AM77" i="14"/>
  <c r="AM114" i="12"/>
  <c r="AH151" i="10"/>
  <c r="AH123" i="13"/>
  <c r="AH93" i="17"/>
  <c r="AM116" i="17"/>
  <c r="AM91" i="10"/>
  <c r="AM54" i="10"/>
  <c r="AM78" i="14"/>
  <c r="AH94" i="12"/>
  <c r="AH25" i="9"/>
  <c r="AM61" i="14"/>
  <c r="AH144" i="10"/>
  <c r="AH117" i="11"/>
  <c r="AH99" i="16"/>
  <c r="AH99" i="17"/>
  <c r="AM87" i="9"/>
  <c r="AH74" i="9"/>
  <c r="AM68" i="8"/>
  <c r="AM71" i="18"/>
  <c r="AM51" i="8"/>
  <c r="AM39" i="10"/>
  <c r="AH120" i="16"/>
  <c r="AM67" i="10"/>
  <c r="AH24" i="11"/>
  <c r="AM19" i="11"/>
  <c r="AH92" i="12"/>
  <c r="AM112" i="14"/>
  <c r="AM79" i="13"/>
  <c r="AH76" i="9"/>
  <c r="AH101" i="12"/>
  <c r="AM39" i="9"/>
  <c r="AH98" i="11"/>
  <c r="AM91" i="8"/>
  <c r="AH13" i="9"/>
  <c r="AH46" i="17"/>
  <c r="AH37" i="8"/>
  <c r="AH126" i="11"/>
  <c r="AH122" i="9"/>
  <c r="AM80" i="11"/>
  <c r="AM130" i="12"/>
  <c r="AM116" i="10"/>
  <c r="AM94" i="11"/>
  <c r="AH78" i="17"/>
  <c r="AM41" i="9"/>
  <c r="AH95" i="8"/>
  <c r="AH100" i="12"/>
  <c r="AM88" i="11"/>
  <c r="AH23" i="10"/>
  <c r="AM95" i="17"/>
  <c r="AH11" i="11"/>
  <c r="AH42" i="9"/>
  <c r="AM38" i="8"/>
  <c r="AH99" i="10"/>
  <c r="AH103" i="12"/>
  <c r="AM162" i="18"/>
  <c r="AM88" i="9"/>
  <c r="AH97" i="11"/>
  <c r="AM76" i="15"/>
  <c r="AH154" i="10"/>
  <c r="AH129" i="11"/>
  <c r="AH97" i="17"/>
  <c r="AH91" i="17"/>
  <c r="AM47" i="10"/>
  <c r="AH52" i="8"/>
  <c r="AH19" i="10"/>
  <c r="AM44" i="8"/>
  <c r="AM53" i="19"/>
  <c r="AH50" i="10"/>
  <c r="AH112" i="8"/>
  <c r="AM25" i="8"/>
  <c r="AM37" i="14"/>
  <c r="AH13" i="17"/>
  <c r="AH37" i="11"/>
  <c r="AM21" i="17"/>
  <c r="AM75" i="14"/>
  <c r="AM29" i="9"/>
  <c r="AH26" i="10"/>
  <c r="AH76" i="16"/>
  <c r="AH75" i="16"/>
  <c r="AM61" i="8"/>
  <c r="AH93" i="10"/>
  <c r="AM87" i="13"/>
  <c r="AM124" i="19"/>
  <c r="AM99" i="11"/>
  <c r="AM98" i="12"/>
  <c r="AM89" i="9"/>
  <c r="AH122" i="13"/>
  <c r="AH102" i="11"/>
  <c r="AM89" i="10"/>
  <c r="AH71" i="11"/>
  <c r="AH14" i="11"/>
  <c r="AH36" i="8"/>
  <c r="AH18" i="9"/>
  <c r="AM18" i="8"/>
  <c r="AM37" i="17"/>
  <c r="AH139" i="10"/>
  <c r="AH94" i="10"/>
  <c r="AM88" i="13"/>
  <c r="AM99" i="14"/>
  <c r="AH73" i="11"/>
  <c r="AM46" i="8"/>
  <c r="AH150" i="14"/>
  <c r="AM101" i="8"/>
  <c r="AH86" i="12"/>
  <c r="AM45" i="17"/>
  <c r="AM22" i="17"/>
  <c r="AM14" i="8"/>
  <c r="AM65" i="17"/>
  <c r="AM39" i="14"/>
  <c r="AM53" i="18"/>
  <c r="AM39" i="12"/>
  <c r="AH124" i="17"/>
  <c r="AH14" i="17"/>
  <c r="AM47" i="12"/>
  <c r="AH150" i="17"/>
  <c r="AM55" i="10"/>
  <c r="AH154" i="14"/>
  <c r="AH121" i="10"/>
  <c r="AM139" i="17"/>
  <c r="AM166" i="18"/>
  <c r="AM113" i="10"/>
  <c r="AM116" i="18"/>
  <c r="AM68" i="16"/>
  <c r="AM50" i="9"/>
  <c r="AM69" i="14"/>
  <c r="AH77" i="12"/>
  <c r="AM115" i="13"/>
  <c r="AH39" i="9"/>
  <c r="AH91" i="8"/>
  <c r="AH130" i="12"/>
  <c r="AM78" i="17"/>
  <c r="AM100" i="16"/>
  <c r="AM86" i="8"/>
  <c r="AM23" i="10"/>
  <c r="AM91" i="15"/>
  <c r="AH88" i="9"/>
  <c r="AM120" i="14"/>
  <c r="AM51" i="19"/>
  <c r="AM53" i="12"/>
  <c r="AM120" i="8"/>
  <c r="AH71" i="17"/>
  <c r="AH126" i="19"/>
  <c r="AM95" i="9"/>
  <c r="AH104" i="9"/>
  <c r="AH69" i="10"/>
  <c r="AM37" i="8"/>
  <c r="AM146" i="17"/>
  <c r="AM88" i="17"/>
  <c r="AH15" i="10"/>
  <c r="AH125" i="8"/>
  <c r="AM63" i="13"/>
  <c r="AH93" i="12"/>
  <c r="AH114" i="15"/>
  <c r="AH74" i="10"/>
  <c r="AH72" i="12"/>
  <c r="AM101" i="9"/>
  <c r="AH11" i="10"/>
  <c r="AH128" i="8"/>
  <c r="AM151" i="10"/>
  <c r="AH90" i="9"/>
  <c r="AM26" i="8"/>
  <c r="AM123" i="13"/>
  <c r="AM54" i="18"/>
  <c r="AM118" i="14"/>
  <c r="AH91" i="10"/>
  <c r="AM94" i="12"/>
  <c r="AH42" i="12"/>
  <c r="AH79" i="11"/>
  <c r="AM144" i="10"/>
  <c r="AM117" i="11"/>
  <c r="AM99" i="16"/>
  <c r="AM99" i="17"/>
  <c r="AH87" i="9"/>
  <c r="AM74" i="9"/>
  <c r="AM102" i="12"/>
  <c r="AM67" i="12"/>
  <c r="AM69" i="18"/>
  <c r="AH51" i="8"/>
  <c r="AH39" i="10"/>
  <c r="AH87" i="10"/>
  <c r="AM120" i="16"/>
  <c r="AH67" i="10"/>
  <c r="AM52" i="17"/>
  <c r="AM11" i="8"/>
  <c r="AH19" i="11"/>
  <c r="AM92" i="12"/>
  <c r="AM76" i="9"/>
  <c r="AH62" i="8"/>
  <c r="AM98" i="11"/>
  <c r="AH45" i="12"/>
  <c r="AM46" i="17"/>
  <c r="AH86" i="10"/>
  <c r="AM126" i="11"/>
  <c r="AM95" i="13"/>
  <c r="AM122" i="9"/>
  <c r="AM65" i="15"/>
  <c r="AM46" i="10"/>
  <c r="AM17" i="11"/>
  <c r="AM23" i="11"/>
  <c r="AH140" i="10"/>
  <c r="AH128" i="19"/>
  <c r="AM63" i="11"/>
  <c r="AH41" i="12"/>
  <c r="AH146" i="14"/>
  <c r="AM95" i="8"/>
  <c r="AM100" i="12"/>
  <c r="AH88" i="11"/>
  <c r="AM14" i="9"/>
  <c r="AH124" i="15"/>
  <c r="AH49" i="8"/>
  <c r="AM99" i="10"/>
  <c r="AM103" i="12"/>
  <c r="AH140" i="17"/>
  <c r="AH118" i="12"/>
  <c r="AM97" i="11"/>
  <c r="AM154" i="10"/>
  <c r="AM129" i="11"/>
  <c r="AM97" i="16"/>
  <c r="AM88" i="15"/>
  <c r="AM97" i="17"/>
  <c r="AM91" i="17"/>
  <c r="AM40" i="18"/>
  <c r="AH47" i="10"/>
  <c r="AM94" i="18"/>
  <c r="AM52" i="8"/>
  <c r="AM38" i="10"/>
  <c r="AM54" i="15"/>
  <c r="AH47" i="17"/>
  <c r="AH44" i="8"/>
  <c r="AH49" i="17"/>
  <c r="AM40" i="12"/>
  <c r="AM50" i="10"/>
  <c r="AH64" i="11"/>
  <c r="AM112" i="8"/>
  <c r="AH25" i="8"/>
  <c r="AH29" i="8"/>
  <c r="AM64" i="18"/>
  <c r="AM80" i="18"/>
  <c r="AH21" i="17"/>
  <c r="AH29" i="9"/>
  <c r="AH12" i="11"/>
  <c r="AH54" i="17"/>
  <c r="AM62" i="15"/>
  <c r="AH49" i="9"/>
  <c r="AM54" i="17"/>
  <c r="AM76" i="16"/>
  <c r="AM116" i="13"/>
  <c r="AM45" i="10"/>
  <c r="AH90" i="11"/>
  <c r="AH75" i="12"/>
  <c r="AH151" i="14"/>
  <c r="AM39" i="15"/>
  <c r="AM55" i="15"/>
  <c r="AH155" i="17"/>
  <c r="AH170" i="18"/>
  <c r="AM78" i="16"/>
  <c r="AH150" i="10"/>
  <c r="AH50" i="17"/>
  <c r="AM18" i="17"/>
  <c r="AM50" i="19"/>
  <c r="AM103" i="18"/>
  <c r="AH55" i="12"/>
  <c r="AM41" i="17"/>
  <c r="AM50" i="16"/>
  <c r="AM49" i="13"/>
  <c r="AH118" i="19"/>
  <c r="AH15" i="17"/>
  <c r="AM122" i="17"/>
  <c r="AM27" i="10"/>
  <c r="AM74" i="15"/>
  <c r="AH29" i="17"/>
  <c r="AM37" i="9"/>
  <c r="AH53" i="12"/>
  <c r="AM94" i="13"/>
  <c r="AH53" i="11"/>
  <c r="AH111" i="9"/>
  <c r="AH111" i="19"/>
  <c r="AH22" i="17"/>
  <c r="AH41" i="8"/>
  <c r="AH114" i="12"/>
  <c r="AH74" i="12"/>
  <c r="AH30" i="9"/>
  <c r="AM23" i="9"/>
  <c r="AM96" i="9"/>
  <c r="AM112" i="13"/>
  <c r="AM142" i="10"/>
  <c r="AH80" i="11"/>
  <c r="AH41" i="9"/>
  <c r="AM103" i="17"/>
  <c r="AM39" i="13"/>
  <c r="AH95" i="17"/>
  <c r="AH38" i="8"/>
  <c r="AM89" i="16"/>
  <c r="AH162" i="18"/>
  <c r="AM40" i="15"/>
  <c r="AM112" i="11"/>
  <c r="AM37" i="11"/>
  <c r="AM91" i="14"/>
  <c r="AH103" i="10"/>
  <c r="AM71" i="17"/>
  <c r="AH66" i="16"/>
  <c r="AM126" i="19"/>
  <c r="AH89" i="11"/>
  <c r="AH75" i="10"/>
  <c r="AM104" i="9"/>
  <c r="AM105" i="19"/>
  <c r="AM69" i="10"/>
  <c r="AH64" i="8"/>
  <c r="AH98" i="16"/>
  <c r="AH36" i="11"/>
  <c r="AM125" i="8"/>
  <c r="AM102" i="18"/>
  <c r="AM93" i="12"/>
  <c r="AM114" i="15"/>
  <c r="AM74" i="10"/>
  <c r="AH112" i="10"/>
  <c r="AM72" i="12"/>
  <c r="AH97" i="9"/>
  <c r="AM128" i="8"/>
  <c r="AM37" i="18"/>
  <c r="AH129" i="10"/>
  <c r="AM90" i="9"/>
  <c r="AH26" i="8"/>
  <c r="AH124" i="9"/>
  <c r="AM63" i="15"/>
  <c r="AM86" i="13"/>
  <c r="AH113" i="12"/>
  <c r="AH78" i="12"/>
  <c r="AM42" i="12"/>
  <c r="AM79" i="11"/>
  <c r="AH115" i="10"/>
  <c r="AH114" i="13"/>
  <c r="AH100" i="8"/>
  <c r="AH102" i="8"/>
  <c r="AH70" i="12"/>
  <c r="AH102" i="12"/>
  <c r="AH46" i="10"/>
  <c r="AH67" i="12"/>
  <c r="AH48" i="12"/>
  <c r="AM87" i="10"/>
  <c r="AH92" i="10"/>
  <c r="AH52" i="17"/>
  <c r="AH27" i="17"/>
  <c r="AM45" i="15"/>
  <c r="AM103" i="13"/>
  <c r="AM62" i="8"/>
  <c r="AH70" i="11"/>
  <c r="AM45" i="12"/>
  <c r="AM43" i="8"/>
  <c r="AM62" i="13"/>
  <c r="AM86" i="10"/>
  <c r="AM43" i="10"/>
  <c r="AH17" i="11"/>
  <c r="AH23" i="11"/>
  <c r="AM140" i="10"/>
  <c r="AM128" i="19"/>
  <c r="AH63" i="11"/>
  <c r="AM49" i="19"/>
  <c r="AM146" i="14"/>
  <c r="AH126" i="16"/>
  <c r="AH90" i="17"/>
  <c r="AH124" i="13"/>
  <c r="AH79" i="9"/>
  <c r="AH99" i="9"/>
  <c r="AH14" i="9"/>
  <c r="AH39" i="16"/>
  <c r="AM124" i="15"/>
  <c r="AH21" i="8"/>
  <c r="AM49" i="8"/>
  <c r="AH64" i="12"/>
  <c r="AH68" i="9"/>
  <c r="AM77" i="10"/>
  <c r="AM140" i="17"/>
  <c r="AM118" i="12"/>
  <c r="AM77" i="18"/>
  <c r="AH79" i="17"/>
  <c r="AH125" i="12"/>
  <c r="AH174" i="18"/>
  <c r="AH148" i="14"/>
  <c r="AH130" i="15"/>
  <c r="AH125" i="9"/>
  <c r="AH99" i="8"/>
  <c r="AM47" i="17"/>
  <c r="AM51" i="11"/>
  <c r="AM21" i="11"/>
  <c r="AH40" i="12"/>
  <c r="AM64" i="19"/>
  <c r="AM64" i="11"/>
  <c r="AH41" i="16"/>
  <c r="AM25" i="9"/>
  <c r="AM49" i="9"/>
  <c r="AH91" i="16"/>
  <c r="AH64" i="9"/>
  <c r="AH118" i="11"/>
  <c r="AH74" i="8"/>
  <c r="AH69" i="12"/>
  <c r="AM96" i="11"/>
  <c r="AM38" i="16"/>
  <c r="AH122" i="19"/>
  <c r="AM178" i="18"/>
  <c r="AH129" i="8"/>
  <c r="AH117" i="9"/>
  <c r="AM52" i="11"/>
  <c r="AM30" i="8"/>
  <c r="AM46" i="11"/>
  <c r="AH55" i="17"/>
  <c r="AM51" i="16"/>
  <c r="AM86" i="11"/>
  <c r="AH76" i="12"/>
  <c r="AM50" i="12"/>
  <c r="AM122" i="10"/>
  <c r="AH94" i="11"/>
  <c r="AM119" i="19"/>
  <c r="AM67" i="16"/>
  <c r="AM11" i="11"/>
  <c r="AM38" i="13"/>
  <c r="AM53" i="10"/>
  <c r="AM143" i="10"/>
  <c r="AM49" i="14"/>
  <c r="AM51" i="14"/>
  <c r="AM26" i="10"/>
  <c r="AH116" i="13"/>
  <c r="AM95" i="15"/>
  <c r="AM103" i="10"/>
  <c r="AM87" i="19"/>
  <c r="AM89" i="11"/>
  <c r="AM75" i="10"/>
  <c r="AH51" i="11"/>
  <c r="AM29" i="8"/>
  <c r="AH61" i="8"/>
  <c r="AM98" i="14"/>
  <c r="AM87" i="18"/>
  <c r="AM64" i="8"/>
  <c r="AM98" i="16"/>
  <c r="AM36" i="11"/>
  <c r="AM74" i="8"/>
  <c r="AH116" i="15"/>
  <c r="AH124" i="19"/>
  <c r="AM97" i="9"/>
  <c r="AM72" i="14"/>
  <c r="AH99" i="11"/>
  <c r="AM129" i="10"/>
  <c r="AM53" i="11"/>
  <c r="AM124" i="9"/>
  <c r="AM37" i="10"/>
  <c r="AM115" i="18"/>
  <c r="AM113" i="12"/>
  <c r="AH98" i="12"/>
  <c r="AM49" i="10"/>
  <c r="AH78" i="16"/>
  <c r="AH89" i="9"/>
  <c r="AM70" i="13"/>
  <c r="AM78" i="12"/>
  <c r="AM115" i="10"/>
  <c r="AM90" i="19"/>
  <c r="AM114" i="13"/>
  <c r="AM100" i="8"/>
  <c r="AM102" i="8"/>
  <c r="AM71" i="13"/>
  <c r="AM70" i="12"/>
  <c r="AH89" i="10"/>
  <c r="AM48" i="12"/>
  <c r="AM49" i="15"/>
  <c r="AM47" i="19"/>
  <c r="AM92" i="10"/>
  <c r="AM14" i="11"/>
  <c r="AH126" i="12"/>
  <c r="AM18" i="9"/>
  <c r="AH14" i="10"/>
  <c r="AM70" i="11"/>
  <c r="AH43" i="8"/>
  <c r="AH41" i="17"/>
  <c r="AH37" i="17"/>
  <c r="AM103" i="15"/>
  <c r="AH43" i="10"/>
  <c r="AH50" i="16"/>
  <c r="AH178" i="18"/>
  <c r="AH152" i="17"/>
  <c r="AM126" i="16"/>
  <c r="AM90" i="17"/>
  <c r="AM124" i="13"/>
  <c r="AM79" i="9"/>
  <c r="AM99" i="9"/>
  <c r="AH38" i="10"/>
  <c r="AM39" i="16"/>
  <c r="AH49" i="16"/>
  <c r="AM15" i="17"/>
  <c r="AH17" i="8"/>
  <c r="AM42" i="9"/>
  <c r="AH46" i="8"/>
  <c r="AM87" i="15"/>
  <c r="AM64" i="12"/>
  <c r="AM68" i="9"/>
  <c r="AH77" i="10"/>
  <c r="AM43" i="19"/>
  <c r="AH122" i="17"/>
  <c r="AM79" i="17"/>
  <c r="AH72" i="16"/>
  <c r="AM125" i="12"/>
  <c r="AM174" i="18"/>
  <c r="AM148" i="14"/>
  <c r="AM130" i="15"/>
  <c r="AM125" i="9"/>
  <c r="AM102" i="13"/>
  <c r="AM75" i="19"/>
  <c r="AM99" i="8"/>
  <c r="AH52" i="11"/>
  <c r="AH45" i="17"/>
  <c r="AH22" i="10"/>
  <c r="AH21" i="11"/>
  <c r="AM47" i="13"/>
  <c r="AM17" i="8"/>
  <c r="AH65" i="17"/>
  <c r="AM67" i="14"/>
  <c r="AM22" i="8"/>
  <c r="AM55" i="19"/>
  <c r="AM50" i="15"/>
  <c r="AM41" i="16"/>
  <c r="AH87" i="17"/>
  <c r="AH66" i="11"/>
  <c r="AM116" i="15"/>
  <c r="AH102" i="17"/>
  <c r="AH127" i="9"/>
  <c r="AH128" i="11"/>
  <c r="AH63" i="9"/>
  <c r="AH41" i="11"/>
  <c r="AM122" i="18"/>
  <c r="AM126" i="12"/>
  <c r="AH75" i="8"/>
  <c r="AH16" i="11"/>
  <c r="AM49" i="16"/>
  <c r="AM72" i="16"/>
  <c r="AH64" i="17"/>
  <c r="AH17" i="9"/>
  <c r="AH22" i="8"/>
  <c r="AH148" i="10"/>
  <c r="AM38" i="15"/>
  <c r="AH128" i="16"/>
  <c r="AH16" i="17"/>
  <c r="AH74" i="17"/>
  <c r="AH116" i="17"/>
  <c r="AM93" i="18"/>
  <c r="AM101" i="10"/>
  <c r="AH15" i="11"/>
  <c r="AH13" i="11"/>
  <c r="AM91" i="19"/>
  <c r="AM130" i="17"/>
  <c r="AM72" i="13"/>
  <c r="AM47" i="18"/>
  <c r="AM51" i="18"/>
  <c r="AM91" i="16"/>
  <c r="AM87" i="17"/>
  <c r="AM67" i="19"/>
  <c r="AM120" i="18"/>
  <c r="AM75" i="16"/>
  <c r="AH80" i="16"/>
  <c r="AM40" i="9"/>
  <c r="AM64" i="9"/>
  <c r="AH87" i="12"/>
  <c r="AH138" i="14"/>
  <c r="AM66" i="11"/>
  <c r="AM21" i="9"/>
  <c r="AM69" i="19"/>
  <c r="AM118" i="11"/>
  <c r="AH61" i="16"/>
  <c r="AM90" i="11"/>
  <c r="AH143" i="14"/>
  <c r="AM75" i="12"/>
  <c r="AH121" i="8"/>
  <c r="AH89" i="17"/>
  <c r="AH116" i="11"/>
  <c r="AH42" i="10"/>
  <c r="AM151" i="14"/>
  <c r="AH112" i="16"/>
  <c r="AH147" i="17"/>
  <c r="AM26" i="9"/>
  <c r="AM123" i="18"/>
  <c r="AM41" i="10"/>
  <c r="AM102" i="17"/>
  <c r="AM89" i="19"/>
  <c r="AM79" i="15"/>
  <c r="AM155" i="17"/>
  <c r="AM170" i="18"/>
  <c r="AM127" i="9"/>
  <c r="AM71" i="15"/>
  <c r="AM52" i="10"/>
  <c r="AM45" i="14"/>
  <c r="AM150" i="10"/>
  <c r="AM122" i="13"/>
  <c r="AM128" i="11"/>
  <c r="AM99" i="19"/>
  <c r="AM102" i="11"/>
  <c r="AH96" i="11"/>
  <c r="AM63" i="9"/>
  <c r="AH77" i="16"/>
  <c r="AH55" i="16"/>
  <c r="AM41" i="11"/>
  <c r="AM37" i="13"/>
  <c r="AM71" i="11"/>
  <c r="AH38" i="16"/>
  <c r="AM25" i="11"/>
  <c r="AM36" i="14"/>
  <c r="AM103" i="19"/>
  <c r="AM22" i="9"/>
  <c r="AH80" i="12"/>
  <c r="AM55" i="12"/>
  <c r="AM18" i="11"/>
  <c r="AM44" i="11"/>
  <c r="AM94" i="15"/>
  <c r="AM36" i="8"/>
  <c r="AH20" i="11"/>
  <c r="AH18" i="8"/>
  <c r="AH40" i="17"/>
  <c r="AH118" i="16"/>
  <c r="AH71" i="9"/>
  <c r="AM139" i="10"/>
  <c r="AM86" i="18"/>
  <c r="AM128" i="14"/>
  <c r="AM94" i="10"/>
  <c r="AM51" i="10"/>
  <c r="AH127" i="19"/>
  <c r="AH112" i="19"/>
  <c r="AM75" i="8"/>
  <c r="AM129" i="8"/>
  <c r="AM130" i="18"/>
  <c r="AM118" i="19"/>
  <c r="AM38" i="18"/>
  <c r="AM73" i="11"/>
  <c r="AM47" i="16"/>
  <c r="AM54" i="13"/>
  <c r="AM36" i="19"/>
  <c r="AH123" i="11"/>
  <c r="AH27" i="10"/>
  <c r="AH126" i="10"/>
  <c r="AM150" i="14"/>
  <c r="AM124" i="18"/>
  <c r="AM117" i="9"/>
  <c r="AM46" i="18"/>
  <c r="AH101" i="8"/>
  <c r="AM64" i="17"/>
  <c r="AH90" i="12"/>
  <c r="AH54" i="10"/>
  <c r="AM86" i="12"/>
  <c r="AM73" i="9"/>
  <c r="AM65" i="18"/>
  <c r="AM44" i="10"/>
  <c r="AH25" i="17"/>
  <c r="AM22" i="11"/>
  <c r="AH14" i="8"/>
  <c r="AH37" i="9"/>
  <c r="AM29" i="17"/>
  <c r="AH26" i="17"/>
  <c r="AH39" i="12"/>
  <c r="AH30" i="8"/>
  <c r="AM148" i="10"/>
  <c r="AH68" i="12"/>
  <c r="AM90" i="14"/>
  <c r="AH67" i="8"/>
  <c r="AM42" i="19"/>
  <c r="AH101" i="17"/>
  <c r="AH63" i="17"/>
  <c r="AM40" i="13"/>
  <c r="AH46" i="11"/>
  <c r="AM80" i="16"/>
  <c r="AH40" i="9"/>
  <c r="AM66" i="18"/>
  <c r="AM87" i="12"/>
  <c r="AM138" i="14"/>
  <c r="AH61" i="10"/>
  <c r="AH21" i="9"/>
  <c r="AH51" i="16"/>
  <c r="AM16" i="17"/>
  <c r="AM143" i="14"/>
  <c r="AH86" i="11"/>
  <c r="AM23" i="8"/>
  <c r="AM121" i="8"/>
  <c r="AM89" i="17"/>
  <c r="AM116" i="11"/>
  <c r="AM62" i="19"/>
  <c r="AM86" i="15"/>
  <c r="AM52" i="14"/>
  <c r="AH139" i="17"/>
  <c r="AM112" i="16"/>
  <c r="AM46" i="13"/>
  <c r="AM76" i="13"/>
  <c r="AM41" i="19"/>
  <c r="AM17" i="9"/>
  <c r="AM147" i="17"/>
  <c r="AH26" i="9"/>
  <c r="AH166" i="18"/>
  <c r="AH123" i="10"/>
  <c r="AM95" i="18"/>
  <c r="AH113" i="10"/>
  <c r="AM50" i="14"/>
  <c r="AH115" i="12"/>
  <c r="AH68" i="16"/>
  <c r="AM55" i="16"/>
  <c r="AH101" i="10"/>
  <c r="AM30" i="9"/>
  <c r="AM15" i="11"/>
  <c r="AH25" i="11"/>
  <c r="AH48" i="9"/>
  <c r="AM77" i="12"/>
  <c r="AH22" i="9"/>
  <c r="AM80" i="12"/>
  <c r="AM30" i="17"/>
  <c r="AH18" i="11"/>
  <c r="AH44" i="11"/>
  <c r="AM13" i="11"/>
  <c r="AH115" i="13"/>
  <c r="AH96" i="9"/>
  <c r="AM96" i="15"/>
  <c r="AH112" i="13"/>
  <c r="AM11" i="9"/>
  <c r="AM40" i="17"/>
  <c r="AM118" i="16"/>
  <c r="AM71" i="9"/>
  <c r="AH142" i="10"/>
  <c r="AH122" i="10"/>
  <c r="AH90" i="8"/>
  <c r="AH51" i="10"/>
  <c r="AM127" i="19"/>
  <c r="AM112" i="19"/>
  <c r="AM72" i="18"/>
  <c r="AM72" i="15"/>
  <c r="AH103" i="9"/>
  <c r="AH119" i="19"/>
  <c r="AH145" i="10"/>
  <c r="AH130" i="17"/>
  <c r="AH100" i="16"/>
  <c r="AH103" i="17"/>
  <c r="AH86" i="8"/>
  <c r="AH67" i="16"/>
  <c r="AH66" i="12"/>
  <c r="AH47" i="16"/>
  <c r="AH93" i="8"/>
  <c r="AM19" i="9"/>
  <c r="AM49" i="17"/>
  <c r="AH43" i="16"/>
  <c r="AH118" i="8"/>
  <c r="AH89" i="16"/>
  <c r="AH49" i="11"/>
  <c r="AM123" i="11"/>
  <c r="AM98" i="19"/>
  <c r="AM101" i="18"/>
  <c r="AH77" i="8"/>
  <c r="AM101" i="13"/>
  <c r="AM126" i="10"/>
  <c r="AH143" i="10"/>
  <c r="AH112" i="11"/>
  <c r="AH90" i="16"/>
  <c r="AM90" i="12"/>
  <c r="AH73" i="9"/>
  <c r="AM14" i="10"/>
  <c r="AH22" i="11"/>
  <c r="AM43" i="18"/>
  <c r="AM26" i="17"/>
  <c r="AM67" i="8"/>
  <c r="AH70" i="10"/>
  <c r="AM63" i="17"/>
  <c r="AM61" i="10"/>
  <c r="AM115" i="12"/>
  <c r="AM79" i="18"/>
  <c r="AH68" i="8"/>
  <c r="AM52" i="19"/>
  <c r="AM48" i="9"/>
  <c r="AM101" i="12"/>
  <c r="AM13" i="9"/>
  <c r="AM90" i="8"/>
  <c r="AH116" i="10"/>
  <c r="AM103" i="9"/>
  <c r="AM145" i="10"/>
  <c r="AM93" i="8"/>
  <c r="AM43" i="16"/>
  <c r="AM118" i="8"/>
  <c r="AM49" i="11"/>
  <c r="AM77" i="8"/>
  <c r="AM90" i="16"/>
  <c r="AM19" i="10"/>
  <c r="AH30" i="10"/>
  <c r="AH120" i="12"/>
  <c r="AH145" i="17"/>
  <c r="AM153" i="14"/>
  <c r="AH112" i="12"/>
  <c r="AH141" i="10"/>
  <c r="AH153" i="17"/>
  <c r="AM141" i="14"/>
  <c r="AH149" i="17"/>
  <c r="AH128" i="12"/>
  <c r="AH153" i="14"/>
  <c r="AM120" i="12"/>
  <c r="AH145" i="14"/>
  <c r="AM145" i="17"/>
  <c r="AM112" i="12"/>
  <c r="AM141" i="10"/>
  <c r="AH124" i="11"/>
  <c r="AH141" i="14"/>
  <c r="AM124" i="11"/>
  <c r="AM145" i="14"/>
  <c r="AM137" i="17"/>
  <c r="AM137" i="14"/>
  <c r="AH137" i="17"/>
  <c r="AM153" i="17"/>
  <c r="AM149" i="17"/>
  <c r="AH149" i="14"/>
  <c r="AH149" i="10"/>
  <c r="AM128" i="12"/>
  <c r="AM149" i="14"/>
  <c r="AM149" i="10"/>
  <c r="AH137" i="14"/>
  <c r="BD17" i="26"/>
  <c r="AX17" i="26"/>
  <c r="AF17" i="26"/>
  <c r="AO17" i="26"/>
  <c r="N17" i="26"/>
  <c r="AL17" i="26"/>
  <c r="A18" i="26"/>
  <c r="BG17" i="26"/>
  <c r="AI17" i="26"/>
  <c r="Z17" i="26"/>
  <c r="BA17" i="26"/>
  <c r="H17" i="26"/>
  <c r="Q17" i="26"/>
  <c r="B17" i="26"/>
  <c r="AC17" i="26"/>
  <c r="AR17" i="26"/>
  <c r="E17" i="26"/>
  <c r="T17" i="26"/>
  <c r="K17" i="26"/>
  <c r="AU17" i="26"/>
  <c r="W17" i="26"/>
  <c r="AH97" i="16" l="1"/>
  <c r="AH95" i="16"/>
  <c r="AH92" i="16"/>
  <c r="AH101" i="16"/>
  <c r="AH86" i="16"/>
  <c r="A34" i="30"/>
  <c r="B33" i="30"/>
  <c r="BA18" i="26"/>
  <c r="AF18" i="26"/>
  <c r="AU18" i="26"/>
  <c r="B18" i="26"/>
  <c r="AL18" i="26"/>
  <c r="BG18" i="26"/>
  <c r="AI18" i="26"/>
  <c r="AC18" i="26"/>
  <c r="A19" i="26"/>
  <c r="W18" i="26"/>
  <c r="K18" i="26"/>
  <c r="AO18" i="26"/>
  <c r="Q18" i="26"/>
  <c r="AX18" i="26"/>
  <c r="E18" i="26"/>
  <c r="Z18" i="26"/>
  <c r="N18" i="26"/>
  <c r="AR18" i="26"/>
  <c r="T18" i="26"/>
  <c r="BD18" i="26"/>
  <c r="H18" i="26"/>
  <c r="A35" i="30" l="1"/>
  <c r="B34" i="30"/>
  <c r="AX19" i="26"/>
  <c r="AF19" i="26"/>
  <c r="AR19" i="26"/>
  <c r="BG19" i="26"/>
  <c r="AI19" i="26"/>
  <c r="AC19" i="26"/>
  <c r="BD19" i="26"/>
  <c r="Z19" i="26"/>
  <c r="B19" i="26"/>
  <c r="BA19" i="26"/>
  <c r="T19" i="26"/>
  <c r="H19" i="26"/>
  <c r="Q19" i="26"/>
  <c r="AL19" i="26"/>
  <c r="E19" i="26"/>
  <c r="AU19" i="26"/>
  <c r="W19" i="26"/>
  <c r="K19" i="26"/>
  <c r="A20" i="26"/>
  <c r="AO19" i="26"/>
  <c r="N19" i="26"/>
  <c r="AF20" i="26" l="1"/>
  <c r="AU20" i="26"/>
  <c r="AO20" i="26"/>
  <c r="AC20" i="26"/>
  <c r="BD20" i="26"/>
  <c r="Z20" i="26"/>
  <c r="B20" i="26"/>
  <c r="W20" i="26"/>
  <c r="K20" i="26"/>
  <c r="AX20" i="26"/>
  <c r="Q20" i="26"/>
  <c r="E20" i="26"/>
  <c r="A21" i="26"/>
  <c r="AL20" i="26"/>
  <c r="AI20" i="26"/>
  <c r="N20" i="26"/>
  <c r="T20" i="26"/>
  <c r="H20" i="26"/>
  <c r="AR20" i="26"/>
  <c r="BA20" i="26"/>
  <c r="BG20" i="26"/>
  <c r="A36" i="30"/>
  <c r="B35" i="30"/>
  <c r="A37" i="30" l="1"/>
  <c r="B36" i="30"/>
  <c r="AR21" i="26"/>
  <c r="BD21" i="26"/>
  <c r="Z21" i="26"/>
  <c r="W21" i="26"/>
  <c r="K21" i="26"/>
  <c r="B21" i="26"/>
  <c r="BA21" i="26"/>
  <c r="T21" i="26"/>
  <c r="H21" i="26"/>
  <c r="AU21" i="26"/>
  <c r="N21" i="26"/>
  <c r="E21" i="26"/>
  <c r="A22" i="26"/>
  <c r="AX21" i="26"/>
  <c r="AI21" i="26"/>
  <c r="AF21" i="26"/>
  <c r="BG21" i="26"/>
  <c r="AC21" i="26"/>
  <c r="AO21" i="26"/>
  <c r="Q21" i="26"/>
  <c r="AL21" i="26"/>
  <c r="AO22" i="26" l="1"/>
  <c r="BG22" i="26"/>
  <c r="AF22" i="26"/>
  <c r="W22" i="26"/>
  <c r="K22" i="26"/>
  <c r="BA22" i="26"/>
  <c r="T22" i="26"/>
  <c r="H22" i="26"/>
  <c r="AX22" i="26"/>
  <c r="Q22" i="26"/>
  <c r="E22" i="26"/>
  <c r="AR22" i="26"/>
  <c r="AL22" i="26"/>
  <c r="AI22" i="26"/>
  <c r="N22" i="26"/>
  <c r="A23" i="26"/>
  <c r="AC22" i="26"/>
  <c r="AU22" i="26"/>
  <c r="BD22" i="26"/>
  <c r="Z22" i="26"/>
  <c r="B22" i="26"/>
  <c r="A38" i="30"/>
  <c r="B37" i="30"/>
  <c r="A39" i="30" l="1"/>
  <c r="B38" i="30"/>
  <c r="BD23" i="26"/>
  <c r="AF23" i="26"/>
  <c r="BA23" i="26"/>
  <c r="T23" i="26"/>
  <c r="H23" i="26"/>
  <c r="AX23" i="26"/>
  <c r="Q23" i="26"/>
  <c r="E23" i="26"/>
  <c r="AU23" i="26"/>
  <c r="N23" i="26"/>
  <c r="AO23" i="26"/>
  <c r="AI23" i="26"/>
  <c r="B23" i="26"/>
  <c r="AC23" i="26"/>
  <c r="Z23" i="26"/>
  <c r="A24" i="26"/>
  <c r="BG23" i="26"/>
  <c r="AR23" i="26"/>
  <c r="K23" i="26"/>
  <c r="AL23" i="26"/>
  <c r="W23" i="26"/>
  <c r="BG24" i="26" l="1"/>
  <c r="AF24" i="26"/>
  <c r="BA24" i="26"/>
  <c r="AX24" i="26"/>
  <c r="Q24" i="26"/>
  <c r="E24" i="26"/>
  <c r="A25" i="26"/>
  <c r="AU24" i="26"/>
  <c r="N24" i="26"/>
  <c r="AR24" i="26"/>
  <c r="AL24" i="26"/>
  <c r="AC24" i="26"/>
  <c r="Z24" i="26"/>
  <c r="W24" i="26"/>
  <c r="BD24" i="26"/>
  <c r="T24" i="26"/>
  <c r="AO24" i="26"/>
  <c r="K24" i="26"/>
  <c r="AI24" i="26"/>
  <c r="B24" i="26"/>
  <c r="H24" i="26"/>
  <c r="A40" i="30"/>
  <c r="B39" i="30"/>
  <c r="A41" i="30" l="1"/>
  <c r="B40" i="30"/>
  <c r="AF25" i="26"/>
  <c r="BD25" i="26"/>
  <c r="AX25" i="26"/>
  <c r="B25" i="26"/>
  <c r="AU25" i="26"/>
  <c r="N25" i="26"/>
  <c r="AR25" i="26"/>
  <c r="AL25" i="26"/>
  <c r="A26" i="26"/>
  <c r="AO25" i="26"/>
  <c r="AI25" i="26"/>
  <c r="BG25" i="26"/>
  <c r="Z25" i="26"/>
  <c r="AC25" i="26"/>
  <c r="W25" i="26"/>
  <c r="K25" i="26"/>
  <c r="H25" i="26"/>
  <c r="E25" i="26"/>
  <c r="Q25" i="26"/>
  <c r="BA25" i="26"/>
  <c r="T25" i="26"/>
  <c r="BA26" i="26" l="1"/>
  <c r="AU26" i="26"/>
  <c r="AR26" i="26"/>
  <c r="AL26" i="26"/>
  <c r="AO26" i="26"/>
  <c r="AI26" i="26"/>
  <c r="AC26" i="26"/>
  <c r="A27" i="26"/>
  <c r="W26" i="26"/>
  <c r="K26" i="26"/>
  <c r="B26" i="26"/>
  <c r="AX26" i="26"/>
  <c r="Z26" i="26"/>
  <c r="N26" i="26"/>
  <c r="BD26" i="26"/>
  <c r="BG26" i="26"/>
  <c r="T26" i="26"/>
  <c r="Q26" i="26"/>
  <c r="E26" i="26"/>
  <c r="H26" i="26"/>
  <c r="AF26" i="26"/>
  <c r="A42" i="30"/>
  <c r="B41" i="30"/>
  <c r="A43" i="30" l="1"/>
  <c r="B42" i="30"/>
  <c r="AX27" i="26"/>
  <c r="AR27" i="26"/>
  <c r="AO27" i="26"/>
  <c r="AI27" i="26"/>
  <c r="AC27" i="26"/>
  <c r="BG27" i="26"/>
  <c r="Z27" i="26"/>
  <c r="BD27" i="26"/>
  <c r="T27" i="26"/>
  <c r="H27" i="26"/>
  <c r="AF27" i="26"/>
  <c r="W27" i="26"/>
  <c r="K27" i="26"/>
  <c r="AU27" i="26"/>
  <c r="B27" i="26"/>
  <c r="Q27" i="26"/>
  <c r="A28" i="26"/>
  <c r="AL27" i="26"/>
  <c r="E27" i="26"/>
  <c r="N27" i="26"/>
  <c r="BA27" i="26"/>
  <c r="AU28" i="26" l="1"/>
  <c r="AO28" i="26"/>
  <c r="AC28" i="26"/>
  <c r="BG28" i="26"/>
  <c r="Z28" i="26"/>
  <c r="B28" i="26"/>
  <c r="W28" i="26"/>
  <c r="K28" i="26"/>
  <c r="Q28" i="26"/>
  <c r="E28" i="26"/>
  <c r="A29" i="26"/>
  <c r="AF28" i="26"/>
  <c r="T28" i="26"/>
  <c r="AR28" i="26"/>
  <c r="BD28" i="26"/>
  <c r="H28" i="26"/>
  <c r="BA28" i="26"/>
  <c r="AL28" i="26"/>
  <c r="AX28" i="26"/>
  <c r="AI28" i="26"/>
  <c r="N28" i="26"/>
  <c r="A44" i="30"/>
  <c r="B43" i="30"/>
  <c r="AR29" i="26" l="1"/>
  <c r="AF29" i="26"/>
  <c r="B29" i="26"/>
  <c r="BG29" i="26"/>
  <c r="Z29" i="26"/>
  <c r="W29" i="26"/>
  <c r="K29" i="26"/>
  <c r="BD29" i="26"/>
  <c r="T29" i="26"/>
  <c r="H29" i="26"/>
  <c r="BA29" i="26"/>
  <c r="N29" i="26"/>
  <c r="AU29" i="26"/>
  <c r="AO29" i="26"/>
  <c r="E29" i="26"/>
  <c r="A30" i="26"/>
  <c r="Q29" i="26"/>
  <c r="AL29" i="26"/>
  <c r="AC29" i="26"/>
  <c r="AX29" i="26"/>
  <c r="AI29" i="26"/>
  <c r="A45" i="30"/>
  <c r="B44" i="30"/>
  <c r="AO30" i="26" l="1"/>
  <c r="AF30" i="26"/>
  <c r="BG30" i="26"/>
  <c r="B30" i="26"/>
  <c r="W30" i="26"/>
  <c r="K30" i="26"/>
  <c r="BD30" i="26"/>
  <c r="T30" i="26"/>
  <c r="H30" i="26"/>
  <c r="Q30" i="26"/>
  <c r="E30" i="26"/>
  <c r="AX30" i="26"/>
  <c r="AL30" i="26"/>
  <c r="AU30" i="26"/>
  <c r="AR30" i="26"/>
  <c r="BA30" i="26"/>
  <c r="AI30" i="26"/>
  <c r="Z30" i="26"/>
  <c r="A31" i="26"/>
  <c r="N30" i="26"/>
  <c r="AC30" i="26"/>
  <c r="A46" i="30"/>
  <c r="B45" i="30"/>
  <c r="AF31" i="26" l="1"/>
  <c r="BD31" i="26"/>
  <c r="B31" i="26"/>
  <c r="T31" i="26"/>
  <c r="H31" i="26"/>
  <c r="Q31" i="26"/>
  <c r="E31" i="26"/>
  <c r="BA31" i="26"/>
  <c r="N31" i="26"/>
  <c r="AU31" i="26"/>
  <c r="AI31" i="26"/>
  <c r="K31" i="26"/>
  <c r="BG31" i="26"/>
  <c r="AR31" i="26"/>
  <c r="AL31" i="26"/>
  <c r="AO31" i="26"/>
  <c r="Z31" i="26"/>
  <c r="AX31" i="26"/>
  <c r="W31" i="26"/>
  <c r="A32" i="26"/>
  <c r="AC31" i="26"/>
  <c r="A47" i="30"/>
  <c r="B46" i="30"/>
  <c r="AF32" i="26" l="1"/>
  <c r="BG32" i="26"/>
  <c r="BA32" i="26"/>
  <c r="BD32" i="26"/>
  <c r="Q32" i="26"/>
  <c r="E32" i="26"/>
  <c r="A33" i="26"/>
  <c r="N32" i="26"/>
  <c r="AX32" i="26"/>
  <c r="AL32" i="26"/>
  <c r="B32" i="26"/>
  <c r="AR32" i="26"/>
  <c r="AC32" i="26"/>
  <c r="T32" i="26"/>
  <c r="H32" i="26"/>
  <c r="AO32" i="26"/>
  <c r="AI32" i="26"/>
  <c r="K32" i="26"/>
  <c r="W32" i="26"/>
  <c r="AU32" i="26"/>
  <c r="Z32" i="26"/>
  <c r="A48" i="30"/>
  <c r="B47" i="30"/>
  <c r="BD33" i="26" l="1"/>
  <c r="AX33" i="26"/>
  <c r="AF33" i="26"/>
  <c r="N33" i="26"/>
  <c r="BA33" i="26"/>
  <c r="AL33" i="26"/>
  <c r="A34" i="26"/>
  <c r="AU33" i="26"/>
  <c r="AI33" i="26"/>
  <c r="AO33" i="26"/>
  <c r="Z33" i="26"/>
  <c r="BG33" i="26"/>
  <c r="AR33" i="26"/>
  <c r="H33" i="26"/>
  <c r="Q33" i="26"/>
  <c r="B33" i="26"/>
  <c r="AC33" i="26"/>
  <c r="K33" i="26"/>
  <c r="T33" i="26"/>
  <c r="W33" i="26"/>
  <c r="E33" i="26"/>
  <c r="A49" i="30"/>
  <c r="B48" i="30"/>
  <c r="AH80" i="19" s="1"/>
  <c r="AH97" i="14"/>
  <c r="AH104" i="14"/>
  <c r="AH111" i="14"/>
  <c r="AH66" i="14"/>
  <c r="AH105" i="15"/>
  <c r="AH102" i="14"/>
  <c r="AH21" i="15"/>
  <c r="AH44" i="15"/>
  <c r="AH42" i="13"/>
  <c r="AH73" i="14"/>
  <c r="AH114" i="14"/>
  <c r="AH116" i="14"/>
  <c r="AH11" i="13"/>
  <c r="AH71" i="14"/>
  <c r="AH88" i="14"/>
  <c r="AH13" i="15"/>
  <c r="AH11" i="19"/>
  <c r="AH101" i="14"/>
  <c r="AH127" i="14"/>
  <c r="AH44" i="19"/>
  <c r="AH69" i="15"/>
  <c r="AH18" i="15"/>
  <c r="AH89" i="13"/>
  <c r="AH67" i="14"/>
  <c r="AH77" i="14"/>
  <c r="AH68" i="14"/>
  <c r="AH62" i="14"/>
  <c r="AH79" i="13"/>
  <c r="AH47" i="15"/>
  <c r="AH71" i="13"/>
  <c r="AH47" i="19"/>
  <c r="AH87" i="15"/>
  <c r="AH55" i="19"/>
  <c r="AH39" i="15"/>
  <c r="AH29" i="19"/>
  <c r="AH42" i="14"/>
  <c r="AH52" i="14"/>
  <c r="AH99" i="14"/>
  <c r="AH40" i="13"/>
  <c r="AH13" i="13"/>
  <c r="AH52" i="19"/>
  <c r="AH38" i="13"/>
  <c r="AH69" i="14"/>
  <c r="AH115" i="14"/>
  <c r="AH54" i="19"/>
  <c r="AH65" i="19"/>
  <c r="AH19" i="15"/>
  <c r="AH76" i="14"/>
  <c r="AH61" i="15"/>
  <c r="AH47" i="14"/>
  <c r="AH29" i="14"/>
  <c r="AH70" i="14"/>
  <c r="AH22" i="15"/>
  <c r="AH67" i="13"/>
  <c r="AH53" i="15"/>
  <c r="AH124" i="14"/>
  <c r="AH99" i="15"/>
  <c r="AH52" i="15"/>
  <c r="AH99" i="13"/>
  <c r="AH95" i="13"/>
  <c r="AH30" i="14"/>
  <c r="AH51" i="14"/>
  <c r="AH20" i="13"/>
  <c r="AH37" i="14"/>
  <c r="AH78" i="14"/>
  <c r="AH25" i="14"/>
  <c r="AH45" i="14"/>
  <c r="AH90" i="14"/>
  <c r="AH28" i="13"/>
  <c r="AH103" i="15"/>
  <c r="AH14" i="14"/>
  <c r="AH72" i="15"/>
  <c r="AH120" i="14"/>
  <c r="AH129" i="14"/>
  <c r="AH77" i="15"/>
  <c r="AH20" i="15"/>
  <c r="AH80" i="14"/>
  <c r="AH13" i="14"/>
  <c r="AH15" i="15"/>
  <c r="AH66" i="15"/>
  <c r="AH39" i="13"/>
  <c r="AH14" i="19"/>
  <c r="AH91" i="14"/>
  <c r="AH62" i="15"/>
  <c r="AH70" i="13"/>
  <c r="AH42" i="19"/>
  <c r="AH86" i="15"/>
  <c r="AH71" i="15"/>
  <c r="AH92" i="14"/>
  <c r="AH92" i="15"/>
  <c r="AH63" i="14"/>
  <c r="AH64" i="13"/>
  <c r="AH29" i="15"/>
  <c r="AH42" i="15"/>
  <c r="AH15" i="13"/>
  <c r="AH46" i="19"/>
  <c r="AH97" i="15"/>
  <c r="AH65" i="14"/>
  <c r="AH93" i="15"/>
  <c r="AH48" i="15"/>
  <c r="AH104" i="15"/>
  <c r="AH19" i="13"/>
  <c r="AH36" i="13"/>
  <c r="AH86" i="14"/>
  <c r="AH26" i="19"/>
  <c r="AH19" i="14"/>
  <c r="AH50" i="13"/>
  <c r="AH98" i="13"/>
  <c r="AH46" i="15"/>
  <c r="AH37" i="19"/>
  <c r="AH20" i="14"/>
  <c r="AH74" i="13"/>
  <c r="AH27" i="19"/>
  <c r="AH54" i="13"/>
  <c r="AH102" i="15"/>
  <c r="AH37" i="13"/>
  <c r="AH95" i="15"/>
  <c r="AH54" i="15"/>
  <c r="AH21" i="13"/>
  <c r="AH117" i="14"/>
  <c r="AH66" i="13"/>
  <c r="AH15" i="19"/>
  <c r="AH18" i="14"/>
  <c r="AH26" i="14"/>
  <c r="AH65" i="13"/>
  <c r="AH23" i="15"/>
  <c r="AH87" i="13"/>
  <c r="AH50" i="19"/>
  <c r="AH12" i="19"/>
  <c r="AH75" i="14"/>
  <c r="AH43" i="19"/>
  <c r="AH53" i="14"/>
  <c r="AH27" i="13"/>
  <c r="AH46" i="13"/>
  <c r="AH112" i="14"/>
  <c r="AH121" i="14"/>
  <c r="AH67" i="15"/>
  <c r="AH25" i="15"/>
  <c r="AH21" i="19"/>
  <c r="AH100" i="14"/>
  <c r="AH118" i="14"/>
  <c r="AH47" i="13"/>
  <c r="AH25" i="19"/>
  <c r="AH16" i="19"/>
  <c r="AH49" i="14"/>
  <c r="AH55" i="13"/>
  <c r="AH36" i="15"/>
  <c r="AH73" i="13"/>
  <c r="AH43" i="14"/>
  <c r="AH89" i="15"/>
  <c r="AH40" i="19"/>
  <c r="AH39" i="19"/>
  <c r="AH51" i="13"/>
  <c r="AH17" i="15"/>
  <c r="AH54" i="14"/>
  <c r="AH51" i="15"/>
  <c r="AH92" i="13"/>
  <c r="AH105" i="14"/>
  <c r="AH130" i="14"/>
  <c r="AH38" i="14"/>
  <c r="AH29" i="13"/>
  <c r="AH12" i="13"/>
  <c r="AH30" i="13"/>
  <c r="AH67" i="19"/>
  <c r="AH23" i="14"/>
  <c r="AH76" i="15"/>
  <c r="AH37" i="15"/>
  <c r="AH45" i="15"/>
  <c r="AH62" i="13"/>
  <c r="AH50" i="15"/>
  <c r="AH24" i="14"/>
  <c r="AH24" i="19"/>
  <c r="AH79" i="15"/>
  <c r="AH80" i="13"/>
  <c r="AH39" i="14"/>
  <c r="AH128" i="14"/>
  <c r="AH23" i="19"/>
  <c r="AH52" i="13"/>
  <c r="AH73" i="15"/>
  <c r="AH24" i="13"/>
  <c r="AH19" i="19"/>
  <c r="AH86" i="13"/>
  <c r="AH41" i="15"/>
  <c r="AH55" i="15"/>
  <c r="AH28" i="14"/>
  <c r="AH21" i="14"/>
  <c r="AH69" i="13"/>
  <c r="AH16" i="15"/>
  <c r="AH11" i="15"/>
  <c r="AH63" i="15"/>
  <c r="AH36" i="19"/>
  <c r="AH17" i="14"/>
  <c r="AH113" i="14"/>
  <c r="AH77" i="13"/>
  <c r="AH89" i="14"/>
  <c r="AH40" i="14"/>
  <c r="AH93" i="14"/>
  <c r="AH104" i="13"/>
  <c r="AH75" i="15"/>
  <c r="AH14" i="13"/>
  <c r="AH100" i="15"/>
  <c r="AH75" i="13"/>
  <c r="AH68" i="13"/>
  <c r="AH96" i="13"/>
  <c r="AH100" i="13"/>
  <c r="AH17" i="13"/>
  <c r="AH78" i="13"/>
  <c r="AH94" i="14"/>
  <c r="AH63" i="13"/>
  <c r="AH103" i="13"/>
  <c r="AH17" i="19"/>
  <c r="AH70" i="15"/>
  <c r="AH48" i="14"/>
  <c r="AH74" i="19"/>
  <c r="AH26" i="15"/>
  <c r="AH43" i="15"/>
  <c r="AH43" i="13"/>
  <c r="AH41" i="13"/>
  <c r="AH78" i="15"/>
  <c r="AH101" i="15"/>
  <c r="AH119" i="14"/>
  <c r="AH55" i="14"/>
  <c r="AH13" i="19"/>
  <c r="AH80" i="15"/>
  <c r="AH68" i="15"/>
  <c r="AH95" i="14"/>
  <c r="AH14" i="15"/>
  <c r="AH105" i="13"/>
  <c r="AH44" i="14"/>
  <c r="AH126" i="14"/>
  <c r="AH53" i="13"/>
  <c r="AH44" i="13"/>
  <c r="AH90" i="15"/>
  <c r="AH96" i="14"/>
  <c r="AH90" i="13"/>
  <c r="AH125" i="14"/>
  <c r="AH12" i="15"/>
  <c r="AH73" i="19"/>
  <c r="AH93" i="13"/>
  <c r="AH91" i="13"/>
  <c r="AH65" i="15"/>
  <c r="AH69" i="19"/>
  <c r="AH64" i="15"/>
  <c r="AH72" i="14"/>
  <c r="AH16" i="13"/>
  <c r="AH98" i="14"/>
  <c r="AH22" i="19"/>
  <c r="AH88" i="13"/>
  <c r="AH74" i="15"/>
  <c r="AH38" i="15"/>
  <c r="AH76" i="13"/>
  <c r="AH11" i="14"/>
  <c r="AH101" i="13"/>
  <c r="AH27" i="14"/>
  <c r="AH51" i="19"/>
  <c r="AH61" i="14"/>
  <c r="AH123" i="14"/>
  <c r="AH38" i="19"/>
  <c r="AH30" i="15"/>
  <c r="AH28" i="15"/>
  <c r="AH24" i="15"/>
  <c r="AH45" i="19"/>
  <c r="AH45" i="13"/>
  <c r="AH23" i="13"/>
  <c r="AH103" i="14"/>
  <c r="AH61" i="13"/>
  <c r="AH22" i="13"/>
  <c r="AH41" i="14"/>
  <c r="AH25" i="13"/>
  <c r="AH98" i="15"/>
  <c r="AH74" i="14"/>
  <c r="AH122" i="14"/>
  <c r="AH77" i="19"/>
  <c r="AH97" i="13"/>
  <c r="AH88" i="15"/>
  <c r="AH48" i="13"/>
  <c r="AH49" i="19"/>
  <c r="AH64" i="19"/>
  <c r="AH94" i="15"/>
  <c r="AH53" i="19"/>
  <c r="AH49" i="15"/>
  <c r="AH102" i="13"/>
  <c r="AH46" i="14"/>
  <c r="AH28" i="19"/>
  <c r="AH49" i="13"/>
  <c r="AH41" i="19"/>
  <c r="AH50" i="14"/>
  <c r="AH96" i="15"/>
  <c r="AH20" i="19"/>
  <c r="AH94" i="13"/>
  <c r="AH72" i="13"/>
  <c r="AH91" i="15"/>
  <c r="AH40" i="15"/>
  <c r="AH48" i="19"/>
  <c r="AH79" i="14"/>
  <c r="AH15" i="14"/>
  <c r="AH27" i="15"/>
  <c r="AH64" i="14"/>
  <c r="AH12" i="14"/>
  <c r="AH75" i="19"/>
  <c r="AH36" i="14"/>
  <c r="BA34" i="26" l="1"/>
  <c r="AU34" i="26"/>
  <c r="AF34" i="26"/>
  <c r="AL34" i="26"/>
  <c r="AX34" i="26"/>
  <c r="AI34" i="26"/>
  <c r="AR34" i="26"/>
  <c r="AC34" i="26"/>
  <c r="A35" i="26"/>
  <c r="W34" i="26"/>
  <c r="K34" i="26"/>
  <c r="BD34" i="26"/>
  <c r="AO34" i="26"/>
  <c r="Q34" i="26"/>
  <c r="B34" i="26"/>
  <c r="E34" i="26"/>
  <c r="Z34" i="26"/>
  <c r="N34" i="26"/>
  <c r="H34" i="26"/>
  <c r="BG34" i="26"/>
  <c r="T34" i="26"/>
  <c r="AH71" i="19"/>
  <c r="AH62" i="19"/>
  <c r="AH66" i="19"/>
  <c r="A50" i="30"/>
  <c r="B49" i="30"/>
  <c r="AH70" i="19"/>
  <c r="AH76" i="19"/>
  <c r="AH78" i="19"/>
  <c r="AH63" i="19"/>
  <c r="AH79" i="19"/>
  <c r="AH72" i="19"/>
  <c r="A51" i="30" l="1"/>
  <c r="B50" i="30"/>
  <c r="AX35" i="26"/>
  <c r="AF35" i="26"/>
  <c r="AR35" i="26"/>
  <c r="BA35" i="26"/>
  <c r="AI35" i="26"/>
  <c r="AU35" i="26"/>
  <c r="AC35" i="26"/>
  <c r="AO35" i="26"/>
  <c r="Z35" i="26"/>
  <c r="B35" i="26"/>
  <c r="BG35" i="26"/>
  <c r="T35" i="26"/>
  <c r="H35" i="26"/>
  <c r="BD35" i="26"/>
  <c r="Q35" i="26"/>
  <c r="AL35" i="26"/>
  <c r="E35" i="26"/>
  <c r="W35" i="26"/>
  <c r="N35" i="26"/>
  <c r="A36" i="26"/>
  <c r="K35" i="26"/>
  <c r="AU36" i="26" l="1"/>
  <c r="AF36" i="26"/>
  <c r="AO36" i="26"/>
  <c r="AX36" i="26"/>
  <c r="AC36" i="26"/>
  <c r="AR36" i="26"/>
  <c r="Z36" i="26"/>
  <c r="W36" i="26"/>
  <c r="K36" i="26"/>
  <c r="Q36" i="26"/>
  <c r="E36" i="26"/>
  <c r="A37" i="26"/>
  <c r="AL36" i="26"/>
  <c r="B36" i="26"/>
  <c r="BA36" i="26"/>
  <c r="AI36" i="26"/>
  <c r="N36" i="26"/>
  <c r="BD36" i="26"/>
  <c r="H36" i="26"/>
  <c r="T36" i="26"/>
  <c r="BG36" i="26"/>
  <c r="A52" i="30"/>
  <c r="B51" i="30"/>
  <c r="A53" i="30" l="1"/>
  <c r="B52" i="30"/>
  <c r="AH102" i="19"/>
  <c r="AH105" i="19"/>
  <c r="AH22" i="18"/>
  <c r="AH72" i="18"/>
  <c r="AH50" i="18"/>
  <c r="AH41" i="18"/>
  <c r="AH51" i="18"/>
  <c r="AH54" i="18"/>
  <c r="AH69" i="18"/>
  <c r="AH78" i="18"/>
  <c r="AH26" i="18"/>
  <c r="AH14" i="18"/>
  <c r="AH63" i="18"/>
  <c r="AH92" i="19"/>
  <c r="AH96" i="19"/>
  <c r="AH101" i="19"/>
  <c r="AH23" i="18"/>
  <c r="AH94" i="19"/>
  <c r="AH52" i="18"/>
  <c r="AH25" i="18"/>
  <c r="AH43" i="18"/>
  <c r="AH86" i="19"/>
  <c r="AH89" i="19"/>
  <c r="AH79" i="18"/>
  <c r="AH45" i="18"/>
  <c r="AH40" i="18"/>
  <c r="AH13" i="18"/>
  <c r="AH88" i="19"/>
  <c r="AH19" i="18"/>
  <c r="AH20" i="18"/>
  <c r="AH12" i="18"/>
  <c r="AH64" i="18"/>
  <c r="AH42" i="18"/>
  <c r="AH21" i="18"/>
  <c r="AH53" i="18"/>
  <c r="AH11" i="18"/>
  <c r="AH70" i="18"/>
  <c r="AH104" i="19"/>
  <c r="AH46" i="18"/>
  <c r="AH29" i="18"/>
  <c r="AH68" i="18"/>
  <c r="AH28" i="18"/>
  <c r="AH87" i="19"/>
  <c r="AH103" i="19"/>
  <c r="AH99" i="19"/>
  <c r="AH100" i="19"/>
  <c r="AH76" i="18"/>
  <c r="AH48" i="18"/>
  <c r="AH73" i="18"/>
  <c r="AH36" i="18"/>
  <c r="AH16" i="18"/>
  <c r="AH38" i="18"/>
  <c r="AH74" i="18"/>
  <c r="AH67" i="18"/>
  <c r="AH61" i="18"/>
  <c r="AH39" i="18"/>
  <c r="AH91" i="19"/>
  <c r="AH62" i="18"/>
  <c r="AH27" i="18"/>
  <c r="AH17" i="18"/>
  <c r="AH18" i="18"/>
  <c r="AH30" i="18"/>
  <c r="AH66" i="18"/>
  <c r="AH37" i="18"/>
  <c r="AH90" i="19"/>
  <c r="AH24" i="18"/>
  <c r="AH95" i="19"/>
  <c r="AH80" i="18"/>
  <c r="AH15" i="18"/>
  <c r="AH44" i="18"/>
  <c r="AH98" i="19"/>
  <c r="AH77" i="18"/>
  <c r="AH71" i="18"/>
  <c r="AH65" i="18"/>
  <c r="AH55" i="18"/>
  <c r="AH47" i="18"/>
  <c r="AH75" i="18"/>
  <c r="AF37" i="26"/>
  <c r="AR37" i="26"/>
  <c r="AU37" i="26"/>
  <c r="Z37" i="26"/>
  <c r="AO37" i="26"/>
  <c r="W37" i="26"/>
  <c r="K37" i="26"/>
  <c r="BG37" i="26"/>
  <c r="T37" i="26"/>
  <c r="H37" i="26"/>
  <c r="BD37" i="26"/>
  <c r="N37" i="26"/>
  <c r="E37" i="26"/>
  <c r="A38" i="26"/>
  <c r="BA37" i="26"/>
  <c r="AI37" i="26"/>
  <c r="AX37" i="26"/>
  <c r="B37" i="26"/>
  <c r="AL37" i="26"/>
  <c r="AC37" i="26"/>
  <c r="Q37" i="26"/>
  <c r="AO38" i="26" l="1"/>
  <c r="BG38" i="26"/>
  <c r="AR38" i="26"/>
  <c r="W38" i="26"/>
  <c r="K38" i="26"/>
  <c r="T38" i="26"/>
  <c r="H38" i="26"/>
  <c r="Q38" i="26"/>
  <c r="E38" i="26"/>
  <c r="AL38" i="26"/>
  <c r="BA38" i="26"/>
  <c r="AI38" i="26"/>
  <c r="N38" i="26"/>
  <c r="A39" i="26"/>
  <c r="AF38" i="26"/>
  <c r="AC38" i="26"/>
  <c r="AX38" i="26"/>
  <c r="BD38" i="26"/>
  <c r="B38" i="26"/>
  <c r="AU38" i="26"/>
  <c r="Z38" i="26"/>
  <c r="A54" i="30"/>
  <c r="B53" i="30"/>
  <c r="B54" i="30" l="1"/>
  <c r="AH30" i="19"/>
  <c r="AH97" i="19"/>
  <c r="AH22" i="14"/>
  <c r="AH93" i="19"/>
  <c r="AH18" i="13"/>
  <c r="AH16" i="14"/>
  <c r="AH18" i="19"/>
  <c r="AH87" i="14"/>
  <c r="AH26" i="13"/>
  <c r="AH114" i="18"/>
  <c r="AH49" i="18"/>
  <c r="AH116" i="18"/>
  <c r="AH130" i="18"/>
  <c r="AH97" i="18"/>
  <c r="AH124" i="18"/>
  <c r="AH119" i="18"/>
  <c r="AH98" i="18"/>
  <c r="AH94" i="18"/>
  <c r="AH95" i="18"/>
  <c r="AH102" i="18"/>
  <c r="AH93" i="18"/>
  <c r="AH123" i="18"/>
  <c r="AH127" i="18"/>
  <c r="AH125" i="18"/>
  <c r="AH104" i="18"/>
  <c r="AH92" i="18"/>
  <c r="AH100" i="18"/>
  <c r="AH118" i="18"/>
  <c r="AH122" i="18"/>
  <c r="AH113" i="18"/>
  <c r="AH128" i="18"/>
  <c r="AH120" i="18"/>
  <c r="AH117" i="18"/>
  <c r="AH112" i="18"/>
  <c r="AH126" i="18"/>
  <c r="AH121" i="18"/>
  <c r="AH88" i="18"/>
  <c r="AH99" i="18"/>
  <c r="AH129" i="18"/>
  <c r="AH111" i="18"/>
  <c r="AH115" i="18"/>
  <c r="AH105" i="18"/>
  <c r="AH103" i="18"/>
  <c r="AH90" i="18"/>
  <c r="AH96" i="18"/>
  <c r="AH89" i="18"/>
  <c r="AH87" i="18"/>
  <c r="AH86" i="18"/>
  <c r="AH101" i="18"/>
  <c r="AH91" i="18"/>
  <c r="BD39" i="26"/>
  <c r="AF39" i="26"/>
  <c r="AO39" i="26"/>
  <c r="T39" i="26"/>
  <c r="H39" i="26"/>
  <c r="BG39" i="26"/>
  <c r="Q39" i="26"/>
  <c r="E39" i="26"/>
  <c r="N39" i="26"/>
  <c r="BA39" i="26"/>
  <c r="AI39" i="26"/>
  <c r="AC39" i="26"/>
  <c r="B39" i="26"/>
  <c r="AX39" i="26"/>
  <c r="Z39" i="26"/>
  <c r="A40" i="26"/>
  <c r="K39" i="26"/>
  <c r="W39" i="26"/>
  <c r="AU39" i="26"/>
  <c r="AR39" i="26"/>
  <c r="AL39" i="26"/>
  <c r="AF40" i="26" l="1"/>
  <c r="BG40" i="26"/>
  <c r="BA40" i="26"/>
  <c r="B40" i="26"/>
  <c r="Q40" i="26"/>
  <c r="E40" i="26"/>
  <c r="A41" i="26"/>
  <c r="N40" i="26"/>
  <c r="BD40" i="26"/>
  <c r="AL40" i="26"/>
  <c r="AX40" i="26"/>
  <c r="AC40" i="26"/>
  <c r="AO40" i="26"/>
  <c r="Z40" i="26"/>
  <c r="W40" i="26"/>
  <c r="AU40" i="26"/>
  <c r="T40" i="26"/>
  <c r="AI40" i="26"/>
  <c r="K40" i="26"/>
  <c r="H40" i="26"/>
  <c r="AR40" i="26"/>
  <c r="AH61" i="19"/>
  <c r="AH68" i="19"/>
  <c r="BD41" i="26" l="1"/>
  <c r="AX41" i="26"/>
  <c r="AF41" i="26"/>
  <c r="BG41" i="26"/>
  <c r="N41" i="26"/>
  <c r="AL41" i="26"/>
  <c r="A42" i="26"/>
  <c r="B41" i="26"/>
  <c r="AI41" i="26"/>
  <c r="AU41" i="26"/>
  <c r="Z41" i="26"/>
  <c r="AC41" i="26"/>
  <c r="W41" i="26"/>
  <c r="K41" i="26"/>
  <c r="H41" i="26"/>
  <c r="AO41" i="26"/>
  <c r="T41" i="26"/>
  <c r="Q41" i="26"/>
  <c r="BA41" i="26"/>
  <c r="AR41" i="26"/>
  <c r="E41" i="26"/>
  <c r="BA42" i="26" l="1"/>
  <c r="AF42" i="26"/>
  <c r="AU42" i="26"/>
  <c r="B42" i="26"/>
  <c r="AL42" i="26"/>
  <c r="BD42" i="26"/>
  <c r="AI42" i="26"/>
  <c r="AC42" i="26"/>
  <c r="A43" i="26"/>
  <c r="AR42" i="26"/>
  <c r="W42" i="26"/>
  <c r="K42" i="26"/>
  <c r="Z42" i="26"/>
  <c r="N42" i="26"/>
  <c r="AX42" i="26"/>
  <c r="T42" i="26"/>
  <c r="AO42" i="26"/>
  <c r="H42" i="26"/>
  <c r="E42" i="26"/>
  <c r="BG42" i="26"/>
  <c r="Q42" i="26"/>
  <c r="AF43" i="26" l="1"/>
  <c r="AX43" i="26"/>
  <c r="AR43" i="26"/>
  <c r="B43" i="26"/>
  <c r="BD43" i="26"/>
  <c r="AI43" i="26"/>
  <c r="AC43" i="26"/>
  <c r="BA43" i="26"/>
  <c r="Z43" i="26"/>
  <c r="AO43" i="26"/>
  <c r="T43" i="26"/>
  <c r="H43" i="26"/>
  <c r="W43" i="26"/>
  <c r="K43" i="26"/>
  <c r="AU43" i="26"/>
  <c r="BG43" i="26"/>
  <c r="Q43" i="26"/>
  <c r="N43" i="26"/>
  <c r="AL43" i="26"/>
  <c r="E43" i="26"/>
  <c r="A44" i="26"/>
  <c r="AU44" i="26" l="1"/>
  <c r="AO44" i="26"/>
  <c r="AC44" i="26"/>
  <c r="BA44" i="26"/>
  <c r="Z44" i="26"/>
  <c r="B44" i="26"/>
  <c r="AX44" i="26"/>
  <c r="W44" i="26"/>
  <c r="K44" i="26"/>
  <c r="Q44" i="26"/>
  <c r="E44" i="26"/>
  <c r="A45" i="26"/>
  <c r="T44" i="26"/>
  <c r="AF44" i="26"/>
  <c r="H44" i="26"/>
  <c r="BG44" i="26"/>
  <c r="AR44" i="26"/>
  <c r="AL44" i="26"/>
  <c r="BD44" i="26"/>
  <c r="AI44" i="26"/>
  <c r="N44" i="26"/>
  <c r="AR45" i="26" l="1"/>
  <c r="BA45" i="26"/>
  <c r="Z45" i="26"/>
  <c r="AX45" i="26"/>
  <c r="W45" i="26"/>
  <c r="K45" i="26"/>
  <c r="AF45" i="26"/>
  <c r="AU45" i="26"/>
  <c r="T45" i="26"/>
  <c r="H45" i="26"/>
  <c r="BG45" i="26"/>
  <c r="N45" i="26"/>
  <c r="B45" i="26"/>
  <c r="BD45" i="26"/>
  <c r="E45" i="26"/>
  <c r="A46" i="26"/>
  <c r="AI45" i="26"/>
  <c r="AO45" i="26"/>
  <c r="AC45" i="26"/>
  <c r="Q45" i="26"/>
  <c r="AL45" i="26"/>
  <c r="AO46" i="26" l="1"/>
  <c r="BG46" i="26"/>
  <c r="AF46" i="26"/>
  <c r="AX46" i="26"/>
  <c r="W46" i="26"/>
  <c r="K46" i="26"/>
  <c r="AU46" i="26"/>
  <c r="T46" i="26"/>
  <c r="H46" i="26"/>
  <c r="AR46" i="26"/>
  <c r="Q46" i="26"/>
  <c r="E46" i="26"/>
  <c r="AL46" i="26"/>
  <c r="BD46" i="26"/>
  <c r="AI46" i="26"/>
  <c r="AC46" i="26"/>
  <c r="N46" i="26"/>
  <c r="BA46" i="26"/>
  <c r="B46" i="26"/>
  <c r="Z46" i="26"/>
  <c r="A47" i="26"/>
  <c r="AF47" i="26" l="1"/>
  <c r="BD47" i="26"/>
  <c r="AU47" i="26"/>
  <c r="T47" i="26"/>
  <c r="H47" i="26"/>
  <c r="AR47" i="26"/>
  <c r="Q47" i="26"/>
  <c r="E47" i="26"/>
  <c r="AO47" i="26"/>
  <c r="N47" i="26"/>
  <c r="B47" i="26"/>
  <c r="AI47" i="26"/>
  <c r="AX47" i="26"/>
  <c r="K47" i="26"/>
  <c r="BG47" i="26"/>
  <c r="AL47" i="26"/>
  <c r="AC47" i="26"/>
  <c r="A48" i="26"/>
  <c r="W47" i="26"/>
  <c r="BA47" i="26"/>
  <c r="Z47" i="26"/>
  <c r="AF48" i="26" l="1"/>
  <c r="BG48" i="26"/>
  <c r="BA48" i="26"/>
  <c r="B48" i="26"/>
  <c r="AR48" i="26"/>
  <c r="Q48" i="26"/>
  <c r="E48" i="26"/>
  <c r="A49" i="26"/>
  <c r="AO48" i="26"/>
  <c r="N48" i="26"/>
  <c r="AL48" i="26"/>
  <c r="BD48" i="26"/>
  <c r="AC48" i="26"/>
  <c r="T48" i="26"/>
  <c r="H48" i="26"/>
  <c r="AU48" i="26"/>
  <c r="AX48" i="26"/>
  <c r="W48" i="26"/>
  <c r="Z48" i="26"/>
  <c r="AI48" i="26"/>
  <c r="K48" i="26"/>
  <c r="AF49" i="26" l="1"/>
  <c r="BD49" i="26"/>
  <c r="AX49" i="26"/>
  <c r="AO49" i="26"/>
  <c r="N49" i="26"/>
  <c r="AL49" i="26"/>
  <c r="A50" i="26"/>
  <c r="BG49" i="26"/>
  <c r="AI49" i="26"/>
  <c r="Z49" i="26"/>
  <c r="H49" i="26"/>
  <c r="AU49" i="26"/>
  <c r="Q49" i="26"/>
  <c r="AR49" i="26"/>
  <c r="B49" i="26"/>
  <c r="BA49" i="26"/>
  <c r="AC49" i="26"/>
  <c r="E49" i="26"/>
  <c r="T49" i="26"/>
  <c r="K49" i="26"/>
  <c r="W49" i="26"/>
  <c r="BA50" i="26" l="1"/>
  <c r="AU50" i="26"/>
  <c r="AL50" i="26"/>
  <c r="BG50" i="26"/>
  <c r="AI50" i="26"/>
  <c r="AC50" i="26"/>
  <c r="A51" i="26"/>
  <c r="W50" i="26"/>
  <c r="K50" i="26"/>
  <c r="B50" i="26"/>
  <c r="Q50" i="26"/>
  <c r="BD50" i="26"/>
  <c r="AR50" i="26"/>
  <c r="E50" i="26"/>
  <c r="AO50" i="26"/>
  <c r="Z50" i="26"/>
  <c r="N50" i="26"/>
  <c r="AF50" i="26"/>
  <c r="H50" i="26"/>
  <c r="T50" i="26"/>
  <c r="AX50" i="26"/>
  <c r="AX51" i="26" l="1"/>
  <c r="AR51" i="26"/>
  <c r="AF51" i="26"/>
  <c r="BG51" i="26"/>
  <c r="AI51" i="26"/>
  <c r="AC51" i="26"/>
  <c r="BD51" i="26"/>
  <c r="Z51" i="26"/>
  <c r="BA51" i="26"/>
  <c r="T51" i="26"/>
  <c r="H51" i="26"/>
  <c r="AU51" i="26"/>
  <c r="Q51" i="26"/>
  <c r="AL51" i="26"/>
  <c r="E51" i="26"/>
  <c r="AO51" i="26"/>
  <c r="W51" i="26"/>
  <c r="K51" i="26"/>
  <c r="B51" i="26"/>
  <c r="N51" i="26"/>
  <c r="A52" i="26"/>
  <c r="AU52" i="26" l="1"/>
  <c r="AF52" i="26"/>
  <c r="AO52" i="26"/>
  <c r="B52" i="26"/>
  <c r="AC52" i="26"/>
  <c r="BD52" i="26"/>
  <c r="Z52" i="26"/>
  <c r="W52" i="26"/>
  <c r="K52" i="26"/>
  <c r="AX52" i="26"/>
  <c r="Q52" i="26"/>
  <c r="E52" i="26"/>
  <c r="A53" i="26"/>
  <c r="AL52" i="26"/>
  <c r="BG52" i="26"/>
  <c r="AR52" i="26"/>
  <c r="BA52" i="26"/>
  <c r="AI52" i="26"/>
  <c r="N52" i="26"/>
  <c r="T52" i="26"/>
  <c r="H52" i="26"/>
  <c r="AR53" i="26" l="1"/>
  <c r="AF53" i="26"/>
  <c r="BD53" i="26"/>
  <c r="Z53" i="26"/>
  <c r="W53" i="26"/>
  <c r="K53" i="26"/>
  <c r="BA53" i="26"/>
  <c r="T53" i="26"/>
  <c r="H53" i="26"/>
  <c r="B53" i="26"/>
  <c r="AU53" i="26"/>
  <c r="N53" i="26"/>
  <c r="BG53" i="26"/>
  <c r="E53" i="26"/>
  <c r="A54" i="26"/>
  <c r="AI53" i="26"/>
  <c r="AO53" i="26"/>
  <c r="Q53" i="26"/>
  <c r="AX53" i="26"/>
  <c r="AC53" i="26"/>
  <c r="AL53" i="26"/>
  <c r="AO54" i="26" l="1"/>
  <c r="BG54" i="26"/>
  <c r="AF54" i="26"/>
  <c r="W54" i="26"/>
  <c r="K54" i="26"/>
  <c r="BA54" i="26"/>
  <c r="T54" i="26"/>
  <c r="H54" i="26"/>
  <c r="AX54" i="26"/>
  <c r="Q54" i="26"/>
  <c r="E54" i="26"/>
  <c r="AR54" i="26"/>
  <c r="AL54" i="26"/>
  <c r="AI54" i="26"/>
  <c r="BD54" i="26"/>
  <c r="N54" i="26"/>
  <c r="AC54" i="26"/>
  <c r="AU54" i="26"/>
  <c r="B54" i="26"/>
  <c r="Z54" i="26"/>
</calcChain>
</file>

<file path=xl/sharedStrings.xml><?xml version="1.0" encoding="utf-8"?>
<sst xmlns="http://schemas.openxmlformats.org/spreadsheetml/2006/main" count="2586" uniqueCount="408">
  <si>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</si>
  <si>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</si>
  <si>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</si>
  <si>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</si>
  <si>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</si>
  <si>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</si>
  <si>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</si>
  <si>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</si>
  <si>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</si>
  <si>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</si>
  <si>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</si>
  <si>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</si>
  <si>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</si>
  <si>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</si>
  <si>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</si>
  <si>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County</t>
  </si>
  <si>
    <t>Post code</t>
  </si>
  <si>
    <t>Date of birth</t>
  </si>
  <si>
    <t>Payroll number</t>
  </si>
  <si>
    <t>National Insurance number</t>
  </si>
  <si>
    <t>BUSINESS DETAILS</t>
  </si>
  <si>
    <t>Business name</t>
  </si>
  <si>
    <t>Revenue Office name</t>
  </si>
  <si>
    <t>NATIONAL INSURANCE</t>
  </si>
  <si>
    <t>Revenue reference number</t>
  </si>
  <si>
    <t>Date applied</t>
  </si>
  <si>
    <t>Code suffix</t>
  </si>
  <si>
    <t>Code number</t>
  </si>
  <si>
    <t>INCOME TAX</t>
  </si>
  <si>
    <t>(dd/mm/yyyy)</t>
  </si>
  <si>
    <t>Paid monthly or weekly?</t>
  </si>
  <si>
    <t>L</t>
  </si>
  <si>
    <t>Student Loan deductions</t>
  </si>
  <si>
    <t>N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</si>
  <si>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</si>
  <si>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</si>
  <si>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</si>
  <si>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</si>
  <si>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</si>
  <si>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</si>
  <si>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>Total pay previous employment</t>
  </si>
  <si>
    <t>Total tax previous employment</t>
  </si>
  <si>
    <t>Tax Code 6 April or starting date</t>
  </si>
  <si>
    <t>Week no</t>
  </si>
  <si>
    <t>Month no</t>
  </si>
  <si>
    <t>P45 NEW STARTERS</t>
  </si>
  <si>
    <t>Is this a secondary employment?</t>
  </si>
  <si>
    <t>Married/widow at reduced NIC?</t>
  </si>
  <si>
    <t>Student loan deductions?</t>
  </si>
  <si>
    <t>Greyed out boxes showing week numbers are automatically generated from dates entered</t>
  </si>
  <si>
    <r>
      <t xml:space="preserve">Amended tax code  </t>
    </r>
    <r>
      <rPr>
        <i/>
        <sz val="9"/>
        <color indexed="23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</si>
  <si>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>Amended tax code</t>
    </r>
    <r>
      <rPr>
        <sz val="9"/>
        <color indexed="48"/>
        <rFont val="Times New Roman"/>
        <family val="1"/>
      </rPr>
      <t xml:space="preserve">  </t>
    </r>
    <r>
      <rPr>
        <i/>
        <sz val="9"/>
        <color indexed="48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</si>
  <si>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</si>
  <si>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</si>
  <si>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Employers must obtain appropriate Inland Revenue certificate when applying reduced rate contributions</t>
  </si>
  <si>
    <t>STUDENT LOANS</t>
  </si>
  <si>
    <t>Wk/Mth no</t>
  </si>
  <si>
    <t>Overtime Bonus Gratuities</t>
  </si>
  <si>
    <t>Month 1</t>
  </si>
  <si>
    <t>Week 1</t>
  </si>
  <si>
    <t>Working sheets</t>
  </si>
  <si>
    <t>Year to date Free Pay</t>
  </si>
  <si>
    <t>Year to date Taxable Pay</t>
  </si>
  <si>
    <t>Week 1 Month 1 Free Pay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</si>
  <si>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</si>
  <si>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</si>
  <si>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</si>
  <si>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</si>
  <si>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</si>
  <si>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</si>
  <si>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</si>
  <si>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</si>
  <si>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</si>
  <si>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</si>
  <si>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Week 1 Month 1 Taxable Pay</t>
  </si>
  <si>
    <t>k codes - calculate tax manually</t>
  </si>
  <si>
    <t>Year to date Tax Payable</t>
  </si>
  <si>
    <t>Week 1 Month 1 Tax Payable</t>
  </si>
  <si>
    <t>Pay No</t>
  </si>
  <si>
    <r>
      <t xml:space="preserve">Week1 or Month1 basis  </t>
    </r>
    <r>
      <rPr>
        <sz val="8"/>
        <rFont val="Times New Roman"/>
        <family val="1"/>
      </rPr>
      <t xml:space="preserve"> </t>
    </r>
    <r>
      <rPr>
        <sz val="8"/>
        <color indexed="23"/>
        <rFont val="Times New Roman"/>
        <family val="1"/>
      </rPr>
      <t>If applicable enter W1 or M1</t>
    </r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</si>
  <si>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</si>
  <si>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</si>
  <si>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</si>
  <si>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</si>
  <si>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</si>
  <si>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</si>
  <si>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</si>
  <si>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</si>
  <si>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</si>
  <si>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</si>
  <si>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</si>
  <si>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</si>
  <si>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week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</si>
  <si>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</si>
  <si>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</si>
  <si>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</si>
  <si>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</si>
  <si>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</si>
  <si>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</si>
  <si>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t>enter Y or N</t>
  </si>
  <si>
    <r>
      <t xml:space="preserve">Sex </t>
    </r>
    <r>
      <rPr>
        <sz val="8"/>
        <color indexed="23"/>
        <rFont val="Times New Roman"/>
        <family val="1"/>
      </rPr>
      <t xml:space="preserve">                          </t>
    </r>
    <r>
      <rPr>
        <i/>
        <sz val="8"/>
        <color indexed="23"/>
        <rFont val="Times New Roman"/>
        <family val="1"/>
      </rPr>
      <t>enter M or F</t>
    </r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</si>
  <si>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</si>
  <si>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</si>
  <si>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Employees not contracted out of state pension</t>
  </si>
  <si>
    <t>NIC Birthday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</si>
  <si>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</si>
  <si>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</si>
  <si>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</si>
  <si>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</si>
  <si>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</si>
  <si>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</si>
  <si>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t>Statutory totals for month</t>
  </si>
  <si>
    <t>Recoverable statutory payments</t>
  </si>
  <si>
    <t>Nic compensation on statutory payments</t>
  </si>
  <si>
    <t>Year to date statutory payments recovered</t>
  </si>
  <si>
    <t>Year to date Nic compensation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</si>
  <si>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</si>
  <si>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</si>
  <si>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</si>
  <si>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Suffix and Prefix tax codes</t>
  </si>
  <si>
    <t>www.diyaccounting.co.uk</t>
  </si>
  <si>
    <t>EMPLOYEE DETAILS  11</t>
  </si>
  <si>
    <t>EMPLOYEE DETAILS   12</t>
  </si>
  <si>
    <t>EMPLOYEE DETAILS   13</t>
  </si>
  <si>
    <t>EMPLOYEE DETAILS   14</t>
  </si>
  <si>
    <t>EMPLOYEE DETAILS   15</t>
  </si>
  <si>
    <t>EMPLOYEE DETAILS   16</t>
  </si>
  <si>
    <t>EMPLOYEE DETAILS   17</t>
  </si>
  <si>
    <t>EMPLOYEE DETAILS   18</t>
  </si>
  <si>
    <t>EMPLOYEE DETAILS   19</t>
  </si>
  <si>
    <t>EMPLOYEE DETAILS   20</t>
  </si>
  <si>
    <t>Note: Code D always W1 or M1</t>
  </si>
  <si>
    <t>Week Table Emplee 01</t>
  </si>
  <si>
    <t>Month Table Emplee 01</t>
  </si>
  <si>
    <t>Week Table Emplee 02</t>
  </si>
  <si>
    <t>Month Table Emplee 02</t>
  </si>
  <si>
    <t>Week Table Emplee 03</t>
  </si>
  <si>
    <t>Month Table Emplee 03</t>
  </si>
  <si>
    <t>Week Table Emplee 04</t>
  </si>
  <si>
    <t>Month Table Emplee 04</t>
  </si>
  <si>
    <t>Week Table Emplee 05</t>
  </si>
  <si>
    <t>Month Table Emplee 05</t>
  </si>
  <si>
    <t>Week Table Emplee 06</t>
  </si>
  <si>
    <t>Month Table Emplee 06</t>
  </si>
  <si>
    <t>Week Table Emplee 07</t>
  </si>
  <si>
    <t>Month Table Emplee 07</t>
  </si>
  <si>
    <t>Week Table Emplee 08</t>
  </si>
  <si>
    <t>Month Table Emplee 08</t>
  </si>
  <si>
    <t>Week Table Emplee 09</t>
  </si>
  <si>
    <t>Month Table Emplee 09</t>
  </si>
  <si>
    <t>Week Tale Emplee 10</t>
  </si>
  <si>
    <t>Month Tale Emplee 10</t>
  </si>
  <si>
    <t>Week Table Emplee 11</t>
  </si>
  <si>
    <t>Month Table Emplee 11</t>
  </si>
  <si>
    <t>Week Table Emplee 12</t>
  </si>
  <si>
    <t>Month Table Emplee 12</t>
  </si>
  <si>
    <t>Week Table Emplee 13</t>
  </si>
  <si>
    <t>Month Table Emplee 13</t>
  </si>
  <si>
    <t>Week Table Emplee 14</t>
  </si>
  <si>
    <t>Month Table Emplee 14</t>
  </si>
  <si>
    <t>Week Table Emplee 15</t>
  </si>
  <si>
    <t>Month Table Emplee 15</t>
  </si>
  <si>
    <t>Week Table Emplee 16</t>
  </si>
  <si>
    <t>Month Table Emplee 16</t>
  </si>
  <si>
    <t>Week Table Emplee 17</t>
  </si>
  <si>
    <t>Month Table Emplee 17</t>
  </si>
  <si>
    <t>Week Table Emplee 18</t>
  </si>
  <si>
    <t>Month Table Emplee 18</t>
  </si>
  <si>
    <t>Week Table Emplee 19</t>
  </si>
  <si>
    <t>Month Table Emplee 19</t>
  </si>
  <si>
    <t>Week Tale Emplee 20</t>
  </si>
  <si>
    <t>Month Tale Emplee 20</t>
  </si>
  <si>
    <t>Code 1 Emplee 01</t>
  </si>
  <si>
    <t>Code 2 Emplee 01</t>
  </si>
  <si>
    <t>Code 3 Emplee 01</t>
  </si>
  <si>
    <t>Code 4 Emplee 01</t>
  </si>
  <si>
    <t>Weeks Tax Code Emplee 01</t>
  </si>
  <si>
    <t>Code 1 Emplee 02</t>
  </si>
  <si>
    <t>Code 2 Emplee 02</t>
  </si>
  <si>
    <t>Code 3 Emplee 02</t>
  </si>
  <si>
    <t>Code 4 Emplee 02</t>
  </si>
  <si>
    <t>Weeks Tax Code Emplee 02</t>
  </si>
  <si>
    <t>Code 1 Emplee 03</t>
  </si>
  <si>
    <t>Code 2 Emplee 03</t>
  </si>
  <si>
    <t>Code 3 Emplee 03</t>
  </si>
  <si>
    <t>Code 4 Emplee 03</t>
  </si>
  <si>
    <t>Weeks Tax Code Emplee 03</t>
  </si>
  <si>
    <t>Code 1 Emplee 04</t>
  </si>
  <si>
    <t>Code 2 Emplee 04</t>
  </si>
  <si>
    <t>Code 3 Emplee 04</t>
  </si>
  <si>
    <t>Code 4 Emplee 04</t>
  </si>
  <si>
    <t>Weeks Tax Code Emplee 04</t>
  </si>
  <si>
    <t>Code 1 Emplee 05</t>
  </si>
  <si>
    <t>Code 2 Emplee 05</t>
  </si>
  <si>
    <t>Code 3 Emplee 05</t>
  </si>
  <si>
    <t>Code 4 Emplee 05</t>
  </si>
  <si>
    <t>Weeks Tax Code Emplee 05</t>
  </si>
  <si>
    <t>Code 1 Emplee 06</t>
  </si>
  <si>
    <t>Code 2 Emplee 06</t>
  </si>
  <si>
    <t>Code 3 Emplee 06</t>
  </si>
  <si>
    <t>Code 4 Emplee 06</t>
  </si>
  <si>
    <t>Weeks Tax Code Emplee 06</t>
  </si>
  <si>
    <t>Code 1 Emplee 07</t>
  </si>
  <si>
    <t>Code 2 Emplee 07</t>
  </si>
  <si>
    <t>Code 3 Emplee 07</t>
  </si>
  <si>
    <t>Code 4 Emplee 07</t>
  </si>
  <si>
    <t>Weeks Tax Code Emplee 07</t>
  </si>
  <si>
    <t>Code 1 Emplee 08</t>
  </si>
  <si>
    <t>Code 2 Emplee 08</t>
  </si>
  <si>
    <t>Code 3 Emplee 08</t>
  </si>
  <si>
    <t>Code 4 Emplee 08</t>
  </si>
  <si>
    <t>Weeks Tax Code Emplee 08</t>
  </si>
  <si>
    <t>Code 1 Emplee 09</t>
  </si>
  <si>
    <t>Code 2 Emplee 09</t>
  </si>
  <si>
    <t>Code 3 Emplee 09</t>
  </si>
  <si>
    <t>Code 4 Emplee 09</t>
  </si>
  <si>
    <t>Weeks Tax Code Emplee 09</t>
  </si>
  <si>
    <t>Code 1 Emplee 10</t>
  </si>
  <si>
    <t>Code 2 Emplee 10</t>
  </si>
  <si>
    <t>Code 3 Emplee 10</t>
  </si>
  <si>
    <t>Code 4 Emplee 10</t>
  </si>
  <si>
    <t>Weeks Tax Code Emplee 10</t>
  </si>
  <si>
    <t>Code 1 Emplee 11</t>
  </si>
  <si>
    <t>Code 2 Emplee 11</t>
  </si>
  <si>
    <t>Code 3 Emplee 11</t>
  </si>
  <si>
    <t>Code 4 Emplee 11</t>
  </si>
  <si>
    <t>Weeks Tax Code Emplee 11</t>
  </si>
  <si>
    <t>Code 1 Emplee 12</t>
  </si>
  <si>
    <t>Code 2 Emplee 12</t>
  </si>
  <si>
    <t>Code 3 Emplee 12</t>
  </si>
  <si>
    <t>Code 4 Emplee 12</t>
  </si>
  <si>
    <t>Weeks Tax Code Emplee 12</t>
  </si>
  <si>
    <t>Code 1 Emplee 13</t>
  </si>
  <si>
    <t>Code 2 Emplee 13</t>
  </si>
  <si>
    <t>Code 3 Emplee 13</t>
  </si>
  <si>
    <t>Code 4 Emplee 13</t>
  </si>
  <si>
    <t>Weeks Tax Code Emplee 13</t>
  </si>
  <si>
    <t>Code 1 Emplee 14</t>
  </si>
  <si>
    <t>Code 2 Emplee 14</t>
  </si>
  <si>
    <t>Code 3 Emplee 14</t>
  </si>
  <si>
    <t>Code 4 Emplee 14</t>
  </si>
  <si>
    <t>Weeks Tax Code Emplee 14</t>
  </si>
  <si>
    <t>Code 1 Emplee 15</t>
  </si>
  <si>
    <t>Code 2 Emplee 15</t>
  </si>
  <si>
    <t>Code 3 Emplee 15</t>
  </si>
  <si>
    <t>Code 4 Emplee 15</t>
  </si>
  <si>
    <t>Weeks Tax Code Emplee 15</t>
  </si>
  <si>
    <t>Code 1 Emplee 16</t>
  </si>
  <si>
    <t>Code 2 Emplee 16</t>
  </si>
  <si>
    <t>Code 3 Emplee 16</t>
  </si>
  <si>
    <t>Code 4 Emplee 16</t>
  </si>
  <si>
    <t>Weeks Tax Code Emplee 16</t>
  </si>
  <si>
    <t>Code 1 Emplee 17</t>
  </si>
  <si>
    <t>Code 2 Emplee 17</t>
  </si>
  <si>
    <t>Code 3 Emplee 17</t>
  </si>
  <si>
    <t>Code 4 Emplee 17</t>
  </si>
  <si>
    <t>Weeks Tax Code Emplee 17</t>
  </si>
  <si>
    <t>Code 1 Emplee 18</t>
  </si>
  <si>
    <t>Code 2 Emplee 18</t>
  </si>
  <si>
    <t>Code 3 Emplee 18</t>
  </si>
  <si>
    <t>Code 4 Emplee 18</t>
  </si>
  <si>
    <t>Weeks Tax Code Emplee 18</t>
  </si>
  <si>
    <t>Weeks Tax Code Emplee 19</t>
  </si>
  <si>
    <t>Code 1 Emplee 20</t>
  </si>
  <si>
    <t>Code 2 Emplee 20</t>
  </si>
  <si>
    <t>Code 3 Emplee 20</t>
  </si>
  <si>
    <t>Code 4 Emplee 20</t>
  </si>
  <si>
    <t>Weeks Tax Code Emplee 20</t>
  </si>
  <si>
    <t>Coa 1 Emplee 19</t>
  </si>
  <si>
    <t>Coa 2 Emplee 19</t>
  </si>
  <si>
    <t>Coa 3 Emplee 19</t>
  </si>
  <si>
    <t>Coa 4 Emplee 19</t>
  </si>
  <si>
    <t>Limited Companies Only</t>
  </si>
  <si>
    <t>Enter D  for Director</t>
  </si>
  <si>
    <t>Dir ref</t>
  </si>
  <si>
    <t>Sub Total Directors</t>
  </si>
  <si>
    <t>Directors</t>
  </si>
  <si>
    <t>Directors Wages Limited Companies Only</t>
  </si>
  <si>
    <t>Director Totals</t>
  </si>
  <si>
    <t>Starting date existing = 06/04/2008</t>
  </si>
  <si>
    <t>6 Apr 08   -   12 Apr 08</t>
  </si>
  <si>
    <t>13 Apr 08  -  19 Apr 08</t>
  </si>
  <si>
    <t>20 Apr 08  -  26 Apr 08</t>
  </si>
  <si>
    <t>27 Apr 08  -  3 May 08</t>
  </si>
  <si>
    <t>6 Apr 08  -  5 May 08</t>
  </si>
  <si>
    <t>4 May 08  -  10 May 08</t>
  </si>
  <si>
    <t>11 May 08  -  17 May 08</t>
  </si>
  <si>
    <t>18 May 08  -  24 May 08</t>
  </si>
  <si>
    <t>25 May 08  -  31 May 08</t>
  </si>
  <si>
    <t>6 May 08  -  5 Jun 08</t>
  </si>
  <si>
    <t>1 Jun 08  -  7 Jun 08</t>
  </si>
  <si>
    <t>8 Jun 08  -  14 Jun 08</t>
  </si>
  <si>
    <t>15 Jun 08  -  21 Jun 08</t>
  </si>
  <si>
    <t>22 Jun 08  -  28 Jun 08</t>
  </si>
  <si>
    <t>29 Jun 08  -  5 Jul 08</t>
  </si>
  <si>
    <t>6 Jun 08  -  5 Jul 08</t>
  </si>
  <si>
    <t>6 Jul 08  -  12 Jul 08</t>
  </si>
  <si>
    <t>13 Jul 08  -  19 Jul 08</t>
  </si>
  <si>
    <t>20 Jul 08  -  26 Jul 08</t>
  </si>
  <si>
    <t>27 Jul 08  -  2 Aug 08</t>
  </si>
  <si>
    <t>6 Jul 08  -  5 Aug 08</t>
  </si>
  <si>
    <t>24 Aug 08  -  30 Aug 08</t>
  </si>
  <si>
    <t>6 Aug 08  -  5 Sep 08</t>
  </si>
  <si>
    <t>17 Aug 08  -  23 Aug 08</t>
  </si>
  <si>
    <t>10 Aug 08  -  16 Aug 08</t>
  </si>
  <si>
    <t>3 Aug 08  -  9 Aug 08</t>
  </si>
  <si>
    <t>31 Aug 08  -  6 Sep 08</t>
  </si>
  <si>
    <t>7 Sep 08  -  13 Sep 08</t>
  </si>
  <si>
    <t>14 Sep 08  -  20 Sep 08</t>
  </si>
  <si>
    <t>21 Sep 08  -  27 Sep 08</t>
  </si>
  <si>
    <t>28 Sep 08  -  4 Oct 08</t>
  </si>
  <si>
    <t>6 Sep 08  -  5 Oct 08</t>
  </si>
  <si>
    <t>5 Oct 08  -  11 Oct 08</t>
  </si>
  <si>
    <t>12 Oct 08  -  18 Oct 08</t>
  </si>
  <si>
    <t>19 Oct 08  -  25 Oct 08</t>
  </si>
  <si>
    <t>26 Oct 08  -  1 Nov 08</t>
  </si>
  <si>
    <t>6 Oct 08  -  5 Nov 08</t>
  </si>
  <si>
    <t>2 Nov 08  -  8 Nov 08</t>
  </si>
  <si>
    <t>9 Nov 08  -  15 Nov 08</t>
  </si>
  <si>
    <t>16 Nov 08  -  22 Nov 08</t>
  </si>
  <si>
    <t>23 Nov 08  -  29 Nov 08</t>
  </si>
  <si>
    <t>6 Nov 08  -  5 Dec 08</t>
  </si>
  <si>
    <t>30 Nov 08  -  6 Dec 08</t>
  </si>
  <si>
    <t>7 Dec 08  -  13 Dec 08</t>
  </si>
  <si>
    <t>14 Dec 08  -  20 Dec 08</t>
  </si>
  <si>
    <t>21 Dec 08  -  27 Dec 08</t>
  </si>
  <si>
    <t>28 Dec 08  -   3 Jan 09</t>
  </si>
  <si>
    <t>6 Dec 08  -  5 Jan 09</t>
  </si>
  <si>
    <t>4 Jan 09  -  10 Jan 09</t>
  </si>
  <si>
    <t>11 Jan 09  -  17 Jan 09</t>
  </si>
  <si>
    <t>18 Jan 09  -  24 Jan 09</t>
  </si>
  <si>
    <t>25 Jan 09  -  31 Jan 09</t>
  </si>
  <si>
    <t>6 Jan 09  -  5 Feb 09</t>
  </si>
  <si>
    <t>1 Feb 09  -  7 Feb 09</t>
  </si>
  <si>
    <t>8 Feb 09  -  14 Feb 09</t>
  </si>
  <si>
    <t>15 Feb 09  -  21 Feb 09</t>
  </si>
  <si>
    <t>22 Feb 09  -  28 Feb 09</t>
  </si>
  <si>
    <t>6 Feb 09  -  5 Mar 09</t>
  </si>
  <si>
    <t>29 Feb 09  -  6 Mar 09</t>
  </si>
  <si>
    <t>7 Mar 09  -  13 Mar 09</t>
  </si>
  <si>
    <t>14 Mar 09  -  20 Mar 09</t>
  </si>
  <si>
    <t>21 Mar 09  -  27 Mar 09</t>
  </si>
  <si>
    <t>28 Mar 09  -  3 Apr 09</t>
  </si>
  <si>
    <t>4 Apr 09 - 5 Apr 09</t>
  </si>
  <si>
    <t>6 Mar 09  -  5 Apr 09</t>
  </si>
  <si>
    <t>National Insurance rates 2008-09</t>
  </si>
  <si>
    <t>NI Table</t>
  </si>
  <si>
    <t>Weekly Wages</t>
  </si>
  <si>
    <t>Monthly Wages</t>
  </si>
  <si>
    <t>Lower earnings limit, primary, Class 1</t>
  </si>
  <si>
    <t>£</t>
  </si>
  <si>
    <t>Upper earnings limit, primary, Class 1</t>
  </si>
  <si>
    <t>Primary threshold</t>
  </si>
  <si>
    <t>Employees Class 1 between primary and upper earnings limit</t>
  </si>
  <si>
    <t>A</t>
  </si>
  <si>
    <t>%</t>
  </si>
  <si>
    <t>Married woman reduced rate between primary and upper earnings limit</t>
  </si>
  <si>
    <t>B</t>
  </si>
  <si>
    <t xml:space="preserve">Employees Class 1 who are over State pension age </t>
  </si>
  <si>
    <t>C</t>
  </si>
  <si>
    <t>Employees with another job paying NICs above upper earnings limit CA2700</t>
  </si>
  <si>
    <t>J</t>
  </si>
  <si>
    <t>Employees Class 1 above upper earnings limit</t>
  </si>
  <si>
    <t>Employers secondary Class 1 rate above secondary threshold</t>
  </si>
  <si>
    <t>Income Tax rates 2008-09</t>
  </si>
  <si>
    <t xml:space="preserve"> Tax Bands </t>
  </si>
  <si>
    <t>Earnings Limits</t>
  </si>
  <si>
    <t>Employee's Earnings up to and including the UEL</t>
  </si>
  <si>
    <t>Earnings at the LEL (where earnings are equal to or exceed the LEL) 1a</t>
  </si>
  <si>
    <t>Earnings above the LEL, up to and including the ET  1b</t>
  </si>
  <si>
    <t>Earnings above the ET, up to and including the UEL  1c</t>
  </si>
  <si>
    <t>TABLE A Employee's contibutions due on all earnings above the ET  1e</t>
  </si>
  <si>
    <t>TABLE B Employee's contibutions due on all earnings above the ET  1e</t>
  </si>
  <si>
    <t>TABLE C Employee's contibutions due on all earnings above the ET  1e</t>
  </si>
  <si>
    <t>TABLE J Employee's contibutions due on all earnings above the ET  1e</t>
  </si>
  <si>
    <t>Employer's contributions</t>
  </si>
  <si>
    <t>TABLE A          Total of employee's and employer's contributions  1d</t>
  </si>
  <si>
    <t>Total of employee's and employer's contributions  1d</t>
  </si>
  <si>
    <t>Year to 5 April 2009</t>
  </si>
  <si>
    <t>2008-09</t>
  </si>
  <si>
    <t>Taxable Bands Allowances</t>
  </si>
  <si>
    <t>Start Level</t>
  </si>
  <si>
    <t xml:space="preserve"> End Level</t>
  </si>
  <si>
    <t>Basic rate</t>
  </si>
  <si>
    <t>Higher rate</t>
  </si>
  <si>
    <t>Tax code</t>
  </si>
  <si>
    <t>Total Pay 52 week adjustment table</t>
  </si>
  <si>
    <t>Total Pay 12 month adjustment table</t>
  </si>
  <si>
    <t>Weekly Higher tax rate Limits 40% - 20%</t>
  </si>
  <si>
    <t>Monthly Higher tax rate Limits 40% - 20%</t>
  </si>
  <si>
    <t>Year to date Income Tax at BR 20%</t>
  </si>
  <si>
    <t>Year to date Income Tax at 40-20%</t>
  </si>
  <si>
    <t>Week 1 Month 1 Income Tax at 20%</t>
  </si>
  <si>
    <t>Week 1 Month 1 Income Tax at 40-20%</t>
  </si>
  <si>
    <t xml:space="preserve">             Example enter tax code as:-</t>
  </si>
  <si>
    <t>Amended tax code   eg. 603 1/9/08</t>
  </si>
  <si>
    <t>Basic rate applicable on taxable income from 0 - 35400</t>
  </si>
  <si>
    <t>Higher rate applicable on taxable income over 35400</t>
  </si>
  <si>
    <t>Personal allowance - amend tax code in amendments section of employee details at date advised by HMRC</t>
  </si>
  <si>
    <t>Effective 7 Sept 2008</t>
  </si>
  <si>
    <t>over 34800</t>
  </si>
  <si>
    <t>M</t>
  </si>
  <si>
    <t>F</t>
  </si>
  <si>
    <t>W</t>
  </si>
  <si>
    <t>D</t>
  </si>
  <si>
    <t>W1</t>
  </si>
  <si>
    <t>M1</t>
  </si>
  <si>
    <t>Leave blank if P45 relates to previous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</si>
</sst>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 ;[Red]\-#,##0.00\ "/>
    <numFmt numFmtId="168" formatCode="00"/>
    <numFmt numFmtId="171" formatCode="dd/mm/yyyy;@"/>
    <numFmt numFmtId="172" formatCode="0.00_ ;[Red]\-0.00\ "/>
  </numFmts>
  <fonts count="4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color indexed="48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9"/>
      <color indexed="23"/>
      <name val="Times New Roman"/>
      <family val="1"/>
    </font>
    <font>
      <i/>
      <sz val="9"/>
      <color indexed="48"/>
      <name val="Times New Roman"/>
      <family val="1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9"/>
      <color indexed="10"/>
      <name val="Times New Roman"/>
      <family val="1"/>
    </font>
    <font>
      <b/>
      <i/>
      <sz val="10"/>
      <name val="Times New Roman"/>
      <family val="1"/>
    </font>
    <font>
      <b/>
      <i/>
      <sz val="9"/>
      <color indexed="18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9"/>
      <name val="Arial"/>
    </font>
    <font>
      <i/>
      <sz val="9"/>
      <color indexed="1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2"/>
      <name val="Times New Roman"/>
      <family val="1"/>
    </font>
    <font>
      <sz val="9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/>
      <top/>
      <bottom/>
      <diagonal style="double">
        <color indexed="64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5">
    <xf numFmtId="0" fontId="0" fillId="0" borderId="0" xfId="0"/>
    <xf numFmtId="0" fontId="2" fillId="0" borderId="0" xfId="0" applyFont="1"/>
    <xf numFmtId="0" fontId="2" fillId="0" borderId="0" xfId="0" applyFont="1" applyAlignment="1"/>
    <xf numFmtId="168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71" fontId="6" fillId="3" borderId="0" xfId="0" applyNumberFormat="1" applyFont="1" applyFill="1" applyBorder="1"/>
    <xf numFmtId="168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71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20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5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8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right"/>
    </xf>
    <xf numFmtId="0" fontId="3" fillId="2" borderId="17" xfId="0" applyFont="1" applyFill="1" applyBorder="1"/>
    <xf numFmtId="0" fontId="6" fillId="0" borderId="18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72" fontId="7" fillId="0" borderId="0" xfId="0" applyNumberFormat="1" applyFont="1" applyFill="1" applyAlignment="1">
      <alignment horizontal="left"/>
    </xf>
    <xf numFmtId="172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2" fillId="4" borderId="0" xfId="0" applyFont="1" applyFill="1"/>
    <xf numFmtId="0" fontId="0" fillId="2" borderId="13" xfId="0" applyFill="1" applyBorder="1" applyAlignment="1"/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5" xfId="0" applyFill="1" applyBorder="1" applyAlignment="1"/>
    <xf numFmtId="0" fontId="0" fillId="2" borderId="21" xfId="0" applyFill="1" applyBorder="1" applyAlignment="1"/>
    <xf numFmtId="0" fontId="8" fillId="3" borderId="0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6" fillId="3" borderId="3" xfId="0" applyFont="1" applyFill="1" applyBorder="1"/>
    <xf numFmtId="0" fontId="26" fillId="3" borderId="3" xfId="0" applyFont="1" applyFill="1" applyBorder="1" applyAlignment="1">
      <alignment horizontal="right" indent="1"/>
    </xf>
    <xf numFmtId="172" fontId="2" fillId="0" borderId="0" xfId="0" applyNumberFormat="1" applyFont="1" applyFill="1"/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164" fontId="6" fillId="3" borderId="13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3" xfId="0" applyNumberFormat="1" applyFont="1" applyFill="1" applyBorder="1" applyAlignment="1">
      <alignment wrapText="1"/>
    </xf>
    <xf numFmtId="164" fontId="6" fillId="3" borderId="24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8" xfId="0" applyFont="1" applyFill="1" applyBorder="1" applyAlignment="1">
      <alignment horizontal="center" vertical="center"/>
    </xf>
    <xf numFmtId="164" fontId="6" fillId="0" borderId="22" xfId="0" applyNumberFormat="1" applyFont="1" applyBorder="1" applyAlignment="1"/>
    <xf numFmtId="2" fontId="6" fillId="3" borderId="13" xfId="0" applyNumberFormat="1" applyFont="1" applyFill="1" applyBorder="1" applyAlignment="1">
      <alignment wrapText="1"/>
    </xf>
    <xf numFmtId="164" fontId="6" fillId="0" borderId="23" xfId="0" applyNumberFormat="1" applyFont="1" applyBorder="1" applyAlignment="1"/>
    <xf numFmtId="2" fontId="6" fillId="3" borderId="0" xfId="0" applyNumberFormat="1" applyFont="1" applyFill="1" applyBorder="1" applyAlignment="1">
      <alignment wrapText="1"/>
    </xf>
    <xf numFmtId="164" fontId="6" fillId="0" borderId="24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2" xfId="0" applyNumberFormat="1" applyFont="1" applyFill="1" applyBorder="1" applyAlignment="1"/>
    <xf numFmtId="164" fontId="6" fillId="3" borderId="23" xfId="0" applyNumberFormat="1" applyFont="1" applyFill="1" applyBorder="1" applyAlignment="1"/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21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0" fontId="6" fillId="3" borderId="12" xfId="0" applyFont="1" applyFill="1" applyBorder="1" applyAlignment="1">
      <alignment horizontal="center"/>
    </xf>
    <xf numFmtId="168" fontId="6" fillId="3" borderId="19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8" fontId="6" fillId="3" borderId="20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8" fontId="6" fillId="3" borderId="21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wrapText="1"/>
    </xf>
    <xf numFmtId="0" fontId="7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2" fontId="11" fillId="3" borderId="25" xfId="0" applyNumberFormat="1" applyFont="1" applyFill="1" applyBorder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3" borderId="26" xfId="0" applyNumberFormat="1" applyFont="1" applyFill="1" applyBorder="1" applyAlignment="1"/>
    <xf numFmtId="164" fontId="6" fillId="3" borderId="25" xfId="0" applyNumberFormat="1" applyFont="1" applyFill="1" applyBorder="1" applyAlignment="1"/>
    <xf numFmtId="2" fontId="6" fillId="3" borderId="25" xfId="0" applyNumberFormat="1" applyFont="1" applyFill="1" applyBorder="1" applyAlignment="1"/>
    <xf numFmtId="164" fontId="6" fillId="2" borderId="18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" fontId="6" fillId="0" borderId="18" xfId="0" applyNumberFormat="1" applyFont="1" applyBorder="1" applyAlignment="1">
      <alignment horizontal="right"/>
    </xf>
    <xf numFmtId="171" fontId="6" fillId="0" borderId="18" xfId="0" applyNumberFormat="1" applyFont="1" applyFill="1" applyBorder="1" applyAlignment="1">
      <alignment horizontal="center"/>
    </xf>
    <xf numFmtId="0" fontId="6" fillId="0" borderId="18" xfId="0" applyFont="1" applyBorder="1" applyAlignment="1"/>
    <xf numFmtId="0" fontId="2" fillId="0" borderId="18" xfId="0" applyFont="1" applyFill="1" applyBorder="1" applyAlignment="1">
      <alignment horizontal="center" vertical="center"/>
    </xf>
    <xf numFmtId="164" fontId="6" fillId="2" borderId="27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8" fontId="8" fillId="3" borderId="0" xfId="0" applyNumberFormat="1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8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5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8" fillId="3" borderId="0" xfId="0" applyNumberFormat="1" applyFont="1" applyFill="1" applyBorder="1" applyAlignment="1">
      <alignment horizontal="left" vertical="center"/>
    </xf>
    <xf numFmtId="1" fontId="19" fillId="3" borderId="0" xfId="0" applyNumberFormat="1" applyFont="1" applyFill="1" applyBorder="1"/>
    <xf numFmtId="1" fontId="6" fillId="3" borderId="0" xfId="0" applyNumberFormat="1" applyFont="1" applyFill="1" applyBorder="1" applyAlignment="1">
      <alignment horizontal="left"/>
    </xf>
    <xf numFmtId="1" fontId="20" fillId="3" borderId="0" xfId="0" applyNumberFormat="1" applyFont="1" applyFill="1" applyBorder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6" fillId="0" borderId="18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/>
    </xf>
    <xf numFmtId="172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1" fontId="29" fillId="3" borderId="0" xfId="0" applyNumberFormat="1" applyFont="1" applyFill="1" applyBorder="1"/>
    <xf numFmtId="0" fontId="32" fillId="3" borderId="0" xfId="0" applyFont="1" applyFill="1" applyBorder="1"/>
    <xf numFmtId="168" fontId="2" fillId="2" borderId="18" xfId="0" applyNumberFormat="1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vertical="center"/>
    </xf>
    <xf numFmtId="172" fontId="2" fillId="2" borderId="1" xfId="0" applyNumberFormat="1" applyFont="1" applyFill="1" applyBorder="1"/>
    <xf numFmtId="172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vertical="center"/>
    </xf>
    <xf numFmtId="172" fontId="2" fillId="0" borderId="1" xfId="0" applyNumberFormat="1" applyFont="1" applyFill="1" applyBorder="1"/>
    <xf numFmtId="171" fontId="6" fillId="0" borderId="1" xfId="0" applyNumberFormat="1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33" fillId="3" borderId="7" xfId="0" applyFont="1" applyFill="1" applyBorder="1" applyAlignment="1"/>
    <xf numFmtId="0" fontId="33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0" fontId="33" fillId="3" borderId="0" xfId="0" applyFont="1" applyFill="1" applyBorder="1" applyAlignment="1">
      <alignment wrapText="1"/>
    </xf>
    <xf numFmtId="0" fontId="33" fillId="3" borderId="15" xfId="0" applyFont="1" applyFill="1" applyBorder="1" applyAlignment="1">
      <alignment wrapText="1"/>
    </xf>
    <xf numFmtId="1" fontId="6" fillId="0" borderId="18" xfId="0" applyNumberFormat="1" applyFont="1" applyBorder="1" applyAlignment="1">
      <alignment horizontal="left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2" xfId="0" applyNumberFormat="1" applyFont="1" applyFill="1" applyBorder="1" applyAlignment="1"/>
    <xf numFmtId="164" fontId="6" fillId="3" borderId="19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6" fillId="3" borderId="20" xfId="0" applyNumberFormat="1" applyFont="1" applyFill="1" applyBorder="1" applyAlignment="1"/>
    <xf numFmtId="164" fontId="6" fillId="3" borderId="21" xfId="0" applyNumberFormat="1" applyFont="1" applyFill="1" applyBorder="1" applyAlignment="1"/>
    <xf numFmtId="0" fontId="6" fillId="0" borderId="28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20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2" fontId="11" fillId="3" borderId="15" xfId="0" applyNumberFormat="1" applyFont="1" applyFill="1" applyBorder="1"/>
    <xf numFmtId="0" fontId="6" fillId="3" borderId="15" xfId="0" applyFont="1" applyFill="1" applyBorder="1" applyAlignment="1">
      <alignment horizontal="center" vertical="center" wrapText="1"/>
    </xf>
    <xf numFmtId="164" fontId="6" fillId="0" borderId="0" xfId="0" applyNumberFormat="1" applyFont="1" applyBorder="1" applyAlignment="1"/>
    <xf numFmtId="164" fontId="6" fillId="0" borderId="13" xfId="0" applyNumberFormat="1" applyFont="1" applyBorder="1" applyAlignment="1"/>
    <xf numFmtId="164" fontId="6" fillId="0" borderId="15" xfId="0" applyNumberFormat="1" applyFont="1" applyBorder="1" applyAlignment="1"/>
    <xf numFmtId="0" fontId="25" fillId="3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/>
    <xf numFmtId="0" fontId="41" fillId="3" borderId="0" xfId="0" applyFont="1" applyFill="1" applyBorder="1" applyAlignment="1"/>
    <xf numFmtId="164" fontId="7" fillId="0" borderId="0" xfId="0" applyNumberFormat="1" applyFont="1"/>
    <xf numFmtId="0" fontId="2" fillId="5" borderId="22" xfId="0" applyFont="1" applyFill="1" applyBorder="1" applyAlignment="1">
      <alignment horizontal="left" vertical="center" indent="1"/>
    </xf>
    <xf numFmtId="0" fontId="2" fillId="5" borderId="24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3" borderId="30" xfId="0" applyFont="1" applyFill="1" applyBorder="1" applyAlignment="1">
      <alignment horizontal="left" vertical="center" indent="1"/>
    </xf>
    <xf numFmtId="0" fontId="2" fillId="3" borderId="31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2" fillId="3" borderId="10" xfId="0" applyFont="1" applyFill="1" applyBorder="1" applyAlignment="1">
      <alignment horizontal="left" vertical="center" indent="1"/>
    </xf>
    <xf numFmtId="164" fontId="7" fillId="5" borderId="24" xfId="0" applyNumberFormat="1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left" vertical="center" indent="1"/>
    </xf>
    <xf numFmtId="164" fontId="7" fillId="5" borderId="24" xfId="0" applyNumberFormat="1" applyFont="1" applyFill="1" applyBorder="1" applyAlignment="1"/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11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right" indent="1"/>
    </xf>
    <xf numFmtId="0" fontId="41" fillId="3" borderId="0" xfId="0" applyFont="1" applyFill="1" applyBorder="1"/>
    <xf numFmtId="0" fontId="6" fillId="0" borderId="1" xfId="0" applyFont="1" applyBorder="1" applyAlignment="1">
      <alignment horizontal="center"/>
    </xf>
    <xf numFmtId="172" fontId="7" fillId="0" borderId="0" xfId="0" applyNumberFormat="1" applyFont="1" applyFill="1" applyAlignment="1">
      <alignment horizontal="center"/>
    </xf>
    <xf numFmtId="0" fontId="42" fillId="3" borderId="0" xfId="0" applyFont="1" applyFill="1" applyProtection="1">
      <protection hidden="1"/>
    </xf>
    <xf numFmtId="15" fontId="42" fillId="3" borderId="0" xfId="0" applyNumberFormat="1" applyFont="1" applyFill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 wrapText="1"/>
      <protection hidden="1"/>
    </xf>
    <xf numFmtId="0" fontId="34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/>
      <protection hidden="1"/>
    </xf>
    <xf numFmtId="0" fontId="43" fillId="0" borderId="32" xfId="0" applyFont="1" applyBorder="1" applyAlignment="1" applyProtection="1">
      <alignment horizontal="center" vertical="center"/>
      <protection hidden="1"/>
    </xf>
    <xf numFmtId="0" fontId="42" fillId="0" borderId="0" xfId="0" applyFont="1" applyProtection="1">
      <protection hidden="1"/>
    </xf>
    <xf numFmtId="15" fontId="42" fillId="0" borderId="0" xfId="0" applyNumberFormat="1" applyFont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/>
      <protection hidden="1"/>
    </xf>
    <xf numFmtId="0" fontId="34" fillId="3" borderId="0" xfId="0" applyFont="1" applyFill="1" applyAlignment="1" applyProtection="1">
      <alignment horizontal="center" wrapText="1"/>
      <protection hidden="1"/>
    </xf>
    <xf numFmtId="0" fontId="34" fillId="3" borderId="0" xfId="0" applyFont="1" applyFill="1" applyAlignment="1" applyProtection="1">
      <protection hidden="1"/>
    </xf>
    <xf numFmtId="0" fontId="34" fillId="0" borderId="1" xfId="0" applyFont="1" applyBorder="1" applyAlignment="1" applyProtection="1">
      <alignment horizontal="right" indent="1"/>
      <protection hidden="1"/>
    </xf>
    <xf numFmtId="1" fontId="34" fillId="0" borderId="1" xfId="0" applyNumberFormat="1" applyFont="1" applyBorder="1" applyAlignment="1" applyProtection="1">
      <alignment horizontal="right" indent="1"/>
      <protection hidden="1"/>
    </xf>
    <xf numFmtId="2" fontId="34" fillId="0" borderId="1" xfId="0" applyNumberFormat="1" applyFont="1" applyBorder="1" applyAlignment="1" applyProtection="1">
      <alignment horizontal="right" indent="1"/>
      <protection hidden="1"/>
    </xf>
    <xf numFmtId="2" fontId="34" fillId="3" borderId="0" xfId="0" applyNumberFormat="1" applyFont="1" applyFill="1" applyAlignment="1" applyProtection="1">
      <alignment horizontal="right" indent="1"/>
      <protection hidden="1"/>
    </xf>
    <xf numFmtId="2" fontId="34" fillId="0" borderId="1" xfId="0" applyNumberFormat="1" applyFont="1" applyBorder="1" applyAlignment="1" applyProtection="1">
      <alignment horizontal="center"/>
      <protection hidden="1"/>
    </xf>
    <xf numFmtId="0" fontId="44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 vertical="center" wrapText="1"/>
      <protection hidden="1"/>
    </xf>
    <xf numFmtId="9" fontId="34" fillId="3" borderId="0" xfId="0" applyNumberFormat="1" applyFont="1" applyFill="1" applyProtection="1">
      <protection hidden="1"/>
    </xf>
    <xf numFmtId="0" fontId="34" fillId="0" borderId="1" xfId="0" applyFont="1" applyFill="1" applyBorder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1" fontId="42" fillId="0" borderId="0" xfId="0" applyNumberFormat="1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" fillId="0" borderId="0" xfId="0" applyFont="1" applyAlignment="1" applyProtection="1">
      <alignment horizontal="center" wrapText="1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0" fontId="6" fillId="0" borderId="0" xfId="0" applyFont="1" applyProtection="1">
      <protection hidden="1"/>
    </xf>
    <xf numFmtId="2" fontId="17" fillId="0" borderId="0" xfId="0" applyNumberFormat="1" applyFont="1" applyAlignment="1" applyProtection="1">
      <alignment horizontal="center"/>
      <protection hidden="1"/>
    </xf>
    <xf numFmtId="2" fontId="17" fillId="0" borderId="0" xfId="0" applyNumberFormat="1" applyFont="1" applyAlignment="1" applyProtection="1">
      <alignment horizontal="center" vertical="center" wrapText="1"/>
      <protection hidden="1"/>
    </xf>
    <xf numFmtId="1" fontId="6" fillId="0" borderId="0" xfId="0" applyNumberFormat="1" applyFont="1" applyAlignment="1" applyProtection="1">
      <alignment horizontal="center"/>
      <protection hidden="1"/>
    </xf>
    <xf numFmtId="1" fontId="6" fillId="0" borderId="0" xfId="0" applyNumberFormat="1" applyFont="1" applyFill="1" applyAlignment="1" applyProtection="1">
      <alignment horizontal="center" wrapText="1"/>
      <protection hidden="1"/>
    </xf>
    <xf numFmtId="1" fontId="6" fillId="0" borderId="0" xfId="0" applyNumberFormat="1" applyFont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center" wrapText="1"/>
      <protection hidden="1"/>
    </xf>
    <xf numFmtId="1" fontId="34" fillId="0" borderId="1" xfId="0" applyNumberFormat="1" applyFont="1" applyBorder="1" applyAlignment="1" applyProtection="1">
      <alignment horizontal="center" vertical="center"/>
      <protection hidden="1"/>
    </xf>
    <xf numFmtId="0" fontId="34" fillId="0" borderId="1" xfId="0" applyFont="1" applyFill="1" applyBorder="1" applyAlignment="1" applyProtection="1">
      <alignment horizontal="center" vertical="center"/>
      <protection hidden="1"/>
    </xf>
    <xf numFmtId="0" fontId="45" fillId="0" borderId="0" xfId="0" applyFont="1" applyProtection="1">
      <protection hidden="1"/>
    </xf>
    <xf numFmtId="2" fontId="4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8" fillId="2" borderId="37" xfId="1" applyFont="1" applyFill="1" applyBorder="1" applyAlignment="1" applyProtection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6" fillId="0" borderId="26" xfId="0" applyFont="1" applyBorder="1" applyAlignment="1"/>
    <xf numFmtId="0" fontId="0" fillId="0" borderId="25" xfId="0" applyBorder="1" applyAlignment="1"/>
    <xf numFmtId="0" fontId="0" fillId="0" borderId="28" xfId="0" applyBorder="1" applyAlignment="1"/>
    <xf numFmtId="0" fontId="6" fillId="0" borderId="26" xfId="0" applyFont="1" applyFill="1" applyBorder="1" applyAlignment="1">
      <alignment horizontal="right" wrapText="1"/>
    </xf>
    <xf numFmtId="0" fontId="0" fillId="0" borderId="28" xfId="0" applyFill="1" applyBorder="1" applyAlignment="1">
      <alignment horizontal="right" wrapText="1"/>
    </xf>
    <xf numFmtId="0" fontId="2" fillId="0" borderId="26" xfId="0" applyFont="1" applyFill="1" applyBorder="1" applyAlignment="1">
      <alignment horizontal="left" wrapText="1"/>
    </xf>
    <xf numFmtId="0" fontId="33" fillId="0" borderId="28" xfId="0" applyFont="1" applyFill="1" applyBorder="1" applyAlignment="1">
      <alignment horizontal="left" wrapText="1"/>
    </xf>
    <xf numFmtId="0" fontId="6" fillId="0" borderId="26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1" fillId="2" borderId="0" xfId="0" applyFont="1" applyFill="1" applyBorder="1" applyAlignment="1"/>
    <xf numFmtId="0" fontId="6" fillId="0" borderId="33" xfId="0" applyFont="1" applyBorder="1" applyAlignment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6" fillId="0" borderId="0" xfId="0" applyFont="1" applyAlignment="1"/>
    <xf numFmtId="0" fontId="15" fillId="0" borderId="40" xfId="0" applyFont="1" applyBorder="1" applyAlignment="1">
      <alignment horizontal="left" vertical="center" indent="2"/>
    </xf>
    <xf numFmtId="0" fontId="40" fillId="0" borderId="40" xfId="0" applyFont="1" applyBorder="1" applyAlignment="1">
      <alignment horizontal="left" vertical="center" indent="2"/>
    </xf>
    <xf numFmtId="0" fontId="6" fillId="0" borderId="15" xfId="0" applyFont="1" applyBorder="1" applyAlignment="1"/>
    <xf numFmtId="0" fontId="0" fillId="0" borderId="15" xfId="0" applyBorder="1" applyAlignment="1"/>
    <xf numFmtId="0" fontId="6" fillId="0" borderId="3" xfId="0" applyFont="1" applyBorder="1" applyAlignment="1"/>
    <xf numFmtId="0" fontId="6" fillId="0" borderId="7" xfId="0" applyFont="1" applyBorder="1" applyAlignment="1"/>
    <xf numFmtId="2" fontId="7" fillId="3" borderId="26" xfId="0" applyNumberFormat="1" applyFont="1" applyFill="1" applyBorder="1" applyAlignment="1">
      <alignment horizontal="center" wrapText="1"/>
    </xf>
    <xf numFmtId="2" fontId="7" fillId="3" borderId="28" xfId="0" applyNumberFormat="1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39" fillId="2" borderId="43" xfId="1" applyFont="1" applyFill="1" applyBorder="1" applyAlignment="1" applyProtection="1">
      <alignment horizontal="center" vertical="center" wrapText="1"/>
    </xf>
    <xf numFmtId="0" fontId="39" fillId="2" borderId="44" xfId="0" applyFont="1" applyFill="1" applyBorder="1" applyAlignment="1">
      <alignment horizontal="center" vertical="center" wrapText="1"/>
    </xf>
    <xf numFmtId="0" fontId="39" fillId="2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2" fontId="7" fillId="4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172" fontId="7" fillId="3" borderId="13" xfId="0" applyNumberFormat="1" applyFont="1" applyFill="1" applyBorder="1" applyAlignment="1">
      <alignment horizontal="center" vertical="center" wrapText="1"/>
    </xf>
    <xf numFmtId="172" fontId="7" fillId="0" borderId="0" xfId="0" applyNumberFormat="1" applyFont="1" applyAlignment="1">
      <alignment horizontal="center" vertical="center" wrapText="1"/>
    </xf>
    <xf numFmtId="172" fontId="33" fillId="0" borderId="0" xfId="0" applyNumberFormat="1" applyFont="1" applyAlignment="1">
      <alignment horizontal="center" vertical="center" wrapText="1"/>
    </xf>
    <xf numFmtId="172" fontId="33" fillId="0" borderId="0" xfId="0" applyNumberFormat="1" applyFont="1" applyAlignment="1">
      <alignment wrapText="1"/>
    </xf>
    <xf numFmtId="172" fontId="7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2" fontId="1" fillId="0" borderId="0" xfId="0" applyNumberFormat="1" applyFont="1" applyAlignment="1">
      <alignment horizontal="center" vertical="center" wrapText="1"/>
    </xf>
    <xf numFmtId="172" fontId="7" fillId="0" borderId="0" xfId="0" applyNumberFormat="1" applyFont="1" applyFill="1" applyAlignment="1">
      <alignment horizontal="center" vertical="center" wrapText="1"/>
    </xf>
    <xf numFmtId="172" fontId="1" fillId="0" borderId="0" xfId="0" applyNumberFormat="1" applyFont="1" applyFill="1" applyAlignment="1">
      <alignment horizontal="center" vertical="center" wrapText="1"/>
    </xf>
    <xf numFmtId="172" fontId="2" fillId="2" borderId="26" xfId="0" applyNumberFormat="1" applyFont="1" applyFill="1" applyBorder="1" applyAlignment="1"/>
    <xf numFmtId="172" fontId="2" fillId="2" borderId="25" xfId="0" applyNumberFormat="1" applyFont="1" applyFill="1" applyBorder="1" applyAlignment="1"/>
    <xf numFmtId="172" fontId="2" fillId="2" borderId="28" xfId="0" applyNumberFormat="1" applyFont="1" applyFill="1" applyBorder="1" applyAlignment="1"/>
    <xf numFmtId="0" fontId="2" fillId="2" borderId="37" xfId="0" applyFont="1" applyFill="1" applyBorder="1" applyAlignment="1">
      <alignment horizontal="left" vertical="center" wrapText="1" indent="1"/>
    </xf>
    <xf numFmtId="0" fontId="2" fillId="2" borderId="38" xfId="0" applyFont="1" applyFill="1" applyBorder="1" applyAlignment="1">
      <alignment horizontal="left" vertical="center" wrapText="1" indent="1"/>
    </xf>
    <xf numFmtId="0" fontId="33" fillId="2" borderId="39" xfId="0" applyFont="1" applyFill="1" applyBorder="1" applyAlignment="1">
      <alignment horizontal="left" vertical="center" wrapText="1" indent="1"/>
    </xf>
    <xf numFmtId="171" fontId="2" fillId="0" borderId="41" xfId="0" applyNumberFormat="1" applyFont="1" applyFill="1" applyBorder="1" applyAlignment="1">
      <alignment horizontal="center" vertical="center" wrapText="1"/>
    </xf>
    <xf numFmtId="171" fontId="33" fillId="0" borderId="41" xfId="0" applyNumberFormat="1" applyFont="1" applyFill="1" applyBorder="1" applyAlignment="1">
      <alignment horizontal="center" vertical="center" wrapText="1"/>
    </xf>
    <xf numFmtId="172" fontId="2" fillId="3" borderId="26" xfId="0" applyNumberFormat="1" applyFont="1" applyFill="1" applyBorder="1" applyAlignment="1">
      <alignment horizontal="center" vertical="center" wrapText="1"/>
    </xf>
    <xf numFmtId="0" fontId="33" fillId="0" borderId="25" xfId="0" applyFont="1" applyBorder="1" applyAlignment="1">
      <alignment wrapText="1"/>
    </xf>
    <xf numFmtId="0" fontId="33" fillId="0" borderId="28" xfId="0" applyFont="1" applyBorder="1" applyAlignment="1">
      <alignment wrapText="1"/>
    </xf>
    <xf numFmtId="0" fontId="33" fillId="0" borderId="0" xfId="0" applyFont="1" applyFill="1" applyAlignment="1"/>
    <xf numFmtId="0" fontId="17" fillId="2" borderId="37" xfId="0" applyFont="1" applyFill="1" applyBorder="1" applyAlignment="1">
      <alignment horizontal="center" vertical="center" wrapText="1"/>
    </xf>
    <xf numFmtId="0" fontId="33" fillId="2" borderId="3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33" fillId="2" borderId="38" xfId="0" applyFont="1" applyFill="1" applyBorder="1" applyAlignment="1">
      <alignment horizontal="center" vertical="center" wrapText="1"/>
    </xf>
    <xf numFmtId="15" fontId="2" fillId="2" borderId="37" xfId="0" applyNumberFormat="1" applyFont="1" applyFill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vertical="center" wrapText="1"/>
    </xf>
    <xf numFmtId="164" fontId="7" fillId="3" borderId="0" xfId="0" applyNumberFormat="1" applyFont="1" applyFill="1" applyBorder="1" applyAlignment="1">
      <alignment horizontal="center"/>
    </xf>
    <xf numFmtId="0" fontId="33" fillId="3" borderId="0" xfId="0" applyFont="1" applyFill="1" applyBorder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33" fillId="3" borderId="20" xfId="0" applyFont="1" applyFill="1" applyBorder="1" applyAlignment="1"/>
    <xf numFmtId="2" fontId="7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4" xfId="0" applyNumberFormat="1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7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8" fontId="7" fillId="3" borderId="23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34" fillId="2" borderId="42" xfId="0" applyFont="1" applyFill="1" applyBorder="1" applyAlignment="1">
      <alignment horizontal="center" vertical="center" wrapText="1"/>
    </xf>
    <xf numFmtId="0" fontId="35" fillId="2" borderId="38" xfId="0" applyFont="1" applyFill="1" applyBorder="1" applyAlignment="1">
      <alignment horizontal="center" vertical="center" wrapText="1"/>
    </xf>
    <xf numFmtId="164" fontId="7" fillId="3" borderId="23" xfId="0" applyNumberFormat="1" applyFont="1" applyFill="1" applyBorder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/>
    </xf>
    <xf numFmtId="0" fontId="33" fillId="3" borderId="24" xfId="0" applyFont="1" applyFill="1" applyBorder="1" applyAlignment="1">
      <alignment horizontal="center" vertical="center" wrapText="1"/>
    </xf>
    <xf numFmtId="172" fontId="1" fillId="0" borderId="0" xfId="0" applyNumberFormat="1" applyFont="1" applyAlignment="1">
      <alignment wrapText="1"/>
    </xf>
    <xf numFmtId="164" fontId="7" fillId="3" borderId="24" xfId="0" applyNumberFormat="1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vertical="center" wrapText="1"/>
    </xf>
    <xf numFmtId="0" fontId="15" fillId="2" borderId="39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horizontal="center" vertical="center" wrapText="1"/>
    </xf>
    <xf numFmtId="172" fontId="7" fillId="0" borderId="1" xfId="0" applyNumberFormat="1" applyFont="1" applyBorder="1" applyAlignment="1">
      <alignment horizontal="center" vertical="center" wrapText="1"/>
    </xf>
    <xf numFmtId="172" fontId="33" fillId="0" borderId="1" xfId="0" applyNumberFormat="1" applyFont="1" applyBorder="1" applyAlignment="1">
      <alignment horizontal="center" vertical="center" wrapText="1"/>
    </xf>
    <xf numFmtId="172" fontId="33" fillId="0" borderId="1" xfId="0" applyNumberFormat="1" applyFont="1" applyBorder="1" applyAlignment="1">
      <alignment wrapText="1"/>
    </xf>
    <xf numFmtId="0" fontId="25" fillId="3" borderId="48" xfId="0" applyFont="1" applyFill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4" fillId="3" borderId="0" xfId="0" applyFont="1" applyFill="1" applyAlignment="1" applyProtection="1">
      <protection hidden="1"/>
    </xf>
    <xf numFmtId="0" fontId="43" fillId="3" borderId="1" xfId="0" applyFont="1" applyFill="1" applyBorder="1" applyAlignment="1" applyProtection="1">
      <alignment horizontal="center" vertical="center"/>
      <protection hidden="1"/>
    </xf>
    <xf numFmtId="0" fontId="34" fillId="3" borderId="1" xfId="0" applyFont="1" applyFill="1" applyBorder="1" applyAlignment="1" applyProtection="1">
      <alignment horizontal="center" vertical="center"/>
      <protection hidden="1"/>
    </xf>
    <xf numFmtId="0" fontId="34" fillId="0" borderId="1" xfId="0" applyFont="1" applyBorder="1" applyAlignment="1" applyProtection="1">
      <alignment horizontal="center"/>
      <protection hidden="1"/>
    </xf>
    <xf numFmtId="0" fontId="43" fillId="0" borderId="2" xfId="0" applyFont="1" applyBorder="1" applyAlignment="1" applyProtection="1">
      <alignment horizontal="center" vertical="center"/>
      <protection hidden="1"/>
    </xf>
    <xf numFmtId="0" fontId="43" fillId="0" borderId="3" xfId="0" applyFont="1" applyBorder="1" applyAlignment="1" applyProtection="1">
      <alignment horizontal="center" vertical="center"/>
      <protection hidden="1"/>
    </xf>
    <xf numFmtId="0" fontId="43" fillId="0" borderId="4" xfId="0" applyFont="1" applyBorder="1" applyAlignment="1" applyProtection="1">
      <alignment horizontal="center" vertical="center"/>
      <protection hidden="1"/>
    </xf>
    <xf numFmtId="0" fontId="34" fillId="3" borderId="0" xfId="0" applyFont="1" applyFill="1" applyAlignment="1" applyProtection="1">
      <alignment horizontal="center"/>
      <protection hidden="1"/>
    </xf>
    <xf numFmtId="0" fontId="34" fillId="3" borderId="0" xfId="0" applyFont="1" applyFill="1" applyAlignment="1" applyProtection="1">
      <alignment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31"/>
  <sheetViews>
    <sheetView tabSelected="1" workbookViewId="0">
      <pane ySplit="11" topLeftCell="A12" activePane="bottomLeft" state="frozen"/>
      <selection pane="bottomLeft" activeCell="B3" sqref="B3"/>
    </sheetView>
  </sheetViews>
  <sheetFormatPr defaultRowHeight="12" x14ac:dyDescent="0.2"/>
  <cols>
    <col min="1" max="1" width="0.85546875" style="7" customWidth="1"/>
    <col min="2" max="2" width="24.7109375" style="7" customWidth="1"/>
    <col min="3" max="3" width="0.85546875" style="7" customWidth="1"/>
    <col min="4" max="4" width="10.7109375" style="7" customWidth="1"/>
    <col min="5" max="5" width="0.85546875" style="7" customWidth="1"/>
    <col min="6" max="6" width="10.7109375" style="7" customWidth="1"/>
    <col min="7" max="7" width="0.85546875" style="7" customWidth="1"/>
    <col min="8" max="8" width="11.7109375" style="7" customWidth="1"/>
    <col min="9" max="10" width="0.85546875" style="7" customWidth="1"/>
    <col min="11" max="11" width="24.7109375" style="7" customWidth="1"/>
    <col min="12" max="12" width="1.28515625" style="7" customWidth="1"/>
    <col min="13" max="13" width="10.7109375" style="7" customWidth="1"/>
    <col min="14" max="14" width="1.28515625" style="7" customWidth="1"/>
    <col min="15" max="15" width="10.7109375" style="7" customWidth="1"/>
    <col min="16" max="16" width="2.7109375" style="196" customWidth="1"/>
    <col min="17" max="17" width="10.7109375" style="7" customWidth="1"/>
    <col min="18" max="18" width="0.85546875" style="5" customWidth="1"/>
    <col min="19" max="19" width="10.7109375" style="7" customWidth="1"/>
    <col min="20" max="20" width="0.85546875" style="7" customWidth="1"/>
    <col min="21" max="21" width="4.28515625" style="7" customWidth="1"/>
    <col min="22" max="25" width="10.5703125" style="7" customWidth="1"/>
    <col min="26" max="16384" width="9.140625" style="7"/>
  </cols>
  <sheetData>
    <row r="1" spans="1:24" ht="6" customHeight="1" x14ac:dyDescent="0.2">
      <c r="A1" s="352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49"/>
    </row>
    <row r="2" spans="1:24" ht="6" customHeight="1" thickBo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183"/>
      <c r="Q2" s="75"/>
      <c r="R2" s="100"/>
      <c r="S2" s="100"/>
      <c r="T2" s="101"/>
      <c r="U2" s="349"/>
      <c r="W2" s="317">
        <f>Admin!B2</f>
        <v>39544</v>
      </c>
      <c r="X2" s="7">
        <v>1</v>
      </c>
    </row>
    <row r="3" spans="1:24" ht="17.25" customHeight="1" thickTop="1" thickBot="1" x14ac:dyDescent="0.3">
      <c r="A3" s="76"/>
      <c r="B3" s="107" t="s">
        <v>20</v>
      </c>
      <c r="C3" s="9"/>
      <c r="D3" s="9"/>
      <c r="E3" s="9"/>
      <c r="F3" s="9"/>
      <c r="G3" s="9"/>
      <c r="H3" s="86"/>
      <c r="I3" s="9"/>
      <c r="J3" s="9"/>
      <c r="K3" s="344" t="s">
        <v>103</v>
      </c>
      <c r="L3" s="326"/>
      <c r="M3" s="326"/>
      <c r="N3" s="11"/>
      <c r="O3" s="79"/>
      <c r="P3" s="184"/>
      <c r="Q3" s="320" t="s">
        <v>120</v>
      </c>
      <c r="R3" s="321"/>
      <c r="S3" s="322"/>
      <c r="T3" s="103"/>
      <c r="U3" s="349"/>
      <c r="W3" s="317">
        <f>Admin!B3</f>
        <v>39545</v>
      </c>
      <c r="X3" s="7">
        <f>X2+1</f>
        <v>2</v>
      </c>
    </row>
    <row r="4" spans="1:24" ht="3.75" customHeight="1" thickTop="1" x14ac:dyDescent="0.2">
      <c r="A4" s="76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85"/>
      <c r="Q4" s="9"/>
      <c r="R4" s="102"/>
      <c r="S4" s="102"/>
      <c r="T4" s="103"/>
      <c r="U4" s="349"/>
      <c r="W4" s="317">
        <f>Admin!B4</f>
        <v>39546</v>
      </c>
      <c r="X4" s="7">
        <f t="shared" ref="X4:X53" si="0">X3+1</f>
        <v>3</v>
      </c>
    </row>
    <row r="5" spans="1:24" ht="12" customHeight="1" x14ac:dyDescent="0.2">
      <c r="A5" s="76"/>
      <c r="B5" s="9" t="s">
        <v>21</v>
      </c>
      <c r="C5" s="10"/>
      <c r="D5" s="331"/>
      <c r="E5" s="332"/>
      <c r="F5" s="333"/>
      <c r="G5" s="10"/>
      <c r="H5" s="85"/>
      <c r="I5" s="9"/>
      <c r="J5" s="9"/>
      <c r="K5" s="9" t="s">
        <v>24</v>
      </c>
      <c r="L5" s="334"/>
      <c r="M5" s="335"/>
      <c r="N5" s="89"/>
      <c r="O5" s="336"/>
      <c r="P5" s="337"/>
      <c r="Q5" s="9"/>
      <c r="R5" s="102"/>
      <c r="S5" s="102"/>
      <c r="T5" s="103"/>
      <c r="U5" s="349"/>
      <c r="V5" s="7" t="s">
        <v>401</v>
      </c>
      <c r="W5" s="317">
        <f>Admin!B5</f>
        <v>39547</v>
      </c>
      <c r="X5" s="7">
        <f t="shared" si="0"/>
        <v>4</v>
      </c>
    </row>
    <row r="6" spans="1:24" ht="12" customHeight="1" x14ac:dyDescent="0.2">
      <c r="A6" s="76"/>
      <c r="B6" s="9" t="s">
        <v>13</v>
      </c>
      <c r="C6" s="10"/>
      <c r="D6" s="331"/>
      <c r="E6" s="332"/>
      <c r="F6" s="333"/>
      <c r="G6" s="10"/>
      <c r="H6" s="9"/>
      <c r="I6" s="9"/>
      <c r="J6" s="9"/>
      <c r="K6" s="9"/>
      <c r="L6" s="9"/>
      <c r="M6" s="9"/>
      <c r="N6" s="9"/>
      <c r="O6" s="9"/>
      <c r="P6" s="185"/>
      <c r="Q6" s="9"/>
      <c r="R6" s="102"/>
      <c r="S6" s="102"/>
      <c r="T6" s="103"/>
      <c r="U6" s="349"/>
      <c r="V6" s="7" t="s">
        <v>402</v>
      </c>
      <c r="W6" s="317">
        <f>Admin!B6</f>
        <v>39548</v>
      </c>
      <c r="X6" s="7">
        <f t="shared" si="0"/>
        <v>5</v>
      </c>
    </row>
    <row r="7" spans="1:24" ht="12" customHeight="1" x14ac:dyDescent="0.2">
      <c r="A7" s="76"/>
      <c r="B7" s="9" t="s">
        <v>14</v>
      </c>
      <c r="C7" s="10"/>
      <c r="D7" s="331"/>
      <c r="E7" s="332"/>
      <c r="F7" s="333"/>
      <c r="G7" s="10"/>
      <c r="H7" s="9"/>
      <c r="I7" s="9"/>
      <c r="J7" s="10"/>
      <c r="K7" s="9" t="s">
        <v>22</v>
      </c>
      <c r="L7" s="338"/>
      <c r="M7" s="339"/>
      <c r="N7" s="339"/>
      <c r="O7" s="339"/>
      <c r="P7" s="340"/>
      <c r="Q7" s="9"/>
      <c r="R7" s="102"/>
      <c r="S7" s="102"/>
      <c r="T7" s="103"/>
      <c r="U7" s="349"/>
      <c r="V7" s="7" t="s">
        <v>403</v>
      </c>
      <c r="W7" s="317">
        <f>Admin!B7</f>
        <v>39549</v>
      </c>
      <c r="X7" s="7">
        <f t="shared" si="0"/>
        <v>6</v>
      </c>
    </row>
    <row r="8" spans="1:24" ht="12" customHeight="1" x14ac:dyDescent="0.2">
      <c r="A8" s="76"/>
      <c r="B8" s="9" t="s">
        <v>15</v>
      </c>
      <c r="C8" s="10"/>
      <c r="D8" s="331"/>
      <c r="E8" s="332"/>
      <c r="F8" s="333"/>
      <c r="G8" s="10"/>
      <c r="H8" s="9"/>
      <c r="I8" s="9"/>
      <c r="J8" s="9"/>
      <c r="K8" s="9"/>
      <c r="L8" s="9"/>
      <c r="M8" s="9"/>
      <c r="N8" s="9"/>
      <c r="O8" s="9"/>
      <c r="P8" s="185"/>
      <c r="Q8" s="9"/>
      <c r="R8" s="102"/>
      <c r="S8" s="102"/>
      <c r="T8" s="103"/>
      <c r="U8" s="349"/>
      <c r="V8" s="7" t="s">
        <v>401</v>
      </c>
      <c r="W8" s="317">
        <f>Admin!B8</f>
        <v>39550</v>
      </c>
      <c r="X8" s="7">
        <f t="shared" si="0"/>
        <v>7</v>
      </c>
    </row>
    <row r="9" spans="1:24" ht="12" customHeight="1" x14ac:dyDescent="0.2">
      <c r="A9" s="76"/>
      <c r="B9" s="9" t="s">
        <v>16</v>
      </c>
      <c r="C9" s="10"/>
      <c r="D9" s="12"/>
      <c r="E9" s="10"/>
      <c r="F9" s="10"/>
      <c r="G9" s="10"/>
      <c r="H9" s="85"/>
      <c r="I9" s="9"/>
      <c r="J9" s="9"/>
      <c r="K9" s="86" t="s">
        <v>102</v>
      </c>
      <c r="L9" s="86"/>
      <c r="M9" s="222">
        <v>39544</v>
      </c>
      <c r="N9" s="11"/>
      <c r="O9" s="222">
        <v>39908</v>
      </c>
      <c r="P9" s="186"/>
      <c r="Q9" s="181" t="s">
        <v>75</v>
      </c>
      <c r="R9" s="182"/>
      <c r="S9" s="182"/>
      <c r="T9" s="103"/>
      <c r="U9" s="349"/>
      <c r="W9" s="317">
        <f>Admin!B9</f>
        <v>39551</v>
      </c>
      <c r="X9" s="7">
        <f t="shared" si="0"/>
        <v>8</v>
      </c>
    </row>
    <row r="10" spans="1:24" ht="6" customHeight="1" x14ac:dyDescent="0.2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87"/>
      <c r="Q10" s="78"/>
      <c r="R10" s="104"/>
      <c r="S10" s="104"/>
      <c r="T10" s="105"/>
      <c r="U10" s="349"/>
      <c r="V10" s="7" t="s">
        <v>404</v>
      </c>
      <c r="W10" s="317">
        <f>Admin!B10</f>
        <v>39552</v>
      </c>
      <c r="X10" s="7">
        <f t="shared" si="0"/>
        <v>9</v>
      </c>
    </row>
    <row r="11" spans="1:24" ht="22.5" customHeight="1" thickBot="1" x14ac:dyDescent="0.25">
      <c r="A11" s="350"/>
      <c r="B11" s="350"/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1"/>
      <c r="S11" s="351"/>
      <c r="T11" s="351"/>
      <c r="U11" s="349"/>
      <c r="W11" s="317">
        <f>Admin!B11</f>
        <v>39553</v>
      </c>
      <c r="X11" s="7">
        <f t="shared" si="0"/>
        <v>10</v>
      </c>
    </row>
    <row r="12" spans="1:24" ht="9" customHeight="1" thickBo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80"/>
      <c r="K12" s="17"/>
      <c r="L12" s="17"/>
      <c r="M12" s="17"/>
      <c r="N12" s="17"/>
      <c r="O12" s="17"/>
      <c r="P12" s="188"/>
      <c r="Q12" s="17"/>
      <c r="R12" s="17"/>
      <c r="S12" s="17"/>
      <c r="T12" s="18"/>
      <c r="U12" s="349"/>
      <c r="V12" s="7" t="s">
        <v>405</v>
      </c>
      <c r="W12" s="317">
        <f>Admin!B12</f>
        <v>39554</v>
      </c>
      <c r="X12" s="7">
        <f t="shared" si="0"/>
        <v>11</v>
      </c>
    </row>
    <row r="13" spans="1:24" ht="15" customHeight="1" thickTop="1" thickBot="1" x14ac:dyDescent="0.25">
      <c r="A13" s="19"/>
      <c r="B13" s="107" t="s">
        <v>64</v>
      </c>
      <c r="C13" s="66"/>
      <c r="D13" s="21"/>
      <c r="E13" s="21"/>
      <c r="F13" s="21"/>
      <c r="G13" s="21"/>
      <c r="H13" s="327" t="s">
        <v>94</v>
      </c>
      <c r="I13" s="21"/>
      <c r="J13" s="30"/>
      <c r="K13" s="107" t="s">
        <v>23</v>
      </c>
      <c r="L13" s="66"/>
      <c r="M13" s="87"/>
      <c r="N13" s="20"/>
      <c r="O13" s="329"/>
      <c r="P13" s="330"/>
      <c r="Q13" s="325"/>
      <c r="R13" s="68"/>
      <c r="S13" s="323"/>
      <c r="T13" s="22"/>
      <c r="U13" s="349"/>
      <c r="V13" s="7" t="s">
        <v>406</v>
      </c>
      <c r="W13" s="317">
        <f>Admin!B13</f>
        <v>39555</v>
      </c>
      <c r="X13" s="7">
        <f t="shared" si="0"/>
        <v>12</v>
      </c>
    </row>
    <row r="14" spans="1:24" ht="6" customHeight="1" thickTop="1" thickBot="1" x14ac:dyDescent="0.25">
      <c r="A14" s="19"/>
      <c r="B14" s="66"/>
      <c r="C14" s="66"/>
      <c r="D14" s="21"/>
      <c r="E14" s="21"/>
      <c r="F14" s="21"/>
      <c r="G14" s="21"/>
      <c r="H14" s="327"/>
      <c r="I14" s="21"/>
      <c r="J14" s="30"/>
      <c r="K14" s="66"/>
      <c r="L14" s="66"/>
      <c r="M14" s="87"/>
      <c r="N14" s="20"/>
      <c r="O14" s="21"/>
      <c r="P14" s="189"/>
      <c r="Q14" s="326"/>
      <c r="R14" s="21"/>
      <c r="S14" s="324"/>
      <c r="T14" s="22"/>
      <c r="U14" s="349"/>
      <c r="W14" s="317">
        <f>Admin!B14</f>
        <v>39556</v>
      </c>
      <c r="X14" s="7">
        <f t="shared" si="0"/>
        <v>13</v>
      </c>
    </row>
    <row r="15" spans="1:24" ht="14.25" thickTop="1" thickBot="1" x14ac:dyDescent="0.25">
      <c r="A15" s="19"/>
      <c r="B15" s="21" t="s">
        <v>101</v>
      </c>
      <c r="C15" s="21"/>
      <c r="D15" s="346"/>
      <c r="E15" s="347"/>
      <c r="F15" s="348"/>
      <c r="G15" s="23"/>
      <c r="H15" s="29" t="s">
        <v>95</v>
      </c>
      <c r="I15" s="23"/>
      <c r="J15" s="65"/>
      <c r="K15" s="21" t="s">
        <v>19</v>
      </c>
      <c r="L15" s="21"/>
      <c r="M15" s="341"/>
      <c r="N15" s="342"/>
      <c r="O15" s="343"/>
      <c r="P15" s="190"/>
      <c r="Q15" s="179"/>
      <c r="R15" s="176"/>
      <c r="S15" s="180"/>
      <c r="T15" s="22"/>
      <c r="U15" s="349"/>
      <c r="W15" s="317">
        <f>Admin!B15</f>
        <v>39557</v>
      </c>
      <c r="X15" s="7">
        <f t="shared" si="0"/>
        <v>14</v>
      </c>
    </row>
    <row r="16" spans="1:24" ht="13.5" thickTop="1" thickBot="1" x14ac:dyDescent="0.25">
      <c r="A16" s="19"/>
      <c r="B16" s="21" t="s">
        <v>12</v>
      </c>
      <c r="C16" s="21"/>
      <c r="D16" s="346"/>
      <c r="E16" s="347"/>
      <c r="F16" s="348"/>
      <c r="G16" s="23"/>
      <c r="H16" s="197"/>
      <c r="I16" s="23"/>
      <c r="J16" s="30"/>
      <c r="K16" s="21"/>
      <c r="L16" s="21"/>
      <c r="M16" s="64"/>
      <c r="N16" s="64"/>
      <c r="O16" s="209" t="s">
        <v>104</v>
      </c>
      <c r="P16" s="189"/>
      <c r="Q16" s="38" t="s">
        <v>25</v>
      </c>
      <c r="R16" s="68"/>
      <c r="S16" s="38" t="s">
        <v>56</v>
      </c>
      <c r="T16" s="22"/>
      <c r="U16" s="349"/>
      <c r="W16" s="317">
        <f>Admin!B16</f>
        <v>39558</v>
      </c>
      <c r="X16" s="7">
        <f t="shared" si="0"/>
        <v>15</v>
      </c>
    </row>
    <row r="17" spans="1:24" ht="13.5" customHeight="1" thickTop="1" thickBot="1" x14ac:dyDescent="0.25">
      <c r="A17" s="19"/>
      <c r="B17" s="21" t="s">
        <v>13</v>
      </c>
      <c r="C17" s="21"/>
      <c r="D17" s="346"/>
      <c r="E17" s="347"/>
      <c r="F17" s="348"/>
      <c r="G17" s="23"/>
      <c r="H17" s="35" t="s">
        <v>96</v>
      </c>
      <c r="I17" s="23"/>
      <c r="J17" s="30"/>
      <c r="K17" s="23" t="s">
        <v>17</v>
      </c>
      <c r="L17" s="23"/>
      <c r="M17" s="170"/>
      <c r="N17" s="63"/>
      <c r="O17" s="179" t="str">
        <f>IF(M17=0," ",IF((M17+6208)&lt;O$9," ",M17+5844))</f>
        <v xml:space="preserve"> </v>
      </c>
      <c r="P17" s="178">
        <f>IF(O17=" ",1,IF(O17&gt;O$9,54,IF(D28="W",LOOKUP(O17,Admin!B:B,Admin!C:C),IF(D28="M",(LOOKUP(O17,Admin!B:B,Admin!D:D))))))</f>
        <v>1</v>
      </c>
      <c r="Q17" s="63" t="str">
        <f>IF(M17=" "," ",IF(D22="F",M17+21915,IF(D22="M",M17+23741," ")))</f>
        <v xml:space="preserve"> </v>
      </c>
      <c r="R17" s="21"/>
      <c r="S17" s="109" t="str">
        <f>IF(Q17=" "," ",IF(Q17&lt;Admin!E$2,F24,IF(Q17&gt;Admin!E$366," ",IF(D28="W",LOOKUP(Q17,Admin!B:B,Admin!C:C),IF(D28="M",LOOKUP(Q17,Admin!B:B,Admin!D:D),"Check D28")))))</f>
        <v xml:space="preserve"> </v>
      </c>
      <c r="T17" s="22"/>
      <c r="U17" s="349"/>
      <c r="W17" s="317">
        <f>Admin!B17</f>
        <v>39559</v>
      </c>
      <c r="X17" s="7">
        <f t="shared" si="0"/>
        <v>16</v>
      </c>
    </row>
    <row r="18" spans="1:24" ht="13.5" thickTop="1" thickBot="1" x14ac:dyDescent="0.25">
      <c r="A18" s="19"/>
      <c r="B18" s="21" t="s">
        <v>14</v>
      </c>
      <c r="C18" s="21"/>
      <c r="D18" s="346"/>
      <c r="E18" s="347"/>
      <c r="F18" s="348"/>
      <c r="G18" s="23"/>
      <c r="H18" s="198"/>
      <c r="I18" s="23"/>
      <c r="J18" s="30"/>
      <c r="K18" s="23" t="s">
        <v>46</v>
      </c>
      <c r="L18" s="23"/>
      <c r="M18" s="72" t="s">
        <v>99</v>
      </c>
      <c r="N18" s="21"/>
      <c r="O18" s="201" t="s">
        <v>33</v>
      </c>
      <c r="P18" s="109"/>
      <c r="Q18" s="202" t="str">
        <f>IF(O18="Y","Enter Date"," ")</f>
        <v xml:space="preserve"> </v>
      </c>
      <c r="R18" s="36"/>
      <c r="S18" s="109" t="str">
        <f>IF(O18="N"," ",IF(D28="W",LOOKUP(Q18,Admin!B:B,Admin!C:C),IF(D28="m",LOOKUP(Q18,Admin!B:B,Admin!D:D),"Check D28")))</f>
        <v xml:space="preserve"> </v>
      </c>
      <c r="T18" s="22"/>
      <c r="U18" s="349"/>
      <c r="W18" s="317">
        <f>Admin!B18</f>
        <v>39560</v>
      </c>
      <c r="X18" s="7">
        <f t="shared" si="0"/>
        <v>17</v>
      </c>
    </row>
    <row r="19" spans="1:24" ht="13.5" thickTop="1" thickBot="1" x14ac:dyDescent="0.25">
      <c r="A19" s="19"/>
      <c r="B19" s="21" t="s">
        <v>15</v>
      </c>
      <c r="C19" s="21"/>
      <c r="D19" s="346"/>
      <c r="E19" s="347"/>
      <c r="F19" s="348"/>
      <c r="G19" s="23"/>
      <c r="H19" s="35" t="s">
        <v>97</v>
      </c>
      <c r="I19" s="23"/>
      <c r="J19" s="30"/>
      <c r="K19" s="23" t="s">
        <v>47</v>
      </c>
      <c r="L19" s="23"/>
      <c r="M19" s="72" t="s">
        <v>99</v>
      </c>
      <c r="N19" s="21"/>
      <c r="O19" s="6" t="s">
        <v>33</v>
      </c>
      <c r="P19" s="109"/>
      <c r="Q19" s="202" t="str">
        <f>IF(O19="Y","Enter Date"," ")</f>
        <v xml:space="preserve"> </v>
      </c>
      <c r="R19" s="37"/>
      <c r="S19" s="109" t="str">
        <f>IF(O19="N"," ",IF(D28="W",LOOKUP(Q19,Admin!B:B,Admin!C:C),IF(D28="m",LOOKUP(Q19,Admin!B:B,Admin!D:D),"Check D28")))</f>
        <v xml:space="preserve"> </v>
      </c>
      <c r="T19" s="22"/>
      <c r="U19" s="349"/>
      <c r="W19" s="317">
        <f>Admin!B19</f>
        <v>39561</v>
      </c>
      <c r="X19" s="7">
        <f t="shared" si="0"/>
        <v>18</v>
      </c>
    </row>
    <row r="20" spans="1:24" ht="13.5" thickTop="1" thickBot="1" x14ac:dyDescent="0.25">
      <c r="A20" s="19"/>
      <c r="B20" s="21" t="s">
        <v>16</v>
      </c>
      <c r="C20" s="21"/>
      <c r="D20" s="171"/>
      <c r="E20" s="23"/>
      <c r="F20" s="23"/>
      <c r="G20" s="23"/>
      <c r="H20" s="197"/>
      <c r="I20" s="23"/>
      <c r="J20" s="30"/>
      <c r="K20" s="71" t="s">
        <v>54</v>
      </c>
      <c r="L20" s="71"/>
      <c r="M20" s="21"/>
      <c r="N20" s="21"/>
      <c r="O20" s="21"/>
      <c r="P20" s="189"/>
      <c r="Q20" s="21"/>
      <c r="R20" s="21"/>
      <c r="S20" s="21"/>
      <c r="T20" s="22"/>
      <c r="U20" s="349"/>
      <c r="W20" s="317">
        <f>Admin!B20</f>
        <v>39562</v>
      </c>
      <c r="X20" s="7">
        <f t="shared" si="0"/>
        <v>19</v>
      </c>
    </row>
    <row r="21" spans="1:24" ht="12" customHeight="1" thickTop="1" thickBot="1" x14ac:dyDescent="0.25">
      <c r="A21" s="19"/>
      <c r="B21" s="21"/>
      <c r="C21" s="21"/>
      <c r="D21" s="23"/>
      <c r="E21" s="23"/>
      <c r="F21" s="23"/>
      <c r="G21" s="23"/>
      <c r="H21" s="29" t="s">
        <v>98</v>
      </c>
      <c r="I21" s="23"/>
      <c r="J21" s="30"/>
      <c r="K21" s="21"/>
      <c r="L21" s="21"/>
      <c r="M21" s="21"/>
      <c r="N21" s="21"/>
      <c r="O21" s="21"/>
      <c r="P21" s="189"/>
      <c r="Q21" s="21"/>
      <c r="R21" s="21"/>
      <c r="S21" s="21"/>
      <c r="T21" s="81"/>
      <c r="U21" s="349"/>
      <c r="W21" s="317">
        <f>Admin!B21</f>
        <v>39563</v>
      </c>
      <c r="X21" s="7">
        <f t="shared" si="0"/>
        <v>20</v>
      </c>
    </row>
    <row r="22" spans="1:24" ht="15" customHeight="1" thickTop="1" thickBot="1" x14ac:dyDescent="0.25">
      <c r="A22" s="19"/>
      <c r="B22" s="21" t="s">
        <v>100</v>
      </c>
      <c r="C22" s="21"/>
      <c r="D22" s="90"/>
      <c r="E22" s="21"/>
      <c r="F22" s="21"/>
      <c r="G22" s="21"/>
      <c r="H22" s="199"/>
      <c r="I22" s="21"/>
      <c r="J22" s="30"/>
      <c r="K22" s="107" t="s">
        <v>28</v>
      </c>
      <c r="L22" s="66"/>
      <c r="M22" s="87"/>
      <c r="N22" s="20"/>
      <c r="O22" s="106"/>
      <c r="P22" s="191"/>
      <c r="Q22" s="38"/>
      <c r="R22" s="68"/>
      <c r="S22" s="69"/>
      <c r="T22" s="22"/>
      <c r="U22" s="349"/>
      <c r="W22" s="317">
        <f>Admin!B22</f>
        <v>39564</v>
      </c>
      <c r="X22" s="7">
        <f t="shared" si="0"/>
        <v>21</v>
      </c>
    </row>
    <row r="23" spans="1:24" ht="13.5" thickTop="1" thickBot="1" x14ac:dyDescent="0.25">
      <c r="A23" s="19"/>
      <c r="B23" s="21"/>
      <c r="C23" s="21"/>
      <c r="D23" s="63"/>
      <c r="E23" s="21"/>
      <c r="F23" s="38" t="s">
        <v>56</v>
      </c>
      <c r="G23" s="68"/>
      <c r="H23" s="21"/>
      <c r="I23" s="23"/>
      <c r="J23" s="30"/>
      <c r="K23" s="21"/>
      <c r="L23" s="71"/>
      <c r="M23" s="250" t="s">
        <v>131</v>
      </c>
      <c r="N23" s="21"/>
      <c r="O23" s="37"/>
      <c r="P23" s="192"/>
      <c r="Q23" s="38" t="s">
        <v>25</v>
      </c>
      <c r="R23" s="21"/>
      <c r="S23" s="109"/>
      <c r="T23" s="22"/>
      <c r="U23" s="349"/>
      <c r="W23" s="317">
        <f>Admin!B23</f>
        <v>39565</v>
      </c>
      <c r="X23" s="7">
        <f t="shared" si="0"/>
        <v>22</v>
      </c>
    </row>
    <row r="24" spans="1:24" ht="13.5" thickTop="1" thickBot="1" x14ac:dyDescent="0.25">
      <c r="A24" s="19"/>
      <c r="B24" s="21" t="s">
        <v>279</v>
      </c>
      <c r="C24" s="21"/>
      <c r="D24" s="170"/>
      <c r="E24" s="21"/>
      <c r="F24" s="108" t="str">
        <f>IF(D24=0," ",IF(D28="W",LOOKUP(D24,Admin!B:B,Admin!C:C),IF(D28="M",LOOKUP(D24,Admin!B:B,Admin!D:D),LOOKUP(D24,Admin!B:B,Admin!C:C))))</f>
        <v xml:space="preserve"> </v>
      </c>
      <c r="G24" s="70"/>
      <c r="H24" s="21"/>
      <c r="I24" s="21"/>
      <c r="J24" s="30"/>
      <c r="K24" s="21" t="s">
        <v>79</v>
      </c>
      <c r="L24" s="71"/>
      <c r="M24" s="68"/>
      <c r="N24" s="21"/>
      <c r="O24" s="204"/>
      <c r="P24" s="109"/>
      <c r="Q24" s="203" t="str">
        <f>IF(O24&gt;0,"Enter Date"," ")</f>
        <v xml:space="preserve"> </v>
      </c>
      <c r="R24" s="25"/>
      <c r="S24" s="109" t="str">
        <f>IF(Q24=" "," ",IF(D28="W",LOOKUP(Q24,Admin!B:B,Admin!C:C),IF(D28="m",LOOKUP(Q24,Admin!B:B,Admin!D:D),"Check D28")))</f>
        <v xml:space="preserve"> </v>
      </c>
      <c r="T24" s="22"/>
      <c r="U24" s="349"/>
      <c r="W24" s="317">
        <f>Admin!B24</f>
        <v>39566</v>
      </c>
      <c r="X24" s="7">
        <f t="shared" si="0"/>
        <v>23</v>
      </c>
    </row>
    <row r="25" spans="1:24" ht="6" customHeight="1" thickTop="1" thickBot="1" x14ac:dyDescent="0.25">
      <c r="A25" s="19"/>
      <c r="B25" s="21"/>
      <c r="C25" s="21"/>
      <c r="D25" s="63"/>
      <c r="E25" s="21"/>
      <c r="F25" s="108"/>
      <c r="G25" s="70"/>
      <c r="H25" s="21"/>
      <c r="I25" s="21"/>
      <c r="J25" s="21"/>
      <c r="K25" s="21"/>
      <c r="L25" s="71"/>
      <c r="M25" s="68"/>
      <c r="N25" s="21"/>
      <c r="O25" s="37"/>
      <c r="P25" s="109"/>
      <c r="Q25" s="63"/>
      <c r="R25" s="25"/>
      <c r="S25" s="109"/>
      <c r="T25" s="22"/>
      <c r="U25" s="349"/>
      <c r="W25" s="317">
        <f>Admin!B25</f>
        <v>39567</v>
      </c>
      <c r="X25" s="7">
        <f t="shared" si="0"/>
        <v>24</v>
      </c>
    </row>
    <row r="26" spans="1:24" ht="13.5" thickTop="1" thickBot="1" x14ac:dyDescent="0.25">
      <c r="A26" s="19"/>
      <c r="B26" s="21" t="s">
        <v>52</v>
      </c>
      <c r="C26" s="21"/>
      <c r="D26" s="170"/>
      <c r="E26" s="21"/>
      <c r="F26" s="108" t="str">
        <f>IF(D24=0," ",IF(D26=0," ",IF(D28="W",LOOKUP(D26,Admin!B:B,Admin!C:C),IF(D28="M",LOOKUP(D26,Admin!B:B,Admin!D:D),LOOKUP(D26,Admin!B:B,Admin!C:C)))))</f>
        <v xml:space="preserve"> </v>
      </c>
      <c r="G26" s="70"/>
      <c r="H26" s="21"/>
      <c r="I26" s="21"/>
      <c r="J26" s="30"/>
      <c r="K26" s="211" t="s">
        <v>119</v>
      </c>
      <c r="L26" s="21"/>
      <c r="M26" s="38" t="s">
        <v>27</v>
      </c>
      <c r="N26" s="38"/>
      <c r="O26" s="38" t="s">
        <v>26</v>
      </c>
      <c r="P26" s="24"/>
      <c r="Q26" s="38" t="s">
        <v>25</v>
      </c>
      <c r="R26" s="68"/>
      <c r="S26" s="69"/>
      <c r="T26" s="22"/>
      <c r="U26" s="349"/>
      <c r="W26" s="317">
        <f>Admin!B26</f>
        <v>39568</v>
      </c>
      <c r="X26" s="7">
        <f t="shared" si="0"/>
        <v>25</v>
      </c>
    </row>
    <row r="27" spans="1:24" ht="13.5" thickTop="1" thickBot="1" x14ac:dyDescent="0.25">
      <c r="A27" s="19"/>
      <c r="B27" s="21"/>
      <c r="C27" s="21"/>
      <c r="D27" s="63"/>
      <c r="E27" s="21"/>
      <c r="F27" s="34"/>
      <c r="G27" s="34"/>
      <c r="H27" s="21"/>
      <c r="I27" s="21"/>
      <c r="J27" s="30"/>
      <c r="K27" s="23" t="s">
        <v>42</v>
      </c>
      <c r="L27" s="23"/>
      <c r="M27" s="169"/>
      <c r="N27" s="39"/>
      <c r="O27" s="200"/>
      <c r="P27" s="193"/>
      <c r="Q27" s="170" t="str">
        <f>IF(M27&gt;0,D24," ")</f>
        <v xml:space="preserve"> </v>
      </c>
      <c r="R27" s="25"/>
      <c r="S27" s="109" t="str">
        <f>IF(Q27=" "," ",IF(D28="W",LOOKUP(Q27,Admin!B:B,Admin!C:C),IF(D28="m",LOOKUP(Q27,Admin!B:B,Admin!D:D),"Check D28")))</f>
        <v xml:space="preserve"> </v>
      </c>
      <c r="T27" s="22"/>
      <c r="U27" s="349"/>
      <c r="W27" s="317">
        <f>Admin!B27</f>
        <v>39569</v>
      </c>
      <c r="X27" s="7">
        <f t="shared" si="0"/>
        <v>26</v>
      </c>
    </row>
    <row r="28" spans="1:24" ht="13.5" thickTop="1" thickBot="1" x14ac:dyDescent="0.25">
      <c r="A28" s="19"/>
      <c r="B28" s="23" t="s">
        <v>30</v>
      </c>
      <c r="C28" s="23"/>
      <c r="D28" s="90"/>
      <c r="E28" s="29" t="s">
        <v>53</v>
      </c>
      <c r="F28" s="274" t="str">
        <f>IF(D30="D","Enter M for Director","Enter M or W for Employee")</f>
        <v>Enter M or W for Employee</v>
      </c>
      <c r="G28" s="21"/>
      <c r="H28" s="24"/>
      <c r="I28" s="24"/>
      <c r="J28" s="30"/>
      <c r="K28" s="21" t="s">
        <v>395</v>
      </c>
      <c r="L28" s="21"/>
      <c r="M28" s="205"/>
      <c r="N28" s="39"/>
      <c r="O28" s="206"/>
      <c r="P28" s="193"/>
      <c r="Q28" s="203" t="str">
        <f>IF(M28&gt;0,"Enter Date"," ")</f>
        <v xml:space="preserve"> </v>
      </c>
      <c r="R28" s="25"/>
      <c r="S28" s="109" t="str">
        <f>IF(Q28=" "," ",IF(D28="W",LOOKUP(Q28,Admin!B:B,Admin!C:C),IF(D28="m",LOOKUP(Q28,Admin!B:B,Admin!D:D),"Check D28")))</f>
        <v xml:space="preserve"> </v>
      </c>
      <c r="T28" s="22"/>
      <c r="U28" s="349"/>
      <c r="W28" s="317">
        <f>Admin!B28</f>
        <v>39570</v>
      </c>
      <c r="X28" s="7">
        <f t="shared" si="0"/>
        <v>27</v>
      </c>
    </row>
    <row r="29" spans="1:24" ht="12.75" thickTop="1" x14ac:dyDescent="0.2">
      <c r="A29" s="19"/>
      <c r="B29" s="23" t="s">
        <v>18</v>
      </c>
      <c r="C29" s="23"/>
      <c r="D29" s="177">
        <v>1</v>
      </c>
      <c r="E29" s="26"/>
      <c r="F29" s="73"/>
      <c r="G29" s="35"/>
      <c r="H29" s="21"/>
      <c r="I29" s="21"/>
      <c r="J29" s="30"/>
      <c r="K29" s="21" t="s">
        <v>50</v>
      </c>
      <c r="L29" s="21"/>
      <c r="M29" s="205"/>
      <c r="N29" s="39"/>
      <c r="O29" s="206"/>
      <c r="P29" s="193"/>
      <c r="Q29" s="203" t="str">
        <f>IF(M29&gt;0,"Enter Date"," ")</f>
        <v xml:space="preserve"> </v>
      </c>
      <c r="R29" s="25"/>
      <c r="S29" s="109" t="str">
        <f>IF(Q29=" "," ",IF(D28="W",LOOKUP(Q29,Admin!B:B,Admin!C:C),IF(D28="m",LOOKUP(Q29,Admin!B:B,Admin!D:D),"Check D28")))</f>
        <v xml:space="preserve"> </v>
      </c>
      <c r="T29" s="22"/>
      <c r="U29" s="349"/>
      <c r="W29" s="317">
        <f>Admin!B29</f>
        <v>39571</v>
      </c>
      <c r="X29" s="7">
        <f t="shared" si="0"/>
        <v>28</v>
      </c>
    </row>
    <row r="30" spans="1:24" ht="13.5" customHeight="1" x14ac:dyDescent="0.2">
      <c r="A30" s="19"/>
      <c r="B30" s="23" t="s">
        <v>272</v>
      </c>
      <c r="C30" s="23"/>
      <c r="D30" s="275"/>
      <c r="E30" s="21"/>
      <c r="F30" s="255" t="s">
        <v>273</v>
      </c>
      <c r="G30" s="35"/>
      <c r="H30" s="21"/>
      <c r="I30" s="21"/>
      <c r="J30" s="30"/>
      <c r="K30" s="21" t="s">
        <v>51</v>
      </c>
      <c r="L30" s="21"/>
      <c r="M30" s="205"/>
      <c r="N30" s="39"/>
      <c r="O30" s="206"/>
      <c r="P30" s="193"/>
      <c r="Q30" s="203" t="str">
        <f>IF(M30&gt;0,"Enter Date"," ")</f>
        <v xml:space="preserve"> </v>
      </c>
      <c r="R30" s="25"/>
      <c r="S30" s="109" t="str">
        <f>IF(Q30=" "," ",IF(D28="W",LOOKUP(Q30,Admin!B:B,Admin!C:C),IF(D28="m",LOOKUP(Q30,Admin!B:B,Admin!D:D),"Check D28")))</f>
        <v xml:space="preserve"> </v>
      </c>
      <c r="T30" s="22"/>
      <c r="U30" s="349"/>
      <c r="W30" s="317">
        <f>Admin!B30</f>
        <v>39572</v>
      </c>
      <c r="X30" s="7">
        <f t="shared" si="0"/>
        <v>29</v>
      </c>
    </row>
    <row r="31" spans="1:24" ht="12" customHeight="1" x14ac:dyDescent="0.2">
      <c r="A31" s="19"/>
      <c r="B31" s="21"/>
      <c r="C31" s="21"/>
      <c r="D31" s="21"/>
      <c r="E31" s="21"/>
      <c r="F31" s="318"/>
      <c r="G31" s="318"/>
      <c r="H31" s="318"/>
      <c r="I31" s="21"/>
      <c r="J31" s="30"/>
      <c r="K31" s="71" t="s">
        <v>394</v>
      </c>
      <c r="L31" s="71"/>
      <c r="M31" s="71">
        <f>ROUNDDOWN(Admin!N$19/10,0)</f>
        <v>543</v>
      </c>
      <c r="N31" s="71"/>
      <c r="O31" s="71" t="s">
        <v>31</v>
      </c>
      <c r="P31" s="194"/>
      <c r="Q31" s="71" t="s">
        <v>29</v>
      </c>
      <c r="R31" s="21"/>
      <c r="S31" s="38"/>
      <c r="T31" s="22"/>
      <c r="U31" s="349"/>
      <c r="W31" s="317">
        <f>Admin!B31</f>
        <v>39573</v>
      </c>
      <c r="X31" s="7">
        <f t="shared" si="0"/>
        <v>30</v>
      </c>
    </row>
    <row r="32" spans="1:24" ht="6" customHeight="1" thickBot="1" x14ac:dyDescent="0.25">
      <c r="A32" s="19"/>
      <c r="B32" s="21"/>
      <c r="C32" s="21"/>
      <c r="D32" s="21"/>
      <c r="E32" s="21"/>
      <c r="F32" s="319"/>
      <c r="G32" s="319"/>
      <c r="H32" s="319"/>
      <c r="I32" s="21"/>
      <c r="J32" s="30"/>
      <c r="K32" s="71"/>
      <c r="L32" s="71"/>
      <c r="M32" s="71"/>
      <c r="N32" s="71"/>
      <c r="O32" s="71"/>
      <c r="P32" s="194"/>
      <c r="Q32" s="71"/>
      <c r="R32" s="21"/>
      <c r="S32" s="38"/>
      <c r="T32" s="22"/>
      <c r="U32" s="349"/>
      <c r="W32" s="317">
        <f>Admin!B32</f>
        <v>39574</v>
      </c>
      <c r="X32" s="7">
        <f t="shared" si="0"/>
        <v>31</v>
      </c>
    </row>
    <row r="33" spans="1:24" ht="12" customHeight="1" thickTop="1" thickBot="1" x14ac:dyDescent="0.25">
      <c r="A33" s="19"/>
      <c r="B33" s="107" t="s">
        <v>45</v>
      </c>
      <c r="C33" s="66"/>
      <c r="D33" s="274" t="s">
        <v>407</v>
      </c>
      <c r="E33" s="21"/>
      <c r="F33" s="319"/>
      <c r="G33" s="319"/>
      <c r="H33" s="319"/>
      <c r="I33" s="21"/>
      <c r="J33" s="30"/>
      <c r="K33" s="107" t="s">
        <v>55</v>
      </c>
      <c r="L33" s="66"/>
      <c r="M33" s="21"/>
      <c r="N33" s="21"/>
      <c r="O33" s="21"/>
      <c r="P33" s="189"/>
      <c r="Q33" s="38" t="s">
        <v>25</v>
      </c>
      <c r="R33" s="68"/>
      <c r="S33" s="69"/>
      <c r="T33" s="22"/>
      <c r="U33" s="349"/>
      <c r="W33" s="317">
        <f>Admin!B33</f>
        <v>39575</v>
      </c>
      <c r="X33" s="7">
        <f t="shared" si="0"/>
        <v>32</v>
      </c>
    </row>
    <row r="34" spans="1:24" ht="12.75" thickTop="1" x14ac:dyDescent="0.2">
      <c r="A34" s="19"/>
      <c r="B34" s="21" t="s">
        <v>40</v>
      </c>
      <c r="C34" s="21"/>
      <c r="D34" s="207"/>
      <c r="E34" s="21"/>
      <c r="F34" s="67" t="s">
        <v>43</v>
      </c>
      <c r="G34" s="67"/>
      <c r="H34" s="208"/>
      <c r="I34" s="21"/>
      <c r="J34" s="30"/>
      <c r="K34" s="21" t="s">
        <v>48</v>
      </c>
      <c r="L34" s="21"/>
      <c r="M34" s="72" t="s">
        <v>99</v>
      </c>
      <c r="N34" s="21"/>
      <c r="O34" s="201" t="s">
        <v>33</v>
      </c>
      <c r="P34" s="109"/>
      <c r="Q34" s="202" t="str">
        <f>IF(O34="Y","Enter Date"," ")</f>
        <v xml:space="preserve"> </v>
      </c>
      <c r="R34" s="36"/>
      <c r="S34" s="109" t="str">
        <f>IF(O34="N"," ",IF(D28="W",LOOKUP(Q34,Admin!B:B,Admin!C:C),IF(D28="m",LOOKUP(Q34,Admin!B:B,Admin!D:D),"Check D28")))</f>
        <v xml:space="preserve"> </v>
      </c>
      <c r="T34" s="22"/>
      <c r="U34" s="349"/>
      <c r="W34" s="317">
        <f>Admin!B34</f>
        <v>39576</v>
      </c>
      <c r="X34" s="7">
        <f t="shared" si="0"/>
        <v>33</v>
      </c>
    </row>
    <row r="35" spans="1:24" ht="13.5" customHeight="1" x14ac:dyDescent="0.2">
      <c r="A35" s="19"/>
      <c r="B35" s="21" t="s">
        <v>41</v>
      </c>
      <c r="C35" s="21"/>
      <c r="D35" s="207"/>
      <c r="E35" s="21"/>
      <c r="F35" s="67" t="s">
        <v>44</v>
      </c>
      <c r="G35" s="67"/>
      <c r="H35" s="208"/>
      <c r="I35" s="21"/>
      <c r="J35" s="30"/>
      <c r="K35" s="327" t="s">
        <v>49</v>
      </c>
      <c r="L35" s="327"/>
      <c r="M35" s="328"/>
      <c r="N35" s="328"/>
      <c r="O35" s="328"/>
      <c r="P35" s="328"/>
      <c r="Q35" s="328"/>
      <c r="R35" s="328"/>
      <c r="S35" s="328"/>
      <c r="T35" s="22"/>
      <c r="U35" s="349"/>
      <c r="W35" s="317">
        <f>Admin!B35</f>
        <v>39577</v>
      </c>
      <c r="X35" s="7">
        <f t="shared" si="0"/>
        <v>34</v>
      </c>
    </row>
    <row r="36" spans="1:24" ht="9" customHeight="1" thickBot="1" x14ac:dyDescent="0.25">
      <c r="A36" s="82"/>
      <c r="B36" s="27"/>
      <c r="C36" s="27"/>
      <c r="D36" s="27"/>
      <c r="E36" s="27"/>
      <c r="F36" s="27"/>
      <c r="G36" s="27"/>
      <c r="H36" s="27"/>
      <c r="I36" s="27"/>
      <c r="J36" s="31"/>
      <c r="K36" s="27"/>
      <c r="L36" s="27"/>
      <c r="M36" s="27"/>
      <c r="N36" s="27"/>
      <c r="O36" s="27"/>
      <c r="P36" s="195"/>
      <c r="Q36" s="27"/>
      <c r="R36" s="27"/>
      <c r="S36" s="27"/>
      <c r="T36" s="33"/>
      <c r="U36" s="349"/>
      <c r="W36" s="317">
        <f>Admin!B36</f>
        <v>39578</v>
      </c>
      <c r="X36" s="7">
        <f t="shared" si="0"/>
        <v>35</v>
      </c>
    </row>
    <row r="37" spans="1:24" ht="22.5" customHeight="1" thickBot="1" x14ac:dyDescent="0.25">
      <c r="A37" s="345"/>
      <c r="B37" s="345"/>
      <c r="C37" s="345"/>
      <c r="D37" s="345"/>
      <c r="E37" s="345"/>
      <c r="F37" s="345"/>
      <c r="G37" s="345"/>
      <c r="H37" s="345"/>
      <c r="I37" s="345"/>
      <c r="J37" s="345"/>
      <c r="K37" s="345"/>
      <c r="L37" s="345"/>
      <c r="M37" s="345"/>
      <c r="N37" s="345"/>
      <c r="O37" s="345"/>
      <c r="P37" s="345"/>
      <c r="Q37" s="345"/>
      <c r="R37" s="345"/>
      <c r="S37" s="345"/>
      <c r="T37" s="345"/>
      <c r="U37" s="326"/>
      <c r="W37" s="317">
        <f>Admin!B37</f>
        <v>39579</v>
      </c>
      <c r="X37" s="7">
        <f t="shared" si="0"/>
        <v>36</v>
      </c>
    </row>
    <row r="38" spans="1:24" ht="9" customHeight="1" thickBo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80"/>
      <c r="K38" s="17"/>
      <c r="L38" s="17"/>
      <c r="M38" s="17"/>
      <c r="N38" s="17"/>
      <c r="O38" s="17"/>
      <c r="P38" s="188"/>
      <c r="Q38" s="17"/>
      <c r="R38" s="17"/>
      <c r="S38" s="17"/>
      <c r="T38" s="18"/>
      <c r="U38" s="326"/>
      <c r="W38" s="317">
        <f>Admin!B38</f>
        <v>39580</v>
      </c>
      <c r="X38" s="7">
        <f t="shared" si="0"/>
        <v>37</v>
      </c>
    </row>
    <row r="39" spans="1:24" ht="15" customHeight="1" thickTop="1" thickBot="1" x14ac:dyDescent="0.25">
      <c r="A39" s="19"/>
      <c r="B39" s="107" t="s">
        <v>65</v>
      </c>
      <c r="C39" s="66"/>
      <c r="D39" s="21"/>
      <c r="E39" s="21"/>
      <c r="F39" s="21"/>
      <c r="G39" s="21"/>
      <c r="H39" s="327" t="s">
        <v>94</v>
      </c>
      <c r="I39" s="21"/>
      <c r="J39" s="30"/>
      <c r="K39" s="107" t="s">
        <v>23</v>
      </c>
      <c r="L39" s="66"/>
      <c r="M39" s="87"/>
      <c r="N39" s="20"/>
      <c r="O39" s="329"/>
      <c r="P39" s="330"/>
      <c r="Q39" s="325"/>
      <c r="R39" s="68"/>
      <c r="S39" s="323"/>
      <c r="T39" s="22"/>
      <c r="U39" s="326"/>
      <c r="W39" s="317">
        <f>Admin!B39</f>
        <v>39581</v>
      </c>
      <c r="X39" s="7">
        <f t="shared" si="0"/>
        <v>38</v>
      </c>
    </row>
    <row r="40" spans="1:24" ht="6" customHeight="1" thickTop="1" thickBot="1" x14ac:dyDescent="0.25">
      <c r="A40" s="19"/>
      <c r="B40" s="66"/>
      <c r="C40" s="66"/>
      <c r="D40" s="21"/>
      <c r="E40" s="21"/>
      <c r="F40" s="21"/>
      <c r="G40" s="21"/>
      <c r="H40" s="327"/>
      <c r="I40" s="21"/>
      <c r="J40" s="30"/>
      <c r="K40" s="66"/>
      <c r="L40" s="66"/>
      <c r="M40" s="87"/>
      <c r="N40" s="20"/>
      <c r="O40" s="21"/>
      <c r="P40" s="189"/>
      <c r="Q40" s="326"/>
      <c r="R40" s="21"/>
      <c r="S40" s="324"/>
      <c r="T40" s="22"/>
      <c r="U40" s="326"/>
      <c r="W40" s="317">
        <f>Admin!B40</f>
        <v>39582</v>
      </c>
      <c r="X40" s="7">
        <f t="shared" si="0"/>
        <v>39</v>
      </c>
    </row>
    <row r="41" spans="1:24" ht="14.25" thickTop="1" thickBot="1" x14ac:dyDescent="0.25">
      <c r="A41" s="19"/>
      <c r="B41" s="21" t="s">
        <v>11</v>
      </c>
      <c r="C41" s="21"/>
      <c r="D41" s="346"/>
      <c r="E41" s="347"/>
      <c r="F41" s="348"/>
      <c r="G41" s="23"/>
      <c r="H41" s="29" t="s">
        <v>95</v>
      </c>
      <c r="I41" s="23"/>
      <c r="J41" s="65"/>
      <c r="K41" s="21" t="s">
        <v>19</v>
      </c>
      <c r="L41" s="21"/>
      <c r="M41" s="341"/>
      <c r="N41" s="342"/>
      <c r="O41" s="343"/>
      <c r="P41" s="190"/>
      <c r="Q41" s="179"/>
      <c r="R41" s="176"/>
      <c r="S41" s="180"/>
      <c r="T41" s="22"/>
      <c r="U41" s="326"/>
      <c r="W41" s="317">
        <f>Admin!B41</f>
        <v>39583</v>
      </c>
      <c r="X41" s="7">
        <f t="shared" si="0"/>
        <v>40</v>
      </c>
    </row>
    <row r="42" spans="1:24" ht="13.5" thickTop="1" thickBot="1" x14ac:dyDescent="0.25">
      <c r="A42" s="19"/>
      <c r="B42" s="21" t="s">
        <v>12</v>
      </c>
      <c r="C42" s="21"/>
      <c r="D42" s="346"/>
      <c r="E42" s="347"/>
      <c r="F42" s="348"/>
      <c r="G42" s="23"/>
      <c r="H42" s="197"/>
      <c r="I42" s="23"/>
      <c r="J42" s="30"/>
      <c r="K42" s="21"/>
      <c r="L42" s="21"/>
      <c r="M42" s="64"/>
      <c r="N42" s="64"/>
      <c r="O42" s="209" t="s">
        <v>104</v>
      </c>
      <c r="P42" s="210"/>
      <c r="Q42" s="38" t="s">
        <v>25</v>
      </c>
      <c r="R42" s="29"/>
      <c r="S42" s="38" t="s">
        <v>56</v>
      </c>
      <c r="T42" s="22"/>
      <c r="U42" s="326"/>
      <c r="W42" s="317">
        <f>Admin!B42</f>
        <v>39584</v>
      </c>
      <c r="X42" s="7">
        <f t="shared" si="0"/>
        <v>41</v>
      </c>
    </row>
    <row r="43" spans="1:24" ht="13.5" thickTop="1" thickBot="1" x14ac:dyDescent="0.25">
      <c r="A43" s="19"/>
      <c r="B43" s="21" t="s">
        <v>13</v>
      </c>
      <c r="C43" s="21"/>
      <c r="D43" s="346"/>
      <c r="E43" s="347"/>
      <c r="F43" s="348"/>
      <c r="G43" s="23"/>
      <c r="H43" s="35" t="s">
        <v>96</v>
      </c>
      <c r="I43" s="23"/>
      <c r="J43" s="30"/>
      <c r="K43" s="23" t="s">
        <v>17</v>
      </c>
      <c r="L43" s="23"/>
      <c r="M43" s="170"/>
      <c r="N43" s="63"/>
      <c r="O43" s="179" t="str">
        <f>IF(M43=0," ",IF((M43+6208)&lt;O$9," ",M43+5844))</f>
        <v xml:space="preserve"> </v>
      </c>
      <c r="P43" s="178">
        <f>IF(O43=" ",1,IF(O43&gt;O$9,54,IF(D54="W",LOOKUP(O43,Admin!B:B,Admin!C:C),IF(D54="M",(LOOKUP(O43,Admin!B:B,Admin!D:D))))))</f>
        <v>1</v>
      </c>
      <c r="Q43" s="63" t="str">
        <f>IF(M43=" "," ",IF(D48="F",M43+21915,IF(D48="M",M43+23741," ")))</f>
        <v xml:space="preserve"> </v>
      </c>
      <c r="R43" s="21"/>
      <c r="S43" s="109" t="str">
        <f>IF(Q43=" "," ",IF(Q43&lt;Admin!E$2,F50,IF(Q43&gt;Admin!E$366," ",IF(D54="W",LOOKUP(Q43,Admin!B:B,Admin!C:C),IF(D54="M",LOOKUP(Q43,Admin!B:B,Admin!D:D),"Check D54")))))</f>
        <v xml:space="preserve"> </v>
      </c>
      <c r="T43" s="22"/>
      <c r="U43" s="326"/>
      <c r="W43" s="317">
        <f>Admin!B43</f>
        <v>39585</v>
      </c>
      <c r="X43" s="7">
        <f t="shared" si="0"/>
        <v>42</v>
      </c>
    </row>
    <row r="44" spans="1:24" ht="13.5" thickTop="1" thickBot="1" x14ac:dyDescent="0.25">
      <c r="A44" s="19"/>
      <c r="B44" s="21" t="s">
        <v>14</v>
      </c>
      <c r="C44" s="21"/>
      <c r="D44" s="346"/>
      <c r="E44" s="347"/>
      <c r="F44" s="348"/>
      <c r="G44" s="23"/>
      <c r="H44" s="198"/>
      <c r="I44" s="23"/>
      <c r="J44" s="30"/>
      <c r="K44" s="23" t="s">
        <v>46</v>
      </c>
      <c r="L44" s="23"/>
      <c r="M44" s="72" t="s">
        <v>99</v>
      </c>
      <c r="N44" s="21"/>
      <c r="O44" s="201" t="s">
        <v>33</v>
      </c>
      <c r="P44" s="109"/>
      <c r="Q44" s="202" t="str">
        <f>IF(O44="Y","Enter Date"," ")</f>
        <v xml:space="preserve"> </v>
      </c>
      <c r="R44" s="36"/>
      <c r="S44" s="109" t="str">
        <f>IF(O44="N"," ",IF(D54="W",LOOKUP(Q44,Admin!B:B,Admin!C:C),IF(D54="m",LOOKUP(Q44,Admin!B:B,Admin!D:D),"Check D54")))</f>
        <v xml:space="preserve"> </v>
      </c>
      <c r="T44" s="22"/>
      <c r="U44" s="326"/>
      <c r="W44" s="317">
        <f>Admin!B44</f>
        <v>39586</v>
      </c>
      <c r="X44" s="7">
        <f t="shared" si="0"/>
        <v>43</v>
      </c>
    </row>
    <row r="45" spans="1:24" ht="13.5" thickTop="1" thickBot="1" x14ac:dyDescent="0.25">
      <c r="A45" s="19"/>
      <c r="B45" s="21" t="s">
        <v>15</v>
      </c>
      <c r="C45" s="21"/>
      <c r="D45" s="346"/>
      <c r="E45" s="347"/>
      <c r="F45" s="348"/>
      <c r="G45" s="23"/>
      <c r="H45" s="35" t="s">
        <v>97</v>
      </c>
      <c r="I45" s="23"/>
      <c r="J45" s="30"/>
      <c r="K45" s="23" t="s">
        <v>47</v>
      </c>
      <c r="L45" s="23"/>
      <c r="M45" s="72" t="s">
        <v>99</v>
      </c>
      <c r="N45" s="21"/>
      <c r="O45" s="6" t="s">
        <v>33</v>
      </c>
      <c r="P45" s="109"/>
      <c r="Q45" s="202" t="str">
        <f>IF(O45="Y","Enter Date"," ")</f>
        <v xml:space="preserve"> </v>
      </c>
      <c r="R45" s="37"/>
      <c r="S45" s="109" t="str">
        <f>IF(O45="N"," ",IF(D54="W",LOOKUP(Q45,Admin!B:B,Admin!C:C),IF(D54="m",LOOKUP(Q45,Admin!B:B,Admin!D:D),"Check D54")))</f>
        <v xml:space="preserve"> </v>
      </c>
      <c r="T45" s="22"/>
      <c r="U45" s="326"/>
      <c r="W45" s="317">
        <f>Admin!B45</f>
        <v>39587</v>
      </c>
      <c r="X45" s="7">
        <f t="shared" si="0"/>
        <v>44</v>
      </c>
    </row>
    <row r="46" spans="1:24" ht="13.5" thickTop="1" thickBot="1" x14ac:dyDescent="0.25">
      <c r="A46" s="19"/>
      <c r="B46" s="21" t="s">
        <v>16</v>
      </c>
      <c r="C46" s="21"/>
      <c r="D46" s="171"/>
      <c r="E46" s="23"/>
      <c r="F46" s="23"/>
      <c r="G46" s="23"/>
      <c r="H46" s="197"/>
      <c r="I46" s="23"/>
      <c r="J46" s="30"/>
      <c r="K46" s="71" t="s">
        <v>54</v>
      </c>
      <c r="L46" s="71"/>
      <c r="M46" s="21"/>
      <c r="N46" s="21"/>
      <c r="O46" s="21"/>
      <c r="P46" s="189"/>
      <c r="Q46" s="21"/>
      <c r="R46" s="21"/>
      <c r="S46" s="21"/>
      <c r="T46" s="22"/>
      <c r="U46" s="326"/>
      <c r="W46" s="317">
        <f>Admin!B46</f>
        <v>39588</v>
      </c>
      <c r="X46" s="7">
        <f t="shared" si="0"/>
        <v>45</v>
      </c>
    </row>
    <row r="47" spans="1:24" ht="12" customHeight="1" thickTop="1" thickBot="1" x14ac:dyDescent="0.25">
      <c r="A47" s="19"/>
      <c r="B47" s="21"/>
      <c r="C47" s="21"/>
      <c r="D47" s="23"/>
      <c r="E47" s="23"/>
      <c r="F47" s="23"/>
      <c r="G47" s="23"/>
      <c r="H47" s="29" t="s">
        <v>98</v>
      </c>
      <c r="I47" s="23"/>
      <c r="J47" s="30"/>
      <c r="K47" s="21"/>
      <c r="L47" s="21"/>
      <c r="M47" s="21"/>
      <c r="N47" s="21"/>
      <c r="O47" s="21"/>
      <c r="P47" s="189"/>
      <c r="Q47" s="21"/>
      <c r="R47" s="21"/>
      <c r="S47" s="21"/>
      <c r="T47" s="81"/>
      <c r="U47" s="326"/>
      <c r="W47" s="317">
        <f>Admin!B47</f>
        <v>39589</v>
      </c>
      <c r="X47" s="7">
        <f t="shared" si="0"/>
        <v>46</v>
      </c>
    </row>
    <row r="48" spans="1:24" ht="15" customHeight="1" thickTop="1" thickBot="1" x14ac:dyDescent="0.25">
      <c r="A48" s="19"/>
      <c r="B48" s="21" t="s">
        <v>100</v>
      </c>
      <c r="C48" s="21"/>
      <c r="D48" s="90"/>
      <c r="E48" s="21"/>
      <c r="F48" s="21"/>
      <c r="G48" s="21"/>
      <c r="H48" s="199"/>
      <c r="I48" s="21"/>
      <c r="J48" s="30"/>
      <c r="K48" s="107" t="s">
        <v>28</v>
      </c>
      <c r="L48" s="66"/>
      <c r="M48" s="87"/>
      <c r="N48" s="20"/>
      <c r="O48" s="106"/>
      <c r="P48" s="191"/>
      <c r="Q48" s="38"/>
      <c r="R48" s="68"/>
      <c r="S48" s="69"/>
      <c r="T48" s="22"/>
      <c r="U48" s="326"/>
      <c r="W48" s="317">
        <f>Admin!B48</f>
        <v>39590</v>
      </c>
      <c r="X48" s="7">
        <f t="shared" si="0"/>
        <v>47</v>
      </c>
    </row>
    <row r="49" spans="1:24" ht="13.5" thickTop="1" thickBot="1" x14ac:dyDescent="0.25">
      <c r="A49" s="19"/>
      <c r="B49" s="21"/>
      <c r="C49" s="21"/>
      <c r="D49" s="63"/>
      <c r="E49" s="21"/>
      <c r="F49" s="38" t="s">
        <v>56</v>
      </c>
      <c r="G49" s="68"/>
      <c r="H49" s="21"/>
      <c r="I49" s="23"/>
      <c r="J49" s="30"/>
      <c r="K49" s="21"/>
      <c r="L49" s="71"/>
      <c r="M49" s="250" t="s">
        <v>131</v>
      </c>
      <c r="N49" s="21"/>
      <c r="O49" s="37"/>
      <c r="P49" s="192"/>
      <c r="Q49" s="38" t="s">
        <v>25</v>
      </c>
      <c r="R49" s="21"/>
      <c r="S49" s="109"/>
      <c r="T49" s="22"/>
      <c r="U49" s="326"/>
      <c r="W49" s="317">
        <f>Admin!B49</f>
        <v>39591</v>
      </c>
      <c r="X49" s="7">
        <f t="shared" si="0"/>
        <v>48</v>
      </c>
    </row>
    <row r="50" spans="1:24" ht="13.5" thickTop="1" thickBot="1" x14ac:dyDescent="0.25">
      <c r="A50" s="19"/>
      <c r="B50" s="21" t="s">
        <v>279</v>
      </c>
      <c r="C50" s="21"/>
      <c r="D50" s="170"/>
      <c r="E50" s="21"/>
      <c r="F50" s="108" t="str">
        <f>IF(D50=0," ",IF(D54="W",LOOKUP(D50,Admin!B:B,Admin!C:C),IF(D54="M",LOOKUP(D50,Admin!B:B,Admin!D:D),LOOKUP(D50,Admin!B:B,Admin!C:C))))</f>
        <v xml:space="preserve"> </v>
      </c>
      <c r="G50" s="70"/>
      <c r="H50" s="21"/>
      <c r="I50" s="21"/>
      <c r="J50" s="30"/>
      <c r="K50" s="21" t="s">
        <v>79</v>
      </c>
      <c r="L50" s="71"/>
      <c r="M50" s="68"/>
      <c r="N50" s="21"/>
      <c r="O50" s="204"/>
      <c r="P50" s="109"/>
      <c r="Q50" s="203" t="str">
        <f>IF(O50&gt;0,"Enter Date"," ")</f>
        <v xml:space="preserve"> </v>
      </c>
      <c r="R50" s="25"/>
      <c r="S50" s="109" t="str">
        <f>IF(Q50=" "," ",IF(D54="W",LOOKUP(Q50,Admin!B:B,Admin!C:C),IF(D54="m",LOOKUP(Q50,Admin!B:B,Admin!D:D),"Check D54")))</f>
        <v xml:space="preserve"> </v>
      </c>
      <c r="T50" s="22"/>
      <c r="U50" s="326"/>
      <c r="W50" s="317">
        <f>Admin!B50</f>
        <v>39592</v>
      </c>
      <c r="X50" s="7">
        <f t="shared" si="0"/>
        <v>49</v>
      </c>
    </row>
    <row r="51" spans="1:24" ht="6" customHeight="1" thickTop="1" thickBot="1" x14ac:dyDescent="0.25">
      <c r="A51" s="19"/>
      <c r="B51" s="21"/>
      <c r="C51" s="21"/>
      <c r="D51" s="63"/>
      <c r="E51" s="21"/>
      <c r="F51" s="108"/>
      <c r="G51" s="70"/>
      <c r="H51" s="21"/>
      <c r="I51" s="21"/>
      <c r="J51" s="21"/>
      <c r="K51" s="21"/>
      <c r="L51" s="71"/>
      <c r="M51" s="68"/>
      <c r="N51" s="21"/>
      <c r="O51" s="37"/>
      <c r="P51" s="109"/>
      <c r="Q51" s="63"/>
      <c r="R51" s="25"/>
      <c r="S51" s="109"/>
      <c r="T51" s="22"/>
      <c r="U51" s="326"/>
      <c r="W51" s="317">
        <f>Admin!B51</f>
        <v>39593</v>
      </c>
      <c r="X51" s="7">
        <f t="shared" si="0"/>
        <v>50</v>
      </c>
    </row>
    <row r="52" spans="1:24" ht="14.25" customHeight="1" thickTop="1" thickBot="1" x14ac:dyDescent="0.25">
      <c r="A52" s="19"/>
      <c r="B52" s="21" t="s">
        <v>52</v>
      </c>
      <c r="C52" s="21"/>
      <c r="D52" s="170"/>
      <c r="E52" s="21"/>
      <c r="F52" s="108" t="str">
        <f>IF(D50=0," ",IF(D52=0," ",IF(D54="W",LOOKUP(D52,Admin!B:B,Admin!C:C),IF(D54="M",LOOKUP(D52,Admin!B:B,Admin!D:D),LOOKUP(D52,Admin!B:B,Admin!C:C)))))</f>
        <v xml:space="preserve"> </v>
      </c>
      <c r="G52" s="70"/>
      <c r="H52" s="21"/>
      <c r="I52" s="21"/>
      <c r="J52" s="30"/>
      <c r="K52" s="211" t="s">
        <v>119</v>
      </c>
      <c r="L52" s="21"/>
      <c r="M52" s="38" t="s">
        <v>27</v>
      </c>
      <c r="N52" s="38"/>
      <c r="O52" s="38" t="s">
        <v>26</v>
      </c>
      <c r="P52" s="24"/>
      <c r="Q52" s="38" t="s">
        <v>25</v>
      </c>
      <c r="R52" s="68"/>
      <c r="S52" s="69"/>
      <c r="T52" s="22"/>
      <c r="U52" s="326"/>
      <c r="W52" s="317">
        <f>Admin!B52</f>
        <v>39594</v>
      </c>
      <c r="X52" s="7">
        <f t="shared" si="0"/>
        <v>51</v>
      </c>
    </row>
    <row r="53" spans="1:24" ht="13.5" thickTop="1" thickBot="1" x14ac:dyDescent="0.25">
      <c r="A53" s="19"/>
      <c r="B53" s="21"/>
      <c r="C53" s="21"/>
      <c r="D53" s="63"/>
      <c r="E53" s="21"/>
      <c r="F53" s="34"/>
      <c r="G53" s="34"/>
      <c r="H53" s="21"/>
      <c r="I53" s="21"/>
      <c r="J53" s="30"/>
      <c r="K53" s="23" t="s">
        <v>42</v>
      </c>
      <c r="L53" s="23"/>
      <c r="M53" s="169"/>
      <c r="N53" s="39"/>
      <c r="O53" s="231"/>
      <c r="P53" s="88"/>
      <c r="Q53" s="170" t="str">
        <f>IF(M53&gt;0,D50," ")</f>
        <v xml:space="preserve"> </v>
      </c>
      <c r="R53" s="25"/>
      <c r="S53" s="109" t="str">
        <f>IF(Q53=" "," ",IF(D54="W",LOOKUP(Q53,Admin!B:B,Admin!C:C),IF(D54="m",LOOKUP(Q53,Admin!B:B,Admin!D:D),"Check D54")))</f>
        <v xml:space="preserve"> </v>
      </c>
      <c r="T53" s="22"/>
      <c r="U53" s="326"/>
      <c r="W53" s="317">
        <f>Admin!B53</f>
        <v>39595</v>
      </c>
      <c r="X53" s="7">
        <f t="shared" si="0"/>
        <v>52</v>
      </c>
    </row>
    <row r="54" spans="1:24" ht="13.5" thickTop="1" thickBot="1" x14ac:dyDescent="0.25">
      <c r="A54" s="19"/>
      <c r="B54" s="23" t="s">
        <v>30</v>
      </c>
      <c r="C54" s="23"/>
      <c r="D54" s="90"/>
      <c r="E54" s="29" t="s">
        <v>53</v>
      </c>
      <c r="F54" s="274" t="str">
        <f>IF(D56="D","Enter M for Director","Enter M or W for Employee")</f>
        <v>Enter M or W for Employee</v>
      </c>
      <c r="G54" s="21"/>
      <c r="H54" s="24"/>
      <c r="I54" s="24"/>
      <c r="J54" s="30"/>
      <c r="K54" s="21" t="s">
        <v>395</v>
      </c>
      <c r="L54" s="21"/>
      <c r="M54" s="205"/>
      <c r="N54" s="39"/>
      <c r="O54" s="206"/>
      <c r="P54" s="193"/>
      <c r="Q54" s="203" t="str">
        <f>IF(M54&gt;0,"Enter Date"," ")</f>
        <v xml:space="preserve"> </v>
      </c>
      <c r="R54" s="25"/>
      <c r="S54" s="109" t="str">
        <f>IF(Q54=" "," ",IF(D54="W",LOOKUP(Q54,Admin!B:B,Admin!C:C),IF(D54="m",LOOKUP(Q54,Admin!B:B,Admin!D:D),"Check D54")))</f>
        <v xml:space="preserve"> </v>
      </c>
      <c r="T54" s="22"/>
      <c r="U54" s="326"/>
      <c r="W54" s="317">
        <f>Admin!B54</f>
        <v>39596</v>
      </c>
    </row>
    <row r="55" spans="1:24" ht="12.75" thickTop="1" x14ac:dyDescent="0.2">
      <c r="A55" s="19"/>
      <c r="B55" s="23" t="s">
        <v>18</v>
      </c>
      <c r="C55" s="23"/>
      <c r="D55" s="177">
        <v>2</v>
      </c>
      <c r="E55" s="26"/>
      <c r="F55" s="73"/>
      <c r="G55" s="35"/>
      <c r="H55" s="21"/>
      <c r="I55" s="21"/>
      <c r="J55" s="30"/>
      <c r="K55" s="21" t="s">
        <v>50</v>
      </c>
      <c r="L55" s="21"/>
      <c r="M55" s="205"/>
      <c r="N55" s="39"/>
      <c r="O55" s="206"/>
      <c r="P55" s="193"/>
      <c r="Q55" s="203" t="str">
        <f>IF(M55&gt;0,"Enter Date"," ")</f>
        <v xml:space="preserve"> </v>
      </c>
      <c r="R55" s="25"/>
      <c r="S55" s="109" t="str">
        <f>IF(Q55=" "," ",IF(D54="W",LOOKUP(Q55,Admin!B:B,Admin!C:C),IF(D54="m",LOOKUP(Q55,Admin!B:B,Admin!D:D),"Check D54")))</f>
        <v xml:space="preserve"> </v>
      </c>
      <c r="T55" s="22"/>
      <c r="U55" s="326"/>
      <c r="W55" s="317">
        <f>Admin!B55</f>
        <v>39597</v>
      </c>
    </row>
    <row r="56" spans="1:24" x14ac:dyDescent="0.2">
      <c r="A56" s="19"/>
      <c r="B56" s="23" t="s">
        <v>272</v>
      </c>
      <c r="C56" s="23"/>
      <c r="D56" s="275"/>
      <c r="E56" s="21"/>
      <c r="F56" s="255" t="s">
        <v>273</v>
      </c>
      <c r="G56" s="35"/>
      <c r="H56" s="21"/>
      <c r="I56" s="21"/>
      <c r="J56" s="30"/>
      <c r="K56" s="21" t="s">
        <v>51</v>
      </c>
      <c r="L56" s="21"/>
      <c r="M56" s="205"/>
      <c r="N56" s="39"/>
      <c r="O56" s="206"/>
      <c r="P56" s="193"/>
      <c r="Q56" s="203" t="str">
        <f>IF(M56&gt;0,"Enter Date"," ")</f>
        <v xml:space="preserve"> </v>
      </c>
      <c r="R56" s="25"/>
      <c r="S56" s="109" t="str">
        <f>IF(Q56=" "," ",IF(D54="W",LOOKUP(Q56,Admin!B:B,Admin!C:C),IF(D54="m",LOOKUP(Q56,Admin!B:B,Admin!D:D),"Check D54")))</f>
        <v xml:space="preserve"> </v>
      </c>
      <c r="T56" s="22"/>
      <c r="U56" s="326"/>
      <c r="W56" s="317">
        <f>Admin!B56</f>
        <v>39598</v>
      </c>
    </row>
    <row r="57" spans="1:24" ht="12" customHeight="1" x14ac:dyDescent="0.2">
      <c r="A57" s="19"/>
      <c r="B57" s="21"/>
      <c r="C57" s="21"/>
      <c r="D57" s="21"/>
      <c r="E57" s="21"/>
      <c r="F57" s="318"/>
      <c r="G57" s="318"/>
      <c r="H57" s="318"/>
      <c r="I57" s="21"/>
      <c r="J57" s="30"/>
      <c r="K57" s="71" t="s">
        <v>394</v>
      </c>
      <c r="L57" s="71"/>
      <c r="M57" s="71">
        <f>ROUNDDOWN(Admin!N$19/10,0)</f>
        <v>543</v>
      </c>
      <c r="N57" s="71"/>
      <c r="O57" s="71" t="s">
        <v>31</v>
      </c>
      <c r="P57" s="194"/>
      <c r="Q57" s="71" t="s">
        <v>29</v>
      </c>
      <c r="R57" s="21"/>
      <c r="S57" s="38"/>
      <c r="T57" s="22"/>
      <c r="U57" s="326"/>
      <c r="W57" s="317">
        <f>Admin!B57</f>
        <v>39599</v>
      </c>
    </row>
    <row r="58" spans="1:24" ht="6" customHeight="1" thickBot="1" x14ac:dyDescent="0.25">
      <c r="A58" s="19"/>
      <c r="B58" s="21"/>
      <c r="C58" s="21"/>
      <c r="D58" s="21"/>
      <c r="E58" s="21"/>
      <c r="F58" s="319"/>
      <c r="G58" s="319"/>
      <c r="H58" s="319"/>
      <c r="I58" s="21"/>
      <c r="J58" s="30"/>
      <c r="K58" s="71"/>
      <c r="L58" s="71"/>
      <c r="M58" s="71"/>
      <c r="N58" s="71"/>
      <c r="O58" s="71"/>
      <c r="P58" s="194"/>
      <c r="Q58" s="71"/>
      <c r="R58" s="21"/>
      <c r="S58" s="38"/>
      <c r="T58" s="22"/>
      <c r="U58" s="326"/>
      <c r="W58" s="317">
        <f>Admin!B58</f>
        <v>39600</v>
      </c>
    </row>
    <row r="59" spans="1:24" ht="12" customHeight="1" thickTop="1" thickBot="1" x14ac:dyDescent="0.25">
      <c r="A59" s="19"/>
      <c r="B59" s="107" t="s">
        <v>45</v>
      </c>
      <c r="C59" s="66"/>
      <c r="D59" s="274" t="s">
        <v>407</v>
      </c>
      <c r="E59" s="21"/>
      <c r="F59" s="319"/>
      <c r="G59" s="319"/>
      <c r="H59" s="319"/>
      <c r="I59" s="21"/>
      <c r="J59" s="30"/>
      <c r="K59" s="107" t="s">
        <v>55</v>
      </c>
      <c r="L59" s="66"/>
      <c r="M59" s="21"/>
      <c r="N59" s="21"/>
      <c r="O59" s="21"/>
      <c r="P59" s="189"/>
      <c r="Q59" s="38" t="s">
        <v>25</v>
      </c>
      <c r="R59" s="29"/>
      <c r="S59" s="69"/>
      <c r="T59" s="22"/>
      <c r="U59" s="326"/>
      <c r="W59" s="317">
        <f>Admin!B59</f>
        <v>39601</v>
      </c>
    </row>
    <row r="60" spans="1:24" ht="12.75" thickTop="1" x14ac:dyDescent="0.2">
      <c r="A60" s="19"/>
      <c r="B60" s="21" t="s">
        <v>40</v>
      </c>
      <c r="C60" s="21"/>
      <c r="D60" s="207"/>
      <c r="E60" s="21"/>
      <c r="F60" s="67" t="s">
        <v>43</v>
      </c>
      <c r="G60" s="67"/>
      <c r="H60" s="208"/>
      <c r="I60" s="21"/>
      <c r="J60" s="30"/>
      <c r="K60" s="21" t="s">
        <v>48</v>
      </c>
      <c r="L60" s="21"/>
      <c r="M60" s="72" t="s">
        <v>99</v>
      </c>
      <c r="N60" s="21"/>
      <c r="O60" s="201" t="s">
        <v>33</v>
      </c>
      <c r="P60" s="109"/>
      <c r="Q60" s="202" t="str">
        <f>IF(O60="Y","Enter Date"," ")</f>
        <v xml:space="preserve"> </v>
      </c>
      <c r="R60" s="36"/>
      <c r="S60" s="109" t="str">
        <f>IF(O60="N"," ",IF(D54="W",LOOKUP(Q60,Admin!B:B,Admin!C:C),IF(D54="m",LOOKUP(Q60,Admin!B:B,Admin!D:D),"Check D54")))</f>
        <v xml:space="preserve"> </v>
      </c>
      <c r="T60" s="22"/>
      <c r="U60" s="326"/>
      <c r="W60" s="317">
        <f>Admin!B60</f>
        <v>39602</v>
      </c>
    </row>
    <row r="61" spans="1:24" ht="13.5" customHeight="1" x14ac:dyDescent="0.2">
      <c r="A61" s="19"/>
      <c r="B61" s="21" t="s">
        <v>41</v>
      </c>
      <c r="C61" s="21"/>
      <c r="D61" s="207"/>
      <c r="E61" s="21"/>
      <c r="F61" s="67" t="s">
        <v>44</v>
      </c>
      <c r="G61" s="67"/>
      <c r="H61" s="208"/>
      <c r="I61" s="21"/>
      <c r="J61" s="30"/>
      <c r="K61" s="327" t="s">
        <v>49</v>
      </c>
      <c r="L61" s="327"/>
      <c r="M61" s="328"/>
      <c r="N61" s="328"/>
      <c r="O61" s="328"/>
      <c r="P61" s="328"/>
      <c r="Q61" s="328"/>
      <c r="R61" s="328"/>
      <c r="S61" s="328"/>
      <c r="T61" s="22"/>
      <c r="U61" s="326"/>
      <c r="W61" s="317">
        <f>Admin!B61</f>
        <v>39603</v>
      </c>
    </row>
    <row r="62" spans="1:24" ht="9" customHeight="1" thickBot="1" x14ac:dyDescent="0.25">
      <c r="A62" s="82"/>
      <c r="B62" s="27"/>
      <c r="C62" s="27"/>
      <c r="D62" s="27"/>
      <c r="E62" s="27"/>
      <c r="F62" s="27"/>
      <c r="G62" s="27"/>
      <c r="H62" s="27"/>
      <c r="I62" s="27"/>
      <c r="J62" s="31"/>
      <c r="K62" s="27"/>
      <c r="L62" s="27"/>
      <c r="M62" s="27"/>
      <c r="N62" s="27"/>
      <c r="O62" s="27"/>
      <c r="P62" s="195"/>
      <c r="Q62" s="27"/>
      <c r="R62" s="27"/>
      <c r="S62" s="27"/>
      <c r="T62" s="33"/>
      <c r="U62" s="326"/>
      <c r="W62" s="317">
        <f>Admin!B62</f>
        <v>39604</v>
      </c>
    </row>
    <row r="63" spans="1:24" ht="22.5" customHeight="1" thickBot="1" x14ac:dyDescent="0.25">
      <c r="A63" s="345"/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26"/>
      <c r="W63" s="317">
        <f>Admin!B63</f>
        <v>39605</v>
      </c>
    </row>
    <row r="64" spans="1:24" ht="9" customHeight="1" thickBo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80"/>
      <c r="K64" s="17"/>
      <c r="L64" s="17"/>
      <c r="M64" s="17"/>
      <c r="N64" s="17"/>
      <c r="O64" s="17"/>
      <c r="P64" s="188"/>
      <c r="Q64" s="17"/>
      <c r="R64" s="17"/>
      <c r="S64" s="17"/>
      <c r="T64" s="18"/>
      <c r="U64" s="326"/>
      <c r="W64" s="317">
        <f>Admin!B64</f>
        <v>39606</v>
      </c>
    </row>
    <row r="65" spans="1:23" ht="15" customHeight="1" thickTop="1" thickBot="1" x14ac:dyDescent="0.25">
      <c r="A65" s="19"/>
      <c r="B65" s="107" t="s">
        <v>66</v>
      </c>
      <c r="C65" s="66"/>
      <c r="D65" s="21"/>
      <c r="E65" s="21"/>
      <c r="F65" s="21"/>
      <c r="G65" s="21"/>
      <c r="H65" s="327" t="s">
        <v>94</v>
      </c>
      <c r="I65" s="21"/>
      <c r="J65" s="30"/>
      <c r="K65" s="107" t="s">
        <v>23</v>
      </c>
      <c r="L65" s="66"/>
      <c r="M65" s="87"/>
      <c r="N65" s="20"/>
      <c r="O65" s="329"/>
      <c r="P65" s="330"/>
      <c r="Q65" s="325"/>
      <c r="R65" s="68"/>
      <c r="S65" s="323"/>
      <c r="T65" s="22"/>
      <c r="U65" s="326"/>
      <c r="W65" s="317">
        <f>Admin!B65</f>
        <v>39607</v>
      </c>
    </row>
    <row r="66" spans="1:23" ht="6" customHeight="1" thickTop="1" thickBot="1" x14ac:dyDescent="0.25">
      <c r="A66" s="19"/>
      <c r="B66" s="66"/>
      <c r="C66" s="66"/>
      <c r="D66" s="21"/>
      <c r="E66" s="21"/>
      <c r="F66" s="21"/>
      <c r="G66" s="21"/>
      <c r="H66" s="327"/>
      <c r="I66" s="21"/>
      <c r="J66" s="30"/>
      <c r="K66" s="66"/>
      <c r="L66" s="66"/>
      <c r="M66" s="87"/>
      <c r="N66" s="20"/>
      <c r="O66" s="21"/>
      <c r="P66" s="189"/>
      <c r="Q66" s="326"/>
      <c r="R66" s="21"/>
      <c r="S66" s="324"/>
      <c r="T66" s="22"/>
      <c r="U66" s="326"/>
      <c r="W66" s="317">
        <f>Admin!B66</f>
        <v>39608</v>
      </c>
    </row>
    <row r="67" spans="1:23" ht="14.25" thickTop="1" thickBot="1" x14ac:dyDescent="0.25">
      <c r="A67" s="19"/>
      <c r="B67" s="21" t="s">
        <v>11</v>
      </c>
      <c r="C67" s="21"/>
      <c r="D67" s="346"/>
      <c r="E67" s="347"/>
      <c r="F67" s="348"/>
      <c r="G67" s="23"/>
      <c r="H67" s="29" t="s">
        <v>95</v>
      </c>
      <c r="I67" s="23"/>
      <c r="J67" s="65"/>
      <c r="K67" s="21" t="s">
        <v>19</v>
      </c>
      <c r="L67" s="21"/>
      <c r="M67" s="341"/>
      <c r="N67" s="342"/>
      <c r="O67" s="343"/>
      <c r="P67" s="190"/>
      <c r="Q67" s="179"/>
      <c r="R67" s="176"/>
      <c r="S67" s="180"/>
      <c r="T67" s="22"/>
      <c r="U67" s="326"/>
      <c r="W67" s="317">
        <f>Admin!B67</f>
        <v>39609</v>
      </c>
    </row>
    <row r="68" spans="1:23" ht="13.5" thickTop="1" thickBot="1" x14ac:dyDescent="0.25">
      <c r="A68" s="19"/>
      <c r="B68" s="21" t="s">
        <v>12</v>
      </c>
      <c r="C68" s="21"/>
      <c r="D68" s="346"/>
      <c r="E68" s="347"/>
      <c r="F68" s="348"/>
      <c r="G68" s="23"/>
      <c r="H68" s="197"/>
      <c r="I68" s="23"/>
      <c r="J68" s="30"/>
      <c r="K68" s="21"/>
      <c r="L68" s="21"/>
      <c r="M68" s="64"/>
      <c r="N68" s="64"/>
      <c r="O68" s="209" t="s">
        <v>104</v>
      </c>
      <c r="P68" s="210"/>
      <c r="Q68" s="38" t="s">
        <v>25</v>
      </c>
      <c r="R68" s="29"/>
      <c r="S68" s="38" t="s">
        <v>56</v>
      </c>
      <c r="T68" s="22"/>
      <c r="U68" s="326"/>
      <c r="W68" s="317">
        <f>Admin!B68</f>
        <v>39610</v>
      </c>
    </row>
    <row r="69" spans="1:23" ht="13.5" thickTop="1" thickBot="1" x14ac:dyDescent="0.25">
      <c r="A69" s="19"/>
      <c r="B69" s="21" t="s">
        <v>13</v>
      </c>
      <c r="C69" s="21"/>
      <c r="D69" s="346"/>
      <c r="E69" s="347"/>
      <c r="F69" s="348"/>
      <c r="G69" s="23"/>
      <c r="H69" s="35" t="s">
        <v>96</v>
      </c>
      <c r="I69" s="23"/>
      <c r="J69" s="30"/>
      <c r="K69" s="23" t="s">
        <v>17</v>
      </c>
      <c r="L69" s="23"/>
      <c r="M69" s="170"/>
      <c r="N69" s="63"/>
      <c r="O69" s="179" t="str">
        <f>IF(M69=0," ",IF((M69+6208)&lt;O$9," ",M69+5844))</f>
        <v xml:space="preserve"> </v>
      </c>
      <c r="P69" s="178">
        <f>IF(O69=" ",1,IF(O69&gt;O$9,54,IF(D80="W",LOOKUP(O69,Admin!B:B,Admin!C:C),IF(D80="M",(LOOKUP(O69,Admin!B:B,Admin!D:D))))))</f>
        <v>1</v>
      </c>
      <c r="Q69" s="63" t="str">
        <f>IF(M69=" "," ",IF(D74="F",M69+21915,IF(D74="M",M69+23741," ")))</f>
        <v xml:space="preserve"> </v>
      </c>
      <c r="R69" s="21"/>
      <c r="S69" s="109" t="str">
        <f>IF(Q69=" "," ",IF(Q69&lt;Admin!E$2,F76,IF(Q69&gt;Admin!E$366," ",IF(D80="W",LOOKUP(Q69,Admin!B:B,Admin!C:C),IF(D80="M",LOOKUP(Q69,Admin!B:B,Admin!D:D),"Check D82")))))</f>
        <v xml:space="preserve"> </v>
      </c>
      <c r="T69" s="22"/>
      <c r="U69" s="326"/>
      <c r="W69" s="317">
        <f>Admin!B69</f>
        <v>39611</v>
      </c>
    </row>
    <row r="70" spans="1:23" ht="13.5" thickTop="1" thickBot="1" x14ac:dyDescent="0.25">
      <c r="A70" s="19"/>
      <c r="B70" s="21" t="s">
        <v>14</v>
      </c>
      <c r="C70" s="21"/>
      <c r="D70" s="346"/>
      <c r="E70" s="347"/>
      <c r="F70" s="348"/>
      <c r="G70" s="23"/>
      <c r="H70" s="198"/>
      <c r="I70" s="23"/>
      <c r="J70" s="30"/>
      <c r="K70" s="23" t="s">
        <v>46</v>
      </c>
      <c r="L70" s="23"/>
      <c r="M70" s="72" t="s">
        <v>99</v>
      </c>
      <c r="N70" s="21"/>
      <c r="O70" s="201" t="s">
        <v>33</v>
      </c>
      <c r="P70" s="109"/>
      <c r="Q70" s="202" t="str">
        <f>IF(O70="Y","Enter Date"," ")</f>
        <v xml:space="preserve"> </v>
      </c>
      <c r="R70" s="36"/>
      <c r="S70" s="109" t="str">
        <f>IF(O70="N"," ",IF(D80="W",LOOKUP(Q70,Admin!B:B,Admin!C:C),IF(D80="m",LOOKUP(Q70,Admin!B:B,Admin!D:D),"Check D80")))</f>
        <v xml:space="preserve"> </v>
      </c>
      <c r="T70" s="22"/>
      <c r="U70" s="326"/>
      <c r="W70" s="317">
        <f>Admin!B70</f>
        <v>39612</v>
      </c>
    </row>
    <row r="71" spans="1:23" ht="13.5" thickTop="1" thickBot="1" x14ac:dyDescent="0.25">
      <c r="A71" s="19"/>
      <c r="B71" s="21" t="s">
        <v>15</v>
      </c>
      <c r="C71" s="21"/>
      <c r="D71" s="346"/>
      <c r="E71" s="347"/>
      <c r="F71" s="348"/>
      <c r="G71" s="23"/>
      <c r="H71" s="35" t="s">
        <v>97</v>
      </c>
      <c r="I71" s="23"/>
      <c r="J71" s="30"/>
      <c r="K71" s="23" t="s">
        <v>47</v>
      </c>
      <c r="L71" s="23"/>
      <c r="M71" s="72" t="s">
        <v>99</v>
      </c>
      <c r="N71" s="21"/>
      <c r="O71" s="6" t="s">
        <v>33</v>
      </c>
      <c r="P71" s="109"/>
      <c r="Q71" s="202" t="str">
        <f>IF(O71="Y","Enter Date"," ")</f>
        <v xml:space="preserve"> </v>
      </c>
      <c r="R71" s="37"/>
      <c r="S71" s="109" t="str">
        <f>IF(O71="N"," ",IF(D80="W",LOOKUP(Q71,Admin!B:B,Admin!C:C),IF(D80="m",LOOKUP(Q71,Admin!B:B,Admin!D:D),"Check D80")))</f>
        <v xml:space="preserve"> </v>
      </c>
      <c r="T71" s="22"/>
      <c r="U71" s="326"/>
      <c r="W71" s="317">
        <f>Admin!B71</f>
        <v>39613</v>
      </c>
    </row>
    <row r="72" spans="1:23" ht="13.5" thickTop="1" thickBot="1" x14ac:dyDescent="0.25">
      <c r="A72" s="19"/>
      <c r="B72" s="21" t="s">
        <v>16</v>
      </c>
      <c r="C72" s="21"/>
      <c r="D72" s="171"/>
      <c r="E72" s="23"/>
      <c r="F72" s="23"/>
      <c r="G72" s="23"/>
      <c r="H72" s="197"/>
      <c r="I72" s="23"/>
      <c r="J72" s="30"/>
      <c r="K72" s="71" t="s">
        <v>54</v>
      </c>
      <c r="L72" s="71"/>
      <c r="M72" s="21"/>
      <c r="N72" s="21"/>
      <c r="O72" s="21"/>
      <c r="P72" s="189"/>
      <c r="Q72" s="21"/>
      <c r="R72" s="21"/>
      <c r="S72" s="21"/>
      <c r="T72" s="22"/>
      <c r="U72" s="326"/>
      <c r="W72" s="317">
        <f>Admin!B72</f>
        <v>39614</v>
      </c>
    </row>
    <row r="73" spans="1:23" ht="12" customHeight="1" thickTop="1" thickBot="1" x14ac:dyDescent="0.25">
      <c r="A73" s="19"/>
      <c r="B73" s="21"/>
      <c r="C73" s="21"/>
      <c r="D73" s="23"/>
      <c r="E73" s="23"/>
      <c r="F73" s="23"/>
      <c r="G73" s="23"/>
      <c r="H73" s="29" t="s">
        <v>98</v>
      </c>
      <c r="I73" s="23"/>
      <c r="J73" s="30"/>
      <c r="K73" s="21"/>
      <c r="L73" s="21"/>
      <c r="M73" s="21"/>
      <c r="N73" s="21"/>
      <c r="O73" s="21"/>
      <c r="P73" s="189"/>
      <c r="Q73" s="21"/>
      <c r="R73" s="21"/>
      <c r="S73" s="21"/>
      <c r="T73" s="81"/>
      <c r="U73" s="326"/>
      <c r="W73" s="317">
        <f>Admin!B73</f>
        <v>39615</v>
      </c>
    </row>
    <row r="74" spans="1:23" ht="15" customHeight="1" thickTop="1" thickBot="1" x14ac:dyDescent="0.25">
      <c r="A74" s="19"/>
      <c r="B74" s="21" t="s">
        <v>100</v>
      </c>
      <c r="C74" s="21"/>
      <c r="D74" s="90"/>
      <c r="E74" s="21"/>
      <c r="F74" s="21"/>
      <c r="G74" s="21"/>
      <c r="H74" s="199"/>
      <c r="I74" s="21"/>
      <c r="J74" s="30"/>
      <c r="K74" s="107" t="s">
        <v>28</v>
      </c>
      <c r="L74" s="66"/>
      <c r="M74" s="87"/>
      <c r="N74" s="20"/>
      <c r="O74" s="106"/>
      <c r="P74" s="191"/>
      <c r="Q74" s="38"/>
      <c r="R74" s="68"/>
      <c r="S74" s="69"/>
      <c r="T74" s="22"/>
      <c r="U74" s="326"/>
      <c r="W74" s="317">
        <f>Admin!B74</f>
        <v>39616</v>
      </c>
    </row>
    <row r="75" spans="1:23" ht="13.5" thickTop="1" thickBot="1" x14ac:dyDescent="0.25">
      <c r="A75" s="19"/>
      <c r="B75" s="21"/>
      <c r="C75" s="21"/>
      <c r="D75" s="63"/>
      <c r="E75" s="21"/>
      <c r="F75" s="38" t="s">
        <v>56</v>
      </c>
      <c r="G75" s="68"/>
      <c r="H75" s="21"/>
      <c r="I75" s="23"/>
      <c r="J75" s="30"/>
      <c r="K75" s="21"/>
      <c r="L75" s="71"/>
      <c r="M75" s="250" t="s">
        <v>131</v>
      </c>
      <c r="N75" s="21"/>
      <c r="O75" s="37"/>
      <c r="P75" s="192"/>
      <c r="Q75" s="38" t="s">
        <v>25</v>
      </c>
      <c r="R75" s="21"/>
      <c r="S75" s="109"/>
      <c r="T75" s="22"/>
      <c r="U75" s="326"/>
      <c r="W75" s="317">
        <f>Admin!B75</f>
        <v>39617</v>
      </c>
    </row>
    <row r="76" spans="1:23" ht="13.5" thickTop="1" thickBot="1" x14ac:dyDescent="0.25">
      <c r="A76" s="19"/>
      <c r="B76" s="21" t="s">
        <v>279</v>
      </c>
      <c r="C76" s="21"/>
      <c r="D76" s="170"/>
      <c r="E76" s="21"/>
      <c r="F76" s="108" t="str">
        <f>IF(D76=0," ",IF(D80="W",LOOKUP(D76,Admin!B:B,Admin!C:C),IF(D80="M",LOOKUP(D76,Admin!B:B,Admin!D:D),LOOKUP(D76,Admin!B:B,Admin!C:C))))</f>
        <v xml:space="preserve"> </v>
      </c>
      <c r="G76" s="70"/>
      <c r="H76" s="21"/>
      <c r="I76" s="21"/>
      <c r="J76" s="30"/>
      <c r="K76" s="21" t="s">
        <v>79</v>
      </c>
      <c r="L76" s="71"/>
      <c r="M76" s="68"/>
      <c r="N76" s="21"/>
      <c r="O76" s="204"/>
      <c r="P76" s="109"/>
      <c r="Q76" s="203" t="str">
        <f>IF(O76&gt;0,"Enter Date"," ")</f>
        <v xml:space="preserve"> </v>
      </c>
      <c r="R76" s="25"/>
      <c r="S76" s="109" t="str">
        <f>IF(Q76=" "," ",IF(D80="W",LOOKUP(Q76,Admin!B:B,Admin!C:C),IF(D80="m",LOOKUP(Q76,Admin!B:B,Admin!D:D),"Check D80")))</f>
        <v xml:space="preserve"> </v>
      </c>
      <c r="T76" s="22"/>
      <c r="U76" s="326"/>
      <c r="W76" s="317">
        <f>Admin!B76</f>
        <v>39618</v>
      </c>
    </row>
    <row r="77" spans="1:23" ht="6" customHeight="1" thickTop="1" thickBot="1" x14ac:dyDescent="0.25">
      <c r="A77" s="19"/>
      <c r="B77" s="21"/>
      <c r="C77" s="21"/>
      <c r="D77" s="63"/>
      <c r="E77" s="21"/>
      <c r="F77" s="108"/>
      <c r="G77" s="70"/>
      <c r="H77" s="21"/>
      <c r="I77" s="21"/>
      <c r="J77" s="21"/>
      <c r="K77" s="21"/>
      <c r="L77" s="71"/>
      <c r="M77" s="68"/>
      <c r="N77" s="21"/>
      <c r="O77" s="37"/>
      <c r="P77" s="109"/>
      <c r="Q77" s="63"/>
      <c r="R77" s="25"/>
      <c r="S77" s="109"/>
      <c r="T77" s="22"/>
      <c r="U77" s="326"/>
      <c r="W77" s="317">
        <f>Admin!B77</f>
        <v>39619</v>
      </c>
    </row>
    <row r="78" spans="1:23" ht="13.5" customHeight="1" thickTop="1" thickBot="1" x14ac:dyDescent="0.25">
      <c r="A78" s="19"/>
      <c r="B78" s="21" t="s">
        <v>52</v>
      </c>
      <c r="C78" s="21"/>
      <c r="D78" s="170"/>
      <c r="E78" s="21"/>
      <c r="F78" s="108" t="str">
        <f>IF(D76=0," ",IF(D78=0," ",IF(D80="W",LOOKUP(D78,Admin!B:B,Admin!C:C),IF(D80="M",LOOKUP(D78,Admin!B:B,Admin!D:D),LOOKUP(D78,Admin!B:B,Admin!C:C)))))</f>
        <v xml:space="preserve"> </v>
      </c>
      <c r="G78" s="70"/>
      <c r="H78" s="21"/>
      <c r="I78" s="21"/>
      <c r="J78" s="30"/>
      <c r="K78" s="211" t="s">
        <v>119</v>
      </c>
      <c r="L78" s="21"/>
      <c r="M78" s="38" t="s">
        <v>27</v>
      </c>
      <c r="N78" s="38"/>
      <c r="O78" s="38" t="s">
        <v>26</v>
      </c>
      <c r="P78" s="24"/>
      <c r="Q78" s="38" t="s">
        <v>25</v>
      </c>
      <c r="R78" s="68"/>
      <c r="S78" s="69"/>
      <c r="T78" s="22"/>
      <c r="U78" s="326"/>
      <c r="W78" s="317">
        <f>Admin!B78</f>
        <v>39620</v>
      </c>
    </row>
    <row r="79" spans="1:23" ht="13.5" thickTop="1" thickBot="1" x14ac:dyDescent="0.25">
      <c r="A79" s="19"/>
      <c r="B79" s="21"/>
      <c r="C79" s="21"/>
      <c r="D79" s="63"/>
      <c r="E79" s="21"/>
      <c r="F79" s="34"/>
      <c r="G79" s="34"/>
      <c r="H79" s="21"/>
      <c r="I79" s="21"/>
      <c r="J79" s="30"/>
      <c r="K79" s="23" t="s">
        <v>42</v>
      </c>
      <c r="L79" s="23"/>
      <c r="M79" s="169"/>
      <c r="N79" s="39"/>
      <c r="O79" s="231"/>
      <c r="P79" s="88"/>
      <c r="Q79" s="170" t="str">
        <f>IF(M79&gt;0,D76," ")</f>
        <v xml:space="preserve"> </v>
      </c>
      <c r="R79" s="25"/>
      <c r="S79" s="109" t="str">
        <f>IF(Q79=" "," ",IF(D80="W",LOOKUP(Q79,Admin!B:B,Admin!C:C),IF(D80="m",LOOKUP(Q79,Admin!B:B,Admin!D:D),"Check D80")))</f>
        <v xml:space="preserve"> </v>
      </c>
      <c r="T79" s="22"/>
      <c r="U79" s="326"/>
      <c r="W79" s="317">
        <f>Admin!B79</f>
        <v>39621</v>
      </c>
    </row>
    <row r="80" spans="1:23" ht="13.5" thickTop="1" thickBot="1" x14ac:dyDescent="0.25">
      <c r="A80" s="19"/>
      <c r="B80" s="23" t="s">
        <v>30</v>
      </c>
      <c r="C80" s="23"/>
      <c r="D80" s="90"/>
      <c r="E80" s="29" t="s">
        <v>53</v>
      </c>
      <c r="F80" s="274" t="str">
        <f>IF(D82="D","Enter M for Director","Enter M or W for Employee")</f>
        <v>Enter M or W for Employee</v>
      </c>
      <c r="G80" s="21"/>
      <c r="H80" s="24"/>
      <c r="I80" s="24"/>
      <c r="J80" s="30"/>
      <c r="K80" s="21" t="s">
        <v>395</v>
      </c>
      <c r="L80" s="21"/>
      <c r="M80" s="205"/>
      <c r="N80" s="39"/>
      <c r="O80" s="206"/>
      <c r="P80" s="193"/>
      <c r="Q80" s="203" t="str">
        <f>IF(M80&gt;0,"Enter Date"," ")</f>
        <v xml:space="preserve"> </v>
      </c>
      <c r="R80" s="25"/>
      <c r="S80" s="109" t="str">
        <f>IF(Q80=" "," ",IF(D80="W",LOOKUP(Q80,Admin!B:B,Admin!C:C),IF(D80="m",LOOKUP(Q80,Admin!B:B,Admin!D:D),"Check D80")))</f>
        <v xml:space="preserve"> </v>
      </c>
      <c r="T80" s="22"/>
      <c r="U80" s="326"/>
      <c r="W80" s="317">
        <f>Admin!B80</f>
        <v>39622</v>
      </c>
    </row>
    <row r="81" spans="1:23" ht="12.75" thickTop="1" x14ac:dyDescent="0.2">
      <c r="A81" s="19"/>
      <c r="B81" s="23" t="s">
        <v>18</v>
      </c>
      <c r="C81" s="23"/>
      <c r="D81" s="177">
        <v>3</v>
      </c>
      <c r="E81" s="26"/>
      <c r="F81" s="73"/>
      <c r="G81" s="35"/>
      <c r="H81" s="21"/>
      <c r="I81" s="21"/>
      <c r="J81" s="30"/>
      <c r="K81" s="21" t="s">
        <v>50</v>
      </c>
      <c r="L81" s="21"/>
      <c r="M81" s="205"/>
      <c r="N81" s="39"/>
      <c r="O81" s="206"/>
      <c r="P81" s="193"/>
      <c r="Q81" s="203" t="str">
        <f>IF(M81&gt;0,"Enter Date"," ")</f>
        <v xml:space="preserve"> </v>
      </c>
      <c r="R81" s="25"/>
      <c r="S81" s="109" t="str">
        <f>IF(Q81=" "," ",IF(D80="W",LOOKUP(Q81,Admin!B:B,Admin!C:C),IF(D80="m",LOOKUP(Q81,Admin!B:B,Admin!D:D),"Check D80")))</f>
        <v xml:space="preserve"> </v>
      </c>
      <c r="T81" s="22"/>
      <c r="U81" s="326"/>
      <c r="W81" s="317">
        <f>Admin!B81</f>
        <v>39623</v>
      </c>
    </row>
    <row r="82" spans="1:23" x14ac:dyDescent="0.2">
      <c r="A82" s="19"/>
      <c r="B82" s="23" t="s">
        <v>272</v>
      </c>
      <c r="C82" s="23"/>
      <c r="D82" s="275"/>
      <c r="E82" s="21"/>
      <c r="F82" s="255" t="s">
        <v>273</v>
      </c>
      <c r="G82" s="35"/>
      <c r="H82" s="21"/>
      <c r="I82" s="21"/>
      <c r="J82" s="30"/>
      <c r="K82" s="21" t="s">
        <v>51</v>
      </c>
      <c r="L82" s="21"/>
      <c r="M82" s="205"/>
      <c r="N82" s="39"/>
      <c r="O82" s="206"/>
      <c r="P82" s="193"/>
      <c r="Q82" s="203" t="str">
        <f>IF(M82&gt;0,"Enter Date"," ")</f>
        <v xml:space="preserve"> </v>
      </c>
      <c r="R82" s="25"/>
      <c r="S82" s="109" t="str">
        <f>IF(Q82=" "," ",IF(D80="W",LOOKUP(Q82,Admin!B:B,Admin!C:C),IF(D80="m",LOOKUP(Q82,Admin!B:B,Admin!D:D),"Check D80")))</f>
        <v xml:space="preserve"> </v>
      </c>
      <c r="T82" s="22"/>
      <c r="U82" s="326"/>
      <c r="W82" s="317">
        <f>Admin!B82</f>
        <v>39624</v>
      </c>
    </row>
    <row r="83" spans="1:23" ht="12" customHeight="1" x14ac:dyDescent="0.2">
      <c r="A83" s="19"/>
      <c r="B83" s="21"/>
      <c r="C83" s="21"/>
      <c r="D83" s="21"/>
      <c r="E83" s="21"/>
      <c r="F83" s="318"/>
      <c r="G83" s="318"/>
      <c r="H83" s="318"/>
      <c r="I83" s="21"/>
      <c r="J83" s="30"/>
      <c r="K83" s="71" t="s">
        <v>394</v>
      </c>
      <c r="L83" s="71"/>
      <c r="M83" s="71">
        <f>ROUNDDOWN(Admin!N$19/10,0)</f>
        <v>543</v>
      </c>
      <c r="N83" s="71"/>
      <c r="O83" s="71" t="s">
        <v>31</v>
      </c>
      <c r="P83" s="194"/>
      <c r="Q83" s="71" t="s">
        <v>29</v>
      </c>
      <c r="R83" s="21"/>
      <c r="S83" s="38"/>
      <c r="T83" s="22"/>
      <c r="U83" s="326"/>
      <c r="W83" s="317">
        <f>Admin!B83</f>
        <v>39625</v>
      </c>
    </row>
    <row r="84" spans="1:23" ht="6" customHeight="1" thickBot="1" x14ac:dyDescent="0.25">
      <c r="A84" s="19"/>
      <c r="B84" s="21"/>
      <c r="C84" s="21"/>
      <c r="D84" s="21"/>
      <c r="E84" s="21"/>
      <c r="F84" s="319"/>
      <c r="G84" s="319"/>
      <c r="H84" s="319"/>
      <c r="I84" s="21"/>
      <c r="J84" s="30"/>
      <c r="K84" s="71"/>
      <c r="L84" s="71"/>
      <c r="M84" s="71"/>
      <c r="N84" s="71"/>
      <c r="O84" s="71"/>
      <c r="P84" s="194"/>
      <c r="Q84" s="71"/>
      <c r="R84" s="21"/>
      <c r="S84" s="38"/>
      <c r="T84" s="22"/>
      <c r="U84" s="326"/>
      <c r="W84" s="317">
        <f>Admin!B84</f>
        <v>39626</v>
      </c>
    </row>
    <row r="85" spans="1:23" ht="12" customHeight="1" thickTop="1" thickBot="1" x14ac:dyDescent="0.25">
      <c r="A85" s="19"/>
      <c r="B85" s="107" t="s">
        <v>45</v>
      </c>
      <c r="C85" s="66"/>
      <c r="D85" s="274" t="s">
        <v>407</v>
      </c>
      <c r="E85" s="21"/>
      <c r="F85" s="319"/>
      <c r="G85" s="319"/>
      <c r="H85" s="319"/>
      <c r="I85" s="21"/>
      <c r="J85" s="30"/>
      <c r="K85" s="107" t="s">
        <v>55</v>
      </c>
      <c r="L85" s="66"/>
      <c r="M85" s="21"/>
      <c r="N85" s="21"/>
      <c r="O85" s="21"/>
      <c r="P85" s="189"/>
      <c r="Q85" s="38" t="s">
        <v>25</v>
      </c>
      <c r="R85" s="68"/>
      <c r="S85" s="69"/>
      <c r="T85" s="22"/>
      <c r="U85" s="326"/>
      <c r="W85" s="317">
        <f>Admin!B85</f>
        <v>39627</v>
      </c>
    </row>
    <row r="86" spans="1:23" ht="12.75" thickTop="1" x14ac:dyDescent="0.2">
      <c r="A86" s="19"/>
      <c r="B86" s="21" t="s">
        <v>40</v>
      </c>
      <c r="C86" s="21"/>
      <c r="D86" s="207"/>
      <c r="E86" s="21"/>
      <c r="F86" s="67" t="s">
        <v>43</v>
      </c>
      <c r="G86" s="67"/>
      <c r="H86" s="208"/>
      <c r="I86" s="21"/>
      <c r="J86" s="30"/>
      <c r="K86" s="21" t="s">
        <v>48</v>
      </c>
      <c r="L86" s="21"/>
      <c r="M86" s="72" t="s">
        <v>99</v>
      </c>
      <c r="N86" s="21"/>
      <c r="O86" s="201" t="s">
        <v>33</v>
      </c>
      <c r="P86" s="109"/>
      <c r="Q86" s="202" t="str">
        <f>IF(O86="Y","Enter Date"," ")</f>
        <v xml:space="preserve"> </v>
      </c>
      <c r="R86" s="36"/>
      <c r="S86" s="109" t="str">
        <f>IF(O86="N"," ",IF(D80="W",LOOKUP(Q86,Admin!B:B,Admin!C:C),IF(D80="m",LOOKUP(Q86,Admin!B:B,Admin!D:D),"Check D80")))</f>
        <v xml:space="preserve"> </v>
      </c>
      <c r="T86" s="22"/>
      <c r="U86" s="326"/>
      <c r="W86" s="317">
        <f>Admin!B86</f>
        <v>39628</v>
      </c>
    </row>
    <row r="87" spans="1:23" ht="13.5" customHeight="1" x14ac:dyDescent="0.2">
      <c r="A87" s="19"/>
      <c r="B87" s="21" t="s">
        <v>41</v>
      </c>
      <c r="C87" s="21"/>
      <c r="D87" s="207"/>
      <c r="E87" s="21"/>
      <c r="F87" s="67" t="s">
        <v>44</v>
      </c>
      <c r="G87" s="67"/>
      <c r="H87" s="208"/>
      <c r="I87" s="21"/>
      <c r="J87" s="30"/>
      <c r="K87" s="327" t="s">
        <v>49</v>
      </c>
      <c r="L87" s="327"/>
      <c r="M87" s="328"/>
      <c r="N87" s="328"/>
      <c r="O87" s="328"/>
      <c r="P87" s="328"/>
      <c r="Q87" s="328"/>
      <c r="R87" s="328"/>
      <c r="S87" s="328"/>
      <c r="T87" s="22"/>
      <c r="U87" s="326"/>
      <c r="W87" s="317">
        <f>Admin!B87</f>
        <v>39629</v>
      </c>
    </row>
    <row r="88" spans="1:23" ht="9" customHeight="1" thickBot="1" x14ac:dyDescent="0.25">
      <c r="A88" s="82"/>
      <c r="B88" s="27"/>
      <c r="C88" s="27"/>
      <c r="D88" s="27"/>
      <c r="E88" s="27"/>
      <c r="F88" s="27"/>
      <c r="G88" s="27"/>
      <c r="H88" s="27"/>
      <c r="I88" s="27"/>
      <c r="J88" s="31"/>
      <c r="K88" s="27"/>
      <c r="L88" s="27"/>
      <c r="M88" s="27"/>
      <c r="N88" s="27"/>
      <c r="O88" s="27"/>
      <c r="P88" s="195"/>
      <c r="Q88" s="27"/>
      <c r="R88" s="27"/>
      <c r="S88" s="27"/>
      <c r="T88" s="33"/>
      <c r="U88" s="326"/>
      <c r="W88" s="317">
        <f>Admin!B88</f>
        <v>39630</v>
      </c>
    </row>
    <row r="89" spans="1:23" ht="22.5" customHeight="1" thickBot="1" x14ac:dyDescent="0.25">
      <c r="A89" s="345"/>
      <c r="B89" s="34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26"/>
      <c r="W89" s="317">
        <f>Admin!B89</f>
        <v>39631</v>
      </c>
    </row>
    <row r="90" spans="1:23" ht="9" customHeight="1" thickBo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80"/>
      <c r="K90" s="17"/>
      <c r="L90" s="17"/>
      <c r="M90" s="17"/>
      <c r="N90" s="17"/>
      <c r="O90" s="17"/>
      <c r="P90" s="188"/>
      <c r="Q90" s="17"/>
      <c r="R90" s="17"/>
      <c r="S90" s="17"/>
      <c r="T90" s="18"/>
      <c r="U90" s="326"/>
      <c r="W90" s="317">
        <f>Admin!B90</f>
        <v>39632</v>
      </c>
    </row>
    <row r="91" spans="1:23" ht="15" customHeight="1" thickTop="1" thickBot="1" x14ac:dyDescent="0.25">
      <c r="A91" s="19"/>
      <c r="B91" s="107" t="s">
        <v>67</v>
      </c>
      <c r="C91" s="66"/>
      <c r="D91" s="21"/>
      <c r="E91" s="21"/>
      <c r="F91" s="21"/>
      <c r="G91" s="21"/>
      <c r="H91" s="327" t="s">
        <v>94</v>
      </c>
      <c r="I91" s="21"/>
      <c r="J91" s="30"/>
      <c r="K91" s="107" t="s">
        <v>23</v>
      </c>
      <c r="L91" s="66"/>
      <c r="M91" s="87"/>
      <c r="N91" s="20"/>
      <c r="O91" s="329"/>
      <c r="P91" s="330"/>
      <c r="Q91" s="325"/>
      <c r="R91" s="68"/>
      <c r="S91" s="323"/>
      <c r="T91" s="22"/>
      <c r="U91" s="326"/>
      <c r="W91" s="317">
        <f>Admin!B91</f>
        <v>39633</v>
      </c>
    </row>
    <row r="92" spans="1:23" ht="6" customHeight="1" thickTop="1" thickBot="1" x14ac:dyDescent="0.25">
      <c r="A92" s="19"/>
      <c r="B92" s="66"/>
      <c r="C92" s="66"/>
      <c r="D92" s="21"/>
      <c r="E92" s="21"/>
      <c r="F92" s="21"/>
      <c r="G92" s="21"/>
      <c r="H92" s="327"/>
      <c r="I92" s="21"/>
      <c r="J92" s="30"/>
      <c r="K92" s="66"/>
      <c r="L92" s="66"/>
      <c r="M92" s="87"/>
      <c r="N92" s="20"/>
      <c r="O92" s="21"/>
      <c r="P92" s="189"/>
      <c r="Q92" s="326"/>
      <c r="R92" s="21"/>
      <c r="S92" s="324"/>
      <c r="T92" s="22"/>
      <c r="U92" s="326"/>
      <c r="W92" s="317">
        <f>Admin!B92</f>
        <v>39634</v>
      </c>
    </row>
    <row r="93" spans="1:23" ht="14.25" thickTop="1" thickBot="1" x14ac:dyDescent="0.25">
      <c r="A93" s="19"/>
      <c r="B93" s="21" t="s">
        <v>11</v>
      </c>
      <c r="C93" s="21"/>
      <c r="D93" s="346"/>
      <c r="E93" s="347"/>
      <c r="F93" s="348"/>
      <c r="G93" s="23"/>
      <c r="H93" s="29" t="s">
        <v>95</v>
      </c>
      <c r="I93" s="23"/>
      <c r="J93" s="65"/>
      <c r="K93" s="21" t="s">
        <v>19</v>
      </c>
      <c r="L93" s="21"/>
      <c r="M93" s="341"/>
      <c r="N93" s="342"/>
      <c r="O93" s="343"/>
      <c r="P93" s="190"/>
      <c r="Q93" s="179"/>
      <c r="R93" s="176"/>
      <c r="S93" s="180"/>
      <c r="T93" s="22"/>
      <c r="U93" s="326"/>
      <c r="W93" s="317">
        <f>Admin!B93</f>
        <v>39635</v>
      </c>
    </row>
    <row r="94" spans="1:23" ht="13.5" thickTop="1" thickBot="1" x14ac:dyDescent="0.25">
      <c r="A94" s="19"/>
      <c r="B94" s="21" t="s">
        <v>12</v>
      </c>
      <c r="C94" s="21"/>
      <c r="D94" s="346"/>
      <c r="E94" s="347"/>
      <c r="F94" s="348"/>
      <c r="G94" s="23"/>
      <c r="H94" s="197"/>
      <c r="I94" s="23"/>
      <c r="J94" s="30"/>
      <c r="K94" s="21"/>
      <c r="L94" s="21"/>
      <c r="M94" s="64"/>
      <c r="N94" s="64"/>
      <c r="O94" s="209" t="s">
        <v>104</v>
      </c>
      <c r="P94" s="210"/>
      <c r="Q94" s="38" t="s">
        <v>25</v>
      </c>
      <c r="R94" s="29"/>
      <c r="S94" s="38" t="s">
        <v>56</v>
      </c>
      <c r="T94" s="22"/>
      <c r="U94" s="326"/>
      <c r="W94" s="317">
        <f>Admin!B94</f>
        <v>39636</v>
      </c>
    </row>
    <row r="95" spans="1:23" ht="13.5" thickTop="1" thickBot="1" x14ac:dyDescent="0.25">
      <c r="A95" s="19"/>
      <c r="B95" s="21" t="s">
        <v>13</v>
      </c>
      <c r="C95" s="21"/>
      <c r="D95" s="346"/>
      <c r="E95" s="347"/>
      <c r="F95" s="348"/>
      <c r="G95" s="23"/>
      <c r="H95" s="35" t="s">
        <v>96</v>
      </c>
      <c r="I95" s="23"/>
      <c r="J95" s="30"/>
      <c r="K95" s="23" t="s">
        <v>17</v>
      </c>
      <c r="L95" s="23"/>
      <c r="M95" s="170"/>
      <c r="N95" s="63"/>
      <c r="O95" s="179" t="str">
        <f>IF(M95=0," ",IF((M95+6208)&lt;O$9," ",M95+5844))</f>
        <v xml:space="preserve"> </v>
      </c>
      <c r="P95" s="178">
        <f>IF(O95=" ",1,IF(O95&gt;O$9,54,IF(D106="W",LOOKUP(O95,Admin!B:B,Admin!C:C),IF(D106="M",(LOOKUP(O95,Admin!B:B,Admin!D:D))))))</f>
        <v>1</v>
      </c>
      <c r="Q95" s="63" t="str">
        <f>IF(M95=" "," ",IF(D100="F",M95+21915,IF(D100="M",M95+23741," ")))</f>
        <v xml:space="preserve"> </v>
      </c>
      <c r="R95" s="21"/>
      <c r="S95" s="109" t="str">
        <f>IF(Q95=" "," ",IF(Q95&lt;Admin!E$2,F102,IF(Q95&gt;Admin!E$366," ",IF(D106="W",LOOKUP(Q95,Admin!B:B,Admin!C:C),IF(D106="M",LOOKUP(Q95,Admin!B:B,Admin!D:D),"Check D108")))))</f>
        <v xml:space="preserve"> </v>
      </c>
      <c r="T95" s="22"/>
      <c r="U95" s="326"/>
      <c r="W95" s="317">
        <f>Admin!B95</f>
        <v>39637</v>
      </c>
    </row>
    <row r="96" spans="1:23" ht="13.5" thickTop="1" thickBot="1" x14ac:dyDescent="0.25">
      <c r="A96" s="19"/>
      <c r="B96" s="21" t="s">
        <v>14</v>
      </c>
      <c r="C96" s="21"/>
      <c r="D96" s="346"/>
      <c r="E96" s="347"/>
      <c r="F96" s="348"/>
      <c r="G96" s="23"/>
      <c r="H96" s="198"/>
      <c r="I96" s="23"/>
      <c r="J96" s="30"/>
      <c r="K96" s="23" t="s">
        <v>46</v>
      </c>
      <c r="L96" s="23"/>
      <c r="M96" s="72" t="s">
        <v>99</v>
      </c>
      <c r="N96" s="21"/>
      <c r="O96" s="201" t="s">
        <v>33</v>
      </c>
      <c r="P96" s="109"/>
      <c r="Q96" s="202" t="str">
        <f>IF(O96="Y","Enter Date"," ")</f>
        <v xml:space="preserve"> </v>
      </c>
      <c r="R96" s="36"/>
      <c r="S96" s="109" t="str">
        <f>IF(O96="N"," ",IF(D106="W",LOOKUP(Q96,Admin!B:B,Admin!C:C),IF(D106="m",LOOKUP(Q96,Admin!B:B,Admin!D:D),"Check D106")))</f>
        <v xml:space="preserve"> </v>
      </c>
      <c r="T96" s="22"/>
      <c r="U96" s="326"/>
      <c r="W96" s="317">
        <f>Admin!B96</f>
        <v>39638</v>
      </c>
    </row>
    <row r="97" spans="1:23" ht="13.5" thickTop="1" thickBot="1" x14ac:dyDescent="0.25">
      <c r="A97" s="19"/>
      <c r="B97" s="21" t="s">
        <v>15</v>
      </c>
      <c r="C97" s="21"/>
      <c r="D97" s="346"/>
      <c r="E97" s="347"/>
      <c r="F97" s="348"/>
      <c r="G97" s="23"/>
      <c r="H97" s="35" t="s">
        <v>97</v>
      </c>
      <c r="I97" s="23"/>
      <c r="J97" s="30"/>
      <c r="K97" s="23" t="s">
        <v>47</v>
      </c>
      <c r="L97" s="23"/>
      <c r="M97" s="72" t="s">
        <v>99</v>
      </c>
      <c r="N97" s="21"/>
      <c r="O97" s="6" t="s">
        <v>33</v>
      </c>
      <c r="P97" s="109"/>
      <c r="Q97" s="202" t="str">
        <f>IF(O97="Y","Enter Date"," ")</f>
        <v xml:space="preserve"> </v>
      </c>
      <c r="R97" s="37"/>
      <c r="S97" s="109" t="str">
        <f>IF(O97="N"," ",IF(D106="W",LOOKUP(Q97,Admin!B:B,Admin!C:C),IF(D106="m",LOOKUP(Q97,Admin!B:B,Admin!D:D),"Check D106")))</f>
        <v xml:space="preserve"> </v>
      </c>
      <c r="T97" s="22"/>
      <c r="U97" s="326"/>
      <c r="W97" s="317">
        <f>Admin!B97</f>
        <v>39639</v>
      </c>
    </row>
    <row r="98" spans="1:23" ht="13.5" thickTop="1" thickBot="1" x14ac:dyDescent="0.25">
      <c r="A98" s="19"/>
      <c r="B98" s="21" t="s">
        <v>16</v>
      </c>
      <c r="C98" s="21"/>
      <c r="D98" s="171"/>
      <c r="E98" s="23"/>
      <c r="F98" s="23"/>
      <c r="G98" s="23"/>
      <c r="H98" s="197"/>
      <c r="I98" s="23"/>
      <c r="J98" s="30"/>
      <c r="K98" s="71" t="s">
        <v>54</v>
      </c>
      <c r="L98" s="71"/>
      <c r="M98" s="21"/>
      <c r="N98" s="21"/>
      <c r="O98" s="21"/>
      <c r="P98" s="189"/>
      <c r="Q98" s="21"/>
      <c r="R98" s="21"/>
      <c r="S98" s="21"/>
      <c r="T98" s="22"/>
      <c r="U98" s="326"/>
      <c r="W98" s="317">
        <f>Admin!B98</f>
        <v>39640</v>
      </c>
    </row>
    <row r="99" spans="1:23" ht="12" customHeight="1" thickTop="1" thickBot="1" x14ac:dyDescent="0.25">
      <c r="A99" s="19"/>
      <c r="B99" s="21"/>
      <c r="C99" s="21"/>
      <c r="D99" s="23"/>
      <c r="E99" s="23"/>
      <c r="F99" s="23"/>
      <c r="G99" s="23"/>
      <c r="H99" s="29" t="s">
        <v>98</v>
      </c>
      <c r="I99" s="23"/>
      <c r="J99" s="30"/>
      <c r="K99" s="21"/>
      <c r="L99" s="21"/>
      <c r="M99" s="21"/>
      <c r="N99" s="21"/>
      <c r="O99" s="21"/>
      <c r="P99" s="189"/>
      <c r="Q99" s="21"/>
      <c r="R99" s="21"/>
      <c r="S99" s="21"/>
      <c r="T99" s="81"/>
      <c r="U99" s="326"/>
      <c r="W99" s="317">
        <f>Admin!B99</f>
        <v>39641</v>
      </c>
    </row>
    <row r="100" spans="1:23" ht="15" customHeight="1" thickTop="1" thickBot="1" x14ac:dyDescent="0.25">
      <c r="A100" s="19"/>
      <c r="B100" s="21" t="s">
        <v>100</v>
      </c>
      <c r="C100" s="21"/>
      <c r="D100" s="90"/>
      <c r="E100" s="21"/>
      <c r="F100" s="21"/>
      <c r="G100" s="21"/>
      <c r="H100" s="199"/>
      <c r="I100" s="21"/>
      <c r="J100" s="30"/>
      <c r="K100" s="107" t="s">
        <v>28</v>
      </c>
      <c r="L100" s="66"/>
      <c r="M100" s="87"/>
      <c r="N100" s="20"/>
      <c r="O100" s="106"/>
      <c r="P100" s="191"/>
      <c r="Q100" s="38"/>
      <c r="R100" s="68"/>
      <c r="S100" s="69"/>
      <c r="T100" s="22"/>
      <c r="U100" s="326"/>
      <c r="W100" s="317">
        <f>Admin!B100</f>
        <v>39642</v>
      </c>
    </row>
    <row r="101" spans="1:23" ht="13.5" thickTop="1" thickBot="1" x14ac:dyDescent="0.25">
      <c r="A101" s="19"/>
      <c r="B101" s="21"/>
      <c r="C101" s="21"/>
      <c r="D101" s="63"/>
      <c r="E101" s="21"/>
      <c r="F101" s="38" t="s">
        <v>56</v>
      </c>
      <c r="G101" s="68"/>
      <c r="H101" s="21"/>
      <c r="I101" s="23"/>
      <c r="J101" s="30"/>
      <c r="K101" s="21"/>
      <c r="L101" s="71"/>
      <c r="M101" s="250" t="s">
        <v>131</v>
      </c>
      <c r="N101" s="21"/>
      <c r="O101" s="37"/>
      <c r="P101" s="192"/>
      <c r="Q101" s="38" t="s">
        <v>25</v>
      </c>
      <c r="R101" s="21"/>
      <c r="S101" s="109"/>
      <c r="T101" s="22"/>
      <c r="U101" s="326"/>
      <c r="W101" s="317">
        <f>Admin!B101</f>
        <v>39643</v>
      </c>
    </row>
    <row r="102" spans="1:23" ht="13.5" thickTop="1" thickBot="1" x14ac:dyDescent="0.25">
      <c r="A102" s="19"/>
      <c r="B102" s="21" t="s">
        <v>279</v>
      </c>
      <c r="C102" s="21"/>
      <c r="D102" s="170"/>
      <c r="E102" s="21"/>
      <c r="F102" s="108" t="str">
        <f>IF(D102=0," ",IF(D106="W",LOOKUP(D102,Admin!B:B,Admin!C:C),IF(D106="M",LOOKUP(D102,Admin!B:B,Admin!D:D),LOOKUP(D102,Admin!B:B,Admin!C:C))))</f>
        <v xml:space="preserve"> </v>
      </c>
      <c r="G102" s="70"/>
      <c r="H102" s="21"/>
      <c r="I102" s="21"/>
      <c r="J102" s="30"/>
      <c r="K102" s="21" t="s">
        <v>79</v>
      </c>
      <c r="L102" s="71"/>
      <c r="M102" s="68"/>
      <c r="N102" s="21"/>
      <c r="O102" s="204"/>
      <c r="P102" s="109"/>
      <c r="Q102" s="203" t="str">
        <f>IF(O102&gt;0,"Enter Date"," ")</f>
        <v xml:space="preserve"> </v>
      </c>
      <c r="R102" s="25"/>
      <c r="S102" s="109" t="str">
        <f>IF(Q102=" "," ",IF(D106="W",LOOKUP(Q102,Admin!B:B,Admin!C:C),IF(D106="m",LOOKUP(Q102,Admin!B:B,Admin!D:D),"Check D106")))</f>
        <v xml:space="preserve"> </v>
      </c>
      <c r="T102" s="22"/>
      <c r="U102" s="326"/>
      <c r="W102" s="317">
        <f>Admin!B102</f>
        <v>39644</v>
      </c>
    </row>
    <row r="103" spans="1:23" ht="6" customHeight="1" thickTop="1" thickBot="1" x14ac:dyDescent="0.25">
      <c r="A103" s="19"/>
      <c r="B103" s="21"/>
      <c r="C103" s="21"/>
      <c r="D103" s="63"/>
      <c r="E103" s="21"/>
      <c r="F103" s="108"/>
      <c r="G103" s="70"/>
      <c r="H103" s="21"/>
      <c r="I103" s="21"/>
      <c r="J103" s="21"/>
      <c r="K103" s="21"/>
      <c r="L103" s="71"/>
      <c r="M103" s="68"/>
      <c r="N103" s="21"/>
      <c r="O103" s="37"/>
      <c r="P103" s="109"/>
      <c r="Q103" s="63"/>
      <c r="R103" s="25"/>
      <c r="S103" s="109"/>
      <c r="T103" s="22"/>
      <c r="U103" s="326"/>
      <c r="W103" s="317">
        <f>Admin!B103</f>
        <v>39645</v>
      </c>
    </row>
    <row r="104" spans="1:23" ht="13.5" customHeight="1" thickTop="1" thickBot="1" x14ac:dyDescent="0.25">
      <c r="A104" s="19"/>
      <c r="B104" s="21" t="s">
        <v>52</v>
      </c>
      <c r="C104" s="21"/>
      <c r="D104" s="170"/>
      <c r="E104" s="21"/>
      <c r="F104" s="108" t="str">
        <f>IF(D102=0," ",IF(D104=0," ",IF(D106="W",LOOKUP(D104,Admin!B:B,Admin!C:C),IF(D106="M",LOOKUP(D104,Admin!B:B,Admin!D:D),LOOKUP(D104,Admin!B:B,Admin!C:C)))))</f>
        <v xml:space="preserve"> </v>
      </c>
      <c r="G104" s="70"/>
      <c r="H104" s="21"/>
      <c r="I104" s="21"/>
      <c r="J104" s="30"/>
      <c r="K104" s="211" t="s">
        <v>119</v>
      </c>
      <c r="L104" s="21"/>
      <c r="M104" s="38" t="s">
        <v>27</v>
      </c>
      <c r="N104" s="38"/>
      <c r="O104" s="38" t="s">
        <v>26</v>
      </c>
      <c r="P104" s="24"/>
      <c r="Q104" s="38" t="s">
        <v>25</v>
      </c>
      <c r="R104" s="68"/>
      <c r="S104" s="69"/>
      <c r="T104" s="22"/>
      <c r="U104" s="326"/>
      <c r="W104" s="317">
        <f>Admin!B104</f>
        <v>39646</v>
      </c>
    </row>
    <row r="105" spans="1:23" ht="13.5" thickTop="1" thickBot="1" x14ac:dyDescent="0.25">
      <c r="A105" s="19"/>
      <c r="B105" s="21"/>
      <c r="C105" s="21"/>
      <c r="D105" s="63"/>
      <c r="E105" s="21"/>
      <c r="F105" s="34"/>
      <c r="G105" s="34"/>
      <c r="H105" s="21"/>
      <c r="I105" s="21"/>
      <c r="J105" s="30"/>
      <c r="K105" s="23" t="s">
        <v>42</v>
      </c>
      <c r="L105" s="23"/>
      <c r="M105" s="169"/>
      <c r="N105" s="39"/>
      <c r="O105" s="231"/>
      <c r="P105" s="88"/>
      <c r="Q105" s="170" t="str">
        <f>IF(M105&gt;0,D102," ")</f>
        <v xml:space="preserve"> </v>
      </c>
      <c r="R105" s="25"/>
      <c r="S105" s="109" t="str">
        <f>IF(Q105=" "," ",IF(D106="W",LOOKUP(Q105,Admin!B:B,Admin!C:C),IF(D106="m",LOOKUP(Q105,Admin!B:B,Admin!D:D),"Check D106")))</f>
        <v xml:space="preserve"> </v>
      </c>
      <c r="T105" s="22"/>
      <c r="U105" s="326"/>
      <c r="W105" s="317">
        <f>Admin!B105</f>
        <v>39647</v>
      </c>
    </row>
    <row r="106" spans="1:23" ht="13.5" thickTop="1" thickBot="1" x14ac:dyDescent="0.25">
      <c r="A106" s="19"/>
      <c r="B106" s="23" t="s">
        <v>30</v>
      </c>
      <c r="C106" s="23"/>
      <c r="D106" s="90"/>
      <c r="E106" s="29" t="s">
        <v>53</v>
      </c>
      <c r="F106" s="274" t="str">
        <f>IF(D108="D","Enter M for Director","Enter M or W for Employee")</f>
        <v>Enter M or W for Employee</v>
      </c>
      <c r="G106" s="21"/>
      <c r="H106" s="24"/>
      <c r="I106" s="24"/>
      <c r="J106" s="30"/>
      <c r="K106" s="21" t="s">
        <v>395</v>
      </c>
      <c r="L106" s="21"/>
      <c r="M106" s="205"/>
      <c r="N106" s="39"/>
      <c r="O106" s="206"/>
      <c r="P106" s="193"/>
      <c r="Q106" s="203" t="str">
        <f>IF(M106&gt;0,"Enter Date"," ")</f>
        <v xml:space="preserve"> </v>
      </c>
      <c r="R106" s="25"/>
      <c r="S106" s="109" t="str">
        <f>IF(Q106=" "," ",IF(D106="W",LOOKUP(Q106,Admin!B:B,Admin!C:C),IF(D106="m",LOOKUP(Q106,Admin!B:B,Admin!D:D),"Check D106")))</f>
        <v xml:space="preserve"> </v>
      </c>
      <c r="T106" s="22"/>
      <c r="U106" s="326"/>
      <c r="W106" s="317">
        <f>Admin!B106</f>
        <v>39648</v>
      </c>
    </row>
    <row r="107" spans="1:23" ht="12.75" thickTop="1" x14ac:dyDescent="0.2">
      <c r="A107" s="19"/>
      <c r="B107" s="23" t="s">
        <v>18</v>
      </c>
      <c r="C107" s="23"/>
      <c r="D107" s="177">
        <v>4</v>
      </c>
      <c r="E107" s="26"/>
      <c r="F107" s="73"/>
      <c r="G107" s="35"/>
      <c r="H107" s="21"/>
      <c r="I107" s="21"/>
      <c r="J107" s="30"/>
      <c r="K107" s="21" t="s">
        <v>50</v>
      </c>
      <c r="L107" s="21"/>
      <c r="M107" s="205"/>
      <c r="N107" s="39"/>
      <c r="O107" s="206"/>
      <c r="P107" s="193"/>
      <c r="Q107" s="203" t="str">
        <f>IF(M107&gt;0,"Enter Date"," ")</f>
        <v xml:space="preserve"> </v>
      </c>
      <c r="R107" s="25"/>
      <c r="S107" s="109" t="str">
        <f>IF(Q107=" "," ",IF(D106="W",LOOKUP(Q107,Admin!B:B,Admin!C:C),IF(D106="m",LOOKUP(Q107,Admin!B:B,Admin!D:D),"Check D106")))</f>
        <v xml:space="preserve"> </v>
      </c>
      <c r="T107" s="22"/>
      <c r="U107" s="326"/>
      <c r="W107" s="317">
        <f>Admin!B107</f>
        <v>39649</v>
      </c>
    </row>
    <row r="108" spans="1:23" x14ac:dyDescent="0.2">
      <c r="A108" s="19"/>
      <c r="B108" s="23" t="s">
        <v>272</v>
      </c>
      <c r="C108" s="23"/>
      <c r="D108" s="275"/>
      <c r="E108" s="21"/>
      <c r="F108" s="255" t="s">
        <v>273</v>
      </c>
      <c r="G108" s="35"/>
      <c r="H108" s="21"/>
      <c r="I108" s="21"/>
      <c r="J108" s="30"/>
      <c r="K108" s="21" t="s">
        <v>51</v>
      </c>
      <c r="L108" s="21"/>
      <c r="M108" s="205"/>
      <c r="N108" s="39"/>
      <c r="O108" s="206"/>
      <c r="P108" s="193"/>
      <c r="Q108" s="203" t="str">
        <f>IF(M108&gt;0,"Enter Date"," ")</f>
        <v xml:space="preserve"> </v>
      </c>
      <c r="R108" s="25"/>
      <c r="S108" s="109" t="str">
        <f>IF(Q108=" "," ",IF(D106="W",LOOKUP(Q108,Admin!B:B,Admin!C:C),IF(D106="m",LOOKUP(Q108,Admin!B:B,Admin!D:D),"Check D106")))</f>
        <v xml:space="preserve"> </v>
      </c>
      <c r="T108" s="22"/>
      <c r="U108" s="326"/>
      <c r="W108" s="317">
        <f>Admin!B108</f>
        <v>39650</v>
      </c>
    </row>
    <row r="109" spans="1:23" ht="12" customHeight="1" x14ac:dyDescent="0.2">
      <c r="A109" s="19"/>
      <c r="B109" s="21"/>
      <c r="C109" s="21"/>
      <c r="D109" s="21"/>
      <c r="E109" s="21"/>
      <c r="F109" s="318"/>
      <c r="G109" s="318"/>
      <c r="H109" s="318"/>
      <c r="I109" s="21"/>
      <c r="J109" s="30"/>
      <c r="K109" s="71" t="s">
        <v>394</v>
      </c>
      <c r="L109" s="71"/>
      <c r="M109" s="71">
        <f>ROUNDDOWN(Admin!N$19/10,0)</f>
        <v>543</v>
      </c>
      <c r="N109" s="71"/>
      <c r="O109" s="71" t="s">
        <v>31</v>
      </c>
      <c r="P109" s="194"/>
      <c r="Q109" s="71" t="s">
        <v>29</v>
      </c>
      <c r="R109" s="21"/>
      <c r="S109" s="38"/>
      <c r="T109" s="22"/>
      <c r="U109" s="326"/>
      <c r="W109" s="317">
        <f>Admin!B109</f>
        <v>39651</v>
      </c>
    </row>
    <row r="110" spans="1:23" ht="6" customHeight="1" thickBot="1" x14ac:dyDescent="0.25">
      <c r="A110" s="19"/>
      <c r="B110" s="21"/>
      <c r="C110" s="21"/>
      <c r="D110" s="21"/>
      <c r="E110" s="21"/>
      <c r="F110" s="319"/>
      <c r="G110" s="319"/>
      <c r="H110" s="319"/>
      <c r="I110" s="21"/>
      <c r="J110" s="30"/>
      <c r="K110" s="71"/>
      <c r="L110" s="71"/>
      <c r="M110" s="71"/>
      <c r="N110" s="71"/>
      <c r="O110" s="71"/>
      <c r="P110" s="194"/>
      <c r="Q110" s="71"/>
      <c r="R110" s="21"/>
      <c r="S110" s="38"/>
      <c r="T110" s="22"/>
      <c r="U110" s="326"/>
      <c r="W110" s="317">
        <f>Admin!B110</f>
        <v>39652</v>
      </c>
    </row>
    <row r="111" spans="1:23" ht="12" customHeight="1" thickTop="1" thickBot="1" x14ac:dyDescent="0.25">
      <c r="A111" s="19"/>
      <c r="B111" s="107" t="s">
        <v>45</v>
      </c>
      <c r="C111" s="66"/>
      <c r="D111" s="274" t="s">
        <v>407</v>
      </c>
      <c r="E111" s="21"/>
      <c r="F111" s="319"/>
      <c r="G111" s="319"/>
      <c r="H111" s="319"/>
      <c r="I111" s="21"/>
      <c r="J111" s="30"/>
      <c r="K111" s="107" t="s">
        <v>55</v>
      </c>
      <c r="L111" s="66"/>
      <c r="M111" s="21"/>
      <c r="N111" s="21"/>
      <c r="O111" s="21"/>
      <c r="P111" s="189"/>
      <c r="Q111" s="38" t="s">
        <v>25</v>
      </c>
      <c r="R111" s="68"/>
      <c r="S111" s="69"/>
      <c r="T111" s="22"/>
      <c r="U111" s="326"/>
      <c r="W111" s="317">
        <f>Admin!B111</f>
        <v>39653</v>
      </c>
    </row>
    <row r="112" spans="1:23" ht="12.75" thickTop="1" x14ac:dyDescent="0.2">
      <c r="A112" s="19"/>
      <c r="B112" s="21" t="s">
        <v>40</v>
      </c>
      <c r="C112" s="21"/>
      <c r="D112" s="207"/>
      <c r="E112" s="21"/>
      <c r="F112" s="67" t="s">
        <v>43</v>
      </c>
      <c r="G112" s="67"/>
      <c r="H112" s="208"/>
      <c r="I112" s="21"/>
      <c r="J112" s="30"/>
      <c r="K112" s="21" t="s">
        <v>48</v>
      </c>
      <c r="L112" s="21"/>
      <c r="M112" s="72" t="s">
        <v>99</v>
      </c>
      <c r="N112" s="21"/>
      <c r="O112" s="201" t="s">
        <v>33</v>
      </c>
      <c r="P112" s="109"/>
      <c r="Q112" s="202" t="str">
        <f>IF(O112="Y","Enter Date"," ")</f>
        <v xml:space="preserve"> </v>
      </c>
      <c r="R112" s="36"/>
      <c r="S112" s="109" t="str">
        <f>IF(O112="N"," ",IF(D106="W",LOOKUP(Q112,Admin!B:B,Admin!C:C),IF(D106="m",LOOKUP(Q112,Admin!B:B,Admin!D:D),"Check D106")))</f>
        <v xml:space="preserve"> </v>
      </c>
      <c r="T112" s="22"/>
      <c r="U112" s="326"/>
      <c r="W112" s="317">
        <f>Admin!B112</f>
        <v>39654</v>
      </c>
    </row>
    <row r="113" spans="1:23" ht="13.5" customHeight="1" x14ac:dyDescent="0.2">
      <c r="A113" s="19"/>
      <c r="B113" s="21" t="s">
        <v>41</v>
      </c>
      <c r="C113" s="21"/>
      <c r="D113" s="207"/>
      <c r="E113" s="21"/>
      <c r="F113" s="67" t="s">
        <v>44</v>
      </c>
      <c r="G113" s="67"/>
      <c r="H113" s="208"/>
      <c r="I113" s="21"/>
      <c r="J113" s="30"/>
      <c r="K113" s="327" t="s">
        <v>49</v>
      </c>
      <c r="L113" s="327"/>
      <c r="M113" s="328"/>
      <c r="N113" s="328"/>
      <c r="O113" s="328"/>
      <c r="P113" s="328"/>
      <c r="Q113" s="328"/>
      <c r="R113" s="328"/>
      <c r="S113" s="328"/>
      <c r="T113" s="22"/>
      <c r="U113" s="326"/>
      <c r="W113" s="317">
        <f>Admin!B113</f>
        <v>39655</v>
      </c>
    </row>
    <row r="114" spans="1:23" ht="9" customHeight="1" thickBot="1" x14ac:dyDescent="0.25">
      <c r="A114" s="82"/>
      <c r="B114" s="27"/>
      <c r="C114" s="27"/>
      <c r="D114" s="27"/>
      <c r="E114" s="27"/>
      <c r="F114" s="27"/>
      <c r="G114" s="27"/>
      <c r="H114" s="27"/>
      <c r="I114" s="27"/>
      <c r="J114" s="31"/>
      <c r="K114" s="27"/>
      <c r="L114" s="27"/>
      <c r="M114" s="27"/>
      <c r="N114" s="27"/>
      <c r="O114" s="27"/>
      <c r="P114" s="195"/>
      <c r="Q114" s="27"/>
      <c r="R114" s="27"/>
      <c r="S114" s="27"/>
      <c r="T114" s="33"/>
      <c r="U114" s="326"/>
      <c r="W114" s="317">
        <f>Admin!B114</f>
        <v>39656</v>
      </c>
    </row>
    <row r="115" spans="1:23" ht="22.5" customHeight="1" thickBot="1" x14ac:dyDescent="0.25">
      <c r="A115" s="345"/>
      <c r="B115" s="34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26"/>
      <c r="W115" s="317">
        <f>Admin!B115</f>
        <v>39657</v>
      </c>
    </row>
    <row r="116" spans="1:23" ht="9" customHeight="1" thickBo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80"/>
      <c r="K116" s="17"/>
      <c r="L116" s="17"/>
      <c r="M116" s="17"/>
      <c r="N116" s="17"/>
      <c r="O116" s="17"/>
      <c r="P116" s="188"/>
      <c r="Q116" s="17"/>
      <c r="R116" s="17"/>
      <c r="S116" s="17"/>
      <c r="T116" s="18"/>
      <c r="U116" s="326"/>
      <c r="W116" s="317">
        <f>Admin!B116</f>
        <v>39658</v>
      </c>
    </row>
    <row r="117" spans="1:23" ht="15" customHeight="1" thickTop="1" thickBot="1" x14ac:dyDescent="0.25">
      <c r="A117" s="19"/>
      <c r="B117" s="107" t="s">
        <v>68</v>
      </c>
      <c r="C117" s="66"/>
      <c r="D117" s="21"/>
      <c r="E117" s="21"/>
      <c r="F117" s="21"/>
      <c r="G117" s="21"/>
      <c r="H117" s="327" t="s">
        <v>94</v>
      </c>
      <c r="I117" s="21"/>
      <c r="J117" s="30"/>
      <c r="K117" s="107" t="s">
        <v>23</v>
      </c>
      <c r="L117" s="66"/>
      <c r="M117" s="87"/>
      <c r="N117" s="20"/>
      <c r="O117" s="329"/>
      <c r="P117" s="330"/>
      <c r="Q117" s="325"/>
      <c r="R117" s="68"/>
      <c r="S117" s="323"/>
      <c r="T117" s="22"/>
      <c r="U117" s="326"/>
      <c r="W117" s="317">
        <f>Admin!B117</f>
        <v>39659</v>
      </c>
    </row>
    <row r="118" spans="1:23" ht="6" customHeight="1" thickTop="1" thickBot="1" x14ac:dyDescent="0.25">
      <c r="A118" s="19"/>
      <c r="B118" s="66"/>
      <c r="C118" s="66"/>
      <c r="D118" s="21"/>
      <c r="E118" s="21"/>
      <c r="F118" s="21"/>
      <c r="G118" s="21"/>
      <c r="H118" s="327"/>
      <c r="I118" s="21"/>
      <c r="J118" s="30"/>
      <c r="K118" s="66"/>
      <c r="L118" s="66"/>
      <c r="M118" s="87"/>
      <c r="N118" s="20"/>
      <c r="O118" s="21"/>
      <c r="P118" s="189"/>
      <c r="Q118" s="326"/>
      <c r="R118" s="21"/>
      <c r="S118" s="324"/>
      <c r="T118" s="22"/>
      <c r="U118" s="326"/>
      <c r="W118" s="317">
        <f>Admin!B118</f>
        <v>39660</v>
      </c>
    </row>
    <row r="119" spans="1:23" ht="14.25" thickTop="1" thickBot="1" x14ac:dyDescent="0.25">
      <c r="A119" s="19"/>
      <c r="B119" s="21" t="s">
        <v>11</v>
      </c>
      <c r="C119" s="21"/>
      <c r="D119" s="346"/>
      <c r="E119" s="347"/>
      <c r="F119" s="348"/>
      <c r="G119" s="23"/>
      <c r="H119" s="29" t="s">
        <v>95</v>
      </c>
      <c r="I119" s="23"/>
      <c r="J119" s="65"/>
      <c r="K119" s="21" t="s">
        <v>19</v>
      </c>
      <c r="L119" s="21"/>
      <c r="M119" s="341"/>
      <c r="N119" s="342"/>
      <c r="O119" s="343"/>
      <c r="P119" s="190"/>
      <c r="Q119" s="179"/>
      <c r="R119" s="176"/>
      <c r="S119" s="180"/>
      <c r="T119" s="22"/>
      <c r="U119" s="326"/>
      <c r="W119" s="317">
        <f>Admin!B119</f>
        <v>39661</v>
      </c>
    </row>
    <row r="120" spans="1:23" ht="13.5" thickTop="1" thickBot="1" x14ac:dyDescent="0.25">
      <c r="A120" s="19"/>
      <c r="B120" s="21" t="s">
        <v>12</v>
      </c>
      <c r="C120" s="21"/>
      <c r="D120" s="346"/>
      <c r="E120" s="347"/>
      <c r="F120" s="348"/>
      <c r="G120" s="23"/>
      <c r="H120" s="197"/>
      <c r="I120" s="23"/>
      <c r="J120" s="30"/>
      <c r="K120" s="21"/>
      <c r="L120" s="21"/>
      <c r="M120" s="64"/>
      <c r="N120" s="64"/>
      <c r="O120" s="209" t="s">
        <v>104</v>
      </c>
      <c r="P120" s="210"/>
      <c r="Q120" s="38" t="s">
        <v>25</v>
      </c>
      <c r="R120" s="29"/>
      <c r="S120" s="38" t="s">
        <v>56</v>
      </c>
      <c r="T120" s="22"/>
      <c r="U120" s="326"/>
      <c r="W120" s="317">
        <f>Admin!B120</f>
        <v>39662</v>
      </c>
    </row>
    <row r="121" spans="1:23" ht="13.5" thickTop="1" thickBot="1" x14ac:dyDescent="0.25">
      <c r="A121" s="19"/>
      <c r="B121" s="21" t="s">
        <v>13</v>
      </c>
      <c r="C121" s="21"/>
      <c r="D121" s="346"/>
      <c r="E121" s="347"/>
      <c r="F121" s="348"/>
      <c r="G121" s="23"/>
      <c r="H121" s="35" t="s">
        <v>96</v>
      </c>
      <c r="I121" s="23"/>
      <c r="J121" s="30"/>
      <c r="K121" s="23" t="s">
        <v>17</v>
      </c>
      <c r="L121" s="23"/>
      <c r="M121" s="170"/>
      <c r="N121" s="63"/>
      <c r="O121" s="179" t="str">
        <f>IF(M121=0," ",IF((M121+6208)&lt;O$9," ",M121+5844))</f>
        <v xml:space="preserve"> </v>
      </c>
      <c r="P121" s="178">
        <f>IF(O121=" ",1,IF(O121&gt;O$9,54,IF(D132="W",LOOKUP(O121,Admin!B:B,Admin!C:C),IF(D132="M",(LOOKUP(O121,Admin!B:B,Admin!D:D))))))</f>
        <v>1</v>
      </c>
      <c r="Q121" s="63" t="str">
        <f>IF(M121=" "," ",IF(D126="F",M121+21915,IF(D126="M",M121+23741," ")))</f>
        <v xml:space="preserve"> </v>
      </c>
      <c r="R121" s="21"/>
      <c r="S121" s="109" t="str">
        <f>IF(Q121=" "," ",IF(Q121&lt;Admin!E$2,F128,IF(Q121&gt;Admin!E$366," ",IF(D132="W",LOOKUP(Q121,Admin!B:B,Admin!C:C),IF(D132="M",LOOKUP(Q121,Admin!B:B,Admin!D:D),"Check D132")))))</f>
        <v xml:space="preserve"> </v>
      </c>
      <c r="T121" s="22"/>
      <c r="U121" s="326"/>
      <c r="W121" s="317">
        <f>Admin!B121</f>
        <v>39663</v>
      </c>
    </row>
    <row r="122" spans="1:23" ht="13.5" thickTop="1" thickBot="1" x14ac:dyDescent="0.25">
      <c r="A122" s="19"/>
      <c r="B122" s="21" t="s">
        <v>14</v>
      </c>
      <c r="C122" s="21"/>
      <c r="D122" s="346"/>
      <c r="E122" s="347"/>
      <c r="F122" s="348"/>
      <c r="G122" s="23"/>
      <c r="H122" s="198"/>
      <c r="I122" s="23"/>
      <c r="J122" s="30"/>
      <c r="K122" s="23" t="s">
        <v>46</v>
      </c>
      <c r="L122" s="23"/>
      <c r="M122" s="72" t="s">
        <v>99</v>
      </c>
      <c r="N122" s="21"/>
      <c r="O122" s="201" t="s">
        <v>33</v>
      </c>
      <c r="P122" s="109"/>
      <c r="Q122" s="202" t="str">
        <f>IF(O122="Y","Enter Date"," ")</f>
        <v xml:space="preserve"> </v>
      </c>
      <c r="R122" s="36"/>
      <c r="S122" s="109" t="str">
        <f>IF(O122="N"," ",IF(D132="W",LOOKUP(Q122,Admin!B:B,Admin!C:C),IF(D132="m",LOOKUP(Q122,Admin!B:B,Admin!D:D),"Check D132")))</f>
        <v xml:space="preserve"> </v>
      </c>
      <c r="T122" s="22"/>
      <c r="U122" s="326"/>
      <c r="W122" s="317">
        <f>Admin!B122</f>
        <v>39664</v>
      </c>
    </row>
    <row r="123" spans="1:23" ht="13.5" thickTop="1" thickBot="1" x14ac:dyDescent="0.25">
      <c r="A123" s="19"/>
      <c r="B123" s="21" t="s">
        <v>15</v>
      </c>
      <c r="C123" s="21"/>
      <c r="D123" s="346"/>
      <c r="E123" s="347"/>
      <c r="F123" s="348"/>
      <c r="G123" s="23"/>
      <c r="H123" s="35" t="s">
        <v>97</v>
      </c>
      <c r="I123" s="23"/>
      <c r="J123" s="30"/>
      <c r="K123" s="23" t="s">
        <v>47</v>
      </c>
      <c r="L123" s="23"/>
      <c r="M123" s="72" t="s">
        <v>99</v>
      </c>
      <c r="N123" s="21"/>
      <c r="O123" s="6" t="s">
        <v>33</v>
      </c>
      <c r="P123" s="109"/>
      <c r="Q123" s="202" t="str">
        <f>IF(O123="Y","Enter Date"," ")</f>
        <v xml:space="preserve"> </v>
      </c>
      <c r="R123" s="37"/>
      <c r="S123" s="109" t="str">
        <f>IF(O123="N"," ",IF(D132="W",LOOKUP(Q123,Admin!B:B,Admin!C:C),IF(D132="m",LOOKUP(Q123,Admin!B:B,Admin!D:D),"Check D132")))</f>
        <v xml:space="preserve"> </v>
      </c>
      <c r="T123" s="22"/>
      <c r="U123" s="326"/>
      <c r="W123" s="317">
        <f>Admin!B123</f>
        <v>39665</v>
      </c>
    </row>
    <row r="124" spans="1:23" ht="13.5" thickTop="1" thickBot="1" x14ac:dyDescent="0.25">
      <c r="A124" s="19"/>
      <c r="B124" s="21" t="s">
        <v>16</v>
      </c>
      <c r="C124" s="21"/>
      <c r="D124" s="171"/>
      <c r="E124" s="23"/>
      <c r="F124" s="23"/>
      <c r="G124" s="23"/>
      <c r="H124" s="197"/>
      <c r="I124" s="23"/>
      <c r="J124" s="30"/>
      <c r="K124" s="71" t="s">
        <v>54</v>
      </c>
      <c r="L124" s="71"/>
      <c r="M124" s="21"/>
      <c r="N124" s="21"/>
      <c r="O124" s="21"/>
      <c r="P124" s="189"/>
      <c r="Q124" s="21"/>
      <c r="R124" s="21"/>
      <c r="S124" s="21"/>
      <c r="T124" s="22"/>
      <c r="U124" s="326"/>
      <c r="W124" s="317">
        <f>Admin!B124</f>
        <v>39666</v>
      </c>
    </row>
    <row r="125" spans="1:23" ht="12" customHeight="1" thickTop="1" thickBot="1" x14ac:dyDescent="0.25">
      <c r="A125" s="19"/>
      <c r="B125" s="21"/>
      <c r="C125" s="21"/>
      <c r="D125" s="23"/>
      <c r="E125" s="23"/>
      <c r="F125" s="23"/>
      <c r="G125" s="23"/>
      <c r="H125" s="29" t="s">
        <v>98</v>
      </c>
      <c r="I125" s="23"/>
      <c r="J125" s="30"/>
      <c r="K125" s="21"/>
      <c r="L125" s="21"/>
      <c r="M125" s="21"/>
      <c r="N125" s="21"/>
      <c r="O125" s="21"/>
      <c r="P125" s="189"/>
      <c r="Q125" s="21"/>
      <c r="R125" s="21"/>
      <c r="S125" s="21"/>
      <c r="T125" s="81"/>
      <c r="U125" s="326"/>
      <c r="W125" s="317">
        <f>Admin!B125</f>
        <v>39667</v>
      </c>
    </row>
    <row r="126" spans="1:23" ht="14.25" customHeight="1" thickTop="1" thickBot="1" x14ac:dyDescent="0.25">
      <c r="A126" s="19"/>
      <c r="B126" s="21" t="s">
        <v>100</v>
      </c>
      <c r="C126" s="21"/>
      <c r="D126" s="90"/>
      <c r="E126" s="21"/>
      <c r="F126" s="21"/>
      <c r="G126" s="21"/>
      <c r="H126" s="199"/>
      <c r="I126" s="21"/>
      <c r="J126" s="30"/>
      <c r="K126" s="107" t="s">
        <v>28</v>
      </c>
      <c r="L126" s="66"/>
      <c r="M126" s="87"/>
      <c r="N126" s="20"/>
      <c r="O126" s="106"/>
      <c r="P126" s="191"/>
      <c r="Q126" s="38"/>
      <c r="R126" s="68"/>
      <c r="S126" s="69"/>
      <c r="T126" s="22"/>
      <c r="U126" s="326"/>
      <c r="W126" s="317">
        <f>Admin!B126</f>
        <v>39668</v>
      </c>
    </row>
    <row r="127" spans="1:23" ht="13.5" thickTop="1" thickBot="1" x14ac:dyDescent="0.25">
      <c r="A127" s="19"/>
      <c r="B127" s="21"/>
      <c r="C127" s="21"/>
      <c r="D127" s="63"/>
      <c r="E127" s="21"/>
      <c r="F127" s="38" t="s">
        <v>56</v>
      </c>
      <c r="G127" s="68"/>
      <c r="H127" s="21"/>
      <c r="I127" s="23"/>
      <c r="J127" s="30"/>
      <c r="K127" s="21"/>
      <c r="L127" s="71"/>
      <c r="M127" s="250" t="s">
        <v>131</v>
      </c>
      <c r="N127" s="21"/>
      <c r="O127" s="37"/>
      <c r="P127" s="192"/>
      <c r="Q127" s="38" t="s">
        <v>25</v>
      </c>
      <c r="R127" s="21"/>
      <c r="S127" s="109"/>
      <c r="T127" s="22"/>
      <c r="U127" s="326"/>
      <c r="W127" s="317">
        <f>Admin!B127</f>
        <v>39669</v>
      </c>
    </row>
    <row r="128" spans="1:23" ht="13.5" thickTop="1" thickBot="1" x14ac:dyDescent="0.25">
      <c r="A128" s="19"/>
      <c r="B128" s="21" t="s">
        <v>279</v>
      </c>
      <c r="C128" s="21"/>
      <c r="D128" s="170"/>
      <c r="E128" s="21"/>
      <c r="F128" s="108" t="str">
        <f>IF(D128=0," ",IF(D132="W",LOOKUP(D128,Admin!B:B,Admin!C:C),IF(D132="M",LOOKUP(D128,Admin!B:B,Admin!D:D),LOOKUP(D128,Admin!B:B,Admin!C:C))))</f>
        <v xml:space="preserve"> </v>
      </c>
      <c r="G128" s="70"/>
      <c r="H128" s="21"/>
      <c r="I128" s="21"/>
      <c r="J128" s="30"/>
      <c r="K128" s="21" t="s">
        <v>79</v>
      </c>
      <c r="L128" s="71"/>
      <c r="M128" s="68"/>
      <c r="N128" s="21"/>
      <c r="O128" s="204"/>
      <c r="P128" s="109"/>
      <c r="Q128" s="203" t="str">
        <f>IF(O128&gt;0,"Enter Date"," ")</f>
        <v xml:space="preserve"> </v>
      </c>
      <c r="R128" s="25"/>
      <c r="S128" s="109" t="str">
        <f>IF(Q128=" "," ",IF(D132="W",LOOKUP(Q128,Admin!B:B,Admin!C:C),IF(D132="m",LOOKUP(Q128,Admin!B:B,Admin!D:D),"Check D132")))</f>
        <v xml:space="preserve"> </v>
      </c>
      <c r="T128" s="22"/>
      <c r="U128" s="326"/>
      <c r="W128" s="317">
        <f>Admin!B128</f>
        <v>39670</v>
      </c>
    </row>
    <row r="129" spans="1:23" ht="6" customHeight="1" thickTop="1" thickBot="1" x14ac:dyDescent="0.25">
      <c r="A129" s="19"/>
      <c r="B129" s="21"/>
      <c r="C129" s="21"/>
      <c r="D129" s="63"/>
      <c r="E129" s="21"/>
      <c r="F129" s="108"/>
      <c r="G129" s="70"/>
      <c r="H129" s="21"/>
      <c r="I129" s="21"/>
      <c r="J129" s="21"/>
      <c r="K129" s="21"/>
      <c r="L129" s="71"/>
      <c r="M129" s="68"/>
      <c r="N129" s="21"/>
      <c r="O129" s="37"/>
      <c r="P129" s="109"/>
      <c r="Q129" s="63"/>
      <c r="R129" s="25"/>
      <c r="S129" s="109"/>
      <c r="T129" s="22"/>
      <c r="U129" s="326"/>
      <c r="W129" s="317">
        <f>Admin!B129</f>
        <v>39671</v>
      </c>
    </row>
    <row r="130" spans="1:23" ht="13.5" customHeight="1" thickTop="1" thickBot="1" x14ac:dyDescent="0.25">
      <c r="A130" s="19"/>
      <c r="B130" s="21" t="s">
        <v>52</v>
      </c>
      <c r="C130" s="21"/>
      <c r="D130" s="170"/>
      <c r="E130" s="21"/>
      <c r="F130" s="108" t="str">
        <f>IF(D128=0," ",IF(D130=0," ",IF(D132="W",LOOKUP(D130,Admin!B:B,Admin!C:C),IF(D132="M",LOOKUP(D130,Admin!B:B,Admin!D:D),LOOKUP(D130,Admin!B:B,Admin!C:C)))))</f>
        <v xml:space="preserve"> </v>
      </c>
      <c r="G130" s="70"/>
      <c r="H130" s="21"/>
      <c r="I130" s="21"/>
      <c r="J130" s="30"/>
      <c r="K130" s="211" t="s">
        <v>119</v>
      </c>
      <c r="L130" s="21"/>
      <c r="M130" s="38" t="s">
        <v>27</v>
      </c>
      <c r="N130" s="38"/>
      <c r="O130" s="38" t="s">
        <v>26</v>
      </c>
      <c r="P130" s="24"/>
      <c r="Q130" s="38" t="s">
        <v>25</v>
      </c>
      <c r="R130" s="68"/>
      <c r="S130" s="69"/>
      <c r="T130" s="22"/>
      <c r="U130" s="326"/>
      <c r="W130" s="317">
        <f>Admin!B130</f>
        <v>39672</v>
      </c>
    </row>
    <row r="131" spans="1:23" ht="13.5" thickTop="1" thickBot="1" x14ac:dyDescent="0.25">
      <c r="A131" s="19"/>
      <c r="B131" s="21"/>
      <c r="C131" s="21"/>
      <c r="D131" s="63"/>
      <c r="E131" s="21"/>
      <c r="F131" s="34"/>
      <c r="G131" s="34"/>
      <c r="H131" s="21"/>
      <c r="I131" s="21"/>
      <c r="J131" s="30"/>
      <c r="K131" s="23" t="s">
        <v>42</v>
      </c>
      <c r="L131" s="23"/>
      <c r="M131" s="169"/>
      <c r="N131" s="39"/>
      <c r="O131" s="231"/>
      <c r="P131" s="88"/>
      <c r="Q131" s="170" t="str">
        <f>IF(M131&gt;0,D128," ")</f>
        <v xml:space="preserve"> </v>
      </c>
      <c r="R131" s="25"/>
      <c r="S131" s="109" t="str">
        <f>IF(Q131=" "," ",IF(D132="W",LOOKUP(Q131,Admin!B:B,Admin!C:C),IF(D132="m",LOOKUP(Q131,Admin!B:B,Admin!D:D),"Check D132")))</f>
        <v xml:space="preserve"> </v>
      </c>
      <c r="T131" s="22"/>
      <c r="U131" s="326"/>
      <c r="W131" s="317">
        <f>Admin!B131</f>
        <v>39673</v>
      </c>
    </row>
    <row r="132" spans="1:23" ht="13.5" thickTop="1" thickBot="1" x14ac:dyDescent="0.25">
      <c r="A132" s="19"/>
      <c r="B132" s="23" t="s">
        <v>30</v>
      </c>
      <c r="C132" s="23"/>
      <c r="D132" s="90"/>
      <c r="E132" s="29" t="s">
        <v>53</v>
      </c>
      <c r="F132" s="274" t="str">
        <f>IF(D134="D","Enter M for Director","Enter M or W for Employee")</f>
        <v>Enter M or W for Employee</v>
      </c>
      <c r="G132" s="21"/>
      <c r="H132" s="24"/>
      <c r="I132" s="24"/>
      <c r="J132" s="30"/>
      <c r="K132" s="21" t="s">
        <v>395</v>
      </c>
      <c r="L132" s="21"/>
      <c r="M132" s="205"/>
      <c r="N132" s="39"/>
      <c r="O132" s="206"/>
      <c r="P132" s="193"/>
      <c r="Q132" s="203" t="str">
        <f>IF(M132&gt;0,"Enter Date"," ")</f>
        <v xml:space="preserve"> </v>
      </c>
      <c r="R132" s="25"/>
      <c r="S132" s="109" t="str">
        <f>IF(Q132=" "," ",IF(D132="W",LOOKUP(Q132,Admin!B:B,Admin!C:C),IF(D132="m",LOOKUP(Q132,Admin!B:B,Admin!D:D),"Check D132")))</f>
        <v xml:space="preserve"> </v>
      </c>
      <c r="T132" s="22"/>
      <c r="U132" s="326"/>
      <c r="W132" s="317">
        <f>Admin!B132</f>
        <v>39674</v>
      </c>
    </row>
    <row r="133" spans="1:23" ht="12.75" thickTop="1" x14ac:dyDescent="0.2">
      <c r="A133" s="19"/>
      <c r="B133" s="23" t="s">
        <v>18</v>
      </c>
      <c r="C133" s="23"/>
      <c r="D133" s="177">
        <v>5</v>
      </c>
      <c r="E133" s="26"/>
      <c r="F133" s="73"/>
      <c r="G133" s="35"/>
      <c r="H133" s="21"/>
      <c r="I133" s="21"/>
      <c r="J133" s="30"/>
      <c r="K133" s="21" t="s">
        <v>50</v>
      </c>
      <c r="L133" s="21"/>
      <c r="M133" s="205"/>
      <c r="N133" s="39"/>
      <c r="O133" s="206"/>
      <c r="P133" s="193"/>
      <c r="Q133" s="203" t="str">
        <f>IF(M133&gt;0,"Enter Date"," ")</f>
        <v xml:space="preserve"> </v>
      </c>
      <c r="R133" s="25"/>
      <c r="S133" s="109" t="str">
        <f>IF(Q133=" "," ",IF(D132="W",LOOKUP(Q133,Admin!B:B,Admin!C:C),IF(D132="m",LOOKUP(Q133,Admin!B:B,Admin!D:D),"Check D132")))</f>
        <v xml:space="preserve"> </v>
      </c>
      <c r="T133" s="22"/>
      <c r="U133" s="326"/>
      <c r="W133" s="317">
        <f>Admin!B133</f>
        <v>39675</v>
      </c>
    </row>
    <row r="134" spans="1:23" x14ac:dyDescent="0.2">
      <c r="A134" s="19"/>
      <c r="B134" s="23" t="s">
        <v>272</v>
      </c>
      <c r="C134" s="23"/>
      <c r="D134" s="275"/>
      <c r="E134" s="21"/>
      <c r="F134" s="255" t="s">
        <v>273</v>
      </c>
      <c r="G134" s="35"/>
      <c r="H134" s="21"/>
      <c r="I134" s="21"/>
      <c r="J134" s="30"/>
      <c r="K134" s="21" t="s">
        <v>51</v>
      </c>
      <c r="L134" s="21"/>
      <c r="M134" s="205"/>
      <c r="N134" s="39"/>
      <c r="O134" s="206"/>
      <c r="P134" s="193"/>
      <c r="Q134" s="203" t="str">
        <f>IF(M134&gt;0,"Enter Date"," ")</f>
        <v xml:space="preserve"> </v>
      </c>
      <c r="R134" s="25"/>
      <c r="S134" s="109" t="str">
        <f>IF(Q134=" "," ",IF(D132="W",LOOKUP(Q134,Admin!B:B,Admin!C:C),IF(D132="m",LOOKUP(Q134,Admin!B:B,Admin!D:D),"Check D132")))</f>
        <v xml:space="preserve"> </v>
      </c>
      <c r="T134" s="22"/>
      <c r="U134" s="326"/>
      <c r="W134" s="317">
        <f>Admin!B134</f>
        <v>39676</v>
      </c>
    </row>
    <row r="135" spans="1:23" ht="12" customHeight="1" x14ac:dyDescent="0.2">
      <c r="A135" s="19"/>
      <c r="B135" s="21"/>
      <c r="C135" s="21"/>
      <c r="D135" s="21"/>
      <c r="E135" s="21"/>
      <c r="F135" s="318"/>
      <c r="G135" s="318"/>
      <c r="H135" s="318"/>
      <c r="I135" s="21"/>
      <c r="J135" s="30"/>
      <c r="K135" s="71" t="s">
        <v>394</v>
      </c>
      <c r="L135" s="71"/>
      <c r="M135" s="71">
        <f>ROUNDDOWN(Admin!N$19/10,0)</f>
        <v>543</v>
      </c>
      <c r="N135" s="71"/>
      <c r="O135" s="71" t="s">
        <v>31</v>
      </c>
      <c r="P135" s="194"/>
      <c r="Q135" s="71" t="s">
        <v>29</v>
      </c>
      <c r="R135" s="21"/>
      <c r="S135" s="38"/>
      <c r="T135" s="22"/>
      <c r="U135" s="326"/>
      <c r="W135" s="317">
        <f>Admin!B135</f>
        <v>39677</v>
      </c>
    </row>
    <row r="136" spans="1:23" ht="6" customHeight="1" thickBot="1" x14ac:dyDescent="0.25">
      <c r="A136" s="19"/>
      <c r="B136" s="21"/>
      <c r="C136" s="21"/>
      <c r="D136" s="21"/>
      <c r="E136" s="21"/>
      <c r="F136" s="319"/>
      <c r="G136" s="319"/>
      <c r="H136" s="319"/>
      <c r="I136" s="21"/>
      <c r="J136" s="30"/>
      <c r="K136" s="71"/>
      <c r="L136" s="71"/>
      <c r="M136" s="71"/>
      <c r="N136" s="71"/>
      <c r="O136" s="71"/>
      <c r="P136" s="194"/>
      <c r="Q136" s="71"/>
      <c r="R136" s="21"/>
      <c r="S136" s="38"/>
      <c r="T136" s="22"/>
      <c r="U136" s="326"/>
      <c r="W136" s="317">
        <f>Admin!B136</f>
        <v>39678</v>
      </c>
    </row>
    <row r="137" spans="1:23" ht="12" customHeight="1" thickTop="1" thickBot="1" x14ac:dyDescent="0.25">
      <c r="A137" s="19"/>
      <c r="B137" s="107" t="s">
        <v>45</v>
      </c>
      <c r="C137" s="66"/>
      <c r="D137" s="274" t="s">
        <v>407</v>
      </c>
      <c r="E137" s="21"/>
      <c r="F137" s="319"/>
      <c r="G137" s="319"/>
      <c r="H137" s="319"/>
      <c r="I137" s="21"/>
      <c r="J137" s="30"/>
      <c r="K137" s="107" t="s">
        <v>55</v>
      </c>
      <c r="L137" s="66"/>
      <c r="M137" s="21"/>
      <c r="N137" s="21"/>
      <c r="O137" s="21"/>
      <c r="P137" s="189"/>
      <c r="Q137" s="38" t="s">
        <v>25</v>
      </c>
      <c r="R137" s="68"/>
      <c r="S137" s="69"/>
      <c r="T137" s="22"/>
      <c r="U137" s="326"/>
      <c r="W137" s="317">
        <f>Admin!B137</f>
        <v>39679</v>
      </c>
    </row>
    <row r="138" spans="1:23" ht="12.75" thickTop="1" x14ac:dyDescent="0.2">
      <c r="A138" s="19"/>
      <c r="B138" s="21" t="s">
        <v>40</v>
      </c>
      <c r="C138" s="21"/>
      <c r="D138" s="207"/>
      <c r="E138" s="21"/>
      <c r="F138" s="67" t="s">
        <v>43</v>
      </c>
      <c r="G138" s="67"/>
      <c r="H138" s="208"/>
      <c r="I138" s="21"/>
      <c r="J138" s="30"/>
      <c r="K138" s="21" t="s">
        <v>48</v>
      </c>
      <c r="L138" s="21"/>
      <c r="M138" s="72" t="s">
        <v>99</v>
      </c>
      <c r="N138" s="21"/>
      <c r="O138" s="201" t="s">
        <v>33</v>
      </c>
      <c r="P138" s="109"/>
      <c r="Q138" s="202" t="str">
        <f>IF(O138="Y","Enter Date"," ")</f>
        <v xml:space="preserve"> </v>
      </c>
      <c r="R138" s="36"/>
      <c r="S138" s="109" t="str">
        <f>IF(O138="N"," ",IF(D132="W",LOOKUP(Q138,Admin!B:B,Admin!C:C),IF(D132="m",LOOKUP(Q138,Admin!B:B,Admin!D:D),"Check D132")))</f>
        <v xml:space="preserve"> </v>
      </c>
      <c r="T138" s="22"/>
      <c r="U138" s="326"/>
      <c r="W138" s="317">
        <f>Admin!B138</f>
        <v>39680</v>
      </c>
    </row>
    <row r="139" spans="1:23" ht="13.5" customHeight="1" x14ac:dyDescent="0.2">
      <c r="A139" s="19"/>
      <c r="B139" s="21" t="s">
        <v>41</v>
      </c>
      <c r="C139" s="21"/>
      <c r="D139" s="207"/>
      <c r="E139" s="21"/>
      <c r="F139" s="67" t="s">
        <v>44</v>
      </c>
      <c r="G139" s="67"/>
      <c r="H139" s="208"/>
      <c r="I139" s="21"/>
      <c r="J139" s="30"/>
      <c r="K139" s="327" t="s">
        <v>49</v>
      </c>
      <c r="L139" s="327"/>
      <c r="M139" s="328"/>
      <c r="N139" s="328"/>
      <c r="O139" s="328"/>
      <c r="P139" s="328"/>
      <c r="Q139" s="328"/>
      <c r="R139" s="328"/>
      <c r="S139" s="328"/>
      <c r="T139" s="22"/>
      <c r="U139" s="326"/>
      <c r="W139" s="317">
        <f>Admin!B139</f>
        <v>39681</v>
      </c>
    </row>
    <row r="140" spans="1:23" ht="9" customHeight="1" thickBot="1" x14ac:dyDescent="0.25">
      <c r="A140" s="82"/>
      <c r="B140" s="27"/>
      <c r="C140" s="27"/>
      <c r="D140" s="27"/>
      <c r="E140" s="27"/>
      <c r="F140" s="27"/>
      <c r="G140" s="27"/>
      <c r="H140" s="27"/>
      <c r="I140" s="27"/>
      <c r="J140" s="31"/>
      <c r="K140" s="27"/>
      <c r="L140" s="27"/>
      <c r="M140" s="27"/>
      <c r="N140" s="27"/>
      <c r="O140" s="27"/>
      <c r="P140" s="195"/>
      <c r="Q140" s="27"/>
      <c r="R140" s="27"/>
      <c r="S140" s="27"/>
      <c r="T140" s="33"/>
      <c r="U140" s="326"/>
      <c r="W140" s="317">
        <f>Admin!B140</f>
        <v>39682</v>
      </c>
    </row>
    <row r="141" spans="1:23" ht="22.5" customHeight="1" thickBot="1" x14ac:dyDescent="0.25">
      <c r="A141" s="345"/>
      <c r="B141" s="34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26"/>
      <c r="W141" s="317">
        <f>Admin!B141</f>
        <v>39683</v>
      </c>
    </row>
    <row r="142" spans="1:23" ht="9" customHeight="1" thickBot="1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80"/>
      <c r="K142" s="17"/>
      <c r="L142" s="17"/>
      <c r="M142" s="17"/>
      <c r="N142" s="17"/>
      <c r="O142" s="17"/>
      <c r="P142" s="188"/>
      <c r="Q142" s="17"/>
      <c r="R142" s="17"/>
      <c r="S142" s="17"/>
      <c r="T142" s="18"/>
      <c r="U142" s="326"/>
      <c r="W142" s="317">
        <f>Admin!B142</f>
        <v>39684</v>
      </c>
    </row>
    <row r="143" spans="1:23" ht="15" customHeight="1" thickTop="1" thickBot="1" x14ac:dyDescent="0.25">
      <c r="A143" s="19"/>
      <c r="B143" s="107" t="s">
        <v>69</v>
      </c>
      <c r="C143" s="66"/>
      <c r="D143" s="21"/>
      <c r="E143" s="21"/>
      <c r="F143" s="21"/>
      <c r="G143" s="21"/>
      <c r="H143" s="327" t="s">
        <v>94</v>
      </c>
      <c r="I143" s="21"/>
      <c r="J143" s="30"/>
      <c r="K143" s="107" t="s">
        <v>23</v>
      </c>
      <c r="L143" s="66"/>
      <c r="M143" s="87"/>
      <c r="N143" s="20"/>
      <c r="O143" s="329"/>
      <c r="P143" s="330"/>
      <c r="Q143" s="325"/>
      <c r="R143" s="68"/>
      <c r="S143" s="323"/>
      <c r="T143" s="22"/>
      <c r="U143" s="326"/>
      <c r="W143" s="317">
        <f>Admin!B143</f>
        <v>39685</v>
      </c>
    </row>
    <row r="144" spans="1:23" ht="6" customHeight="1" thickTop="1" thickBot="1" x14ac:dyDescent="0.25">
      <c r="A144" s="19"/>
      <c r="B144" s="66"/>
      <c r="C144" s="66"/>
      <c r="D144" s="21"/>
      <c r="E144" s="21"/>
      <c r="F144" s="21"/>
      <c r="G144" s="21"/>
      <c r="H144" s="327"/>
      <c r="I144" s="21"/>
      <c r="J144" s="30"/>
      <c r="K144" s="66"/>
      <c r="L144" s="66"/>
      <c r="M144" s="87"/>
      <c r="N144" s="20"/>
      <c r="O144" s="21"/>
      <c r="P144" s="189"/>
      <c r="Q144" s="326"/>
      <c r="R144" s="21"/>
      <c r="S144" s="324"/>
      <c r="T144" s="22"/>
      <c r="U144" s="326"/>
      <c r="W144" s="317">
        <f>Admin!B144</f>
        <v>39686</v>
      </c>
    </row>
    <row r="145" spans="1:23" ht="14.25" thickTop="1" thickBot="1" x14ac:dyDescent="0.25">
      <c r="A145" s="19"/>
      <c r="B145" s="21" t="s">
        <v>11</v>
      </c>
      <c r="C145" s="21"/>
      <c r="D145" s="346"/>
      <c r="E145" s="347"/>
      <c r="F145" s="348"/>
      <c r="G145" s="23"/>
      <c r="H145" s="29" t="s">
        <v>95</v>
      </c>
      <c r="I145" s="23"/>
      <c r="J145" s="65"/>
      <c r="K145" s="21" t="s">
        <v>19</v>
      </c>
      <c r="L145" s="21"/>
      <c r="M145" s="341"/>
      <c r="N145" s="342"/>
      <c r="O145" s="343"/>
      <c r="P145" s="190"/>
      <c r="Q145" s="179"/>
      <c r="R145" s="176"/>
      <c r="S145" s="180"/>
      <c r="T145" s="22"/>
      <c r="U145" s="326"/>
      <c r="W145" s="317">
        <f>Admin!B145</f>
        <v>39687</v>
      </c>
    </row>
    <row r="146" spans="1:23" ht="13.5" thickTop="1" thickBot="1" x14ac:dyDescent="0.25">
      <c r="A146" s="19"/>
      <c r="B146" s="21" t="s">
        <v>12</v>
      </c>
      <c r="C146" s="21"/>
      <c r="D146" s="346"/>
      <c r="E146" s="347"/>
      <c r="F146" s="348"/>
      <c r="G146" s="23"/>
      <c r="H146" s="197"/>
      <c r="I146" s="23"/>
      <c r="J146" s="30"/>
      <c r="K146" s="21"/>
      <c r="L146" s="21"/>
      <c r="M146" s="64"/>
      <c r="N146" s="64"/>
      <c r="O146" s="209" t="s">
        <v>104</v>
      </c>
      <c r="P146" s="210"/>
      <c r="Q146" s="38" t="s">
        <v>25</v>
      </c>
      <c r="R146" s="29"/>
      <c r="S146" s="38" t="s">
        <v>56</v>
      </c>
      <c r="T146" s="22"/>
      <c r="U146" s="326"/>
      <c r="W146" s="317">
        <f>Admin!B146</f>
        <v>39688</v>
      </c>
    </row>
    <row r="147" spans="1:23" ht="13.5" thickTop="1" thickBot="1" x14ac:dyDescent="0.25">
      <c r="A147" s="19"/>
      <c r="B147" s="21" t="s">
        <v>13</v>
      </c>
      <c r="C147" s="21"/>
      <c r="D147" s="346"/>
      <c r="E147" s="347"/>
      <c r="F147" s="348"/>
      <c r="G147" s="23"/>
      <c r="H147" s="35" t="s">
        <v>96</v>
      </c>
      <c r="I147" s="23"/>
      <c r="J147" s="30"/>
      <c r="K147" s="23" t="s">
        <v>17</v>
      </c>
      <c r="L147" s="23"/>
      <c r="M147" s="170"/>
      <c r="N147" s="63"/>
      <c r="O147" s="179" t="str">
        <f>IF(M147=0," ",IF((M147+6208)&lt;O$9," ",M147+5844))</f>
        <v xml:space="preserve"> </v>
      </c>
      <c r="P147" s="178">
        <f>IF(O147=" ",1,IF(O147&gt;O$9,54,IF(D158="W",LOOKUP(O147,Admin!B:B,Admin!C:C),IF(D158="M",(LOOKUP(O147,Admin!B:B,Admin!D:D))))))</f>
        <v>1</v>
      </c>
      <c r="Q147" s="63" t="str">
        <f>IF(M147=" "," ",IF(D152="F",M147+21915,IF(D152="M",M147+23741," ")))</f>
        <v xml:space="preserve"> </v>
      </c>
      <c r="R147" s="21"/>
      <c r="S147" s="109" t="str">
        <f>IF(Q147=" "," ",IF(Q147&lt;Admin!E$2,F154,IF(Q147&gt;Admin!E$366," ",IF(D158="W",LOOKUP(Q147,Admin!B:B,Admin!C:C),IF(D158="M",LOOKUP(Q147,Admin!B:B,Admin!D:D),"Check D158")))))</f>
        <v xml:space="preserve"> </v>
      </c>
      <c r="T147" s="22"/>
      <c r="U147" s="326"/>
      <c r="W147" s="317">
        <f>Admin!B147</f>
        <v>39689</v>
      </c>
    </row>
    <row r="148" spans="1:23" ht="13.5" thickTop="1" thickBot="1" x14ac:dyDescent="0.25">
      <c r="A148" s="19"/>
      <c r="B148" s="21" t="s">
        <v>14</v>
      </c>
      <c r="C148" s="21"/>
      <c r="D148" s="346"/>
      <c r="E148" s="347"/>
      <c r="F148" s="348"/>
      <c r="G148" s="23"/>
      <c r="H148" s="198"/>
      <c r="I148" s="23"/>
      <c r="J148" s="30"/>
      <c r="K148" s="23" t="s">
        <v>46</v>
      </c>
      <c r="L148" s="23"/>
      <c r="M148" s="72" t="s">
        <v>99</v>
      </c>
      <c r="N148" s="21"/>
      <c r="O148" s="201" t="s">
        <v>33</v>
      </c>
      <c r="P148" s="109"/>
      <c r="Q148" s="202" t="str">
        <f>IF(O148="Y","Enter Date"," ")</f>
        <v xml:space="preserve"> </v>
      </c>
      <c r="R148" s="36"/>
      <c r="S148" s="109" t="str">
        <f>IF(O148="N"," ",IF(D158="W",LOOKUP(Q148,Admin!B:B,Admin!C:C),IF(D158="m",LOOKUP(Q148,Admin!B:B,Admin!D:D),"Check D158")))</f>
        <v xml:space="preserve"> </v>
      </c>
      <c r="T148" s="22"/>
      <c r="U148" s="326"/>
      <c r="W148" s="317">
        <f>Admin!B148</f>
        <v>39690</v>
      </c>
    </row>
    <row r="149" spans="1:23" ht="13.5" thickTop="1" thickBot="1" x14ac:dyDescent="0.25">
      <c r="A149" s="19"/>
      <c r="B149" s="21" t="s">
        <v>15</v>
      </c>
      <c r="C149" s="21"/>
      <c r="D149" s="346"/>
      <c r="E149" s="347"/>
      <c r="F149" s="348"/>
      <c r="G149" s="23"/>
      <c r="H149" s="35" t="s">
        <v>97</v>
      </c>
      <c r="I149" s="23"/>
      <c r="J149" s="30"/>
      <c r="K149" s="23" t="s">
        <v>47</v>
      </c>
      <c r="L149" s="23"/>
      <c r="M149" s="72" t="s">
        <v>99</v>
      </c>
      <c r="N149" s="21"/>
      <c r="O149" s="6" t="s">
        <v>33</v>
      </c>
      <c r="P149" s="109"/>
      <c r="Q149" s="202" t="str">
        <f>IF(O149="Y","Enter Date"," ")</f>
        <v xml:space="preserve"> </v>
      </c>
      <c r="R149" s="37"/>
      <c r="S149" s="109" t="str">
        <f>IF(O149="N"," ",IF(D158="W",LOOKUP(Q149,Admin!B:B,Admin!C:C),IF(D158="m",LOOKUP(Q149,Admin!B:B,Admin!D:D),"Check D158")))</f>
        <v xml:space="preserve"> </v>
      </c>
      <c r="T149" s="22"/>
      <c r="U149" s="326"/>
      <c r="W149" s="317">
        <f>Admin!B149</f>
        <v>39691</v>
      </c>
    </row>
    <row r="150" spans="1:23" ht="13.5" thickTop="1" thickBot="1" x14ac:dyDescent="0.25">
      <c r="A150" s="19"/>
      <c r="B150" s="21" t="s">
        <v>16</v>
      </c>
      <c r="C150" s="21"/>
      <c r="D150" s="171"/>
      <c r="E150" s="23"/>
      <c r="F150" s="23"/>
      <c r="G150" s="23"/>
      <c r="H150" s="197"/>
      <c r="I150" s="23"/>
      <c r="J150" s="30"/>
      <c r="K150" s="71" t="s">
        <v>54</v>
      </c>
      <c r="L150" s="71"/>
      <c r="M150" s="21"/>
      <c r="N150" s="21"/>
      <c r="O150" s="21"/>
      <c r="P150" s="189"/>
      <c r="Q150" s="21"/>
      <c r="R150" s="21"/>
      <c r="S150" s="21"/>
      <c r="T150" s="22"/>
      <c r="U150" s="326"/>
      <c r="W150" s="317">
        <f>Admin!B150</f>
        <v>39692</v>
      </c>
    </row>
    <row r="151" spans="1:23" ht="12" customHeight="1" thickTop="1" thickBot="1" x14ac:dyDescent="0.25">
      <c r="A151" s="19"/>
      <c r="B151" s="21"/>
      <c r="C151" s="21"/>
      <c r="D151" s="23"/>
      <c r="E151" s="23"/>
      <c r="F151" s="23"/>
      <c r="G151" s="23"/>
      <c r="H151" s="29" t="s">
        <v>98</v>
      </c>
      <c r="I151" s="23"/>
      <c r="J151" s="30"/>
      <c r="K151" s="21"/>
      <c r="L151" s="21"/>
      <c r="M151" s="21"/>
      <c r="N151" s="21"/>
      <c r="O151" s="21"/>
      <c r="P151" s="189"/>
      <c r="Q151" s="21"/>
      <c r="R151" s="21"/>
      <c r="S151" s="21"/>
      <c r="T151" s="81"/>
      <c r="U151" s="326"/>
      <c r="W151" s="317">
        <f>Admin!B151</f>
        <v>39693</v>
      </c>
    </row>
    <row r="152" spans="1:23" ht="15" customHeight="1" thickTop="1" thickBot="1" x14ac:dyDescent="0.25">
      <c r="A152" s="19"/>
      <c r="B152" s="21" t="s">
        <v>100</v>
      </c>
      <c r="C152" s="21"/>
      <c r="D152" s="90"/>
      <c r="E152" s="21"/>
      <c r="F152" s="21"/>
      <c r="G152" s="21"/>
      <c r="H152" s="199"/>
      <c r="I152" s="21"/>
      <c r="J152" s="30"/>
      <c r="K152" s="107" t="s">
        <v>28</v>
      </c>
      <c r="L152" s="66"/>
      <c r="M152" s="87"/>
      <c r="N152" s="20"/>
      <c r="O152" s="106"/>
      <c r="P152" s="191"/>
      <c r="Q152" s="38"/>
      <c r="R152" s="68"/>
      <c r="S152" s="69"/>
      <c r="T152" s="22"/>
      <c r="U152" s="326"/>
      <c r="W152" s="317">
        <f>Admin!B152</f>
        <v>39694</v>
      </c>
    </row>
    <row r="153" spans="1:23" ht="13.5" thickTop="1" thickBot="1" x14ac:dyDescent="0.25">
      <c r="A153" s="19"/>
      <c r="B153" s="21"/>
      <c r="C153" s="21"/>
      <c r="D153" s="63"/>
      <c r="E153" s="21"/>
      <c r="F153" s="38" t="s">
        <v>56</v>
      </c>
      <c r="G153" s="68"/>
      <c r="H153" s="21"/>
      <c r="I153" s="23"/>
      <c r="J153" s="30"/>
      <c r="K153" s="21"/>
      <c r="L153" s="71"/>
      <c r="M153" s="250" t="s">
        <v>131</v>
      </c>
      <c r="N153" s="21"/>
      <c r="O153" s="37"/>
      <c r="P153" s="192"/>
      <c r="Q153" s="38" t="s">
        <v>25</v>
      </c>
      <c r="R153" s="21"/>
      <c r="S153" s="109"/>
      <c r="T153" s="22"/>
      <c r="U153" s="326"/>
      <c r="W153" s="317">
        <f>Admin!B153</f>
        <v>39695</v>
      </c>
    </row>
    <row r="154" spans="1:23" ht="13.5" thickTop="1" thickBot="1" x14ac:dyDescent="0.25">
      <c r="A154" s="19"/>
      <c r="B154" s="21" t="s">
        <v>279</v>
      </c>
      <c r="C154" s="21"/>
      <c r="D154" s="170"/>
      <c r="E154" s="21"/>
      <c r="F154" s="108" t="str">
        <f>IF(D154=0," ",IF(D158="W",LOOKUP(D154,Admin!B:B,Admin!C:C),IF(D158="M",LOOKUP(D154,Admin!B:B,Admin!D:D),LOOKUP(D154,Admin!B:B,Admin!C:C))))</f>
        <v xml:space="preserve"> </v>
      </c>
      <c r="G154" s="70"/>
      <c r="H154" s="21"/>
      <c r="I154" s="21"/>
      <c r="J154" s="30"/>
      <c r="K154" s="21" t="s">
        <v>79</v>
      </c>
      <c r="L154" s="71"/>
      <c r="M154" s="68"/>
      <c r="N154" s="21"/>
      <c r="O154" s="204"/>
      <c r="P154" s="109"/>
      <c r="Q154" s="203" t="str">
        <f>IF(O154&gt;0,"Enter Date"," ")</f>
        <v xml:space="preserve"> </v>
      </c>
      <c r="R154" s="25"/>
      <c r="S154" s="109" t="str">
        <f>IF(Q154=" "," ",IF(D158="W",LOOKUP(Q154,Admin!B:B,Admin!C:C),IF(D158="m",LOOKUP(Q154,Admin!B:B,Admin!D:D),"Check D158")))</f>
        <v xml:space="preserve"> </v>
      </c>
      <c r="T154" s="22"/>
      <c r="U154" s="326"/>
      <c r="W154" s="317">
        <f>Admin!B154</f>
        <v>39696</v>
      </c>
    </row>
    <row r="155" spans="1:23" ht="6" customHeight="1" thickTop="1" thickBot="1" x14ac:dyDescent="0.25">
      <c r="A155" s="19"/>
      <c r="B155" s="21"/>
      <c r="C155" s="21"/>
      <c r="D155" s="63"/>
      <c r="E155" s="21"/>
      <c r="F155" s="108"/>
      <c r="G155" s="70"/>
      <c r="H155" s="21"/>
      <c r="I155" s="21"/>
      <c r="J155" s="21"/>
      <c r="K155" s="21"/>
      <c r="L155" s="71"/>
      <c r="M155" s="68"/>
      <c r="N155" s="21"/>
      <c r="O155" s="37"/>
      <c r="P155" s="109"/>
      <c r="Q155" s="63"/>
      <c r="R155" s="25"/>
      <c r="S155" s="109"/>
      <c r="T155" s="22"/>
      <c r="U155" s="326"/>
      <c r="W155" s="317">
        <f>Admin!B155</f>
        <v>39697</v>
      </c>
    </row>
    <row r="156" spans="1:23" ht="13.5" customHeight="1" thickTop="1" thickBot="1" x14ac:dyDescent="0.25">
      <c r="A156" s="19"/>
      <c r="B156" s="21" t="s">
        <v>52</v>
      </c>
      <c r="C156" s="21"/>
      <c r="D156" s="170"/>
      <c r="E156" s="21"/>
      <c r="F156" s="108" t="str">
        <f>IF(D154=0," ",IF(D156=0," ",IF(D158="W",LOOKUP(D156,Admin!B:B,Admin!C:C),IF(D158="M",LOOKUP(D156,Admin!B:B,Admin!D:D),LOOKUP(D156,Admin!B:B,Admin!C:C)))))</f>
        <v xml:space="preserve"> </v>
      </c>
      <c r="G156" s="70"/>
      <c r="H156" s="21"/>
      <c r="I156" s="21"/>
      <c r="J156" s="30"/>
      <c r="K156" s="211" t="s">
        <v>119</v>
      </c>
      <c r="L156" s="21"/>
      <c r="M156" s="38" t="s">
        <v>27</v>
      </c>
      <c r="N156" s="38"/>
      <c r="O156" s="38" t="s">
        <v>26</v>
      </c>
      <c r="P156" s="24"/>
      <c r="Q156" s="38" t="s">
        <v>25</v>
      </c>
      <c r="R156" s="68"/>
      <c r="S156" s="69"/>
      <c r="T156" s="22"/>
      <c r="U156" s="326"/>
      <c r="W156" s="317">
        <f>Admin!B156</f>
        <v>39698</v>
      </c>
    </row>
    <row r="157" spans="1:23" ht="13.5" thickTop="1" thickBot="1" x14ac:dyDescent="0.25">
      <c r="A157" s="19"/>
      <c r="B157" s="21"/>
      <c r="C157" s="21"/>
      <c r="D157" s="63"/>
      <c r="E157" s="21"/>
      <c r="F157" s="34"/>
      <c r="G157" s="34"/>
      <c r="H157" s="21"/>
      <c r="I157" s="21"/>
      <c r="J157" s="30"/>
      <c r="K157" s="23" t="s">
        <v>42</v>
      </c>
      <c r="L157" s="23"/>
      <c r="M157" s="169"/>
      <c r="N157" s="39"/>
      <c r="O157" s="231"/>
      <c r="P157" s="88"/>
      <c r="Q157" s="170" t="str">
        <f>IF(M157&gt;0,D154," ")</f>
        <v xml:space="preserve"> </v>
      </c>
      <c r="R157" s="25"/>
      <c r="S157" s="109" t="str">
        <f>IF(Q157=" "," ",IF(D158="W",LOOKUP(Q157,Admin!B:B,Admin!C:C),IF(D158="m",LOOKUP(Q157,Admin!B:B,Admin!D:D),"Check D158")))</f>
        <v xml:space="preserve"> </v>
      </c>
      <c r="T157" s="22"/>
      <c r="U157" s="326"/>
      <c r="W157" s="317">
        <f>Admin!B157</f>
        <v>39699</v>
      </c>
    </row>
    <row r="158" spans="1:23" ht="13.5" thickTop="1" thickBot="1" x14ac:dyDescent="0.25">
      <c r="A158" s="19"/>
      <c r="B158" s="23" t="s">
        <v>30</v>
      </c>
      <c r="C158" s="23"/>
      <c r="D158" s="90"/>
      <c r="E158" s="29" t="s">
        <v>53</v>
      </c>
      <c r="F158" s="274" t="str">
        <f>IF(D160="D","Enter M for Director","Enter M or W for Employee")</f>
        <v>Enter M or W for Employee</v>
      </c>
      <c r="G158" s="21"/>
      <c r="H158" s="24"/>
      <c r="I158" s="24"/>
      <c r="J158" s="30"/>
      <c r="K158" s="21" t="s">
        <v>395</v>
      </c>
      <c r="L158" s="21"/>
      <c r="M158" s="205"/>
      <c r="N158" s="39"/>
      <c r="O158" s="206"/>
      <c r="P158" s="193"/>
      <c r="Q158" s="203" t="str">
        <f>IF(M158&gt;0,"Enter Date"," ")</f>
        <v xml:space="preserve"> </v>
      </c>
      <c r="R158" s="25"/>
      <c r="S158" s="109" t="str">
        <f>IF(Q158=" "," ",IF(D158="W",LOOKUP(Q158,Admin!B:B,Admin!C:C),IF(D158="m",LOOKUP(Q158,Admin!B:B,Admin!D:D),"Check D158")))</f>
        <v xml:space="preserve"> </v>
      </c>
      <c r="T158" s="22"/>
      <c r="U158" s="326"/>
      <c r="W158" s="317">
        <f>Admin!B158</f>
        <v>39700</v>
      </c>
    </row>
    <row r="159" spans="1:23" ht="12.75" thickTop="1" x14ac:dyDescent="0.2">
      <c r="A159" s="19"/>
      <c r="B159" s="23" t="s">
        <v>18</v>
      </c>
      <c r="C159" s="23"/>
      <c r="D159" s="177">
        <v>6</v>
      </c>
      <c r="E159" s="26"/>
      <c r="F159" s="73"/>
      <c r="G159" s="35"/>
      <c r="H159" s="21"/>
      <c r="I159" s="21"/>
      <c r="J159" s="30"/>
      <c r="K159" s="21" t="s">
        <v>50</v>
      </c>
      <c r="L159" s="21"/>
      <c r="M159" s="205"/>
      <c r="N159" s="39"/>
      <c r="O159" s="206"/>
      <c r="P159" s="193"/>
      <c r="Q159" s="203" t="str">
        <f>IF(M159&gt;0,"Enter Date"," ")</f>
        <v xml:space="preserve"> </v>
      </c>
      <c r="R159" s="25"/>
      <c r="S159" s="109" t="str">
        <f>IF(Q159=" "," ",IF(D158="W",LOOKUP(Q159,Admin!B:B,Admin!C:C),IF(D158="m",LOOKUP(Q159,Admin!B:B,Admin!D:D),"Check D158")))</f>
        <v xml:space="preserve"> </v>
      </c>
      <c r="T159" s="22"/>
      <c r="U159" s="326"/>
      <c r="W159" s="317">
        <f>Admin!B159</f>
        <v>39701</v>
      </c>
    </row>
    <row r="160" spans="1:23" x14ac:dyDescent="0.2">
      <c r="A160" s="19"/>
      <c r="B160" s="23" t="s">
        <v>272</v>
      </c>
      <c r="C160" s="23"/>
      <c r="D160" s="275"/>
      <c r="E160" s="21"/>
      <c r="F160" s="255" t="s">
        <v>273</v>
      </c>
      <c r="G160" s="35"/>
      <c r="H160" s="21"/>
      <c r="I160" s="21"/>
      <c r="J160" s="30"/>
      <c r="K160" s="21" t="s">
        <v>51</v>
      </c>
      <c r="L160" s="21"/>
      <c r="M160" s="205"/>
      <c r="N160" s="39"/>
      <c r="O160" s="206"/>
      <c r="P160" s="193"/>
      <c r="Q160" s="203" t="str">
        <f>IF(M160&gt;0,"Enter Date"," ")</f>
        <v xml:space="preserve"> </v>
      </c>
      <c r="R160" s="25"/>
      <c r="S160" s="109" t="str">
        <f>IF(Q160=" "," ",IF(D158="W",LOOKUP(Q160,Admin!B:B,Admin!C:C),IF(D158="m",LOOKUP(Q160,Admin!B:B,Admin!D:D),"Check D158")))</f>
        <v xml:space="preserve"> </v>
      </c>
      <c r="T160" s="22"/>
      <c r="U160" s="326"/>
      <c r="W160" s="317">
        <f>Admin!B160</f>
        <v>39702</v>
      </c>
    </row>
    <row r="161" spans="1:23" ht="12" customHeight="1" x14ac:dyDescent="0.2">
      <c r="A161" s="19"/>
      <c r="B161" s="21"/>
      <c r="C161" s="21"/>
      <c r="D161" s="21"/>
      <c r="E161" s="21"/>
      <c r="F161" s="318"/>
      <c r="G161" s="318"/>
      <c r="H161" s="318"/>
      <c r="I161" s="21"/>
      <c r="J161" s="30"/>
      <c r="K161" s="71" t="s">
        <v>394</v>
      </c>
      <c r="L161" s="71"/>
      <c r="M161" s="71">
        <f>ROUNDDOWN(Admin!N$19/10,0)</f>
        <v>543</v>
      </c>
      <c r="N161" s="71"/>
      <c r="O161" s="71" t="s">
        <v>31</v>
      </c>
      <c r="P161" s="194"/>
      <c r="Q161" s="71" t="s">
        <v>29</v>
      </c>
      <c r="R161" s="21"/>
      <c r="S161" s="38"/>
      <c r="T161" s="22"/>
      <c r="U161" s="326"/>
      <c r="W161" s="317">
        <f>Admin!B161</f>
        <v>39703</v>
      </c>
    </row>
    <row r="162" spans="1:23" ht="6" customHeight="1" thickBot="1" x14ac:dyDescent="0.25">
      <c r="A162" s="19"/>
      <c r="B162" s="21"/>
      <c r="C162" s="21"/>
      <c r="D162" s="21"/>
      <c r="E162" s="21"/>
      <c r="F162" s="319"/>
      <c r="G162" s="319"/>
      <c r="H162" s="319"/>
      <c r="I162" s="21"/>
      <c r="J162" s="30"/>
      <c r="K162" s="71"/>
      <c r="L162" s="71"/>
      <c r="M162" s="71"/>
      <c r="N162" s="71"/>
      <c r="O162" s="71"/>
      <c r="P162" s="194"/>
      <c r="Q162" s="71"/>
      <c r="R162" s="21"/>
      <c r="S162" s="38"/>
      <c r="T162" s="22"/>
      <c r="U162" s="326"/>
      <c r="W162" s="317">
        <f>Admin!B162</f>
        <v>39704</v>
      </c>
    </row>
    <row r="163" spans="1:23" ht="12" customHeight="1" thickTop="1" thickBot="1" x14ac:dyDescent="0.25">
      <c r="A163" s="19"/>
      <c r="B163" s="107" t="s">
        <v>45</v>
      </c>
      <c r="C163" s="66"/>
      <c r="D163" s="274" t="s">
        <v>407</v>
      </c>
      <c r="E163" s="21"/>
      <c r="F163" s="319"/>
      <c r="G163" s="319"/>
      <c r="H163" s="319"/>
      <c r="I163" s="21"/>
      <c r="J163" s="30"/>
      <c r="K163" s="107" t="s">
        <v>55</v>
      </c>
      <c r="L163" s="66"/>
      <c r="M163" s="21"/>
      <c r="N163" s="21"/>
      <c r="O163" s="21"/>
      <c r="P163" s="189"/>
      <c r="Q163" s="38" t="s">
        <v>25</v>
      </c>
      <c r="R163" s="68"/>
      <c r="S163" s="69"/>
      <c r="T163" s="22"/>
      <c r="U163" s="326"/>
      <c r="W163" s="317">
        <f>Admin!B163</f>
        <v>39705</v>
      </c>
    </row>
    <row r="164" spans="1:23" ht="12.75" thickTop="1" x14ac:dyDescent="0.2">
      <c r="A164" s="19"/>
      <c r="B164" s="21" t="s">
        <v>40</v>
      </c>
      <c r="C164" s="21"/>
      <c r="D164" s="207"/>
      <c r="E164" s="21"/>
      <c r="F164" s="67" t="s">
        <v>43</v>
      </c>
      <c r="G164" s="67"/>
      <c r="H164" s="208"/>
      <c r="I164" s="21"/>
      <c r="J164" s="30"/>
      <c r="K164" s="21" t="s">
        <v>48</v>
      </c>
      <c r="L164" s="21"/>
      <c r="M164" s="72" t="s">
        <v>99</v>
      </c>
      <c r="N164" s="21"/>
      <c r="O164" s="201" t="s">
        <v>33</v>
      </c>
      <c r="P164" s="109"/>
      <c r="Q164" s="202" t="str">
        <f>IF(O164="Y","Enter Date"," ")</f>
        <v xml:space="preserve"> </v>
      </c>
      <c r="R164" s="36"/>
      <c r="S164" s="109" t="str">
        <f>IF(O164="N"," ",IF(D158="W",LOOKUP(Q164,Admin!B:B,Admin!C:C),IF(D158="m",LOOKUP(Q164,Admin!B:B,Admin!D:D),"Check D158")))</f>
        <v xml:space="preserve"> </v>
      </c>
      <c r="T164" s="22"/>
      <c r="U164" s="326"/>
      <c r="W164" s="317">
        <f>Admin!B164</f>
        <v>39706</v>
      </c>
    </row>
    <row r="165" spans="1:23" ht="14.25" customHeight="1" x14ac:dyDescent="0.2">
      <c r="A165" s="19"/>
      <c r="B165" s="21" t="s">
        <v>41</v>
      </c>
      <c r="C165" s="21"/>
      <c r="D165" s="207"/>
      <c r="E165" s="21"/>
      <c r="F165" s="67" t="s">
        <v>44</v>
      </c>
      <c r="G165" s="67"/>
      <c r="H165" s="208"/>
      <c r="I165" s="21"/>
      <c r="J165" s="30"/>
      <c r="K165" s="327" t="s">
        <v>49</v>
      </c>
      <c r="L165" s="327"/>
      <c r="M165" s="328"/>
      <c r="N165" s="328"/>
      <c r="O165" s="328"/>
      <c r="P165" s="328"/>
      <c r="Q165" s="328"/>
      <c r="R165" s="328"/>
      <c r="S165" s="328"/>
      <c r="T165" s="22"/>
      <c r="U165" s="326"/>
      <c r="W165" s="317">
        <f>Admin!B165</f>
        <v>39707</v>
      </c>
    </row>
    <row r="166" spans="1:23" ht="9" customHeight="1" thickBot="1" x14ac:dyDescent="0.25">
      <c r="A166" s="82"/>
      <c r="B166" s="27"/>
      <c r="C166" s="27"/>
      <c r="D166" s="27"/>
      <c r="E166" s="27"/>
      <c r="F166" s="27"/>
      <c r="G166" s="27"/>
      <c r="H166" s="27"/>
      <c r="I166" s="27"/>
      <c r="J166" s="31"/>
      <c r="K166" s="27"/>
      <c r="L166" s="27"/>
      <c r="M166" s="27"/>
      <c r="N166" s="27"/>
      <c r="O166" s="27"/>
      <c r="P166" s="195"/>
      <c r="Q166" s="27"/>
      <c r="R166" s="27"/>
      <c r="S166" s="27"/>
      <c r="T166" s="33"/>
      <c r="U166" s="326"/>
      <c r="W166" s="317">
        <f>Admin!B166</f>
        <v>39708</v>
      </c>
    </row>
    <row r="167" spans="1:23" ht="22.5" customHeight="1" thickBot="1" x14ac:dyDescent="0.25">
      <c r="A167" s="345"/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26"/>
      <c r="W167" s="317">
        <f>Admin!B167</f>
        <v>39709</v>
      </c>
    </row>
    <row r="168" spans="1:23" ht="8.25" customHeight="1" thickBot="1" x14ac:dyDescent="0.25">
      <c r="A168" s="16"/>
      <c r="B168" s="17"/>
      <c r="C168" s="17"/>
      <c r="D168" s="17"/>
      <c r="E168" s="17"/>
      <c r="F168" s="17"/>
      <c r="G168" s="17"/>
      <c r="H168" s="17"/>
      <c r="I168" s="17"/>
      <c r="J168" s="80"/>
      <c r="K168" s="17"/>
      <c r="L168" s="17"/>
      <c r="M168" s="17"/>
      <c r="N168" s="17"/>
      <c r="O168" s="17"/>
      <c r="P168" s="188"/>
      <c r="Q168" s="17"/>
      <c r="R168" s="17"/>
      <c r="S168" s="17"/>
      <c r="T168" s="18"/>
      <c r="U168" s="326"/>
      <c r="W168" s="317">
        <f>Admin!B168</f>
        <v>39710</v>
      </c>
    </row>
    <row r="169" spans="1:23" ht="15" customHeight="1" thickTop="1" thickBot="1" x14ac:dyDescent="0.25">
      <c r="A169" s="19"/>
      <c r="B169" s="107" t="s">
        <v>70</v>
      </c>
      <c r="C169" s="66"/>
      <c r="D169" s="21"/>
      <c r="E169" s="21"/>
      <c r="F169" s="21"/>
      <c r="G169" s="21"/>
      <c r="H169" s="327" t="s">
        <v>94</v>
      </c>
      <c r="I169" s="21"/>
      <c r="J169" s="30"/>
      <c r="K169" s="107" t="s">
        <v>23</v>
      </c>
      <c r="L169" s="66"/>
      <c r="M169" s="87"/>
      <c r="N169" s="20"/>
      <c r="O169" s="329"/>
      <c r="P169" s="330"/>
      <c r="Q169" s="325"/>
      <c r="R169" s="68"/>
      <c r="S169" s="323"/>
      <c r="T169" s="22"/>
      <c r="U169" s="326"/>
      <c r="W169" s="317">
        <f>Admin!B169</f>
        <v>39711</v>
      </c>
    </row>
    <row r="170" spans="1:23" ht="6" customHeight="1" thickTop="1" thickBot="1" x14ac:dyDescent="0.25">
      <c r="A170" s="19"/>
      <c r="B170" s="66"/>
      <c r="C170" s="66"/>
      <c r="D170" s="21"/>
      <c r="E170" s="21"/>
      <c r="F170" s="21"/>
      <c r="G170" s="21"/>
      <c r="H170" s="327"/>
      <c r="I170" s="21"/>
      <c r="J170" s="30"/>
      <c r="K170" s="66"/>
      <c r="L170" s="66"/>
      <c r="M170" s="87"/>
      <c r="N170" s="20"/>
      <c r="O170" s="21"/>
      <c r="P170" s="189"/>
      <c r="Q170" s="326"/>
      <c r="R170" s="21"/>
      <c r="S170" s="324"/>
      <c r="T170" s="22"/>
      <c r="U170" s="326"/>
      <c r="W170" s="317">
        <f>Admin!B170</f>
        <v>39712</v>
      </c>
    </row>
    <row r="171" spans="1:23" ht="14.25" thickTop="1" thickBot="1" x14ac:dyDescent="0.25">
      <c r="A171" s="19"/>
      <c r="B171" s="21" t="s">
        <v>11</v>
      </c>
      <c r="C171" s="21"/>
      <c r="D171" s="346"/>
      <c r="E171" s="347"/>
      <c r="F171" s="348"/>
      <c r="G171" s="23"/>
      <c r="H171" s="29" t="s">
        <v>95</v>
      </c>
      <c r="I171" s="23"/>
      <c r="J171" s="65"/>
      <c r="K171" s="21" t="s">
        <v>19</v>
      </c>
      <c r="L171" s="21"/>
      <c r="M171" s="341"/>
      <c r="N171" s="342"/>
      <c r="O171" s="343"/>
      <c r="P171" s="190"/>
      <c r="Q171" s="179"/>
      <c r="R171" s="176"/>
      <c r="S171" s="180"/>
      <c r="T171" s="22"/>
      <c r="U171" s="326"/>
      <c r="W171" s="317">
        <f>Admin!B171</f>
        <v>39713</v>
      </c>
    </row>
    <row r="172" spans="1:23" ht="13.5" thickTop="1" thickBot="1" x14ac:dyDescent="0.25">
      <c r="A172" s="19"/>
      <c r="B172" s="21" t="s">
        <v>12</v>
      </c>
      <c r="C172" s="21"/>
      <c r="D172" s="346"/>
      <c r="E172" s="347"/>
      <c r="F172" s="348"/>
      <c r="G172" s="23"/>
      <c r="H172" s="197"/>
      <c r="I172" s="23"/>
      <c r="J172" s="30"/>
      <c r="K172" s="21"/>
      <c r="L172" s="21"/>
      <c r="M172" s="64"/>
      <c r="N172" s="64"/>
      <c r="O172" s="209" t="s">
        <v>104</v>
      </c>
      <c r="P172" s="210"/>
      <c r="Q172" s="38" t="s">
        <v>25</v>
      </c>
      <c r="R172" s="29"/>
      <c r="S172" s="38" t="s">
        <v>56</v>
      </c>
      <c r="T172" s="22"/>
      <c r="U172" s="326"/>
      <c r="W172" s="317">
        <f>Admin!B172</f>
        <v>39714</v>
      </c>
    </row>
    <row r="173" spans="1:23" ht="13.5" thickTop="1" thickBot="1" x14ac:dyDescent="0.25">
      <c r="A173" s="19"/>
      <c r="B173" s="21" t="s">
        <v>13</v>
      </c>
      <c r="C173" s="21"/>
      <c r="D173" s="346"/>
      <c r="E173" s="347"/>
      <c r="F173" s="348"/>
      <c r="G173" s="23"/>
      <c r="H173" s="35" t="s">
        <v>96</v>
      </c>
      <c r="I173" s="23"/>
      <c r="J173" s="30"/>
      <c r="K173" s="23" t="s">
        <v>17</v>
      </c>
      <c r="L173" s="23"/>
      <c r="M173" s="170"/>
      <c r="N173" s="63"/>
      <c r="O173" s="179" t="str">
        <f>IF(M173=0," ",IF((M173+6208)&lt;O$9," ",M173+5844))</f>
        <v xml:space="preserve"> </v>
      </c>
      <c r="P173" s="178">
        <f>IF(O173=" ",1,IF(O173&gt;O$9,54,IF(D184="W",LOOKUP(O173,Admin!B:B,Admin!C:C),IF(D184="M",(LOOKUP(O173,Admin!B:B,Admin!D:D))))))</f>
        <v>1</v>
      </c>
      <c r="Q173" s="63" t="str">
        <f>IF(M173=" "," ",IF(D178="F",M173+21915,IF(D178="M",M173+23741," ")))</f>
        <v xml:space="preserve"> </v>
      </c>
      <c r="R173" s="21"/>
      <c r="S173" s="109" t="str">
        <f>IF(Q173=" "," ",IF(Q173&lt;Admin!E$2,F180,IF(Q173&gt;Admin!E$366," ",IF(D184="W",LOOKUP(Q173,Admin!B:B,Admin!C:C),IF(D184="M",LOOKUP(Q173,Admin!B:B,Admin!D:D),"Check D184")))))</f>
        <v xml:space="preserve"> </v>
      </c>
      <c r="T173" s="22"/>
      <c r="U173" s="326"/>
      <c r="W173" s="317">
        <f>Admin!B173</f>
        <v>39715</v>
      </c>
    </row>
    <row r="174" spans="1:23" ht="13.5" thickTop="1" thickBot="1" x14ac:dyDescent="0.25">
      <c r="A174" s="19"/>
      <c r="B174" s="21" t="s">
        <v>14</v>
      </c>
      <c r="C174" s="21"/>
      <c r="D174" s="346"/>
      <c r="E174" s="347"/>
      <c r="F174" s="348"/>
      <c r="G174" s="23"/>
      <c r="H174" s="198"/>
      <c r="I174" s="23"/>
      <c r="J174" s="30"/>
      <c r="K174" s="23" t="s">
        <v>46</v>
      </c>
      <c r="L174" s="23"/>
      <c r="M174" s="72" t="s">
        <v>99</v>
      </c>
      <c r="N174" s="21"/>
      <c r="O174" s="201" t="s">
        <v>33</v>
      </c>
      <c r="P174" s="109"/>
      <c r="Q174" s="202" t="str">
        <f>IF(O174="Y","Enter Date"," ")</f>
        <v xml:space="preserve"> </v>
      </c>
      <c r="R174" s="36"/>
      <c r="S174" s="109" t="str">
        <f>IF(O174="N"," ",IF(D184="W",LOOKUP(Q174,Admin!B:B,Admin!C:C),IF(D184="m",LOOKUP(Q174,Admin!B:B,Admin!D:D),"Check D184")))</f>
        <v xml:space="preserve"> </v>
      </c>
      <c r="T174" s="22"/>
      <c r="U174" s="326"/>
      <c r="W174" s="317">
        <f>Admin!B174</f>
        <v>39716</v>
      </c>
    </row>
    <row r="175" spans="1:23" ht="13.5" thickTop="1" thickBot="1" x14ac:dyDescent="0.25">
      <c r="A175" s="19"/>
      <c r="B175" s="21" t="s">
        <v>15</v>
      </c>
      <c r="C175" s="21"/>
      <c r="D175" s="346"/>
      <c r="E175" s="347"/>
      <c r="F175" s="348"/>
      <c r="G175" s="23"/>
      <c r="H175" s="35" t="s">
        <v>97</v>
      </c>
      <c r="I175" s="23"/>
      <c r="J175" s="30"/>
      <c r="K175" s="23" t="s">
        <v>47</v>
      </c>
      <c r="L175" s="23"/>
      <c r="M175" s="72" t="s">
        <v>99</v>
      </c>
      <c r="N175" s="21"/>
      <c r="O175" s="6" t="s">
        <v>33</v>
      </c>
      <c r="P175" s="109"/>
      <c r="Q175" s="202" t="str">
        <f>IF(O175="Y","Enter Date"," ")</f>
        <v xml:space="preserve"> </v>
      </c>
      <c r="R175" s="37"/>
      <c r="S175" s="109" t="str">
        <f>IF(O175="N"," ",IF(D184="W",LOOKUP(Q175,Admin!B:B,Admin!C:C),IF(D184="m",LOOKUP(Q175,Admin!B:B,Admin!D:D),"Check D184")))</f>
        <v xml:space="preserve"> </v>
      </c>
      <c r="T175" s="22"/>
      <c r="U175" s="326"/>
      <c r="W175" s="317">
        <f>Admin!B175</f>
        <v>39717</v>
      </c>
    </row>
    <row r="176" spans="1:23" ht="13.5" thickTop="1" thickBot="1" x14ac:dyDescent="0.25">
      <c r="A176" s="19"/>
      <c r="B176" s="21" t="s">
        <v>16</v>
      </c>
      <c r="C176" s="21"/>
      <c r="D176" s="171"/>
      <c r="E176" s="23"/>
      <c r="F176" s="23"/>
      <c r="G176" s="23"/>
      <c r="H176" s="197"/>
      <c r="I176" s="23"/>
      <c r="J176" s="30"/>
      <c r="K176" s="71" t="s">
        <v>54</v>
      </c>
      <c r="L176" s="71"/>
      <c r="M176" s="21"/>
      <c r="N176" s="21"/>
      <c r="O176" s="21"/>
      <c r="P176" s="189"/>
      <c r="Q176" s="21"/>
      <c r="R176" s="21"/>
      <c r="S176" s="21"/>
      <c r="T176" s="22"/>
      <c r="U176" s="326"/>
      <c r="W176" s="317">
        <f>Admin!B176</f>
        <v>39718</v>
      </c>
    </row>
    <row r="177" spans="1:23" ht="12" customHeight="1" thickTop="1" thickBot="1" x14ac:dyDescent="0.25">
      <c r="A177" s="19"/>
      <c r="B177" s="21"/>
      <c r="C177" s="21"/>
      <c r="D177" s="23"/>
      <c r="E177" s="23"/>
      <c r="F177" s="23"/>
      <c r="G177" s="23"/>
      <c r="H177" s="29" t="s">
        <v>98</v>
      </c>
      <c r="I177" s="23"/>
      <c r="J177" s="30"/>
      <c r="K177" s="21"/>
      <c r="L177" s="21"/>
      <c r="M177" s="21"/>
      <c r="N177" s="21"/>
      <c r="O177" s="21"/>
      <c r="P177" s="189"/>
      <c r="Q177" s="21"/>
      <c r="R177" s="21"/>
      <c r="S177" s="21"/>
      <c r="T177" s="81"/>
      <c r="U177" s="326"/>
      <c r="W177" s="317">
        <f>Admin!B177</f>
        <v>39719</v>
      </c>
    </row>
    <row r="178" spans="1:23" ht="15" customHeight="1" thickTop="1" thickBot="1" x14ac:dyDescent="0.25">
      <c r="A178" s="19"/>
      <c r="B178" s="21" t="s">
        <v>100</v>
      </c>
      <c r="C178" s="21"/>
      <c r="D178" s="90"/>
      <c r="E178" s="21"/>
      <c r="F178" s="21"/>
      <c r="G178" s="21"/>
      <c r="H178" s="199"/>
      <c r="I178" s="21"/>
      <c r="J178" s="30"/>
      <c r="K178" s="107" t="s">
        <v>28</v>
      </c>
      <c r="L178" s="66"/>
      <c r="M178" s="87"/>
      <c r="N178" s="20"/>
      <c r="O178" s="106"/>
      <c r="P178" s="191"/>
      <c r="Q178" s="38"/>
      <c r="R178" s="68"/>
      <c r="S178" s="69"/>
      <c r="T178" s="22"/>
      <c r="U178" s="326"/>
      <c r="W178" s="317">
        <f>Admin!B178</f>
        <v>39720</v>
      </c>
    </row>
    <row r="179" spans="1:23" ht="13.5" thickTop="1" thickBot="1" x14ac:dyDescent="0.25">
      <c r="A179" s="19"/>
      <c r="B179" s="21"/>
      <c r="C179" s="21"/>
      <c r="D179" s="63"/>
      <c r="E179" s="21"/>
      <c r="F179" s="38" t="s">
        <v>56</v>
      </c>
      <c r="G179" s="68"/>
      <c r="H179" s="21"/>
      <c r="I179" s="23"/>
      <c r="J179" s="30"/>
      <c r="K179" s="21"/>
      <c r="L179" s="71"/>
      <c r="M179" s="250" t="s">
        <v>131</v>
      </c>
      <c r="N179" s="21"/>
      <c r="O179" s="37"/>
      <c r="P179" s="192"/>
      <c r="Q179" s="38" t="s">
        <v>25</v>
      </c>
      <c r="R179" s="21"/>
      <c r="S179" s="109"/>
      <c r="T179" s="22"/>
      <c r="U179" s="326"/>
      <c r="W179" s="317">
        <f>Admin!B179</f>
        <v>39721</v>
      </c>
    </row>
    <row r="180" spans="1:23" ht="13.5" thickTop="1" thickBot="1" x14ac:dyDescent="0.25">
      <c r="A180" s="19"/>
      <c r="B180" s="21" t="s">
        <v>279</v>
      </c>
      <c r="C180" s="21"/>
      <c r="D180" s="170"/>
      <c r="E180" s="21"/>
      <c r="F180" s="108" t="str">
        <f>IF(D180=0," ",IF(D184="W",LOOKUP(D180,Admin!B:B,Admin!C:C),IF(D184="M",LOOKUP(D180,Admin!B:B,Admin!D:D),LOOKUP(D180,Admin!B:B,Admin!C:C))))</f>
        <v xml:space="preserve"> </v>
      </c>
      <c r="G180" s="70"/>
      <c r="H180" s="21"/>
      <c r="I180" s="21"/>
      <c r="J180" s="30"/>
      <c r="K180" s="21" t="s">
        <v>79</v>
      </c>
      <c r="L180" s="71"/>
      <c r="M180" s="68"/>
      <c r="N180" s="21"/>
      <c r="O180" s="204"/>
      <c r="P180" s="109"/>
      <c r="Q180" s="203" t="str">
        <f>IF(O180&gt;0,"Enter Date"," ")</f>
        <v xml:space="preserve"> </v>
      </c>
      <c r="R180" s="25"/>
      <c r="S180" s="109" t="str">
        <f>IF(Q180=" "," ",IF(D184="W",LOOKUP(Q180,Admin!B:B,Admin!C:C),IF(D184="m",LOOKUP(Q180,Admin!B:B,Admin!D:D),"Check D184")))</f>
        <v xml:space="preserve"> </v>
      </c>
      <c r="T180" s="22"/>
      <c r="U180" s="326"/>
      <c r="W180" s="317">
        <f>Admin!B180</f>
        <v>39722</v>
      </c>
    </row>
    <row r="181" spans="1:23" ht="6" customHeight="1" thickTop="1" thickBot="1" x14ac:dyDescent="0.25">
      <c r="A181" s="19"/>
      <c r="B181" s="21"/>
      <c r="C181" s="21"/>
      <c r="D181" s="63"/>
      <c r="E181" s="21"/>
      <c r="F181" s="108"/>
      <c r="G181" s="70"/>
      <c r="H181" s="21"/>
      <c r="I181" s="21"/>
      <c r="J181" s="21"/>
      <c r="K181" s="21"/>
      <c r="L181" s="71"/>
      <c r="M181" s="68"/>
      <c r="N181" s="21"/>
      <c r="O181" s="37"/>
      <c r="P181" s="109"/>
      <c r="Q181" s="63"/>
      <c r="R181" s="25"/>
      <c r="S181" s="109"/>
      <c r="T181" s="22"/>
      <c r="U181" s="326"/>
      <c r="W181" s="317">
        <f>Admin!B181</f>
        <v>39723</v>
      </c>
    </row>
    <row r="182" spans="1:23" ht="14.25" customHeight="1" thickTop="1" thickBot="1" x14ac:dyDescent="0.25">
      <c r="A182" s="19"/>
      <c r="B182" s="21" t="s">
        <v>52</v>
      </c>
      <c r="C182" s="21"/>
      <c r="D182" s="170"/>
      <c r="E182" s="21"/>
      <c r="F182" s="108" t="str">
        <f>IF(D180=0," ",IF(D182=0," ",IF(D184="W",LOOKUP(D182,Admin!B:B,Admin!C:C),IF(D184="M",LOOKUP(D182,Admin!B:B,Admin!D:D),LOOKUP(D182,Admin!B:B,Admin!C:C)))))</f>
        <v xml:space="preserve"> </v>
      </c>
      <c r="G182" s="70"/>
      <c r="H182" s="21"/>
      <c r="I182" s="21"/>
      <c r="J182" s="30"/>
      <c r="K182" s="211" t="s">
        <v>119</v>
      </c>
      <c r="L182" s="21"/>
      <c r="M182" s="38" t="s">
        <v>27</v>
      </c>
      <c r="N182" s="38"/>
      <c r="O182" s="38" t="s">
        <v>26</v>
      </c>
      <c r="P182" s="24"/>
      <c r="Q182" s="38" t="s">
        <v>25</v>
      </c>
      <c r="R182" s="68"/>
      <c r="S182" s="69"/>
      <c r="T182" s="22"/>
      <c r="U182" s="326"/>
      <c r="W182" s="317">
        <f>Admin!B182</f>
        <v>39724</v>
      </c>
    </row>
    <row r="183" spans="1:23" ht="13.5" thickTop="1" thickBot="1" x14ac:dyDescent="0.25">
      <c r="A183" s="19"/>
      <c r="B183" s="21"/>
      <c r="C183" s="21"/>
      <c r="D183" s="63"/>
      <c r="E183" s="21"/>
      <c r="F183" s="34"/>
      <c r="G183" s="34"/>
      <c r="H183" s="21"/>
      <c r="I183" s="21"/>
      <c r="J183" s="30"/>
      <c r="K183" s="23" t="s">
        <v>42</v>
      </c>
      <c r="L183" s="23"/>
      <c r="M183" s="169"/>
      <c r="N183" s="39"/>
      <c r="O183" s="231"/>
      <c r="P183" s="88"/>
      <c r="Q183" s="170" t="str">
        <f>IF(M183&gt;0,D180," ")</f>
        <v xml:space="preserve"> </v>
      </c>
      <c r="R183" s="25"/>
      <c r="S183" s="109" t="str">
        <f>IF(Q183=" "," ",IF(D184="W",LOOKUP(Q183,Admin!B:B,Admin!C:C),IF(D184="m",LOOKUP(Q183,Admin!B:B,Admin!D:D),"Check D184")))</f>
        <v xml:space="preserve"> </v>
      </c>
      <c r="T183" s="22"/>
      <c r="U183" s="326"/>
      <c r="W183" s="317">
        <f>Admin!B183</f>
        <v>39725</v>
      </c>
    </row>
    <row r="184" spans="1:23" ht="13.5" thickTop="1" thickBot="1" x14ac:dyDescent="0.25">
      <c r="A184" s="19"/>
      <c r="B184" s="23" t="s">
        <v>30</v>
      </c>
      <c r="C184" s="23"/>
      <c r="D184" s="90"/>
      <c r="E184" s="29" t="s">
        <v>53</v>
      </c>
      <c r="F184" s="274" t="str">
        <f>IF(D186="D","Enter M for Director","Enter M or W for Employee")</f>
        <v>Enter M or W for Employee</v>
      </c>
      <c r="G184" s="21"/>
      <c r="H184" s="24"/>
      <c r="I184" s="24"/>
      <c r="J184" s="30"/>
      <c r="K184" s="21" t="s">
        <v>395</v>
      </c>
      <c r="L184" s="21"/>
      <c r="M184" s="205"/>
      <c r="N184" s="39"/>
      <c r="O184" s="206"/>
      <c r="P184" s="193"/>
      <c r="Q184" s="203" t="str">
        <f>IF(M184&gt;0,"Enter Date"," ")</f>
        <v xml:space="preserve"> </v>
      </c>
      <c r="R184" s="25"/>
      <c r="S184" s="109" t="str">
        <f>IF(Q184=" "," ",IF(D184="W",LOOKUP(Q184,Admin!B:B,Admin!C:C),IF(D184="m",LOOKUP(Q184,Admin!B:B,Admin!D:D),"Check D184")))</f>
        <v xml:space="preserve"> </v>
      </c>
      <c r="T184" s="22"/>
      <c r="U184" s="326"/>
      <c r="W184" s="317">
        <f>Admin!B184</f>
        <v>39726</v>
      </c>
    </row>
    <row r="185" spans="1:23" ht="12.75" thickTop="1" x14ac:dyDescent="0.2">
      <c r="A185" s="19"/>
      <c r="B185" s="23" t="s">
        <v>18</v>
      </c>
      <c r="C185" s="23"/>
      <c r="D185" s="177">
        <v>7</v>
      </c>
      <c r="E185" s="26"/>
      <c r="F185" s="73"/>
      <c r="G185" s="35"/>
      <c r="H185" s="21"/>
      <c r="I185" s="21"/>
      <c r="J185" s="30"/>
      <c r="K185" s="21" t="s">
        <v>50</v>
      </c>
      <c r="L185" s="21"/>
      <c r="M185" s="205"/>
      <c r="N185" s="39"/>
      <c r="O185" s="206"/>
      <c r="P185" s="193"/>
      <c r="Q185" s="203" t="str">
        <f>IF(M185&gt;0,"Enter Date"," ")</f>
        <v xml:space="preserve"> </v>
      </c>
      <c r="R185" s="25"/>
      <c r="S185" s="109" t="str">
        <f>IF(Q185=" "," ",IF(D184="W",LOOKUP(Q185,Admin!B:B,Admin!C:C),IF(D184="m",LOOKUP(Q185,Admin!B:B,Admin!D:D),"Check D184")))</f>
        <v xml:space="preserve"> </v>
      </c>
      <c r="T185" s="22"/>
      <c r="U185" s="326"/>
      <c r="W185" s="317">
        <f>Admin!B185</f>
        <v>39727</v>
      </c>
    </row>
    <row r="186" spans="1:23" x14ac:dyDescent="0.2">
      <c r="A186" s="19"/>
      <c r="B186" s="23" t="s">
        <v>272</v>
      </c>
      <c r="C186" s="23"/>
      <c r="D186" s="275"/>
      <c r="E186" s="21"/>
      <c r="F186" s="255" t="s">
        <v>273</v>
      </c>
      <c r="G186" s="35"/>
      <c r="H186" s="21"/>
      <c r="I186" s="21"/>
      <c r="J186" s="30"/>
      <c r="K186" s="21" t="s">
        <v>51</v>
      </c>
      <c r="L186" s="21"/>
      <c r="M186" s="205"/>
      <c r="N186" s="39"/>
      <c r="O186" s="206"/>
      <c r="P186" s="193"/>
      <c r="Q186" s="203" t="str">
        <f>IF(M186&gt;0,"Enter Date"," ")</f>
        <v xml:space="preserve"> </v>
      </c>
      <c r="R186" s="25"/>
      <c r="S186" s="109" t="str">
        <f>IF(Q186=" "," ",IF(D184="W",LOOKUP(Q186,Admin!B:B,Admin!C:C),IF(D184="m",LOOKUP(Q186,Admin!B:B,Admin!D:D),"Check D184")))</f>
        <v xml:space="preserve"> </v>
      </c>
      <c r="T186" s="22"/>
      <c r="U186" s="326"/>
      <c r="W186" s="317">
        <f>Admin!B186</f>
        <v>39728</v>
      </c>
    </row>
    <row r="187" spans="1:23" ht="12" customHeight="1" x14ac:dyDescent="0.2">
      <c r="A187" s="19"/>
      <c r="B187" s="21"/>
      <c r="C187" s="21"/>
      <c r="D187" s="21"/>
      <c r="E187" s="21"/>
      <c r="F187" s="318"/>
      <c r="G187" s="318"/>
      <c r="H187" s="318"/>
      <c r="I187" s="21"/>
      <c r="J187" s="30"/>
      <c r="K187" s="71" t="s">
        <v>394</v>
      </c>
      <c r="L187" s="71"/>
      <c r="M187" s="71">
        <f>ROUNDDOWN(Admin!N$19/10,0)</f>
        <v>543</v>
      </c>
      <c r="N187" s="71"/>
      <c r="O187" s="71" t="s">
        <v>31</v>
      </c>
      <c r="P187" s="194"/>
      <c r="Q187" s="71" t="s">
        <v>29</v>
      </c>
      <c r="R187" s="21"/>
      <c r="S187" s="38"/>
      <c r="T187" s="22"/>
      <c r="U187" s="326"/>
      <c r="W187" s="317">
        <f>Admin!B187</f>
        <v>39729</v>
      </c>
    </row>
    <row r="188" spans="1:23" ht="6" customHeight="1" thickBot="1" x14ac:dyDescent="0.25">
      <c r="A188" s="19"/>
      <c r="B188" s="21"/>
      <c r="C188" s="21"/>
      <c r="D188" s="21"/>
      <c r="E188" s="21"/>
      <c r="F188" s="319"/>
      <c r="G188" s="319"/>
      <c r="H188" s="319"/>
      <c r="I188" s="21"/>
      <c r="J188" s="30"/>
      <c r="K188" s="71"/>
      <c r="L188" s="71"/>
      <c r="M188" s="71"/>
      <c r="N188" s="71"/>
      <c r="O188" s="71"/>
      <c r="P188" s="194"/>
      <c r="Q188" s="71"/>
      <c r="R188" s="21"/>
      <c r="S188" s="38"/>
      <c r="T188" s="22"/>
      <c r="U188" s="326"/>
      <c r="W188" s="317">
        <f>Admin!B188</f>
        <v>39730</v>
      </c>
    </row>
    <row r="189" spans="1:23" ht="12" customHeight="1" thickTop="1" thickBot="1" x14ac:dyDescent="0.25">
      <c r="A189" s="19"/>
      <c r="B189" s="107" t="s">
        <v>45</v>
      </c>
      <c r="C189" s="66"/>
      <c r="D189" s="274" t="s">
        <v>407</v>
      </c>
      <c r="E189" s="21"/>
      <c r="F189" s="319"/>
      <c r="G189" s="319"/>
      <c r="H189" s="319"/>
      <c r="I189" s="21"/>
      <c r="J189" s="30"/>
      <c r="K189" s="107" t="s">
        <v>55</v>
      </c>
      <c r="L189" s="66"/>
      <c r="M189" s="21"/>
      <c r="N189" s="21"/>
      <c r="O189" s="21"/>
      <c r="P189" s="189"/>
      <c r="Q189" s="38" t="s">
        <v>25</v>
      </c>
      <c r="R189" s="68"/>
      <c r="S189" s="69"/>
      <c r="T189" s="22"/>
      <c r="U189" s="326"/>
      <c r="W189" s="317">
        <f>Admin!B189</f>
        <v>39731</v>
      </c>
    </row>
    <row r="190" spans="1:23" ht="12.75" thickTop="1" x14ac:dyDescent="0.2">
      <c r="A190" s="19"/>
      <c r="B190" s="21" t="s">
        <v>40</v>
      </c>
      <c r="C190" s="21"/>
      <c r="D190" s="207"/>
      <c r="E190" s="21"/>
      <c r="F190" s="67" t="s">
        <v>43</v>
      </c>
      <c r="G190" s="67"/>
      <c r="H190" s="208"/>
      <c r="I190" s="21"/>
      <c r="J190" s="30"/>
      <c r="K190" s="21" t="s">
        <v>48</v>
      </c>
      <c r="L190" s="21"/>
      <c r="M190" s="72" t="s">
        <v>99</v>
      </c>
      <c r="N190" s="21"/>
      <c r="O190" s="201" t="s">
        <v>33</v>
      </c>
      <c r="P190" s="109"/>
      <c r="Q190" s="202" t="str">
        <f>IF(O190="Y","Enter Date"," ")</f>
        <v xml:space="preserve"> </v>
      </c>
      <c r="R190" s="36"/>
      <c r="S190" s="109" t="str">
        <f>IF(O190="N"," ",IF(D184="W",LOOKUP(Q190,Admin!B:B,Admin!C:C),IF(D184="m",LOOKUP(Q190,Admin!B:B,Admin!D:D),"Check D184")))</f>
        <v xml:space="preserve"> </v>
      </c>
      <c r="T190" s="22"/>
      <c r="U190" s="326"/>
      <c r="W190" s="317">
        <f>Admin!B190</f>
        <v>39732</v>
      </c>
    </row>
    <row r="191" spans="1:23" ht="14.25" customHeight="1" x14ac:dyDescent="0.2">
      <c r="A191" s="19"/>
      <c r="B191" s="21" t="s">
        <v>41</v>
      </c>
      <c r="C191" s="21"/>
      <c r="D191" s="207"/>
      <c r="E191" s="21"/>
      <c r="F191" s="67" t="s">
        <v>44</v>
      </c>
      <c r="G191" s="67"/>
      <c r="H191" s="208"/>
      <c r="I191" s="21"/>
      <c r="J191" s="30"/>
      <c r="K191" s="327" t="s">
        <v>49</v>
      </c>
      <c r="L191" s="327"/>
      <c r="M191" s="328"/>
      <c r="N191" s="328"/>
      <c r="O191" s="328"/>
      <c r="P191" s="328"/>
      <c r="Q191" s="328"/>
      <c r="R191" s="328"/>
      <c r="S191" s="328"/>
      <c r="T191" s="22"/>
      <c r="U191" s="326"/>
      <c r="W191" s="317">
        <f>Admin!B191</f>
        <v>39733</v>
      </c>
    </row>
    <row r="192" spans="1:23" ht="9" customHeight="1" thickBot="1" x14ac:dyDescent="0.25">
      <c r="A192" s="82"/>
      <c r="B192" s="27"/>
      <c r="C192" s="27"/>
      <c r="D192" s="27"/>
      <c r="E192" s="27"/>
      <c r="F192" s="27"/>
      <c r="G192" s="27"/>
      <c r="H192" s="27"/>
      <c r="I192" s="27"/>
      <c r="J192" s="31"/>
      <c r="K192" s="27"/>
      <c r="L192" s="27"/>
      <c r="M192" s="27"/>
      <c r="N192" s="27"/>
      <c r="O192" s="27"/>
      <c r="P192" s="195"/>
      <c r="Q192" s="27"/>
      <c r="R192" s="27"/>
      <c r="S192" s="27"/>
      <c r="T192" s="33"/>
      <c r="U192" s="326"/>
      <c r="W192" s="317">
        <f>Admin!B192</f>
        <v>39734</v>
      </c>
    </row>
    <row r="193" spans="1:23" ht="22.5" customHeight="1" thickBot="1" x14ac:dyDescent="0.25">
      <c r="A193" s="345"/>
      <c r="B193" s="345"/>
      <c r="C193" s="345"/>
      <c r="D193" s="345"/>
      <c r="E193" s="345"/>
      <c r="F193" s="345"/>
      <c r="G193" s="345"/>
      <c r="H193" s="345"/>
      <c r="I193" s="345"/>
      <c r="J193" s="345"/>
      <c r="K193" s="345"/>
      <c r="L193" s="345"/>
      <c r="M193" s="345"/>
      <c r="N193" s="345"/>
      <c r="O193" s="345"/>
      <c r="P193" s="345"/>
      <c r="Q193" s="345"/>
      <c r="R193" s="345"/>
      <c r="S193" s="345"/>
      <c r="T193" s="345"/>
      <c r="U193" s="326"/>
      <c r="W193" s="317">
        <f>Admin!B193</f>
        <v>39735</v>
      </c>
    </row>
    <row r="194" spans="1:23" ht="9" customHeight="1" thickBot="1" x14ac:dyDescent="0.25">
      <c r="A194" s="16"/>
      <c r="B194" s="17"/>
      <c r="C194" s="17"/>
      <c r="D194" s="17"/>
      <c r="E194" s="17"/>
      <c r="F194" s="17"/>
      <c r="G194" s="17"/>
      <c r="H194" s="17"/>
      <c r="I194" s="17"/>
      <c r="J194" s="80"/>
      <c r="K194" s="17"/>
      <c r="L194" s="17"/>
      <c r="M194" s="17"/>
      <c r="N194" s="17"/>
      <c r="O194" s="17"/>
      <c r="P194" s="188"/>
      <c r="Q194" s="17"/>
      <c r="R194" s="17"/>
      <c r="S194" s="17"/>
      <c r="T194" s="18"/>
      <c r="U194" s="326"/>
      <c r="W194" s="317">
        <f>Admin!B194</f>
        <v>39736</v>
      </c>
    </row>
    <row r="195" spans="1:23" ht="15" customHeight="1" thickTop="1" thickBot="1" x14ac:dyDescent="0.25">
      <c r="A195" s="19"/>
      <c r="B195" s="107" t="s">
        <v>71</v>
      </c>
      <c r="C195" s="66"/>
      <c r="D195" s="21"/>
      <c r="E195" s="21"/>
      <c r="F195" s="21"/>
      <c r="G195" s="21"/>
      <c r="H195" s="327" t="s">
        <v>94</v>
      </c>
      <c r="I195" s="21"/>
      <c r="J195" s="30"/>
      <c r="K195" s="107" t="s">
        <v>23</v>
      </c>
      <c r="L195" s="66"/>
      <c r="M195" s="87"/>
      <c r="N195" s="20"/>
      <c r="O195" s="329"/>
      <c r="P195" s="330"/>
      <c r="Q195" s="325"/>
      <c r="R195" s="68"/>
      <c r="S195" s="323"/>
      <c r="T195" s="22"/>
      <c r="U195" s="326"/>
      <c r="W195" s="317">
        <f>Admin!B195</f>
        <v>39737</v>
      </c>
    </row>
    <row r="196" spans="1:23" ht="6" customHeight="1" thickTop="1" thickBot="1" x14ac:dyDescent="0.25">
      <c r="A196" s="19"/>
      <c r="B196" s="66"/>
      <c r="C196" s="66"/>
      <c r="D196" s="21"/>
      <c r="E196" s="21"/>
      <c r="F196" s="21"/>
      <c r="G196" s="21"/>
      <c r="H196" s="327"/>
      <c r="I196" s="21"/>
      <c r="J196" s="30"/>
      <c r="K196" s="66"/>
      <c r="L196" s="66"/>
      <c r="M196" s="87"/>
      <c r="N196" s="20"/>
      <c r="O196" s="21"/>
      <c r="P196" s="189"/>
      <c r="Q196" s="326"/>
      <c r="R196" s="21"/>
      <c r="S196" s="324"/>
      <c r="T196" s="22"/>
      <c r="U196" s="326"/>
      <c r="W196" s="317">
        <f>Admin!B196</f>
        <v>39738</v>
      </c>
    </row>
    <row r="197" spans="1:23" ht="14.25" thickTop="1" thickBot="1" x14ac:dyDescent="0.25">
      <c r="A197" s="19"/>
      <c r="B197" s="21" t="s">
        <v>11</v>
      </c>
      <c r="C197" s="21"/>
      <c r="D197" s="346"/>
      <c r="E197" s="347"/>
      <c r="F197" s="348"/>
      <c r="G197" s="23"/>
      <c r="H197" s="29" t="s">
        <v>95</v>
      </c>
      <c r="I197" s="23"/>
      <c r="J197" s="65"/>
      <c r="K197" s="21" t="s">
        <v>19</v>
      </c>
      <c r="L197" s="21"/>
      <c r="M197" s="341"/>
      <c r="N197" s="342"/>
      <c r="O197" s="343"/>
      <c r="P197" s="190"/>
      <c r="Q197" s="179"/>
      <c r="R197" s="176"/>
      <c r="S197" s="180"/>
      <c r="T197" s="22"/>
      <c r="U197" s="326"/>
      <c r="W197" s="317">
        <f>Admin!B197</f>
        <v>39739</v>
      </c>
    </row>
    <row r="198" spans="1:23" ht="13.5" thickTop="1" thickBot="1" x14ac:dyDescent="0.25">
      <c r="A198" s="19"/>
      <c r="B198" s="21" t="s">
        <v>12</v>
      </c>
      <c r="C198" s="21"/>
      <c r="D198" s="346"/>
      <c r="E198" s="347"/>
      <c r="F198" s="348"/>
      <c r="G198" s="23"/>
      <c r="H198" s="197"/>
      <c r="I198" s="23"/>
      <c r="J198" s="30"/>
      <c r="K198" s="21"/>
      <c r="L198" s="21"/>
      <c r="M198" s="64"/>
      <c r="N198" s="64"/>
      <c r="O198" s="209" t="s">
        <v>104</v>
      </c>
      <c r="P198" s="210"/>
      <c r="Q198" s="38" t="s">
        <v>25</v>
      </c>
      <c r="R198" s="29"/>
      <c r="S198" s="38" t="s">
        <v>56</v>
      </c>
      <c r="T198" s="22"/>
      <c r="U198" s="326"/>
      <c r="W198" s="317">
        <f>Admin!B198</f>
        <v>39740</v>
      </c>
    </row>
    <row r="199" spans="1:23" ht="13.5" thickTop="1" thickBot="1" x14ac:dyDescent="0.25">
      <c r="A199" s="19"/>
      <c r="B199" s="21" t="s">
        <v>13</v>
      </c>
      <c r="C199" s="21"/>
      <c r="D199" s="346"/>
      <c r="E199" s="347"/>
      <c r="F199" s="348"/>
      <c r="G199" s="23"/>
      <c r="H199" s="35" t="s">
        <v>96</v>
      </c>
      <c r="I199" s="23"/>
      <c r="J199" s="30"/>
      <c r="K199" s="23" t="s">
        <v>17</v>
      </c>
      <c r="L199" s="23"/>
      <c r="M199" s="170"/>
      <c r="N199" s="63"/>
      <c r="O199" s="179" t="str">
        <f>IF(M199=0," ",IF((M199+6208)&lt;O$9," ",M199+5844))</f>
        <v xml:space="preserve"> </v>
      </c>
      <c r="P199" s="178">
        <f>IF(O199=" ",1,IF(O199&gt;O$9,54,IF(D210="W",LOOKUP(O199,Admin!B:B,Admin!C:C),IF(D210="M",(LOOKUP(O199,Admin!B:B,Admin!D:D))))))</f>
        <v>1</v>
      </c>
      <c r="Q199" s="63" t="str">
        <f>IF(M199=" "," ",IF(D204="F",M199+21915,IF(D204="M",M199+23741," ")))</f>
        <v xml:space="preserve"> </v>
      </c>
      <c r="R199" s="21"/>
      <c r="S199" s="109" t="str">
        <f>IF(Q199=" "," ",IF(Q199&lt;Admin!E$2,F206,IF(Q199&gt;Admin!E$366," ",IF(D210="W",LOOKUP(Q199,Admin!B:B,Admin!C:C),IF(D210="M",LOOKUP(Q199,Admin!B:B,Admin!D:D),"Check D210")))))</f>
        <v xml:space="preserve"> </v>
      </c>
      <c r="T199" s="22"/>
      <c r="U199" s="326"/>
      <c r="W199" s="317">
        <f>Admin!B199</f>
        <v>39741</v>
      </c>
    </row>
    <row r="200" spans="1:23" ht="13.5" thickTop="1" thickBot="1" x14ac:dyDescent="0.25">
      <c r="A200" s="19"/>
      <c r="B200" s="21" t="s">
        <v>14</v>
      </c>
      <c r="C200" s="21"/>
      <c r="D200" s="346"/>
      <c r="E200" s="347"/>
      <c r="F200" s="348"/>
      <c r="G200" s="23"/>
      <c r="H200" s="198"/>
      <c r="I200" s="23"/>
      <c r="J200" s="30"/>
      <c r="K200" s="23" t="s">
        <v>46</v>
      </c>
      <c r="L200" s="23"/>
      <c r="M200" s="72" t="s">
        <v>99</v>
      </c>
      <c r="N200" s="21"/>
      <c r="O200" s="201" t="s">
        <v>33</v>
      </c>
      <c r="P200" s="109"/>
      <c r="Q200" s="202" t="str">
        <f>IF(O200="Y","Enter Date"," ")</f>
        <v xml:space="preserve"> </v>
      </c>
      <c r="R200" s="36"/>
      <c r="S200" s="109" t="str">
        <f>IF(O200="N"," ",IF(D210="W",LOOKUP(Q200,Admin!B:B,Admin!C:C),IF(D210="m",LOOKUP(Q200,Admin!B:B,Admin!D:D),"Check D210")))</f>
        <v xml:space="preserve"> </v>
      </c>
      <c r="T200" s="22"/>
      <c r="U200" s="326"/>
      <c r="W200" s="317">
        <f>Admin!B200</f>
        <v>39742</v>
      </c>
    </row>
    <row r="201" spans="1:23" ht="13.5" thickTop="1" thickBot="1" x14ac:dyDescent="0.25">
      <c r="A201" s="19"/>
      <c r="B201" s="21" t="s">
        <v>15</v>
      </c>
      <c r="C201" s="21"/>
      <c r="D201" s="346"/>
      <c r="E201" s="347"/>
      <c r="F201" s="348"/>
      <c r="G201" s="23"/>
      <c r="H201" s="35" t="s">
        <v>97</v>
      </c>
      <c r="I201" s="23"/>
      <c r="J201" s="30"/>
      <c r="K201" s="23" t="s">
        <v>47</v>
      </c>
      <c r="L201" s="23"/>
      <c r="M201" s="72" t="s">
        <v>99</v>
      </c>
      <c r="N201" s="21"/>
      <c r="O201" s="6" t="s">
        <v>33</v>
      </c>
      <c r="P201" s="109"/>
      <c r="Q201" s="202" t="str">
        <f>IF(O201="Y","Enter Date"," ")</f>
        <v xml:space="preserve"> </v>
      </c>
      <c r="R201" s="37"/>
      <c r="S201" s="109" t="str">
        <f>IF(O201="N"," ",IF(D210="W",LOOKUP(Q201,Admin!B:B,Admin!C:C),IF(D210="m",LOOKUP(Q201,Admin!B:B,Admin!D:D),"Check D210")))</f>
        <v xml:space="preserve"> </v>
      </c>
      <c r="T201" s="22"/>
      <c r="U201" s="326"/>
      <c r="W201" s="317">
        <f>Admin!B201</f>
        <v>39743</v>
      </c>
    </row>
    <row r="202" spans="1:23" ht="13.5" thickTop="1" thickBot="1" x14ac:dyDescent="0.25">
      <c r="A202" s="19"/>
      <c r="B202" s="21" t="s">
        <v>16</v>
      </c>
      <c r="C202" s="21"/>
      <c r="D202" s="171"/>
      <c r="E202" s="23"/>
      <c r="F202" s="23"/>
      <c r="G202" s="23"/>
      <c r="H202" s="197"/>
      <c r="I202" s="23"/>
      <c r="J202" s="30"/>
      <c r="K202" s="71" t="s">
        <v>54</v>
      </c>
      <c r="L202" s="71"/>
      <c r="M202" s="21"/>
      <c r="N202" s="21"/>
      <c r="O202" s="21"/>
      <c r="P202" s="189"/>
      <c r="Q202" s="21"/>
      <c r="R202" s="21"/>
      <c r="S202" s="21"/>
      <c r="T202" s="22"/>
      <c r="U202" s="326"/>
      <c r="W202" s="317">
        <f>Admin!B202</f>
        <v>39744</v>
      </c>
    </row>
    <row r="203" spans="1:23" ht="12" customHeight="1" thickTop="1" thickBot="1" x14ac:dyDescent="0.25">
      <c r="A203" s="19"/>
      <c r="B203" s="21"/>
      <c r="C203" s="21"/>
      <c r="D203" s="23"/>
      <c r="E203" s="23"/>
      <c r="F203" s="23"/>
      <c r="G203" s="23"/>
      <c r="H203" s="29" t="s">
        <v>98</v>
      </c>
      <c r="I203" s="23"/>
      <c r="J203" s="30"/>
      <c r="K203" s="21"/>
      <c r="L203" s="21"/>
      <c r="M203" s="21"/>
      <c r="N203" s="21"/>
      <c r="O203" s="21"/>
      <c r="P203" s="189"/>
      <c r="Q203" s="21"/>
      <c r="R203" s="21"/>
      <c r="S203" s="21"/>
      <c r="T203" s="81"/>
      <c r="U203" s="326"/>
      <c r="W203" s="317">
        <f>Admin!B203</f>
        <v>39745</v>
      </c>
    </row>
    <row r="204" spans="1:23" ht="15" customHeight="1" thickTop="1" thickBot="1" x14ac:dyDescent="0.25">
      <c r="A204" s="19"/>
      <c r="B204" s="21" t="s">
        <v>100</v>
      </c>
      <c r="C204" s="21"/>
      <c r="D204" s="90"/>
      <c r="E204" s="21"/>
      <c r="F204" s="21"/>
      <c r="G204" s="21"/>
      <c r="H204" s="199"/>
      <c r="I204" s="21"/>
      <c r="J204" s="30"/>
      <c r="K204" s="107" t="s">
        <v>28</v>
      </c>
      <c r="L204" s="66"/>
      <c r="M204" s="87"/>
      <c r="N204" s="20"/>
      <c r="O204" s="106"/>
      <c r="P204" s="191"/>
      <c r="Q204" s="38"/>
      <c r="R204" s="68"/>
      <c r="S204" s="69"/>
      <c r="T204" s="22"/>
      <c r="U204" s="326"/>
      <c r="W204" s="317">
        <f>Admin!B204</f>
        <v>39746</v>
      </c>
    </row>
    <row r="205" spans="1:23" ht="13.5" thickTop="1" thickBot="1" x14ac:dyDescent="0.25">
      <c r="A205" s="19"/>
      <c r="B205" s="21"/>
      <c r="C205" s="21"/>
      <c r="D205" s="63"/>
      <c r="E205" s="21"/>
      <c r="F205" s="38" t="s">
        <v>56</v>
      </c>
      <c r="G205" s="68"/>
      <c r="H205" s="21"/>
      <c r="I205" s="23"/>
      <c r="J205" s="30"/>
      <c r="K205" s="21"/>
      <c r="L205" s="71"/>
      <c r="M205" s="250" t="s">
        <v>131</v>
      </c>
      <c r="N205" s="21"/>
      <c r="O205" s="37"/>
      <c r="P205" s="192"/>
      <c r="Q205" s="38" t="s">
        <v>25</v>
      </c>
      <c r="R205" s="21"/>
      <c r="S205" s="109"/>
      <c r="T205" s="22"/>
      <c r="U205" s="326"/>
      <c r="W205" s="317">
        <f>Admin!B205</f>
        <v>39747</v>
      </c>
    </row>
    <row r="206" spans="1:23" ht="13.5" thickTop="1" thickBot="1" x14ac:dyDescent="0.25">
      <c r="A206" s="19"/>
      <c r="B206" s="21" t="s">
        <v>279</v>
      </c>
      <c r="C206" s="21"/>
      <c r="D206" s="170"/>
      <c r="E206" s="21"/>
      <c r="F206" s="108" t="str">
        <f>IF(D206=0," ",IF(D210="W",LOOKUP(D206,Admin!B:B,Admin!C:C),IF(D210="M",LOOKUP(D206,Admin!B:B,Admin!D:D),LOOKUP(D206,Admin!B:B,Admin!C:C))))</f>
        <v xml:space="preserve"> </v>
      </c>
      <c r="G206" s="70"/>
      <c r="H206" s="21"/>
      <c r="I206" s="21"/>
      <c r="J206" s="30"/>
      <c r="K206" s="21" t="s">
        <v>79</v>
      </c>
      <c r="L206" s="71"/>
      <c r="M206" s="68"/>
      <c r="N206" s="21"/>
      <c r="O206" s="204"/>
      <c r="P206" s="109"/>
      <c r="Q206" s="203" t="str">
        <f>IF(O206&gt;0,"Enter Date"," ")</f>
        <v xml:space="preserve"> </v>
      </c>
      <c r="R206" s="25"/>
      <c r="S206" s="109" t="str">
        <f>IF(Q206=" "," ",IF(D210="W",LOOKUP(Q206,Admin!B:B,Admin!C:C),IF(D210="m",LOOKUP(Q206,Admin!B:B,Admin!D:D),"Check D210")))</f>
        <v xml:space="preserve"> </v>
      </c>
      <c r="T206" s="22"/>
      <c r="U206" s="326"/>
      <c r="W206" s="317">
        <f>Admin!B206</f>
        <v>39748</v>
      </c>
    </row>
    <row r="207" spans="1:23" ht="6" customHeight="1" thickTop="1" thickBot="1" x14ac:dyDescent="0.25">
      <c r="A207" s="19"/>
      <c r="B207" s="21"/>
      <c r="C207" s="21"/>
      <c r="D207" s="63"/>
      <c r="E207" s="21"/>
      <c r="F207" s="108"/>
      <c r="G207" s="70"/>
      <c r="H207" s="21"/>
      <c r="I207" s="21"/>
      <c r="J207" s="21"/>
      <c r="K207" s="21"/>
      <c r="L207" s="71"/>
      <c r="M207" s="68"/>
      <c r="N207" s="21"/>
      <c r="O207" s="37"/>
      <c r="P207" s="109"/>
      <c r="Q207" s="63"/>
      <c r="R207" s="25"/>
      <c r="S207" s="109"/>
      <c r="T207" s="22"/>
      <c r="U207" s="326"/>
      <c r="W207" s="317">
        <f>Admin!B207</f>
        <v>39749</v>
      </c>
    </row>
    <row r="208" spans="1:23" ht="12.75" customHeight="1" thickTop="1" thickBot="1" x14ac:dyDescent="0.25">
      <c r="A208" s="19"/>
      <c r="B208" s="21" t="s">
        <v>52</v>
      </c>
      <c r="C208" s="21"/>
      <c r="D208" s="170"/>
      <c r="E208" s="21"/>
      <c r="F208" s="108" t="str">
        <f>IF(D206=0," ",IF(D208=0," ",IF(D210="W",LOOKUP(D208,Admin!B:B,Admin!C:C),IF(D210="M",LOOKUP(D208,Admin!B:B,Admin!D:D),LOOKUP(D208,Admin!B:B,Admin!C:C)))))</f>
        <v xml:space="preserve"> </v>
      </c>
      <c r="G208" s="70"/>
      <c r="H208" s="21"/>
      <c r="I208" s="21"/>
      <c r="J208" s="30"/>
      <c r="K208" s="211" t="s">
        <v>119</v>
      </c>
      <c r="L208" s="21"/>
      <c r="M208" s="38" t="s">
        <v>27</v>
      </c>
      <c r="N208" s="38"/>
      <c r="O208" s="38" t="s">
        <v>26</v>
      </c>
      <c r="P208" s="24"/>
      <c r="Q208" s="38" t="s">
        <v>25</v>
      </c>
      <c r="R208" s="68"/>
      <c r="S208" s="69"/>
      <c r="T208" s="22"/>
      <c r="U208" s="326"/>
      <c r="W208" s="317">
        <f>Admin!B208</f>
        <v>39750</v>
      </c>
    </row>
    <row r="209" spans="1:23" ht="13.5" thickTop="1" thickBot="1" x14ac:dyDescent="0.25">
      <c r="A209" s="19"/>
      <c r="B209" s="21"/>
      <c r="C209" s="21"/>
      <c r="D209" s="63"/>
      <c r="E209" s="21"/>
      <c r="F209" s="34"/>
      <c r="G209" s="34"/>
      <c r="H209" s="21"/>
      <c r="I209" s="21"/>
      <c r="J209" s="30"/>
      <c r="K209" s="23" t="s">
        <v>42</v>
      </c>
      <c r="L209" s="23"/>
      <c r="M209" s="169"/>
      <c r="N209" s="39"/>
      <c r="O209" s="231"/>
      <c r="P209" s="88"/>
      <c r="Q209" s="170" t="str">
        <f>IF(M209&gt;0,D206," ")</f>
        <v xml:space="preserve"> </v>
      </c>
      <c r="R209" s="25"/>
      <c r="S209" s="109" t="str">
        <f>IF(Q209=" "," ",IF(D210="W",LOOKUP(Q209,Admin!B:B,Admin!C:C),IF(D210="m",LOOKUP(Q209,Admin!B:B,Admin!D:D),"Check D210")))</f>
        <v xml:space="preserve"> </v>
      </c>
      <c r="T209" s="22"/>
      <c r="U209" s="326"/>
      <c r="W209" s="317">
        <f>Admin!B209</f>
        <v>39751</v>
      </c>
    </row>
    <row r="210" spans="1:23" ht="13.5" thickTop="1" thickBot="1" x14ac:dyDescent="0.25">
      <c r="A210" s="19"/>
      <c r="B210" s="23" t="s">
        <v>30</v>
      </c>
      <c r="C210" s="23"/>
      <c r="D210" s="90"/>
      <c r="E210" s="29" t="s">
        <v>53</v>
      </c>
      <c r="F210" s="274" t="str">
        <f>IF(D212="D","Enter M for Director","Enter M or W for Employee")</f>
        <v>Enter M or W for Employee</v>
      </c>
      <c r="G210" s="21"/>
      <c r="H210" s="24"/>
      <c r="I210" s="24"/>
      <c r="J210" s="30"/>
      <c r="K210" s="21" t="s">
        <v>395</v>
      </c>
      <c r="L210" s="21"/>
      <c r="M210" s="205"/>
      <c r="N210" s="39"/>
      <c r="O210" s="206"/>
      <c r="P210" s="193"/>
      <c r="Q210" s="203" t="str">
        <f>IF(M210&gt;0,"Enter Date"," ")</f>
        <v xml:space="preserve"> </v>
      </c>
      <c r="R210" s="25"/>
      <c r="S210" s="109" t="str">
        <f>IF(Q210=" "," ",IF(D210="W",LOOKUP(Q210,Admin!B:B,Admin!C:C),IF(D210="m",LOOKUP(Q210,Admin!B:B,Admin!D:D),"Check D210")))</f>
        <v xml:space="preserve"> </v>
      </c>
      <c r="T210" s="22"/>
      <c r="U210" s="326"/>
      <c r="W210" s="317">
        <f>Admin!B210</f>
        <v>39752</v>
      </c>
    </row>
    <row r="211" spans="1:23" ht="12.75" thickTop="1" x14ac:dyDescent="0.2">
      <c r="A211" s="19"/>
      <c r="B211" s="23" t="s">
        <v>18</v>
      </c>
      <c r="C211" s="23"/>
      <c r="D211" s="177">
        <v>8</v>
      </c>
      <c r="E211" s="26"/>
      <c r="F211" s="73"/>
      <c r="G211" s="35"/>
      <c r="H211" s="21"/>
      <c r="I211" s="21"/>
      <c r="J211" s="30"/>
      <c r="K211" s="21" t="s">
        <v>50</v>
      </c>
      <c r="L211" s="21"/>
      <c r="M211" s="205"/>
      <c r="N211" s="39"/>
      <c r="O211" s="206"/>
      <c r="P211" s="193"/>
      <c r="Q211" s="203" t="str">
        <f>IF(M211&gt;0,"Enter Date"," ")</f>
        <v xml:space="preserve"> </v>
      </c>
      <c r="R211" s="25"/>
      <c r="S211" s="109" t="str">
        <f>IF(Q211=" "," ",IF(D210="W",LOOKUP(Q211,Admin!B:B,Admin!C:C),IF(D210="m",LOOKUP(Q211,Admin!B:B,Admin!D:D),"Check D210")))</f>
        <v xml:space="preserve"> </v>
      </c>
      <c r="T211" s="22"/>
      <c r="U211" s="326"/>
      <c r="W211" s="317">
        <f>Admin!B211</f>
        <v>39753</v>
      </c>
    </row>
    <row r="212" spans="1:23" x14ac:dyDescent="0.2">
      <c r="A212" s="19"/>
      <c r="B212" s="23" t="s">
        <v>272</v>
      </c>
      <c r="C212" s="23"/>
      <c r="D212" s="275"/>
      <c r="E212" s="21"/>
      <c r="F212" s="255" t="s">
        <v>273</v>
      </c>
      <c r="G212" s="35"/>
      <c r="H212" s="21"/>
      <c r="I212" s="21"/>
      <c r="J212" s="30"/>
      <c r="K212" s="21" t="s">
        <v>51</v>
      </c>
      <c r="L212" s="21"/>
      <c r="M212" s="205"/>
      <c r="N212" s="39"/>
      <c r="O212" s="206"/>
      <c r="P212" s="193"/>
      <c r="Q212" s="203" t="str">
        <f>IF(M212&gt;0,"Enter Date"," ")</f>
        <v xml:space="preserve"> </v>
      </c>
      <c r="R212" s="25"/>
      <c r="S212" s="109" t="str">
        <f>IF(Q212=" "," ",IF(D210="W",LOOKUP(Q212,Admin!B:B,Admin!C:C),IF(D210="m",LOOKUP(Q212,Admin!B:B,Admin!D:D),"Check D210")))</f>
        <v xml:space="preserve"> </v>
      </c>
      <c r="T212" s="22"/>
      <c r="U212" s="326"/>
      <c r="W212" s="317">
        <f>Admin!B212</f>
        <v>39754</v>
      </c>
    </row>
    <row r="213" spans="1:23" ht="12" customHeight="1" x14ac:dyDescent="0.2">
      <c r="A213" s="19"/>
      <c r="B213" s="21"/>
      <c r="C213" s="21"/>
      <c r="D213" s="21"/>
      <c r="E213" s="21"/>
      <c r="F213" s="318"/>
      <c r="G213" s="318"/>
      <c r="H213" s="318"/>
      <c r="I213" s="21"/>
      <c r="J213" s="30"/>
      <c r="K213" s="71" t="s">
        <v>394</v>
      </c>
      <c r="L213" s="71"/>
      <c r="M213" s="71">
        <f>ROUNDDOWN(Admin!N$19/10,0)</f>
        <v>543</v>
      </c>
      <c r="N213" s="71"/>
      <c r="O213" s="71" t="s">
        <v>31</v>
      </c>
      <c r="P213" s="194"/>
      <c r="Q213" s="71" t="s">
        <v>29</v>
      </c>
      <c r="R213" s="21"/>
      <c r="S213" s="38"/>
      <c r="T213" s="22"/>
      <c r="U213" s="326"/>
      <c r="W213" s="317">
        <f>Admin!B213</f>
        <v>39755</v>
      </c>
    </row>
    <row r="214" spans="1:23" ht="6" customHeight="1" thickBot="1" x14ac:dyDescent="0.25">
      <c r="A214" s="19"/>
      <c r="B214" s="21"/>
      <c r="C214" s="21"/>
      <c r="D214" s="21"/>
      <c r="E214" s="21"/>
      <c r="F214" s="319"/>
      <c r="G214" s="319"/>
      <c r="H214" s="319"/>
      <c r="I214" s="21"/>
      <c r="J214" s="30"/>
      <c r="K214" s="71"/>
      <c r="L214" s="71"/>
      <c r="M214" s="71"/>
      <c r="N214" s="71"/>
      <c r="O214" s="71"/>
      <c r="P214" s="194"/>
      <c r="Q214" s="71"/>
      <c r="R214" s="21"/>
      <c r="S214" s="38"/>
      <c r="T214" s="22"/>
      <c r="U214" s="326"/>
      <c r="W214" s="317">
        <f>Admin!B214</f>
        <v>39756</v>
      </c>
    </row>
    <row r="215" spans="1:23" ht="12" customHeight="1" thickTop="1" thickBot="1" x14ac:dyDescent="0.25">
      <c r="A215" s="19"/>
      <c r="B215" s="107" t="s">
        <v>45</v>
      </c>
      <c r="C215" s="66"/>
      <c r="D215" s="274" t="s">
        <v>407</v>
      </c>
      <c r="E215" s="21"/>
      <c r="F215" s="319"/>
      <c r="G215" s="319"/>
      <c r="H215" s="319"/>
      <c r="I215" s="21"/>
      <c r="J215" s="30"/>
      <c r="K215" s="107" t="s">
        <v>55</v>
      </c>
      <c r="L215" s="66"/>
      <c r="M215" s="21"/>
      <c r="N215" s="21"/>
      <c r="O215" s="21"/>
      <c r="P215" s="189"/>
      <c r="Q215" s="38" t="s">
        <v>25</v>
      </c>
      <c r="R215" s="68"/>
      <c r="S215" s="69"/>
      <c r="T215" s="22"/>
      <c r="U215" s="326"/>
      <c r="W215" s="317">
        <f>Admin!B215</f>
        <v>39757</v>
      </c>
    </row>
    <row r="216" spans="1:23" ht="12.75" thickTop="1" x14ac:dyDescent="0.2">
      <c r="A216" s="19"/>
      <c r="B216" s="21" t="s">
        <v>40</v>
      </c>
      <c r="C216" s="21"/>
      <c r="D216" s="207"/>
      <c r="E216" s="21"/>
      <c r="F216" s="67" t="s">
        <v>43</v>
      </c>
      <c r="G216" s="67"/>
      <c r="H216" s="208"/>
      <c r="I216" s="21"/>
      <c r="J216" s="30"/>
      <c r="K216" s="21" t="s">
        <v>48</v>
      </c>
      <c r="L216" s="21"/>
      <c r="M216" s="72" t="s">
        <v>99</v>
      </c>
      <c r="N216" s="21"/>
      <c r="O216" s="201" t="s">
        <v>33</v>
      </c>
      <c r="P216" s="109"/>
      <c r="Q216" s="202" t="str">
        <f>IF(O216="Y","Enter Date"," ")</f>
        <v xml:space="preserve"> </v>
      </c>
      <c r="R216" s="36"/>
      <c r="S216" s="109" t="str">
        <f>IF(O216="N"," ",IF(D210="W",LOOKUP(Q216,Admin!B:B,Admin!C:C),IF(D210="m",LOOKUP(Q216,Admin!B:B,Admin!D:D),"Check D210")))</f>
        <v xml:space="preserve"> </v>
      </c>
      <c r="T216" s="22"/>
      <c r="U216" s="326"/>
      <c r="W216" s="317">
        <f>Admin!B216</f>
        <v>39758</v>
      </c>
    </row>
    <row r="217" spans="1:23" ht="14.25" customHeight="1" x14ac:dyDescent="0.2">
      <c r="A217" s="19"/>
      <c r="B217" s="21" t="s">
        <v>41</v>
      </c>
      <c r="C217" s="21"/>
      <c r="D217" s="207"/>
      <c r="E217" s="21"/>
      <c r="F217" s="67" t="s">
        <v>44</v>
      </c>
      <c r="G217" s="67"/>
      <c r="H217" s="208"/>
      <c r="I217" s="21"/>
      <c r="J217" s="30"/>
      <c r="K217" s="327" t="s">
        <v>49</v>
      </c>
      <c r="L217" s="327"/>
      <c r="M217" s="328"/>
      <c r="N217" s="328"/>
      <c r="O217" s="328"/>
      <c r="P217" s="328"/>
      <c r="Q217" s="328"/>
      <c r="R217" s="328"/>
      <c r="S217" s="328"/>
      <c r="T217" s="22"/>
      <c r="U217" s="326"/>
      <c r="W217" s="317">
        <f>Admin!B217</f>
        <v>39759</v>
      </c>
    </row>
    <row r="218" spans="1:23" ht="9" customHeight="1" thickBot="1" x14ac:dyDescent="0.25">
      <c r="A218" s="82"/>
      <c r="B218" s="27"/>
      <c r="C218" s="27"/>
      <c r="D218" s="27"/>
      <c r="E218" s="27"/>
      <c r="F218" s="27"/>
      <c r="G218" s="27"/>
      <c r="H218" s="27"/>
      <c r="I218" s="27"/>
      <c r="J218" s="31"/>
      <c r="K218" s="27"/>
      <c r="L218" s="27"/>
      <c r="M218" s="27"/>
      <c r="N218" s="27"/>
      <c r="O218" s="27"/>
      <c r="P218" s="195"/>
      <c r="Q218" s="27"/>
      <c r="R218" s="27"/>
      <c r="S218" s="27"/>
      <c r="T218" s="33"/>
      <c r="U218" s="326"/>
      <c r="W218" s="317">
        <f>Admin!B218</f>
        <v>39760</v>
      </c>
    </row>
    <row r="219" spans="1:23" ht="22.5" customHeight="1" thickBot="1" x14ac:dyDescent="0.25">
      <c r="A219" s="345"/>
      <c r="B219" s="345"/>
      <c r="C219" s="345"/>
      <c r="D219" s="345"/>
      <c r="E219" s="345"/>
      <c r="F219" s="345"/>
      <c r="G219" s="345"/>
      <c r="H219" s="345"/>
      <c r="I219" s="345"/>
      <c r="J219" s="345"/>
      <c r="K219" s="345"/>
      <c r="L219" s="345"/>
      <c r="M219" s="345"/>
      <c r="N219" s="345"/>
      <c r="O219" s="345"/>
      <c r="P219" s="345"/>
      <c r="Q219" s="345"/>
      <c r="R219" s="345"/>
      <c r="S219" s="345"/>
      <c r="T219" s="345"/>
      <c r="U219" s="326"/>
      <c r="W219" s="317">
        <f>Admin!B219</f>
        <v>39761</v>
      </c>
    </row>
    <row r="220" spans="1:23" ht="9" customHeight="1" thickBot="1" x14ac:dyDescent="0.25">
      <c r="A220" s="16"/>
      <c r="B220" s="17"/>
      <c r="C220" s="17"/>
      <c r="D220" s="17"/>
      <c r="E220" s="17"/>
      <c r="F220" s="17"/>
      <c r="G220" s="17"/>
      <c r="H220" s="17"/>
      <c r="I220" s="17"/>
      <c r="J220" s="80"/>
      <c r="K220" s="17"/>
      <c r="L220" s="17"/>
      <c r="M220" s="17"/>
      <c r="N220" s="17"/>
      <c r="O220" s="17"/>
      <c r="P220" s="188"/>
      <c r="Q220" s="17"/>
      <c r="R220" s="17"/>
      <c r="S220" s="17"/>
      <c r="T220" s="18"/>
      <c r="U220" s="326"/>
      <c r="W220" s="317">
        <f>Admin!B220</f>
        <v>39762</v>
      </c>
    </row>
    <row r="221" spans="1:23" ht="15" customHeight="1" thickTop="1" thickBot="1" x14ac:dyDescent="0.25">
      <c r="A221" s="19"/>
      <c r="B221" s="107" t="s">
        <v>72</v>
      </c>
      <c r="C221" s="66"/>
      <c r="D221" s="21"/>
      <c r="E221" s="21"/>
      <c r="F221" s="21"/>
      <c r="G221" s="21"/>
      <c r="H221" s="327" t="s">
        <v>94</v>
      </c>
      <c r="I221" s="21"/>
      <c r="J221" s="30"/>
      <c r="K221" s="107" t="s">
        <v>23</v>
      </c>
      <c r="L221" s="66"/>
      <c r="M221" s="87"/>
      <c r="N221" s="20"/>
      <c r="O221" s="329"/>
      <c r="P221" s="330"/>
      <c r="Q221" s="325"/>
      <c r="R221" s="68"/>
      <c r="S221" s="323"/>
      <c r="T221" s="22"/>
      <c r="U221" s="326"/>
      <c r="W221" s="317">
        <f>Admin!B221</f>
        <v>39763</v>
      </c>
    </row>
    <row r="222" spans="1:23" ht="6" customHeight="1" thickTop="1" thickBot="1" x14ac:dyDescent="0.25">
      <c r="A222" s="19"/>
      <c r="B222" s="66"/>
      <c r="C222" s="66"/>
      <c r="D222" s="21"/>
      <c r="E222" s="21"/>
      <c r="F222" s="21"/>
      <c r="G222" s="21"/>
      <c r="H222" s="327"/>
      <c r="I222" s="21"/>
      <c r="J222" s="30"/>
      <c r="K222" s="66"/>
      <c r="L222" s="66"/>
      <c r="M222" s="87"/>
      <c r="N222" s="20"/>
      <c r="O222" s="21"/>
      <c r="P222" s="189"/>
      <c r="Q222" s="326"/>
      <c r="R222" s="21"/>
      <c r="S222" s="324"/>
      <c r="T222" s="22"/>
      <c r="U222" s="326"/>
      <c r="W222" s="317">
        <f>Admin!B222</f>
        <v>39764</v>
      </c>
    </row>
    <row r="223" spans="1:23" ht="14.25" thickTop="1" thickBot="1" x14ac:dyDescent="0.25">
      <c r="A223" s="19"/>
      <c r="B223" s="21" t="s">
        <v>11</v>
      </c>
      <c r="C223" s="21"/>
      <c r="D223" s="346"/>
      <c r="E223" s="347"/>
      <c r="F223" s="348"/>
      <c r="G223" s="23"/>
      <c r="H223" s="29" t="s">
        <v>95</v>
      </c>
      <c r="I223" s="23"/>
      <c r="J223" s="65"/>
      <c r="K223" s="21" t="s">
        <v>19</v>
      </c>
      <c r="L223" s="21"/>
      <c r="M223" s="341"/>
      <c r="N223" s="342"/>
      <c r="O223" s="343"/>
      <c r="P223" s="190"/>
      <c r="Q223" s="179"/>
      <c r="R223" s="176"/>
      <c r="S223" s="180"/>
      <c r="T223" s="22"/>
      <c r="U223" s="326"/>
      <c r="W223" s="317">
        <f>Admin!B223</f>
        <v>39765</v>
      </c>
    </row>
    <row r="224" spans="1:23" ht="13.5" thickTop="1" thickBot="1" x14ac:dyDescent="0.25">
      <c r="A224" s="19"/>
      <c r="B224" s="21" t="s">
        <v>12</v>
      </c>
      <c r="C224" s="21"/>
      <c r="D224" s="346"/>
      <c r="E224" s="347"/>
      <c r="F224" s="348"/>
      <c r="G224" s="23"/>
      <c r="H224" s="197"/>
      <c r="I224" s="23"/>
      <c r="J224" s="30"/>
      <c r="K224" s="21"/>
      <c r="L224" s="21"/>
      <c r="M224" s="64"/>
      <c r="N224" s="64"/>
      <c r="O224" s="209" t="s">
        <v>104</v>
      </c>
      <c r="P224" s="210"/>
      <c r="Q224" s="38" t="s">
        <v>25</v>
      </c>
      <c r="R224" s="29"/>
      <c r="S224" s="38" t="s">
        <v>56</v>
      </c>
      <c r="T224" s="22"/>
      <c r="U224" s="326"/>
      <c r="W224" s="317">
        <f>Admin!B224</f>
        <v>39766</v>
      </c>
    </row>
    <row r="225" spans="1:23" ht="13.5" thickTop="1" thickBot="1" x14ac:dyDescent="0.25">
      <c r="A225" s="19"/>
      <c r="B225" s="21" t="s">
        <v>13</v>
      </c>
      <c r="C225" s="21"/>
      <c r="D225" s="346"/>
      <c r="E225" s="347"/>
      <c r="F225" s="348"/>
      <c r="G225" s="23"/>
      <c r="H225" s="35" t="s">
        <v>96</v>
      </c>
      <c r="I225" s="23"/>
      <c r="J225" s="30"/>
      <c r="K225" s="23" t="s">
        <v>17</v>
      </c>
      <c r="L225" s="23"/>
      <c r="M225" s="170"/>
      <c r="N225" s="63"/>
      <c r="O225" s="179" t="str">
        <f>IF(M225=0," ",IF((M225+6208)&lt;O$9," ",M225+5844))</f>
        <v xml:space="preserve"> </v>
      </c>
      <c r="P225" s="178">
        <f>IF(O225=" ",1,IF(O225&gt;O$9,54,IF(D236="W",LOOKUP(O225,Admin!B:B,Admin!C:C),IF(D236="M",(LOOKUP(O225,Admin!B:B,Admin!D:D))))))</f>
        <v>1</v>
      </c>
      <c r="Q225" s="63" t="str">
        <f>IF(M225=" "," ",IF(D230="F",M225+21915,IF(D230="M",M225+23741," ")))</f>
        <v xml:space="preserve"> </v>
      </c>
      <c r="R225" s="21"/>
      <c r="S225" s="109" t="str">
        <f>IF(Q225=" "," ",IF(Q225&lt;Admin!E$2,F232,IF(Q225&gt;Admin!E$366," ",IF(D236="W",LOOKUP(Q225,Admin!B:B,Admin!C:C),IF(D236="M",LOOKUP(Q225,Admin!B:B,Admin!D:D),"Check D236")))))</f>
        <v xml:space="preserve"> </v>
      </c>
      <c r="T225" s="22"/>
      <c r="U225" s="326"/>
      <c r="W225" s="317">
        <f>Admin!B225</f>
        <v>39767</v>
      </c>
    </row>
    <row r="226" spans="1:23" ht="13.5" thickTop="1" thickBot="1" x14ac:dyDescent="0.25">
      <c r="A226" s="19"/>
      <c r="B226" s="21" t="s">
        <v>14</v>
      </c>
      <c r="C226" s="21"/>
      <c r="D226" s="346"/>
      <c r="E226" s="347"/>
      <c r="F226" s="348"/>
      <c r="G226" s="23"/>
      <c r="H226" s="198"/>
      <c r="I226" s="23"/>
      <c r="J226" s="30"/>
      <c r="K226" s="23" t="s">
        <v>46</v>
      </c>
      <c r="L226" s="23"/>
      <c r="M226" s="72" t="s">
        <v>99</v>
      </c>
      <c r="N226" s="21"/>
      <c r="O226" s="201" t="s">
        <v>33</v>
      </c>
      <c r="P226" s="109"/>
      <c r="Q226" s="202" t="str">
        <f>IF(O226="Y","Enter Date"," ")</f>
        <v xml:space="preserve"> </v>
      </c>
      <c r="R226" s="36"/>
      <c r="S226" s="109" t="str">
        <f>IF(O226="N"," ",IF(D236="W",LOOKUP(Q226,Admin!B:B,Admin!C:C),IF(D236="m",LOOKUP(Q226,Admin!B:B,Admin!D:D),"Check D236")))</f>
        <v xml:space="preserve"> </v>
      </c>
      <c r="T226" s="22"/>
      <c r="U226" s="326"/>
      <c r="W226" s="317">
        <f>Admin!B226</f>
        <v>39768</v>
      </c>
    </row>
    <row r="227" spans="1:23" ht="13.5" thickTop="1" thickBot="1" x14ac:dyDescent="0.25">
      <c r="A227" s="19"/>
      <c r="B227" s="21" t="s">
        <v>15</v>
      </c>
      <c r="C227" s="21"/>
      <c r="D227" s="346"/>
      <c r="E227" s="347"/>
      <c r="F227" s="348"/>
      <c r="G227" s="23"/>
      <c r="H227" s="35" t="s">
        <v>97</v>
      </c>
      <c r="I227" s="23"/>
      <c r="J227" s="30"/>
      <c r="K227" s="23" t="s">
        <v>47</v>
      </c>
      <c r="L227" s="23"/>
      <c r="M227" s="72" t="s">
        <v>99</v>
      </c>
      <c r="N227" s="21"/>
      <c r="O227" s="6" t="s">
        <v>33</v>
      </c>
      <c r="P227" s="109"/>
      <c r="Q227" s="202" t="str">
        <f>IF(O227="Y","Enter Date"," ")</f>
        <v xml:space="preserve"> </v>
      </c>
      <c r="R227" s="37"/>
      <c r="S227" s="109" t="str">
        <f>IF(O227="N"," ",IF(D236="W",LOOKUP(Q227,Admin!B:B,Admin!C:C),IF(D236="m",LOOKUP(Q227,Admin!B:B,Admin!D:D),"Check D236")))</f>
        <v xml:space="preserve"> </v>
      </c>
      <c r="T227" s="22"/>
      <c r="U227" s="326"/>
      <c r="W227" s="317">
        <f>Admin!B227</f>
        <v>39769</v>
      </c>
    </row>
    <row r="228" spans="1:23" ht="13.5" thickTop="1" thickBot="1" x14ac:dyDescent="0.25">
      <c r="A228" s="19"/>
      <c r="B228" s="21" t="s">
        <v>16</v>
      </c>
      <c r="C228" s="21"/>
      <c r="D228" s="171"/>
      <c r="E228" s="23"/>
      <c r="F228" s="23"/>
      <c r="G228" s="23"/>
      <c r="H228" s="197"/>
      <c r="I228" s="23"/>
      <c r="J228" s="30"/>
      <c r="K228" s="71" t="s">
        <v>54</v>
      </c>
      <c r="L228" s="71"/>
      <c r="M228" s="21"/>
      <c r="N228" s="21"/>
      <c r="O228" s="21"/>
      <c r="P228" s="189"/>
      <c r="Q228" s="21"/>
      <c r="R228" s="21"/>
      <c r="S228" s="21"/>
      <c r="T228" s="22"/>
      <c r="U228" s="326"/>
      <c r="W228" s="317">
        <f>Admin!B228</f>
        <v>39770</v>
      </c>
    </row>
    <row r="229" spans="1:23" ht="12" customHeight="1" thickTop="1" thickBot="1" x14ac:dyDescent="0.25">
      <c r="A229" s="19"/>
      <c r="B229" s="21"/>
      <c r="C229" s="21"/>
      <c r="D229" s="23"/>
      <c r="E229" s="23"/>
      <c r="F229" s="23"/>
      <c r="G229" s="23"/>
      <c r="H229" s="29" t="s">
        <v>98</v>
      </c>
      <c r="I229" s="23"/>
      <c r="J229" s="30"/>
      <c r="K229" s="21"/>
      <c r="L229" s="21"/>
      <c r="M229" s="21"/>
      <c r="N229" s="21"/>
      <c r="O229" s="21"/>
      <c r="P229" s="189"/>
      <c r="Q229" s="21"/>
      <c r="R229" s="21"/>
      <c r="S229" s="21"/>
      <c r="T229" s="81"/>
      <c r="U229" s="326"/>
      <c r="W229" s="317">
        <f>Admin!B229</f>
        <v>39771</v>
      </c>
    </row>
    <row r="230" spans="1:23" ht="15" customHeight="1" thickTop="1" thickBot="1" x14ac:dyDescent="0.25">
      <c r="A230" s="19"/>
      <c r="B230" s="21" t="s">
        <v>100</v>
      </c>
      <c r="C230" s="21"/>
      <c r="D230" s="90"/>
      <c r="E230" s="21"/>
      <c r="F230" s="21"/>
      <c r="G230" s="21"/>
      <c r="H230" s="199"/>
      <c r="I230" s="21"/>
      <c r="J230" s="30"/>
      <c r="K230" s="107" t="s">
        <v>28</v>
      </c>
      <c r="L230" s="66"/>
      <c r="M230" s="87"/>
      <c r="N230" s="20"/>
      <c r="O230" s="106"/>
      <c r="P230" s="191"/>
      <c r="Q230" s="38"/>
      <c r="R230" s="68"/>
      <c r="S230" s="69"/>
      <c r="T230" s="22"/>
      <c r="U230" s="326"/>
      <c r="W230" s="317">
        <f>Admin!B230</f>
        <v>39772</v>
      </c>
    </row>
    <row r="231" spans="1:23" ht="13.5" thickTop="1" thickBot="1" x14ac:dyDescent="0.25">
      <c r="A231" s="19"/>
      <c r="B231" s="21"/>
      <c r="C231" s="21"/>
      <c r="D231" s="63"/>
      <c r="E231" s="21"/>
      <c r="F231" s="38" t="s">
        <v>56</v>
      </c>
      <c r="G231" s="68"/>
      <c r="H231" s="21"/>
      <c r="I231" s="23"/>
      <c r="J231" s="30"/>
      <c r="K231" s="21"/>
      <c r="L231" s="71"/>
      <c r="M231" s="250" t="s">
        <v>131</v>
      </c>
      <c r="N231" s="21"/>
      <c r="O231" s="37"/>
      <c r="P231" s="192"/>
      <c r="Q231" s="38" t="s">
        <v>25</v>
      </c>
      <c r="R231" s="21"/>
      <c r="S231" s="109"/>
      <c r="T231" s="22"/>
      <c r="U231" s="326"/>
      <c r="W231" s="317">
        <f>Admin!B231</f>
        <v>39773</v>
      </c>
    </row>
    <row r="232" spans="1:23" ht="13.5" thickTop="1" thickBot="1" x14ac:dyDescent="0.25">
      <c r="A232" s="19"/>
      <c r="B232" s="21" t="s">
        <v>279</v>
      </c>
      <c r="C232" s="21"/>
      <c r="D232" s="170"/>
      <c r="E232" s="21"/>
      <c r="F232" s="108" t="str">
        <f>IF(D232=0," ",IF(D236="W",LOOKUP(D232,Admin!B:B,Admin!C:C),IF(D236="M",LOOKUP(D232,Admin!B:B,Admin!D:D),LOOKUP(D232,Admin!B:B,Admin!C:C))))</f>
        <v xml:space="preserve"> </v>
      </c>
      <c r="G232" s="70"/>
      <c r="H232" s="21"/>
      <c r="I232" s="21"/>
      <c r="J232" s="30"/>
      <c r="K232" s="21" t="s">
        <v>79</v>
      </c>
      <c r="L232" s="71"/>
      <c r="M232" s="68"/>
      <c r="N232" s="21"/>
      <c r="O232" s="204"/>
      <c r="P232" s="109"/>
      <c r="Q232" s="203" t="str">
        <f>IF(O232&gt;0,"Enter Date"," ")</f>
        <v xml:space="preserve"> </v>
      </c>
      <c r="R232" s="25"/>
      <c r="S232" s="109" t="str">
        <f>IF(Q232=" "," ",IF(D236="W",LOOKUP(Q232,Admin!B:B,Admin!C:C),IF(D236="m",LOOKUP(Q232,Admin!B:B,Admin!D:D),"Check D236")))</f>
        <v xml:space="preserve"> </v>
      </c>
      <c r="T232" s="22"/>
      <c r="U232" s="326"/>
      <c r="W232" s="317">
        <f>Admin!B232</f>
        <v>39774</v>
      </c>
    </row>
    <row r="233" spans="1:23" ht="6" customHeight="1" thickTop="1" thickBot="1" x14ac:dyDescent="0.25">
      <c r="A233" s="19"/>
      <c r="B233" s="21"/>
      <c r="C233" s="21"/>
      <c r="D233" s="63"/>
      <c r="E233" s="21"/>
      <c r="F233" s="108"/>
      <c r="G233" s="70"/>
      <c r="H233" s="21"/>
      <c r="I233" s="21"/>
      <c r="J233" s="21"/>
      <c r="K233" s="21"/>
      <c r="L233" s="71"/>
      <c r="M233" s="68"/>
      <c r="N233" s="21"/>
      <c r="O233" s="37"/>
      <c r="P233" s="109"/>
      <c r="Q233" s="63"/>
      <c r="R233" s="25"/>
      <c r="S233" s="109"/>
      <c r="T233" s="22"/>
      <c r="U233" s="326"/>
      <c r="W233" s="317">
        <f>Admin!B233</f>
        <v>39775</v>
      </c>
    </row>
    <row r="234" spans="1:23" ht="13.5" customHeight="1" thickTop="1" thickBot="1" x14ac:dyDescent="0.25">
      <c r="A234" s="19"/>
      <c r="B234" s="21" t="s">
        <v>52</v>
      </c>
      <c r="C234" s="21"/>
      <c r="D234" s="170"/>
      <c r="E234" s="21"/>
      <c r="F234" s="108" t="str">
        <f>IF(D232=0," ",IF(D234=0," ",IF(D236="W",LOOKUP(D234,Admin!B:B,Admin!C:C),IF(D236="M",LOOKUP(D234,Admin!B:B,Admin!D:D),LOOKUP(D234,Admin!B:B,Admin!C:C)))))</f>
        <v xml:space="preserve"> </v>
      </c>
      <c r="G234" s="70"/>
      <c r="H234" s="21"/>
      <c r="I234" s="21"/>
      <c r="J234" s="30"/>
      <c r="K234" s="211" t="s">
        <v>119</v>
      </c>
      <c r="L234" s="21"/>
      <c r="M234" s="38" t="s">
        <v>27</v>
      </c>
      <c r="N234" s="38"/>
      <c r="O234" s="38" t="s">
        <v>26</v>
      </c>
      <c r="P234" s="24"/>
      <c r="Q234" s="38" t="s">
        <v>25</v>
      </c>
      <c r="R234" s="68"/>
      <c r="S234" s="69"/>
      <c r="T234" s="22"/>
      <c r="U234" s="326"/>
      <c r="W234" s="317">
        <f>Admin!B234</f>
        <v>39776</v>
      </c>
    </row>
    <row r="235" spans="1:23" ht="13.5" thickTop="1" thickBot="1" x14ac:dyDescent="0.25">
      <c r="A235" s="19"/>
      <c r="B235" s="21"/>
      <c r="C235" s="21"/>
      <c r="D235" s="63"/>
      <c r="E235" s="21"/>
      <c r="F235" s="34"/>
      <c r="G235" s="34"/>
      <c r="H235" s="21"/>
      <c r="I235" s="21"/>
      <c r="J235" s="30"/>
      <c r="K235" s="23" t="s">
        <v>42</v>
      </c>
      <c r="L235" s="23"/>
      <c r="M235" s="169"/>
      <c r="N235" s="39"/>
      <c r="O235" s="231"/>
      <c r="P235" s="88"/>
      <c r="Q235" s="170" t="str">
        <f>IF(M235&gt;0,D232," ")</f>
        <v xml:space="preserve"> </v>
      </c>
      <c r="R235" s="25"/>
      <c r="S235" s="109" t="str">
        <f>IF(Q235=" "," ",IF(D236="W",LOOKUP(Q235,Admin!B:B,Admin!C:C),IF(D236="m",LOOKUP(Q235,Admin!B:B,Admin!D:D),"Check D236")))</f>
        <v xml:space="preserve"> </v>
      </c>
      <c r="T235" s="22"/>
      <c r="U235" s="326"/>
      <c r="W235" s="317">
        <f>Admin!B235</f>
        <v>39777</v>
      </c>
    </row>
    <row r="236" spans="1:23" ht="13.5" thickTop="1" thickBot="1" x14ac:dyDescent="0.25">
      <c r="A236" s="19"/>
      <c r="B236" s="23" t="s">
        <v>30</v>
      </c>
      <c r="C236" s="23"/>
      <c r="D236" s="90"/>
      <c r="E236" s="29" t="s">
        <v>53</v>
      </c>
      <c r="F236" s="274" t="str">
        <f>IF(D238="D","Enter M for Director","Enter M or W for Employee")</f>
        <v>Enter M or W for Employee</v>
      </c>
      <c r="G236" s="21"/>
      <c r="H236" s="24"/>
      <c r="I236" s="24"/>
      <c r="J236" s="30"/>
      <c r="K236" s="21" t="s">
        <v>395</v>
      </c>
      <c r="L236" s="21"/>
      <c r="M236" s="205"/>
      <c r="N236" s="39"/>
      <c r="O236" s="206"/>
      <c r="P236" s="193"/>
      <c r="Q236" s="203" t="str">
        <f>IF(M236&gt;0,"Enter Date"," ")</f>
        <v xml:space="preserve"> </v>
      </c>
      <c r="R236" s="25"/>
      <c r="S236" s="109" t="str">
        <f>IF(Q236=" "," ",IF(D236="W",LOOKUP(Q236,Admin!B:B,Admin!C:C),IF(D236="m",LOOKUP(Q236,Admin!B:B,Admin!D:D),"Check D236")))</f>
        <v xml:space="preserve"> </v>
      </c>
      <c r="T236" s="22"/>
      <c r="U236" s="326"/>
      <c r="W236" s="317">
        <f>Admin!B236</f>
        <v>39778</v>
      </c>
    </row>
    <row r="237" spans="1:23" ht="12.75" thickTop="1" x14ac:dyDescent="0.2">
      <c r="A237" s="19"/>
      <c r="B237" s="23" t="s">
        <v>18</v>
      </c>
      <c r="C237" s="23"/>
      <c r="D237" s="177">
        <v>9</v>
      </c>
      <c r="E237" s="26"/>
      <c r="F237" s="73"/>
      <c r="G237" s="35"/>
      <c r="H237" s="21"/>
      <c r="I237" s="21"/>
      <c r="J237" s="30"/>
      <c r="K237" s="21" t="s">
        <v>50</v>
      </c>
      <c r="L237" s="21"/>
      <c r="M237" s="205"/>
      <c r="N237" s="39"/>
      <c r="O237" s="206"/>
      <c r="P237" s="193"/>
      <c r="Q237" s="203" t="str">
        <f>IF(M237&gt;0,"Enter Date"," ")</f>
        <v xml:space="preserve"> </v>
      </c>
      <c r="R237" s="25"/>
      <c r="S237" s="109" t="str">
        <f>IF(Q237=" "," ",IF(D236="W",LOOKUP(Q237,Admin!B:B,Admin!C:C),IF(D236="m",LOOKUP(Q237,Admin!B:B,Admin!D:D),"Check D236")))</f>
        <v xml:space="preserve"> </v>
      </c>
      <c r="T237" s="22"/>
      <c r="U237" s="326"/>
      <c r="W237" s="317">
        <f>Admin!B237</f>
        <v>39779</v>
      </c>
    </row>
    <row r="238" spans="1:23" x14ac:dyDescent="0.2">
      <c r="A238" s="19"/>
      <c r="B238" s="23" t="s">
        <v>272</v>
      </c>
      <c r="C238" s="23"/>
      <c r="D238" s="275"/>
      <c r="E238" s="21"/>
      <c r="F238" s="255" t="s">
        <v>273</v>
      </c>
      <c r="G238" s="35"/>
      <c r="H238" s="21"/>
      <c r="I238" s="21"/>
      <c r="J238" s="30"/>
      <c r="K238" s="21" t="s">
        <v>51</v>
      </c>
      <c r="L238" s="21"/>
      <c r="M238" s="205"/>
      <c r="N238" s="39"/>
      <c r="O238" s="206"/>
      <c r="P238" s="193"/>
      <c r="Q238" s="203" t="str">
        <f>IF(M238&gt;0,"Enter Date"," ")</f>
        <v xml:space="preserve"> </v>
      </c>
      <c r="R238" s="25"/>
      <c r="S238" s="109" t="str">
        <f>IF(Q238=" "," ",IF(D236="W",LOOKUP(Q238,Admin!B:B,Admin!C:C),IF(D236="m",LOOKUP(Q238,Admin!B:B,Admin!D:D),"Check D236")))</f>
        <v xml:space="preserve"> </v>
      </c>
      <c r="T238" s="22"/>
      <c r="U238" s="326"/>
      <c r="W238" s="317">
        <f>Admin!B238</f>
        <v>39780</v>
      </c>
    </row>
    <row r="239" spans="1:23" ht="12" customHeight="1" x14ac:dyDescent="0.2">
      <c r="A239" s="19"/>
      <c r="B239" s="21"/>
      <c r="C239" s="21"/>
      <c r="D239" s="21"/>
      <c r="E239" s="21"/>
      <c r="F239" s="318"/>
      <c r="G239" s="318"/>
      <c r="H239" s="318"/>
      <c r="I239" s="21"/>
      <c r="J239" s="30"/>
      <c r="K239" s="71" t="s">
        <v>394</v>
      </c>
      <c r="L239" s="71"/>
      <c r="M239" s="71">
        <f>ROUNDDOWN(Admin!N$19/10,0)</f>
        <v>543</v>
      </c>
      <c r="N239" s="71"/>
      <c r="O239" s="71" t="s">
        <v>31</v>
      </c>
      <c r="P239" s="194"/>
      <c r="Q239" s="71" t="s">
        <v>29</v>
      </c>
      <c r="R239" s="21"/>
      <c r="S239" s="38"/>
      <c r="T239" s="22"/>
      <c r="U239" s="326"/>
      <c r="W239" s="317">
        <f>Admin!B239</f>
        <v>39781</v>
      </c>
    </row>
    <row r="240" spans="1:23" ht="6" customHeight="1" thickBot="1" x14ac:dyDescent="0.25">
      <c r="A240" s="19"/>
      <c r="B240" s="21"/>
      <c r="C240" s="21"/>
      <c r="D240" s="21"/>
      <c r="E240" s="21"/>
      <c r="F240" s="319"/>
      <c r="G240" s="319"/>
      <c r="H240" s="319"/>
      <c r="I240" s="21"/>
      <c r="J240" s="30"/>
      <c r="K240" s="71"/>
      <c r="L240" s="71"/>
      <c r="M240" s="71"/>
      <c r="N240" s="71"/>
      <c r="O240" s="71"/>
      <c r="P240" s="194"/>
      <c r="Q240" s="71"/>
      <c r="R240" s="21"/>
      <c r="S240" s="38"/>
      <c r="T240" s="22"/>
      <c r="U240" s="326"/>
      <c r="W240" s="317">
        <f>Admin!B240</f>
        <v>39782</v>
      </c>
    </row>
    <row r="241" spans="1:23" ht="12" customHeight="1" thickTop="1" thickBot="1" x14ac:dyDescent="0.25">
      <c r="A241" s="19"/>
      <c r="B241" s="107" t="s">
        <v>45</v>
      </c>
      <c r="C241" s="66"/>
      <c r="D241" s="274" t="s">
        <v>407</v>
      </c>
      <c r="E241" s="21"/>
      <c r="F241" s="319"/>
      <c r="G241" s="319"/>
      <c r="H241" s="319"/>
      <c r="I241" s="21"/>
      <c r="J241" s="30"/>
      <c r="K241" s="107" t="s">
        <v>55</v>
      </c>
      <c r="L241" s="66"/>
      <c r="M241" s="21"/>
      <c r="N241" s="21"/>
      <c r="O241" s="21"/>
      <c r="P241" s="189"/>
      <c r="Q241" s="38" t="s">
        <v>25</v>
      </c>
      <c r="R241" s="68"/>
      <c r="S241" s="69"/>
      <c r="T241" s="22"/>
      <c r="U241" s="326"/>
      <c r="W241" s="317">
        <f>Admin!B241</f>
        <v>39783</v>
      </c>
    </row>
    <row r="242" spans="1:23" ht="12.75" thickTop="1" x14ac:dyDescent="0.2">
      <c r="A242" s="19"/>
      <c r="B242" s="21" t="s">
        <v>40</v>
      </c>
      <c r="C242" s="21"/>
      <c r="D242" s="207"/>
      <c r="E242" s="21"/>
      <c r="F242" s="67" t="s">
        <v>43</v>
      </c>
      <c r="G242" s="67"/>
      <c r="H242" s="208"/>
      <c r="I242" s="21"/>
      <c r="J242" s="30"/>
      <c r="K242" s="21" t="s">
        <v>48</v>
      </c>
      <c r="L242" s="21"/>
      <c r="M242" s="72" t="s">
        <v>99</v>
      </c>
      <c r="N242" s="21"/>
      <c r="O242" s="201" t="s">
        <v>33</v>
      </c>
      <c r="P242" s="109"/>
      <c r="Q242" s="202" t="str">
        <f>IF(O242="Y","Enter Date"," ")</f>
        <v xml:space="preserve"> </v>
      </c>
      <c r="R242" s="36"/>
      <c r="S242" s="109" t="str">
        <f>IF(O242="N"," ",IF(D236="W",LOOKUP(Q242,Admin!B:B,Admin!C:C),IF(D236="m",LOOKUP(Q242,Admin!B:B,Admin!D:D),"Check D236")))</f>
        <v xml:space="preserve"> </v>
      </c>
      <c r="T242" s="22"/>
      <c r="U242" s="326"/>
      <c r="W242" s="317">
        <f>Admin!B242</f>
        <v>39784</v>
      </c>
    </row>
    <row r="243" spans="1:23" ht="13.5" customHeight="1" x14ac:dyDescent="0.2">
      <c r="A243" s="19"/>
      <c r="B243" s="21" t="s">
        <v>41</v>
      </c>
      <c r="C243" s="21"/>
      <c r="D243" s="207"/>
      <c r="E243" s="21"/>
      <c r="F243" s="67" t="s">
        <v>44</v>
      </c>
      <c r="G243" s="67"/>
      <c r="H243" s="208"/>
      <c r="I243" s="21"/>
      <c r="J243" s="30"/>
      <c r="K243" s="327" t="s">
        <v>49</v>
      </c>
      <c r="L243" s="327"/>
      <c r="M243" s="328"/>
      <c r="N243" s="328"/>
      <c r="O243" s="328"/>
      <c r="P243" s="328"/>
      <c r="Q243" s="328"/>
      <c r="R243" s="328"/>
      <c r="S243" s="328"/>
      <c r="T243" s="22"/>
      <c r="U243" s="326"/>
      <c r="W243" s="317">
        <f>Admin!B243</f>
        <v>39785</v>
      </c>
    </row>
    <row r="244" spans="1:23" ht="9" customHeight="1" thickBot="1" x14ac:dyDescent="0.25">
      <c r="A244" s="82"/>
      <c r="B244" s="27"/>
      <c r="C244" s="27"/>
      <c r="D244" s="21"/>
      <c r="E244" s="21"/>
      <c r="F244" s="21"/>
      <c r="G244" s="21"/>
      <c r="H244" s="21"/>
      <c r="I244" s="27"/>
      <c r="J244" s="31"/>
      <c r="K244" s="27"/>
      <c r="L244" s="27"/>
      <c r="M244" s="27"/>
      <c r="N244" s="27"/>
      <c r="O244" s="27"/>
      <c r="P244" s="195"/>
      <c r="Q244" s="27"/>
      <c r="R244" s="27"/>
      <c r="S244" s="27"/>
      <c r="T244" s="33"/>
      <c r="U244" s="326"/>
      <c r="W244" s="317">
        <f>Admin!B244</f>
        <v>39786</v>
      </c>
    </row>
    <row r="245" spans="1:23" ht="22.5" customHeight="1" thickBot="1" x14ac:dyDescent="0.25">
      <c r="A245" s="345"/>
      <c r="B245" s="345"/>
      <c r="C245" s="345"/>
      <c r="D245" s="355"/>
      <c r="E245" s="355"/>
      <c r="F245" s="355"/>
      <c r="G245" s="355"/>
      <c r="H245" s="355"/>
      <c r="I245" s="345"/>
      <c r="J245" s="345"/>
      <c r="K245" s="345"/>
      <c r="L245" s="345"/>
      <c r="M245" s="345"/>
      <c r="N245" s="345"/>
      <c r="O245" s="345"/>
      <c r="P245" s="345"/>
      <c r="Q245" s="345"/>
      <c r="R245" s="345"/>
      <c r="S245" s="345"/>
      <c r="T245" s="345"/>
      <c r="U245" s="326"/>
      <c r="W245" s="317">
        <f>Admin!B245</f>
        <v>39787</v>
      </c>
    </row>
    <row r="246" spans="1:23" ht="9" customHeight="1" thickBot="1" x14ac:dyDescent="0.25">
      <c r="A246" s="16"/>
      <c r="B246" s="17"/>
      <c r="C246" s="17"/>
      <c r="D246" s="17"/>
      <c r="E246" s="17"/>
      <c r="F246" s="17"/>
      <c r="G246" s="17"/>
      <c r="H246" s="17"/>
      <c r="I246" s="17"/>
      <c r="J246" s="80"/>
      <c r="K246" s="17"/>
      <c r="L246" s="17"/>
      <c r="M246" s="17"/>
      <c r="N246" s="17"/>
      <c r="O246" s="17"/>
      <c r="P246" s="188"/>
      <c r="Q246" s="17"/>
      <c r="R246" s="17"/>
      <c r="S246" s="17"/>
      <c r="T246" s="18"/>
      <c r="U246" s="326"/>
      <c r="W246" s="317">
        <f>Admin!B246</f>
        <v>39788</v>
      </c>
    </row>
    <row r="247" spans="1:23" ht="15" customHeight="1" thickTop="1" thickBot="1" x14ac:dyDescent="0.25">
      <c r="A247" s="19"/>
      <c r="B247" s="107" t="s">
        <v>73</v>
      </c>
      <c r="C247" s="66"/>
      <c r="D247" s="21"/>
      <c r="E247" s="21"/>
      <c r="F247" s="21"/>
      <c r="G247" s="21"/>
      <c r="H247" s="327" t="s">
        <v>94</v>
      </c>
      <c r="I247" s="21"/>
      <c r="J247" s="30"/>
      <c r="K247" s="107" t="s">
        <v>23</v>
      </c>
      <c r="L247" s="66"/>
      <c r="M247" s="87"/>
      <c r="N247" s="20"/>
      <c r="O247" s="329"/>
      <c r="P247" s="330"/>
      <c r="Q247" s="325"/>
      <c r="R247" s="68"/>
      <c r="S247" s="323"/>
      <c r="T247" s="22"/>
      <c r="U247" s="326"/>
      <c r="W247" s="317">
        <f>Admin!B247</f>
        <v>39789</v>
      </c>
    </row>
    <row r="248" spans="1:23" ht="6" customHeight="1" thickTop="1" thickBot="1" x14ac:dyDescent="0.25">
      <c r="A248" s="19"/>
      <c r="B248" s="66"/>
      <c r="C248" s="66"/>
      <c r="D248" s="21"/>
      <c r="E248" s="21"/>
      <c r="F248" s="21"/>
      <c r="G248" s="21"/>
      <c r="H248" s="327"/>
      <c r="I248" s="21"/>
      <c r="J248" s="30"/>
      <c r="K248" s="66"/>
      <c r="L248" s="66"/>
      <c r="M248" s="87"/>
      <c r="N248" s="20"/>
      <c r="O248" s="21"/>
      <c r="P248" s="189"/>
      <c r="Q248" s="326"/>
      <c r="R248" s="21"/>
      <c r="S248" s="324"/>
      <c r="T248" s="22"/>
      <c r="U248" s="326"/>
      <c r="W248" s="317">
        <f>Admin!B248</f>
        <v>39790</v>
      </c>
    </row>
    <row r="249" spans="1:23" ht="14.25" thickTop="1" thickBot="1" x14ac:dyDescent="0.25">
      <c r="A249" s="19"/>
      <c r="B249" s="21" t="s">
        <v>11</v>
      </c>
      <c r="C249" s="21"/>
      <c r="D249" s="346"/>
      <c r="E249" s="347"/>
      <c r="F249" s="348"/>
      <c r="G249" s="23"/>
      <c r="H249" s="29" t="s">
        <v>95</v>
      </c>
      <c r="I249" s="23"/>
      <c r="J249" s="65"/>
      <c r="K249" s="21" t="s">
        <v>19</v>
      </c>
      <c r="L249" s="21"/>
      <c r="M249" s="341"/>
      <c r="N249" s="342"/>
      <c r="O249" s="343"/>
      <c r="P249" s="190"/>
      <c r="Q249" s="179"/>
      <c r="R249" s="176"/>
      <c r="S249" s="180"/>
      <c r="T249" s="22"/>
      <c r="U249" s="326"/>
      <c r="W249" s="317">
        <f>Admin!B249</f>
        <v>39791</v>
      </c>
    </row>
    <row r="250" spans="1:23" ht="13.5" thickTop="1" thickBot="1" x14ac:dyDescent="0.25">
      <c r="A250" s="19"/>
      <c r="B250" s="21" t="s">
        <v>12</v>
      </c>
      <c r="C250" s="21"/>
      <c r="D250" s="346"/>
      <c r="E250" s="347"/>
      <c r="F250" s="348"/>
      <c r="G250" s="23"/>
      <c r="H250" s="197"/>
      <c r="I250" s="23"/>
      <c r="J250" s="30"/>
      <c r="K250" s="21"/>
      <c r="L250" s="21"/>
      <c r="M250" s="64"/>
      <c r="N250" s="64"/>
      <c r="O250" s="209" t="s">
        <v>104</v>
      </c>
      <c r="P250" s="210"/>
      <c r="Q250" s="38" t="s">
        <v>25</v>
      </c>
      <c r="R250" s="29"/>
      <c r="S250" s="38" t="s">
        <v>56</v>
      </c>
      <c r="T250" s="22"/>
      <c r="U250" s="326"/>
      <c r="W250" s="317">
        <f>Admin!B250</f>
        <v>39792</v>
      </c>
    </row>
    <row r="251" spans="1:23" ht="13.5" thickTop="1" thickBot="1" x14ac:dyDescent="0.25">
      <c r="A251" s="19"/>
      <c r="B251" s="21" t="s">
        <v>13</v>
      </c>
      <c r="C251" s="21"/>
      <c r="D251" s="346"/>
      <c r="E251" s="347"/>
      <c r="F251" s="348"/>
      <c r="G251" s="23"/>
      <c r="H251" s="35" t="s">
        <v>96</v>
      </c>
      <c r="I251" s="23"/>
      <c r="J251" s="30"/>
      <c r="K251" s="23" t="s">
        <v>17</v>
      </c>
      <c r="L251" s="23"/>
      <c r="M251" s="170"/>
      <c r="N251" s="63"/>
      <c r="O251" s="179" t="str">
        <f>IF(M251=0," ",IF((M251+6208)&lt;O$9," ",M251+5844))</f>
        <v xml:space="preserve"> </v>
      </c>
      <c r="P251" s="178">
        <f>IF(O251=" ",1,IF(O251&gt;O$9,54,IF(D262="W",LOOKUP(O251,Admin!B:B,Admin!C:C),IF(D262="M",(LOOKUP(O251,Admin!B:B,Admin!D:D))))))</f>
        <v>1</v>
      </c>
      <c r="Q251" s="63" t="str">
        <f>IF(M251=" "," ",IF(D256="F",M251+21915,IF(D256="M",M251+23741," ")))</f>
        <v xml:space="preserve"> </v>
      </c>
      <c r="R251" s="21"/>
      <c r="S251" s="109" t="str">
        <f>IF(Q251=" "," ",IF(Q251&lt;Admin!E$2,F258,IF(Q251&gt;Admin!E$366," ",IF(D262="W",LOOKUP(Q251,Admin!B:B,Admin!C:C),IF(D262="M",LOOKUP(Q251,Admin!B:B,Admin!D:D),"Check D262")))))</f>
        <v xml:space="preserve"> </v>
      </c>
      <c r="T251" s="22"/>
      <c r="U251" s="326"/>
      <c r="W251" s="317">
        <f>Admin!B251</f>
        <v>39793</v>
      </c>
    </row>
    <row r="252" spans="1:23" ht="13.5" thickTop="1" thickBot="1" x14ac:dyDescent="0.25">
      <c r="A252" s="19"/>
      <c r="B252" s="21" t="s">
        <v>14</v>
      </c>
      <c r="C252" s="21"/>
      <c r="D252" s="346"/>
      <c r="E252" s="347"/>
      <c r="F252" s="348"/>
      <c r="G252" s="23"/>
      <c r="H252" s="198"/>
      <c r="I252" s="23"/>
      <c r="J252" s="30"/>
      <c r="K252" s="23" t="s">
        <v>46</v>
      </c>
      <c r="L252" s="23"/>
      <c r="M252" s="72" t="s">
        <v>99</v>
      </c>
      <c r="N252" s="21"/>
      <c r="O252" s="201" t="s">
        <v>33</v>
      </c>
      <c r="P252" s="109"/>
      <c r="Q252" s="202" t="str">
        <f>IF(O252="Y","Enter Date"," ")</f>
        <v xml:space="preserve"> </v>
      </c>
      <c r="R252" s="36"/>
      <c r="S252" s="109" t="str">
        <f>IF(O252="N"," ",IF(D262="W",LOOKUP(Q252,Admin!B:B,Admin!C:C),IF(D262="m",LOOKUP(Q252,Admin!B:B,Admin!D:D),"Check D262")))</f>
        <v xml:space="preserve"> </v>
      </c>
      <c r="T252" s="22"/>
      <c r="U252" s="326"/>
      <c r="W252" s="317">
        <f>Admin!B252</f>
        <v>39794</v>
      </c>
    </row>
    <row r="253" spans="1:23" ht="13.5" thickTop="1" thickBot="1" x14ac:dyDescent="0.25">
      <c r="A253" s="19"/>
      <c r="B253" s="21" t="s">
        <v>15</v>
      </c>
      <c r="C253" s="21"/>
      <c r="D253" s="346"/>
      <c r="E253" s="347"/>
      <c r="F253" s="348"/>
      <c r="G253" s="23"/>
      <c r="H253" s="35" t="s">
        <v>97</v>
      </c>
      <c r="I253" s="23"/>
      <c r="J253" s="30"/>
      <c r="K253" s="23" t="s">
        <v>47</v>
      </c>
      <c r="L253" s="23"/>
      <c r="M253" s="72" t="s">
        <v>99</v>
      </c>
      <c r="N253" s="21"/>
      <c r="O253" s="6" t="s">
        <v>33</v>
      </c>
      <c r="P253" s="109"/>
      <c r="Q253" s="202" t="str">
        <f>IF(O253="Y","Enter Date"," ")</f>
        <v xml:space="preserve"> </v>
      </c>
      <c r="R253" s="37"/>
      <c r="S253" s="109" t="str">
        <f>IF(O253="N"," ",IF(D262="W",LOOKUP(Q253,Admin!B:B,Admin!C:C),IF(D262="m",LOOKUP(Q253,Admin!B:B,Admin!D:D),"Check D262")))</f>
        <v xml:space="preserve"> </v>
      </c>
      <c r="T253" s="22"/>
      <c r="U253" s="326"/>
      <c r="W253" s="317">
        <f>Admin!B253</f>
        <v>39795</v>
      </c>
    </row>
    <row r="254" spans="1:23" ht="13.5" thickTop="1" thickBot="1" x14ac:dyDescent="0.25">
      <c r="A254" s="19"/>
      <c r="B254" s="21" t="s">
        <v>16</v>
      </c>
      <c r="C254" s="21"/>
      <c r="D254" s="171"/>
      <c r="E254" s="23"/>
      <c r="F254" s="23"/>
      <c r="G254" s="23"/>
      <c r="H254" s="197"/>
      <c r="I254" s="23"/>
      <c r="J254" s="30"/>
      <c r="K254" s="71" t="s">
        <v>54</v>
      </c>
      <c r="L254" s="71"/>
      <c r="M254" s="21"/>
      <c r="N254" s="21"/>
      <c r="O254" s="21"/>
      <c r="P254" s="189"/>
      <c r="Q254" s="21"/>
      <c r="R254" s="21"/>
      <c r="S254" s="21"/>
      <c r="T254" s="22"/>
      <c r="U254" s="326"/>
      <c r="W254" s="317">
        <f>Admin!B254</f>
        <v>39796</v>
      </c>
    </row>
    <row r="255" spans="1:23" ht="12" customHeight="1" thickTop="1" thickBot="1" x14ac:dyDescent="0.25">
      <c r="A255" s="19"/>
      <c r="B255" s="21"/>
      <c r="C255" s="21"/>
      <c r="D255" s="23"/>
      <c r="E255" s="23"/>
      <c r="F255" s="23"/>
      <c r="G255" s="23"/>
      <c r="H255" s="29" t="s">
        <v>98</v>
      </c>
      <c r="I255" s="23"/>
      <c r="J255" s="30"/>
      <c r="K255" s="21"/>
      <c r="L255" s="21"/>
      <c r="M255" s="21"/>
      <c r="N255" s="21"/>
      <c r="O255" s="21"/>
      <c r="P255" s="189"/>
      <c r="Q255" s="21"/>
      <c r="R255" s="21"/>
      <c r="S255" s="21"/>
      <c r="T255" s="81"/>
      <c r="U255" s="326"/>
      <c r="W255" s="317">
        <f>Admin!B255</f>
        <v>39797</v>
      </c>
    </row>
    <row r="256" spans="1:23" ht="15" customHeight="1" thickTop="1" thickBot="1" x14ac:dyDescent="0.25">
      <c r="A256" s="19"/>
      <c r="B256" s="21" t="s">
        <v>100</v>
      </c>
      <c r="C256" s="21"/>
      <c r="D256" s="90"/>
      <c r="E256" s="21"/>
      <c r="F256" s="21"/>
      <c r="G256" s="21"/>
      <c r="H256" s="199"/>
      <c r="I256" s="21"/>
      <c r="J256" s="30"/>
      <c r="K256" s="107" t="s">
        <v>28</v>
      </c>
      <c r="L256" s="66"/>
      <c r="M256" s="87"/>
      <c r="N256" s="20"/>
      <c r="O256" s="106"/>
      <c r="P256" s="191"/>
      <c r="Q256" s="38"/>
      <c r="R256" s="68"/>
      <c r="S256" s="69"/>
      <c r="T256" s="22"/>
      <c r="U256" s="326"/>
      <c r="W256" s="317">
        <f>Admin!B256</f>
        <v>39798</v>
      </c>
    </row>
    <row r="257" spans="1:23" ht="13.5" thickTop="1" thickBot="1" x14ac:dyDescent="0.25">
      <c r="A257" s="19"/>
      <c r="B257" s="21"/>
      <c r="C257" s="21"/>
      <c r="D257" s="63"/>
      <c r="E257" s="21"/>
      <c r="F257" s="38" t="s">
        <v>56</v>
      </c>
      <c r="G257" s="68"/>
      <c r="H257" s="21"/>
      <c r="I257" s="23"/>
      <c r="J257" s="30"/>
      <c r="K257" s="21"/>
      <c r="L257" s="71"/>
      <c r="M257" s="250" t="s">
        <v>131</v>
      </c>
      <c r="N257" s="21"/>
      <c r="O257" s="37"/>
      <c r="P257" s="192"/>
      <c r="Q257" s="38" t="s">
        <v>25</v>
      </c>
      <c r="R257" s="21"/>
      <c r="S257" s="109"/>
      <c r="T257" s="22"/>
      <c r="U257" s="326"/>
      <c r="W257" s="317">
        <f>Admin!B257</f>
        <v>39799</v>
      </c>
    </row>
    <row r="258" spans="1:23" ht="13.5" thickTop="1" thickBot="1" x14ac:dyDescent="0.25">
      <c r="A258" s="19"/>
      <c r="B258" s="21" t="s">
        <v>279</v>
      </c>
      <c r="C258" s="21"/>
      <c r="D258" s="170"/>
      <c r="E258" s="21"/>
      <c r="F258" s="108" t="str">
        <f>IF(D258=0," ",IF(D262="W",LOOKUP(D258,Admin!B:B,Admin!C:C),IF(D262="M",LOOKUP(D258,Admin!B:B,Admin!D:D),LOOKUP(D258,Admin!B:B,Admin!C:C))))</f>
        <v xml:space="preserve"> </v>
      </c>
      <c r="G258" s="70"/>
      <c r="H258" s="21"/>
      <c r="I258" s="21"/>
      <c r="J258" s="30"/>
      <c r="K258" s="21" t="s">
        <v>79</v>
      </c>
      <c r="L258" s="71"/>
      <c r="M258" s="68"/>
      <c r="N258" s="21"/>
      <c r="O258" s="204"/>
      <c r="P258" s="109"/>
      <c r="Q258" s="203" t="str">
        <f>IF(O258&gt;0,"Enter Date"," ")</f>
        <v xml:space="preserve"> </v>
      </c>
      <c r="R258" s="25"/>
      <c r="S258" s="109" t="str">
        <f>IF(Q258=" "," ",IF(D262="W",LOOKUP(Q258,Admin!B:B,Admin!C:C),IF(D262="m",LOOKUP(Q258,Admin!B:B,Admin!D:D),"Check D262")))</f>
        <v xml:space="preserve"> </v>
      </c>
      <c r="T258" s="22"/>
      <c r="U258" s="326"/>
      <c r="W258" s="317">
        <f>Admin!B258</f>
        <v>39800</v>
      </c>
    </row>
    <row r="259" spans="1:23" ht="6" customHeight="1" thickTop="1" thickBot="1" x14ac:dyDescent="0.25">
      <c r="A259" s="19"/>
      <c r="B259" s="21"/>
      <c r="C259" s="21"/>
      <c r="D259" s="63"/>
      <c r="E259" s="21"/>
      <c r="F259" s="108"/>
      <c r="G259" s="70"/>
      <c r="H259" s="21"/>
      <c r="I259" s="21"/>
      <c r="J259" s="21"/>
      <c r="K259" s="21"/>
      <c r="L259" s="71"/>
      <c r="M259" s="68"/>
      <c r="N259" s="21"/>
      <c r="O259" s="37"/>
      <c r="P259" s="109"/>
      <c r="Q259" s="63"/>
      <c r="R259" s="25"/>
      <c r="S259" s="109"/>
      <c r="T259" s="22"/>
      <c r="U259" s="326"/>
      <c r="W259" s="317">
        <f>Admin!B259</f>
        <v>39801</v>
      </c>
    </row>
    <row r="260" spans="1:23" ht="13.5" customHeight="1" thickTop="1" thickBot="1" x14ac:dyDescent="0.25">
      <c r="A260" s="19"/>
      <c r="B260" s="21" t="s">
        <v>52</v>
      </c>
      <c r="C260" s="21"/>
      <c r="D260" s="170"/>
      <c r="E260" s="21"/>
      <c r="F260" s="108" t="str">
        <f>IF(D258=0," ",IF(D260=0," ",IF(D262="W",LOOKUP(D260,Admin!B:B,Admin!C:C),IF(D262="M",LOOKUP(D260,Admin!B:B,Admin!D:D),LOOKUP(D260,Admin!B:B,Admin!C:C)))))</f>
        <v xml:space="preserve"> </v>
      </c>
      <c r="G260" s="70"/>
      <c r="H260" s="21"/>
      <c r="I260" s="21"/>
      <c r="J260" s="30"/>
      <c r="K260" s="211" t="s">
        <v>119</v>
      </c>
      <c r="L260" s="21"/>
      <c r="M260" s="38" t="s">
        <v>27</v>
      </c>
      <c r="N260" s="38"/>
      <c r="O260" s="38" t="s">
        <v>26</v>
      </c>
      <c r="P260" s="24"/>
      <c r="Q260" s="38" t="s">
        <v>25</v>
      </c>
      <c r="R260" s="68"/>
      <c r="S260" s="69"/>
      <c r="T260" s="22"/>
      <c r="U260" s="326"/>
      <c r="W260" s="317">
        <f>Admin!B260</f>
        <v>39802</v>
      </c>
    </row>
    <row r="261" spans="1:23" ht="13.5" thickTop="1" thickBot="1" x14ac:dyDescent="0.25">
      <c r="A261" s="19"/>
      <c r="B261" s="21"/>
      <c r="C261" s="21"/>
      <c r="D261" s="63"/>
      <c r="E261" s="21"/>
      <c r="F261" s="34"/>
      <c r="G261" s="34"/>
      <c r="H261" s="21"/>
      <c r="I261" s="21"/>
      <c r="J261" s="30"/>
      <c r="K261" s="23" t="s">
        <v>42</v>
      </c>
      <c r="L261" s="23"/>
      <c r="M261" s="169"/>
      <c r="N261" s="39"/>
      <c r="O261" s="231"/>
      <c r="P261" s="88"/>
      <c r="Q261" s="170" t="str">
        <f>IF(M261&gt;0,D258," ")</f>
        <v xml:space="preserve"> </v>
      </c>
      <c r="R261" s="25"/>
      <c r="S261" s="109" t="str">
        <f>IF(Q261=" "," ",IF(D262="W",LOOKUP(Q261,Admin!B:B,Admin!C:C),IF(D262="m",LOOKUP(Q261,Admin!B:B,Admin!D:D),"Check D262")))</f>
        <v xml:space="preserve"> </v>
      </c>
      <c r="T261" s="22"/>
      <c r="U261" s="326"/>
      <c r="W261" s="317">
        <f>Admin!B261</f>
        <v>39803</v>
      </c>
    </row>
    <row r="262" spans="1:23" ht="13.5" thickTop="1" thickBot="1" x14ac:dyDescent="0.25">
      <c r="A262" s="19"/>
      <c r="B262" s="23" t="s">
        <v>30</v>
      </c>
      <c r="C262" s="23"/>
      <c r="D262" s="90"/>
      <c r="E262" s="29" t="s">
        <v>53</v>
      </c>
      <c r="F262" s="274" t="str">
        <f>IF(D264="D","Enter M for Director","Enter M or W for Employee")</f>
        <v>Enter M or W for Employee</v>
      </c>
      <c r="G262" s="21"/>
      <c r="H262" s="24"/>
      <c r="I262" s="24"/>
      <c r="J262" s="30"/>
      <c r="K262" s="21" t="s">
        <v>395</v>
      </c>
      <c r="L262" s="21"/>
      <c r="M262" s="205"/>
      <c r="N262" s="39"/>
      <c r="O262" s="206"/>
      <c r="P262" s="193"/>
      <c r="Q262" s="203" t="str">
        <f>IF(M262&gt;0,"Enter Date"," ")</f>
        <v xml:space="preserve"> </v>
      </c>
      <c r="R262" s="25"/>
      <c r="S262" s="109" t="str">
        <f>IF(Q262=" "," ",IF(D262="W",LOOKUP(Q262,Admin!B:B,Admin!C:C),IF(D262="m",LOOKUP(Q262,Admin!B:B,Admin!D:D),"Check D262")))</f>
        <v xml:space="preserve"> </v>
      </c>
      <c r="T262" s="22"/>
      <c r="U262" s="326"/>
      <c r="W262" s="317">
        <f>Admin!B262</f>
        <v>39804</v>
      </c>
    </row>
    <row r="263" spans="1:23" ht="12.75" thickTop="1" x14ac:dyDescent="0.2">
      <c r="A263" s="19"/>
      <c r="B263" s="23" t="s">
        <v>18</v>
      </c>
      <c r="C263" s="23"/>
      <c r="D263" s="177">
        <v>10</v>
      </c>
      <c r="E263" s="26"/>
      <c r="F263" s="73"/>
      <c r="G263" s="35"/>
      <c r="H263" s="21"/>
      <c r="I263" s="21"/>
      <c r="J263" s="30"/>
      <c r="K263" s="21" t="s">
        <v>50</v>
      </c>
      <c r="L263" s="21"/>
      <c r="M263" s="205"/>
      <c r="N263" s="39"/>
      <c r="O263" s="206"/>
      <c r="P263" s="193"/>
      <c r="Q263" s="203" t="str">
        <f>IF(M263&gt;0,"Enter Date"," ")</f>
        <v xml:space="preserve"> </v>
      </c>
      <c r="R263" s="25"/>
      <c r="S263" s="109" t="str">
        <f>IF(Q263=" "," ",IF(D262="W",LOOKUP(Q263,Admin!B:B,Admin!C:C),IF(D262="m",LOOKUP(Q263,Admin!B:B,Admin!D:D),"Check D262")))</f>
        <v xml:space="preserve"> </v>
      </c>
      <c r="T263" s="22"/>
      <c r="U263" s="326"/>
      <c r="W263" s="317">
        <f>Admin!B263</f>
        <v>39805</v>
      </c>
    </row>
    <row r="264" spans="1:23" x14ac:dyDescent="0.2">
      <c r="A264" s="19"/>
      <c r="B264" s="23" t="s">
        <v>272</v>
      </c>
      <c r="C264" s="23"/>
      <c r="D264" s="275"/>
      <c r="E264" s="21"/>
      <c r="F264" s="255" t="s">
        <v>273</v>
      </c>
      <c r="G264" s="35"/>
      <c r="H264" s="21"/>
      <c r="I264" s="21"/>
      <c r="J264" s="30"/>
      <c r="K264" s="21" t="s">
        <v>51</v>
      </c>
      <c r="L264" s="21"/>
      <c r="M264" s="205"/>
      <c r="N264" s="39"/>
      <c r="O264" s="206"/>
      <c r="P264" s="193"/>
      <c r="Q264" s="203" t="str">
        <f>IF(M264&gt;0,"Enter Date"," ")</f>
        <v xml:space="preserve"> </v>
      </c>
      <c r="R264" s="25"/>
      <c r="S264" s="109" t="str">
        <f>IF(Q264=" "," ",IF(D262="W",LOOKUP(Q264,Admin!B:B,Admin!C:C),IF(D262="m",LOOKUP(Q264,Admin!B:B,Admin!D:D),"Check D262")))</f>
        <v xml:space="preserve"> </v>
      </c>
      <c r="T264" s="22"/>
      <c r="U264" s="326"/>
      <c r="W264" s="317">
        <f>Admin!B264</f>
        <v>39806</v>
      </c>
    </row>
    <row r="265" spans="1:23" ht="12" customHeight="1" x14ac:dyDescent="0.2">
      <c r="A265" s="19"/>
      <c r="B265" s="21"/>
      <c r="C265" s="21"/>
      <c r="D265" s="21"/>
      <c r="E265" s="21"/>
      <c r="F265" s="318"/>
      <c r="G265" s="318"/>
      <c r="H265" s="318"/>
      <c r="I265" s="21"/>
      <c r="J265" s="30"/>
      <c r="K265" s="71" t="s">
        <v>394</v>
      </c>
      <c r="L265" s="71"/>
      <c r="M265" s="71">
        <f>ROUNDDOWN(Admin!N$19/10,0)</f>
        <v>543</v>
      </c>
      <c r="N265" s="71"/>
      <c r="O265" s="71" t="s">
        <v>31</v>
      </c>
      <c r="P265" s="194"/>
      <c r="Q265" s="71" t="s">
        <v>29</v>
      </c>
      <c r="R265" s="21"/>
      <c r="S265" s="38"/>
      <c r="T265" s="22"/>
      <c r="U265" s="326"/>
      <c r="W265" s="317">
        <f>Admin!B265</f>
        <v>39807</v>
      </c>
    </row>
    <row r="266" spans="1:23" ht="6" customHeight="1" thickBot="1" x14ac:dyDescent="0.25">
      <c r="A266" s="19"/>
      <c r="B266" s="21"/>
      <c r="C266" s="21"/>
      <c r="D266" s="21"/>
      <c r="E266" s="21"/>
      <c r="F266" s="319"/>
      <c r="G266" s="319"/>
      <c r="H266" s="319"/>
      <c r="I266" s="21"/>
      <c r="J266" s="30"/>
      <c r="K266" s="71"/>
      <c r="L266" s="71"/>
      <c r="M266" s="71"/>
      <c r="N266" s="71"/>
      <c r="O266" s="71"/>
      <c r="P266" s="194"/>
      <c r="Q266" s="71"/>
      <c r="R266" s="21"/>
      <c r="S266" s="38"/>
      <c r="T266" s="22"/>
      <c r="U266" s="326"/>
      <c r="W266" s="317">
        <f>Admin!B266</f>
        <v>39808</v>
      </c>
    </row>
    <row r="267" spans="1:23" ht="12" customHeight="1" thickTop="1" thickBot="1" x14ac:dyDescent="0.25">
      <c r="A267" s="19"/>
      <c r="B267" s="107" t="s">
        <v>45</v>
      </c>
      <c r="C267" s="66"/>
      <c r="D267" s="274" t="s">
        <v>407</v>
      </c>
      <c r="E267" s="21"/>
      <c r="F267" s="319"/>
      <c r="G267" s="319"/>
      <c r="H267" s="319"/>
      <c r="I267" s="21"/>
      <c r="J267" s="30"/>
      <c r="K267" s="107" t="s">
        <v>55</v>
      </c>
      <c r="L267" s="66"/>
      <c r="M267" s="21"/>
      <c r="N267" s="21"/>
      <c r="O267" s="21"/>
      <c r="P267" s="189"/>
      <c r="Q267" s="38" t="s">
        <v>25</v>
      </c>
      <c r="R267" s="68"/>
      <c r="S267" s="69"/>
      <c r="T267" s="22"/>
      <c r="U267" s="326"/>
      <c r="W267" s="317">
        <f>Admin!B267</f>
        <v>39809</v>
      </c>
    </row>
    <row r="268" spans="1:23" ht="12.75" thickTop="1" x14ac:dyDescent="0.2">
      <c r="A268" s="19"/>
      <c r="B268" s="21" t="s">
        <v>40</v>
      </c>
      <c r="C268" s="21"/>
      <c r="D268" s="207"/>
      <c r="E268" s="21"/>
      <c r="F268" s="67" t="s">
        <v>43</v>
      </c>
      <c r="G268" s="67"/>
      <c r="H268" s="208"/>
      <c r="I268" s="21"/>
      <c r="J268" s="30"/>
      <c r="K268" s="21" t="s">
        <v>48</v>
      </c>
      <c r="L268" s="21"/>
      <c r="M268" s="72" t="s">
        <v>99</v>
      </c>
      <c r="N268" s="21"/>
      <c r="O268" s="201" t="s">
        <v>33</v>
      </c>
      <c r="P268" s="109"/>
      <c r="Q268" s="202" t="str">
        <f>IF(O268="Y","Enter Date"," ")</f>
        <v xml:space="preserve"> </v>
      </c>
      <c r="R268" s="36"/>
      <c r="S268" s="109" t="str">
        <f>IF(O268="N"," ",IF(D262="W",LOOKUP(Q268,Admin!B:B,Admin!C:C),IF(D262="m",LOOKUP(Q268,Admin!B:B,Admin!D:D),"Check D262")))</f>
        <v xml:space="preserve"> </v>
      </c>
      <c r="T268" s="22"/>
      <c r="U268" s="326"/>
      <c r="W268" s="317">
        <f>Admin!B268</f>
        <v>39810</v>
      </c>
    </row>
    <row r="269" spans="1:23" ht="13.5" customHeight="1" x14ac:dyDescent="0.2">
      <c r="A269" s="19"/>
      <c r="B269" s="21" t="s">
        <v>41</v>
      </c>
      <c r="C269" s="21"/>
      <c r="D269" s="207"/>
      <c r="E269" s="21"/>
      <c r="F269" s="67" t="s">
        <v>44</v>
      </c>
      <c r="G269" s="67"/>
      <c r="H269" s="208"/>
      <c r="I269" s="21"/>
      <c r="J269" s="30"/>
      <c r="K269" s="327" t="s">
        <v>49</v>
      </c>
      <c r="L269" s="327"/>
      <c r="M269" s="328"/>
      <c r="N269" s="328"/>
      <c r="O269" s="328"/>
      <c r="P269" s="328"/>
      <c r="Q269" s="328"/>
      <c r="R269" s="328"/>
      <c r="S269" s="328"/>
      <c r="T269" s="22"/>
      <c r="U269" s="326"/>
      <c r="W269" s="317">
        <f>Admin!B269</f>
        <v>39811</v>
      </c>
    </row>
    <row r="270" spans="1:23" ht="9" customHeight="1" thickBot="1" x14ac:dyDescent="0.25">
      <c r="A270" s="82"/>
      <c r="B270" s="27"/>
      <c r="C270" s="27"/>
      <c r="D270" s="27"/>
      <c r="E270" s="27"/>
      <c r="F270" s="27"/>
      <c r="G270" s="27"/>
      <c r="H270" s="27"/>
      <c r="I270" s="27"/>
      <c r="J270" s="31"/>
      <c r="K270" s="27"/>
      <c r="L270" s="27"/>
      <c r="M270" s="27"/>
      <c r="N270" s="27"/>
      <c r="O270" s="27"/>
      <c r="P270" s="195"/>
      <c r="Q270" s="27"/>
      <c r="R270" s="27"/>
      <c r="S270" s="27"/>
      <c r="T270" s="33"/>
      <c r="U270" s="326"/>
      <c r="W270" s="317">
        <f>Admin!B270</f>
        <v>39812</v>
      </c>
    </row>
    <row r="271" spans="1:23" ht="22.5" customHeight="1" thickBot="1" x14ac:dyDescent="0.25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26"/>
      <c r="W271" s="317">
        <f>Admin!B271</f>
        <v>39813</v>
      </c>
    </row>
    <row r="272" spans="1:23" ht="9" customHeight="1" thickBot="1" x14ac:dyDescent="0.25">
      <c r="A272" s="16"/>
      <c r="B272" s="17"/>
      <c r="C272" s="17"/>
      <c r="D272" s="17"/>
      <c r="E272" s="17"/>
      <c r="F272" s="17"/>
      <c r="G272" s="17"/>
      <c r="H272" s="17"/>
      <c r="I272" s="17"/>
      <c r="J272" s="80"/>
      <c r="K272" s="17"/>
      <c r="L272" s="17"/>
      <c r="M272" s="17"/>
      <c r="N272" s="17"/>
      <c r="O272" s="17"/>
      <c r="P272" s="188"/>
      <c r="Q272" s="17"/>
      <c r="R272" s="17"/>
      <c r="S272" s="17"/>
      <c r="T272" s="18"/>
      <c r="W272" s="317">
        <f>Admin!B272</f>
        <v>39814</v>
      </c>
    </row>
    <row r="273" spans="1:23" ht="15" customHeight="1" thickTop="1" thickBot="1" x14ac:dyDescent="0.25">
      <c r="A273" s="19"/>
      <c r="B273" s="107" t="s">
        <v>121</v>
      </c>
      <c r="C273" s="66"/>
      <c r="D273" s="21"/>
      <c r="E273" s="21"/>
      <c r="F273" s="21"/>
      <c r="G273" s="21"/>
      <c r="H273" s="327" t="s">
        <v>94</v>
      </c>
      <c r="I273" s="21"/>
      <c r="J273" s="30"/>
      <c r="K273" s="107" t="s">
        <v>23</v>
      </c>
      <c r="L273" s="66"/>
      <c r="M273" s="87"/>
      <c r="N273" s="20"/>
      <c r="O273" s="329"/>
      <c r="P273" s="330"/>
      <c r="Q273" s="325"/>
      <c r="R273" s="68"/>
      <c r="S273" s="323"/>
      <c r="T273" s="22"/>
      <c r="W273" s="317">
        <f>Admin!B273</f>
        <v>39815</v>
      </c>
    </row>
    <row r="274" spans="1:23" ht="6" customHeight="1" thickTop="1" thickBot="1" x14ac:dyDescent="0.25">
      <c r="A274" s="19"/>
      <c r="B274" s="66"/>
      <c r="C274" s="66"/>
      <c r="D274" s="21"/>
      <c r="E274" s="21"/>
      <c r="F274" s="21"/>
      <c r="G274" s="21"/>
      <c r="H274" s="327"/>
      <c r="I274" s="21"/>
      <c r="J274" s="30"/>
      <c r="K274" s="66"/>
      <c r="L274" s="66"/>
      <c r="M274" s="87"/>
      <c r="N274" s="20"/>
      <c r="O274" s="21"/>
      <c r="P274" s="189"/>
      <c r="Q274" s="326"/>
      <c r="R274" s="21"/>
      <c r="S274" s="324"/>
      <c r="T274" s="22"/>
      <c r="W274" s="317">
        <f>Admin!B274</f>
        <v>39816</v>
      </c>
    </row>
    <row r="275" spans="1:23" ht="14.25" thickTop="1" thickBot="1" x14ac:dyDescent="0.25">
      <c r="A275" s="19"/>
      <c r="B275" s="21" t="s">
        <v>101</v>
      </c>
      <c r="C275" s="21"/>
      <c r="D275" s="346"/>
      <c r="E275" s="347"/>
      <c r="F275" s="348"/>
      <c r="G275" s="23"/>
      <c r="H275" s="29" t="s">
        <v>95</v>
      </c>
      <c r="I275" s="23"/>
      <c r="J275" s="65"/>
      <c r="K275" s="21" t="s">
        <v>19</v>
      </c>
      <c r="L275" s="21"/>
      <c r="M275" s="341"/>
      <c r="N275" s="342"/>
      <c r="O275" s="343"/>
      <c r="P275" s="190"/>
      <c r="Q275" s="179"/>
      <c r="R275" s="176"/>
      <c r="S275" s="180"/>
      <c r="T275" s="22"/>
      <c r="W275" s="317">
        <f>Admin!B275</f>
        <v>39817</v>
      </c>
    </row>
    <row r="276" spans="1:23" ht="13.5" thickTop="1" thickBot="1" x14ac:dyDescent="0.25">
      <c r="A276" s="19"/>
      <c r="B276" s="21" t="s">
        <v>12</v>
      </c>
      <c r="C276" s="21"/>
      <c r="D276" s="346"/>
      <c r="E276" s="347"/>
      <c r="F276" s="348"/>
      <c r="G276" s="23"/>
      <c r="H276" s="197"/>
      <c r="I276" s="23"/>
      <c r="J276" s="30"/>
      <c r="K276" s="21"/>
      <c r="L276" s="21"/>
      <c r="M276" s="64"/>
      <c r="N276" s="64"/>
      <c r="O276" s="209" t="s">
        <v>104</v>
      </c>
      <c r="P276" s="189"/>
      <c r="Q276" s="38" t="s">
        <v>25</v>
      </c>
      <c r="R276" s="68"/>
      <c r="S276" s="38" t="s">
        <v>56</v>
      </c>
      <c r="T276" s="22"/>
      <c r="W276" s="317">
        <f>Admin!B276</f>
        <v>39818</v>
      </c>
    </row>
    <row r="277" spans="1:23" ht="13.5" customHeight="1" thickTop="1" thickBot="1" x14ac:dyDescent="0.25">
      <c r="A277" s="19"/>
      <c r="B277" s="21" t="s">
        <v>13</v>
      </c>
      <c r="C277" s="21"/>
      <c r="D277" s="346"/>
      <c r="E277" s="347"/>
      <c r="F277" s="348"/>
      <c r="G277" s="23"/>
      <c r="H277" s="35" t="s">
        <v>96</v>
      </c>
      <c r="I277" s="23"/>
      <c r="J277" s="30"/>
      <c r="K277" s="23" t="s">
        <v>17</v>
      </c>
      <c r="L277" s="23"/>
      <c r="M277" s="170"/>
      <c r="N277" s="63"/>
      <c r="O277" s="179" t="str">
        <f>IF(M277=0," ",IF((M277+6208)&lt;O$9," ",M277+5844))</f>
        <v xml:space="preserve"> </v>
      </c>
      <c r="P277" s="178">
        <f>IF(O277=" ",1,IF(O277&gt;O$9,54,IF(D288="W",LOOKUP(O277,Admin!B:B,Admin!C:C),IF(D288="M",(LOOKUP(O277,Admin!B:B,Admin!D:D))))))</f>
        <v>1</v>
      </c>
      <c r="Q277" s="63" t="str">
        <f>IF(M277=" "," ",IF(D282="F",M277+21915,IF(D282="M",M277+23741," ")))</f>
        <v xml:space="preserve"> </v>
      </c>
      <c r="R277" s="21"/>
      <c r="S277" s="109" t="str">
        <f>IF(Q277=" "," ",IF(Q277&lt;Admin!E$2,F284,IF(Q277&gt;Admin!E$366," ",IF(D288="W",LOOKUP(Q277,Admin!B:B,Admin!C:C),IF(D288="M",LOOKUP(Q277,Admin!B:B,Admin!D:D),"Check D288")))))</f>
        <v xml:space="preserve"> </v>
      </c>
      <c r="T277" s="22"/>
      <c r="W277" s="317">
        <f>Admin!B277</f>
        <v>39819</v>
      </c>
    </row>
    <row r="278" spans="1:23" ht="13.5" thickTop="1" thickBot="1" x14ac:dyDescent="0.25">
      <c r="A278" s="19"/>
      <c r="B278" s="21" t="s">
        <v>14</v>
      </c>
      <c r="C278" s="21"/>
      <c r="D278" s="346"/>
      <c r="E278" s="347"/>
      <c r="F278" s="348"/>
      <c r="G278" s="23"/>
      <c r="H278" s="198"/>
      <c r="I278" s="23"/>
      <c r="J278" s="30"/>
      <c r="K278" s="23" t="s">
        <v>46</v>
      </c>
      <c r="L278" s="23"/>
      <c r="M278" s="72" t="s">
        <v>99</v>
      </c>
      <c r="N278" s="21"/>
      <c r="O278" s="201" t="s">
        <v>33</v>
      </c>
      <c r="P278" s="109"/>
      <c r="Q278" s="202" t="str">
        <f>IF(O278="Y","Enter Date"," ")</f>
        <v xml:space="preserve"> </v>
      </c>
      <c r="R278" s="36"/>
      <c r="S278" s="109" t="str">
        <f>IF(O278="N"," ",IF(D288="W",LOOKUP(Q278,Admin!B:B,Admin!C:C),IF(D288="m",LOOKUP(Q278,Admin!B:B,Admin!D:D),"Check D288")))</f>
        <v xml:space="preserve"> </v>
      </c>
      <c r="T278" s="22"/>
      <c r="W278" s="317">
        <f>Admin!B278</f>
        <v>39820</v>
      </c>
    </row>
    <row r="279" spans="1:23" ht="13.5" thickTop="1" thickBot="1" x14ac:dyDescent="0.25">
      <c r="A279" s="19"/>
      <c r="B279" s="21" t="s">
        <v>15</v>
      </c>
      <c r="C279" s="21"/>
      <c r="D279" s="346"/>
      <c r="E279" s="347"/>
      <c r="F279" s="348"/>
      <c r="G279" s="23"/>
      <c r="H279" s="35" t="s">
        <v>97</v>
      </c>
      <c r="I279" s="23"/>
      <c r="J279" s="30"/>
      <c r="K279" s="23" t="s">
        <v>47</v>
      </c>
      <c r="L279" s="23"/>
      <c r="M279" s="72" t="s">
        <v>99</v>
      </c>
      <c r="N279" s="21"/>
      <c r="O279" s="6" t="s">
        <v>33</v>
      </c>
      <c r="P279" s="109"/>
      <c r="Q279" s="202" t="str">
        <f>IF(O279="Y","Enter Date"," ")</f>
        <v xml:space="preserve"> </v>
      </c>
      <c r="R279" s="37"/>
      <c r="S279" s="109" t="str">
        <f>IF(O279="N"," ",IF(D288="W",LOOKUP(Q279,Admin!B:B,Admin!C:C),IF(D288="m",LOOKUP(Q279,Admin!B:B,Admin!D:D),"Check D288")))</f>
        <v xml:space="preserve"> </v>
      </c>
      <c r="T279" s="22"/>
      <c r="W279" s="317">
        <f>Admin!B279</f>
        <v>39821</v>
      </c>
    </row>
    <row r="280" spans="1:23" ht="13.5" thickTop="1" thickBot="1" x14ac:dyDescent="0.25">
      <c r="A280" s="19"/>
      <c r="B280" s="21" t="s">
        <v>16</v>
      </c>
      <c r="C280" s="21"/>
      <c r="D280" s="171"/>
      <c r="E280" s="23"/>
      <c r="F280" s="23"/>
      <c r="G280" s="23"/>
      <c r="H280" s="197"/>
      <c r="I280" s="23"/>
      <c r="J280" s="30"/>
      <c r="K280" s="71" t="s">
        <v>54</v>
      </c>
      <c r="L280" s="71"/>
      <c r="M280" s="21"/>
      <c r="N280" s="21"/>
      <c r="O280" s="21"/>
      <c r="P280" s="189"/>
      <c r="Q280" s="21"/>
      <c r="R280" s="21"/>
      <c r="S280" s="21"/>
      <c r="T280" s="22"/>
      <c r="W280" s="317">
        <f>Admin!B280</f>
        <v>39822</v>
      </c>
    </row>
    <row r="281" spans="1:23" ht="12" customHeight="1" thickTop="1" thickBot="1" x14ac:dyDescent="0.25">
      <c r="A281" s="19"/>
      <c r="B281" s="21"/>
      <c r="C281" s="21"/>
      <c r="D281" s="23"/>
      <c r="E281" s="23"/>
      <c r="F281" s="23"/>
      <c r="G281" s="23"/>
      <c r="H281" s="29" t="s">
        <v>98</v>
      </c>
      <c r="I281" s="23"/>
      <c r="J281" s="30"/>
      <c r="K281" s="21"/>
      <c r="L281" s="21"/>
      <c r="M281" s="21"/>
      <c r="N281" s="21"/>
      <c r="O281" s="21"/>
      <c r="P281" s="189"/>
      <c r="Q281" s="21"/>
      <c r="R281" s="21"/>
      <c r="S281" s="21"/>
      <c r="T281" s="81"/>
      <c r="W281" s="317">
        <f>Admin!B281</f>
        <v>39823</v>
      </c>
    </row>
    <row r="282" spans="1:23" ht="15" customHeight="1" thickTop="1" thickBot="1" x14ac:dyDescent="0.25">
      <c r="A282" s="19"/>
      <c r="B282" s="21" t="s">
        <v>100</v>
      </c>
      <c r="C282" s="21"/>
      <c r="D282" s="90"/>
      <c r="E282" s="21"/>
      <c r="F282" s="21"/>
      <c r="G282" s="21"/>
      <c r="H282" s="199"/>
      <c r="I282" s="21"/>
      <c r="J282" s="30"/>
      <c r="K282" s="107" t="s">
        <v>28</v>
      </c>
      <c r="L282" s="66"/>
      <c r="M282" s="87"/>
      <c r="N282" s="20"/>
      <c r="O282" s="106"/>
      <c r="P282" s="191"/>
      <c r="Q282" s="38"/>
      <c r="R282" s="68"/>
      <c r="S282" s="69"/>
      <c r="T282" s="22"/>
      <c r="W282" s="317">
        <f>Admin!B282</f>
        <v>39824</v>
      </c>
    </row>
    <row r="283" spans="1:23" ht="13.5" thickTop="1" thickBot="1" x14ac:dyDescent="0.25">
      <c r="A283" s="19"/>
      <c r="B283" s="21"/>
      <c r="C283" s="21"/>
      <c r="D283" s="63"/>
      <c r="E283" s="21"/>
      <c r="F283" s="38" t="s">
        <v>56</v>
      </c>
      <c r="G283" s="68"/>
      <c r="H283" s="21"/>
      <c r="I283" s="23"/>
      <c r="J283" s="30"/>
      <c r="K283" s="21"/>
      <c r="L283" s="71"/>
      <c r="M283" s="250" t="s">
        <v>131</v>
      </c>
      <c r="N283" s="21"/>
      <c r="O283" s="37"/>
      <c r="P283" s="192"/>
      <c r="Q283" s="38" t="s">
        <v>25</v>
      </c>
      <c r="R283" s="21"/>
      <c r="S283" s="109"/>
      <c r="T283" s="22"/>
      <c r="W283" s="317">
        <f>Admin!B283</f>
        <v>39825</v>
      </c>
    </row>
    <row r="284" spans="1:23" ht="13.5" thickTop="1" thickBot="1" x14ac:dyDescent="0.25">
      <c r="A284" s="19"/>
      <c r="B284" s="21" t="s">
        <v>279</v>
      </c>
      <c r="C284" s="21"/>
      <c r="D284" s="170"/>
      <c r="E284" s="21"/>
      <c r="F284" s="108" t="str">
        <f>IF(D284=0," ",IF(D288="W",LOOKUP(D284,Admin!B:B,Admin!C:C),IF(D288="M",LOOKUP(D284,Admin!B:B,Admin!D:D),LOOKUP(D284,Admin!B:B,Admin!C:C))))</f>
        <v xml:space="preserve"> </v>
      </c>
      <c r="G284" s="70"/>
      <c r="H284" s="21"/>
      <c r="I284" s="21"/>
      <c r="J284" s="30"/>
      <c r="K284" s="21" t="s">
        <v>79</v>
      </c>
      <c r="L284" s="71"/>
      <c r="M284" s="68"/>
      <c r="N284" s="21"/>
      <c r="O284" s="204"/>
      <c r="P284" s="109"/>
      <c r="Q284" s="203" t="str">
        <f>IF(O284&gt;0,"Enter Date"," ")</f>
        <v xml:space="preserve"> </v>
      </c>
      <c r="R284" s="25"/>
      <c r="S284" s="109" t="str">
        <f>IF(Q284=" "," ",IF(D288="W",LOOKUP(Q284,Admin!B:B,Admin!C:C),IF(D288="m",LOOKUP(Q284,Admin!B:B,Admin!D:D),"Check D288")))</f>
        <v xml:space="preserve"> </v>
      </c>
      <c r="T284" s="22"/>
      <c r="W284" s="317">
        <f>Admin!B284</f>
        <v>39826</v>
      </c>
    </row>
    <row r="285" spans="1:23" ht="6" customHeight="1" thickTop="1" thickBot="1" x14ac:dyDescent="0.25">
      <c r="A285" s="19"/>
      <c r="B285" s="21"/>
      <c r="C285" s="21"/>
      <c r="D285" s="63"/>
      <c r="E285" s="21"/>
      <c r="F285" s="108"/>
      <c r="G285" s="70"/>
      <c r="H285" s="21"/>
      <c r="I285" s="21"/>
      <c r="J285" s="21"/>
      <c r="K285" s="21"/>
      <c r="L285" s="71"/>
      <c r="M285" s="68"/>
      <c r="N285" s="21"/>
      <c r="O285" s="37"/>
      <c r="P285" s="109"/>
      <c r="Q285" s="63"/>
      <c r="R285" s="25"/>
      <c r="S285" s="109"/>
      <c r="T285" s="22"/>
      <c r="W285" s="317">
        <f>Admin!B285</f>
        <v>39827</v>
      </c>
    </row>
    <row r="286" spans="1:23" ht="13.5" thickTop="1" thickBot="1" x14ac:dyDescent="0.25">
      <c r="A286" s="19"/>
      <c r="B286" s="21" t="s">
        <v>52</v>
      </c>
      <c r="C286" s="21"/>
      <c r="D286" s="170"/>
      <c r="E286" s="21"/>
      <c r="F286" s="108" t="str">
        <f>IF(D284=0," ",IF(D286=0," ",IF(D288="W",LOOKUP(D286,Admin!B:B,Admin!C:C),IF(D288="M",LOOKUP(D286,Admin!B:B,Admin!D:D),LOOKUP(D286,Admin!B:B,Admin!C:C)))))</f>
        <v xml:space="preserve"> </v>
      </c>
      <c r="G286" s="70"/>
      <c r="H286" s="21"/>
      <c r="I286" s="21"/>
      <c r="J286" s="30"/>
      <c r="K286" s="211" t="s">
        <v>119</v>
      </c>
      <c r="L286" s="21"/>
      <c r="M286" s="38" t="s">
        <v>27</v>
      </c>
      <c r="N286" s="38"/>
      <c r="O286" s="38" t="s">
        <v>26</v>
      </c>
      <c r="P286" s="24"/>
      <c r="Q286" s="38" t="s">
        <v>25</v>
      </c>
      <c r="R286" s="68"/>
      <c r="S286" s="69"/>
      <c r="T286" s="22"/>
      <c r="W286" s="317">
        <f>Admin!B286</f>
        <v>39828</v>
      </c>
    </row>
    <row r="287" spans="1:23" ht="13.5" thickTop="1" thickBot="1" x14ac:dyDescent="0.25">
      <c r="A287" s="19"/>
      <c r="B287" s="21"/>
      <c r="C287" s="21"/>
      <c r="D287" s="63"/>
      <c r="E287" s="21"/>
      <c r="F287" s="34"/>
      <c r="G287" s="34"/>
      <c r="H287" s="21"/>
      <c r="I287" s="21"/>
      <c r="J287" s="30"/>
      <c r="K287" s="23" t="s">
        <v>42</v>
      </c>
      <c r="L287" s="23"/>
      <c r="M287" s="169"/>
      <c r="N287" s="39"/>
      <c r="O287" s="200"/>
      <c r="P287" s="193"/>
      <c r="Q287" s="170" t="str">
        <f>IF(M287&gt;0,D284," ")</f>
        <v xml:space="preserve"> </v>
      </c>
      <c r="R287" s="25"/>
      <c r="S287" s="109" t="str">
        <f>IF(Q287=" "," ",IF(D288="W",LOOKUP(Q287,Admin!B:B,Admin!C:C),IF(D288="m",LOOKUP(Q287,Admin!B:B,Admin!D:D),"Check D288")))</f>
        <v xml:space="preserve"> </v>
      </c>
      <c r="T287" s="22"/>
      <c r="W287" s="317">
        <f>Admin!B287</f>
        <v>39829</v>
      </c>
    </row>
    <row r="288" spans="1:23" ht="13.5" thickTop="1" thickBot="1" x14ac:dyDescent="0.25">
      <c r="A288" s="19"/>
      <c r="B288" s="23" t="s">
        <v>30</v>
      </c>
      <c r="C288" s="23"/>
      <c r="D288" s="90"/>
      <c r="E288" s="29" t="s">
        <v>53</v>
      </c>
      <c r="F288" s="274" t="str">
        <f>IF(D290="D","Enter M for Director","Enter M or W for Employee")</f>
        <v>Enter M or W for Employee</v>
      </c>
      <c r="G288" s="21"/>
      <c r="H288" s="24"/>
      <c r="I288" s="24"/>
      <c r="J288" s="30"/>
      <c r="K288" s="21" t="s">
        <v>395</v>
      </c>
      <c r="L288" s="21"/>
      <c r="M288" s="205"/>
      <c r="N288" s="39"/>
      <c r="O288" s="206"/>
      <c r="P288" s="193"/>
      <c r="Q288" s="203" t="str">
        <f>IF(M288&gt;0,"Enter Date"," ")</f>
        <v xml:space="preserve"> </v>
      </c>
      <c r="R288" s="25"/>
      <c r="S288" s="109" t="str">
        <f>IF(Q288=" "," ",IF(D288="W",LOOKUP(Q288,Admin!B:B,Admin!C:C),IF(D288="m",LOOKUP(Q288,Admin!B:B,Admin!D:D),"Check D288")))</f>
        <v xml:space="preserve"> </v>
      </c>
      <c r="T288" s="22"/>
      <c r="W288" s="317">
        <f>Admin!B288</f>
        <v>39830</v>
      </c>
    </row>
    <row r="289" spans="1:23" ht="12.75" thickTop="1" x14ac:dyDescent="0.2">
      <c r="A289" s="19"/>
      <c r="B289" s="23" t="s">
        <v>18</v>
      </c>
      <c r="C289" s="23"/>
      <c r="D289" s="177">
        <v>11</v>
      </c>
      <c r="E289" s="26"/>
      <c r="F289" s="73"/>
      <c r="G289" s="35"/>
      <c r="H289" s="21"/>
      <c r="I289" s="21"/>
      <c r="J289" s="30"/>
      <c r="K289" s="21" t="s">
        <v>50</v>
      </c>
      <c r="L289" s="21"/>
      <c r="M289" s="205"/>
      <c r="N289" s="39"/>
      <c r="O289" s="206"/>
      <c r="P289" s="193"/>
      <c r="Q289" s="203" t="str">
        <f>IF(M289&gt;0,"Enter Date"," ")</f>
        <v xml:space="preserve"> </v>
      </c>
      <c r="R289" s="25"/>
      <c r="S289" s="109" t="str">
        <f>IF(Q289=" "," ",IF(D288="W",LOOKUP(Q289,Admin!B:B,Admin!C:C),IF(D288="m",LOOKUP(Q289,Admin!B:B,Admin!D:D),"Check D288")))</f>
        <v xml:space="preserve"> </v>
      </c>
      <c r="T289" s="22"/>
      <c r="W289" s="317">
        <f>Admin!B289</f>
        <v>39831</v>
      </c>
    </row>
    <row r="290" spans="1:23" ht="13.5" customHeight="1" x14ac:dyDescent="0.2">
      <c r="A290" s="19"/>
      <c r="B290" s="23" t="s">
        <v>272</v>
      </c>
      <c r="C290" s="23"/>
      <c r="D290" s="275"/>
      <c r="E290" s="21"/>
      <c r="F290" s="255" t="s">
        <v>273</v>
      </c>
      <c r="G290" s="35"/>
      <c r="H290" s="21"/>
      <c r="I290" s="21"/>
      <c r="J290" s="30"/>
      <c r="K290" s="21" t="s">
        <v>51</v>
      </c>
      <c r="L290" s="21"/>
      <c r="M290" s="205"/>
      <c r="N290" s="39"/>
      <c r="O290" s="206"/>
      <c r="P290" s="193"/>
      <c r="Q290" s="203" t="str">
        <f>IF(M290&gt;0,"Enter Date"," ")</f>
        <v xml:space="preserve"> </v>
      </c>
      <c r="R290" s="25"/>
      <c r="S290" s="109" t="str">
        <f>IF(Q290=" "," ",IF(D288="W",LOOKUP(Q290,Admin!B:B,Admin!C:C),IF(D288="m",LOOKUP(Q290,Admin!B:B,Admin!D:D),"Check D288")))</f>
        <v xml:space="preserve"> </v>
      </c>
      <c r="T290" s="22"/>
      <c r="W290" s="317">
        <f>Admin!B290</f>
        <v>39832</v>
      </c>
    </row>
    <row r="291" spans="1:23" ht="12" customHeight="1" x14ac:dyDescent="0.2">
      <c r="A291" s="19"/>
      <c r="B291" s="21"/>
      <c r="C291" s="21"/>
      <c r="D291" s="21"/>
      <c r="E291" s="21"/>
      <c r="F291" s="318"/>
      <c r="G291" s="318"/>
      <c r="H291" s="318"/>
      <c r="I291" s="21"/>
      <c r="J291" s="30"/>
      <c r="K291" s="71" t="s">
        <v>394</v>
      </c>
      <c r="L291" s="71"/>
      <c r="M291" s="71">
        <f>ROUNDDOWN(Admin!N$19/10,0)</f>
        <v>543</v>
      </c>
      <c r="N291" s="71"/>
      <c r="O291" s="71" t="s">
        <v>31</v>
      </c>
      <c r="P291" s="194"/>
      <c r="Q291" s="71" t="s">
        <v>29</v>
      </c>
      <c r="R291" s="21"/>
      <c r="S291" s="38"/>
      <c r="T291" s="22"/>
      <c r="W291" s="317">
        <f>Admin!B291</f>
        <v>39833</v>
      </c>
    </row>
    <row r="292" spans="1:23" ht="6" customHeight="1" thickBot="1" x14ac:dyDescent="0.25">
      <c r="A292" s="19"/>
      <c r="B292" s="21"/>
      <c r="C292" s="21"/>
      <c r="D292" s="21"/>
      <c r="E292" s="21"/>
      <c r="F292" s="319"/>
      <c r="G292" s="319"/>
      <c r="H292" s="319"/>
      <c r="I292" s="21"/>
      <c r="J292" s="30"/>
      <c r="K292" s="71"/>
      <c r="L292" s="71"/>
      <c r="M292" s="71"/>
      <c r="N292" s="71"/>
      <c r="O292" s="71"/>
      <c r="P292" s="194"/>
      <c r="Q292" s="71"/>
      <c r="R292" s="21"/>
      <c r="S292" s="38"/>
      <c r="T292" s="22"/>
      <c r="W292" s="317">
        <f>Admin!B292</f>
        <v>39834</v>
      </c>
    </row>
    <row r="293" spans="1:23" ht="12" customHeight="1" thickTop="1" thickBot="1" x14ac:dyDescent="0.25">
      <c r="A293" s="19"/>
      <c r="B293" s="107" t="s">
        <v>45</v>
      </c>
      <c r="C293" s="66"/>
      <c r="D293" s="274" t="s">
        <v>407</v>
      </c>
      <c r="E293" s="21"/>
      <c r="F293" s="319"/>
      <c r="G293" s="319"/>
      <c r="H293" s="319"/>
      <c r="I293" s="21"/>
      <c r="J293" s="30"/>
      <c r="K293" s="107" t="s">
        <v>55</v>
      </c>
      <c r="L293" s="66"/>
      <c r="M293" s="21"/>
      <c r="N293" s="21"/>
      <c r="O293" s="21"/>
      <c r="P293" s="189"/>
      <c r="Q293" s="38" t="s">
        <v>25</v>
      </c>
      <c r="R293" s="68"/>
      <c r="S293" s="69"/>
      <c r="T293" s="22"/>
      <c r="W293" s="317">
        <f>Admin!B293</f>
        <v>39835</v>
      </c>
    </row>
    <row r="294" spans="1:23" ht="12.75" thickTop="1" x14ac:dyDescent="0.2">
      <c r="A294" s="19"/>
      <c r="B294" s="21" t="s">
        <v>40</v>
      </c>
      <c r="C294" s="21"/>
      <c r="D294" s="207"/>
      <c r="E294" s="21"/>
      <c r="F294" s="67" t="s">
        <v>43</v>
      </c>
      <c r="G294" s="67"/>
      <c r="H294" s="208"/>
      <c r="I294" s="21"/>
      <c r="J294" s="30"/>
      <c r="K294" s="21" t="s">
        <v>48</v>
      </c>
      <c r="L294" s="21"/>
      <c r="M294" s="72" t="s">
        <v>99</v>
      </c>
      <c r="N294" s="21"/>
      <c r="O294" s="201" t="s">
        <v>33</v>
      </c>
      <c r="P294" s="109"/>
      <c r="Q294" s="202" t="str">
        <f>IF(O294="Y","Enter Date"," ")</f>
        <v xml:space="preserve"> </v>
      </c>
      <c r="R294" s="36"/>
      <c r="S294" s="109" t="str">
        <f>IF(O294="N"," ",IF(D288="W",LOOKUP(Q294,Admin!B:B,Admin!C:C),IF(D288="m",LOOKUP(Q294,Admin!B:B,Admin!D:D),"Check D288")))</f>
        <v xml:space="preserve"> </v>
      </c>
      <c r="T294" s="22"/>
      <c r="W294" s="317">
        <f>Admin!B294</f>
        <v>39836</v>
      </c>
    </row>
    <row r="295" spans="1:23" ht="13.5" customHeight="1" x14ac:dyDescent="0.2">
      <c r="A295" s="19"/>
      <c r="B295" s="21" t="s">
        <v>41</v>
      </c>
      <c r="C295" s="21"/>
      <c r="D295" s="207"/>
      <c r="E295" s="21"/>
      <c r="F295" s="67" t="s">
        <v>44</v>
      </c>
      <c r="G295" s="67"/>
      <c r="H295" s="208"/>
      <c r="I295" s="21"/>
      <c r="J295" s="30"/>
      <c r="K295" s="327" t="s">
        <v>49</v>
      </c>
      <c r="L295" s="327"/>
      <c r="M295" s="328"/>
      <c r="N295" s="328"/>
      <c r="O295" s="328"/>
      <c r="P295" s="328"/>
      <c r="Q295" s="328"/>
      <c r="R295" s="328"/>
      <c r="S295" s="328"/>
      <c r="T295" s="22"/>
      <c r="W295" s="317">
        <f>Admin!B295</f>
        <v>39837</v>
      </c>
    </row>
    <row r="296" spans="1:23" ht="9" customHeight="1" thickBot="1" x14ac:dyDescent="0.25">
      <c r="A296" s="82"/>
      <c r="B296" s="27"/>
      <c r="C296" s="27"/>
      <c r="D296" s="27"/>
      <c r="E296" s="27"/>
      <c r="F296" s="27"/>
      <c r="G296" s="27"/>
      <c r="H296" s="27"/>
      <c r="I296" s="27"/>
      <c r="J296" s="31"/>
      <c r="K296" s="27"/>
      <c r="L296" s="27"/>
      <c r="M296" s="27"/>
      <c r="N296" s="27"/>
      <c r="O296" s="27"/>
      <c r="P296" s="195"/>
      <c r="Q296" s="27"/>
      <c r="R296" s="27"/>
      <c r="S296" s="27"/>
      <c r="T296" s="33"/>
      <c r="W296" s="317">
        <f>Admin!B296</f>
        <v>39838</v>
      </c>
    </row>
    <row r="297" spans="1:23" ht="22.5" customHeight="1" thickBot="1" x14ac:dyDescent="0.25">
      <c r="A297" s="345"/>
      <c r="B297" s="345"/>
      <c r="C297" s="345"/>
      <c r="D297" s="345"/>
      <c r="E297" s="345"/>
      <c r="F297" s="345"/>
      <c r="G297" s="345"/>
      <c r="H297" s="345"/>
      <c r="I297" s="345"/>
      <c r="J297" s="345"/>
      <c r="K297" s="345"/>
      <c r="L297" s="345"/>
      <c r="M297" s="345"/>
      <c r="N297" s="345"/>
      <c r="O297" s="345"/>
      <c r="P297" s="345"/>
      <c r="Q297" s="345"/>
      <c r="R297" s="345"/>
      <c r="S297" s="345"/>
      <c r="T297" s="345"/>
      <c r="W297" s="317">
        <f>Admin!B297</f>
        <v>39839</v>
      </c>
    </row>
    <row r="298" spans="1:23" ht="9" customHeight="1" thickBot="1" x14ac:dyDescent="0.25">
      <c r="A298" s="16"/>
      <c r="B298" s="17"/>
      <c r="C298" s="17"/>
      <c r="D298" s="17"/>
      <c r="E298" s="17"/>
      <c r="F298" s="17"/>
      <c r="G298" s="17"/>
      <c r="H298" s="17"/>
      <c r="I298" s="17"/>
      <c r="J298" s="80"/>
      <c r="K298" s="17"/>
      <c r="L298" s="17"/>
      <c r="M298" s="17"/>
      <c r="N298" s="17"/>
      <c r="O298" s="17"/>
      <c r="P298" s="188"/>
      <c r="Q298" s="17"/>
      <c r="R298" s="17"/>
      <c r="S298" s="17"/>
      <c r="T298" s="18"/>
      <c r="W298" s="317">
        <f>Admin!B298</f>
        <v>39840</v>
      </c>
    </row>
    <row r="299" spans="1:23" ht="15" customHeight="1" thickTop="1" thickBot="1" x14ac:dyDescent="0.25">
      <c r="A299" s="19"/>
      <c r="B299" s="107" t="s">
        <v>122</v>
      </c>
      <c r="C299" s="66"/>
      <c r="D299" s="21"/>
      <c r="E299" s="21"/>
      <c r="F299" s="21"/>
      <c r="G299" s="21"/>
      <c r="H299" s="327" t="s">
        <v>94</v>
      </c>
      <c r="I299" s="21"/>
      <c r="J299" s="30"/>
      <c r="K299" s="107" t="s">
        <v>23</v>
      </c>
      <c r="L299" s="66"/>
      <c r="M299" s="87"/>
      <c r="N299" s="20"/>
      <c r="O299" s="329"/>
      <c r="P299" s="330"/>
      <c r="Q299" s="325"/>
      <c r="R299" s="68"/>
      <c r="S299" s="323"/>
      <c r="T299" s="22"/>
      <c r="W299" s="317">
        <f>Admin!B299</f>
        <v>39841</v>
      </c>
    </row>
    <row r="300" spans="1:23" ht="6" customHeight="1" thickTop="1" thickBot="1" x14ac:dyDescent="0.25">
      <c r="A300" s="19"/>
      <c r="B300" s="66"/>
      <c r="C300" s="66"/>
      <c r="D300" s="21"/>
      <c r="E300" s="21"/>
      <c r="F300" s="21"/>
      <c r="G300" s="21"/>
      <c r="H300" s="327"/>
      <c r="I300" s="21"/>
      <c r="J300" s="30"/>
      <c r="K300" s="66"/>
      <c r="L300" s="66"/>
      <c r="M300" s="87"/>
      <c r="N300" s="20"/>
      <c r="O300" s="21"/>
      <c r="P300" s="189"/>
      <c r="Q300" s="326"/>
      <c r="R300" s="21"/>
      <c r="S300" s="324"/>
      <c r="T300" s="22"/>
      <c r="W300" s="317">
        <f>Admin!B300</f>
        <v>39842</v>
      </c>
    </row>
    <row r="301" spans="1:23" ht="14.25" thickTop="1" thickBot="1" x14ac:dyDescent="0.25">
      <c r="A301" s="19"/>
      <c r="B301" s="21" t="s">
        <v>101</v>
      </c>
      <c r="C301" s="21"/>
      <c r="D301" s="346"/>
      <c r="E301" s="347"/>
      <c r="F301" s="348"/>
      <c r="G301" s="23"/>
      <c r="H301" s="29" t="s">
        <v>95</v>
      </c>
      <c r="I301" s="23"/>
      <c r="J301" s="65"/>
      <c r="K301" s="21" t="s">
        <v>19</v>
      </c>
      <c r="L301" s="21"/>
      <c r="M301" s="341"/>
      <c r="N301" s="342"/>
      <c r="O301" s="343"/>
      <c r="P301" s="190"/>
      <c r="Q301" s="179"/>
      <c r="R301" s="176"/>
      <c r="S301" s="180"/>
      <c r="T301" s="22"/>
      <c r="W301" s="317">
        <f>Admin!B301</f>
        <v>39843</v>
      </c>
    </row>
    <row r="302" spans="1:23" ht="13.5" thickTop="1" thickBot="1" x14ac:dyDescent="0.25">
      <c r="A302" s="19"/>
      <c r="B302" s="21" t="s">
        <v>12</v>
      </c>
      <c r="C302" s="21"/>
      <c r="D302" s="346"/>
      <c r="E302" s="347"/>
      <c r="F302" s="348"/>
      <c r="G302" s="23"/>
      <c r="H302" s="197"/>
      <c r="I302" s="23"/>
      <c r="J302" s="30"/>
      <c r="K302" s="21"/>
      <c r="L302" s="21"/>
      <c r="M302" s="64"/>
      <c r="N302" s="64"/>
      <c r="O302" s="209" t="s">
        <v>104</v>
      </c>
      <c r="P302" s="189"/>
      <c r="Q302" s="38" t="s">
        <v>25</v>
      </c>
      <c r="R302" s="68"/>
      <c r="S302" s="38" t="s">
        <v>56</v>
      </c>
      <c r="T302" s="22"/>
      <c r="W302" s="317">
        <f>Admin!B302</f>
        <v>39844</v>
      </c>
    </row>
    <row r="303" spans="1:23" ht="13.5" customHeight="1" thickTop="1" thickBot="1" x14ac:dyDescent="0.25">
      <c r="A303" s="19"/>
      <c r="B303" s="21" t="s">
        <v>13</v>
      </c>
      <c r="C303" s="21"/>
      <c r="D303" s="346"/>
      <c r="E303" s="347"/>
      <c r="F303" s="348"/>
      <c r="G303" s="23"/>
      <c r="H303" s="35" t="s">
        <v>96</v>
      </c>
      <c r="I303" s="23"/>
      <c r="J303" s="30"/>
      <c r="K303" s="23" t="s">
        <v>17</v>
      </c>
      <c r="L303" s="23"/>
      <c r="M303" s="170"/>
      <c r="N303" s="63"/>
      <c r="O303" s="179" t="str">
        <f>IF(M303=0," ",IF((M303+6208)&lt;O$9," ",M303+5844))</f>
        <v xml:space="preserve"> </v>
      </c>
      <c r="P303" s="178">
        <f>IF(O303=" ",1,IF(O303&gt;O$9,54,IF(D314="W",LOOKUP(O303,Admin!B:B,Admin!C:C),IF(D314="M",(LOOKUP(O303,Admin!B:B,Admin!D:D))))))</f>
        <v>1</v>
      </c>
      <c r="Q303" s="63" t="str">
        <f>IF(M303=" "," ",IF(D308="F",M303+21915,IF(D308="M",M303+23741," ")))</f>
        <v xml:space="preserve"> </v>
      </c>
      <c r="R303" s="21"/>
      <c r="S303" s="109" t="str">
        <f>IF(Q303=" "," ",IF(Q303&lt;Admin!E$2,F310,IF(Q303&gt;Admin!E$366," ",IF(D314="W",LOOKUP(Q303,Admin!B:B,Admin!C:C),IF(D314="M",LOOKUP(Q303,Admin!B:B,Admin!D:D),"Check D314")))))</f>
        <v xml:space="preserve"> </v>
      </c>
      <c r="T303" s="22"/>
      <c r="W303" s="317">
        <f>Admin!B303</f>
        <v>39845</v>
      </c>
    </row>
    <row r="304" spans="1:23" ht="13.5" thickTop="1" thickBot="1" x14ac:dyDescent="0.25">
      <c r="A304" s="19"/>
      <c r="B304" s="21" t="s">
        <v>14</v>
      </c>
      <c r="C304" s="21"/>
      <c r="D304" s="346"/>
      <c r="E304" s="347"/>
      <c r="F304" s="348"/>
      <c r="G304" s="23"/>
      <c r="H304" s="198"/>
      <c r="I304" s="23"/>
      <c r="J304" s="30"/>
      <c r="K304" s="23" t="s">
        <v>46</v>
      </c>
      <c r="L304" s="23"/>
      <c r="M304" s="72" t="s">
        <v>99</v>
      </c>
      <c r="N304" s="21"/>
      <c r="O304" s="201" t="s">
        <v>33</v>
      </c>
      <c r="P304" s="109"/>
      <c r="Q304" s="202" t="str">
        <f>IF(O304="Y","Enter Date"," ")</f>
        <v xml:space="preserve"> </v>
      </c>
      <c r="R304" s="36"/>
      <c r="S304" s="109" t="str">
        <f>IF(O304="N"," ",IF(D314="W",LOOKUP(Q304,Admin!B:B,Admin!C:C),IF(D314="m",LOOKUP(Q304,Admin!B:B,Admin!D:D),"Check D314")))</f>
        <v xml:space="preserve"> </v>
      </c>
      <c r="T304" s="22"/>
      <c r="W304" s="317">
        <f>Admin!B304</f>
        <v>39846</v>
      </c>
    </row>
    <row r="305" spans="1:23" ht="13.5" thickTop="1" thickBot="1" x14ac:dyDescent="0.25">
      <c r="A305" s="19"/>
      <c r="B305" s="21" t="s">
        <v>15</v>
      </c>
      <c r="C305" s="21"/>
      <c r="D305" s="346"/>
      <c r="E305" s="347"/>
      <c r="F305" s="348"/>
      <c r="G305" s="23"/>
      <c r="H305" s="35" t="s">
        <v>97</v>
      </c>
      <c r="I305" s="23"/>
      <c r="J305" s="30"/>
      <c r="K305" s="23" t="s">
        <v>47</v>
      </c>
      <c r="L305" s="23"/>
      <c r="M305" s="72" t="s">
        <v>99</v>
      </c>
      <c r="N305" s="21"/>
      <c r="O305" s="6" t="s">
        <v>33</v>
      </c>
      <c r="P305" s="109"/>
      <c r="Q305" s="202" t="str">
        <f>IF(O305="Y","Enter Date"," ")</f>
        <v xml:space="preserve"> </v>
      </c>
      <c r="R305" s="37"/>
      <c r="S305" s="109" t="str">
        <f>IF(O305="N"," ",IF(D314="W",LOOKUP(Q305,Admin!B:B,Admin!C:C),IF(D314="m",LOOKUP(Q305,Admin!B:B,Admin!D:D),"Check D314")))</f>
        <v xml:space="preserve"> </v>
      </c>
      <c r="T305" s="22"/>
      <c r="W305" s="317">
        <f>Admin!B305</f>
        <v>39847</v>
      </c>
    </row>
    <row r="306" spans="1:23" ht="13.5" thickTop="1" thickBot="1" x14ac:dyDescent="0.25">
      <c r="A306" s="19"/>
      <c r="B306" s="21" t="s">
        <v>16</v>
      </c>
      <c r="C306" s="21"/>
      <c r="D306" s="171"/>
      <c r="E306" s="23"/>
      <c r="F306" s="23"/>
      <c r="G306" s="23"/>
      <c r="H306" s="197"/>
      <c r="I306" s="23"/>
      <c r="J306" s="30"/>
      <c r="K306" s="71" t="s">
        <v>54</v>
      </c>
      <c r="L306" s="71"/>
      <c r="M306" s="21"/>
      <c r="N306" s="21"/>
      <c r="O306" s="21"/>
      <c r="P306" s="189"/>
      <c r="Q306" s="21"/>
      <c r="R306" s="21"/>
      <c r="S306" s="21"/>
      <c r="T306" s="22"/>
      <c r="W306" s="317">
        <f>Admin!B306</f>
        <v>39848</v>
      </c>
    </row>
    <row r="307" spans="1:23" ht="12" customHeight="1" thickTop="1" thickBot="1" x14ac:dyDescent="0.25">
      <c r="A307" s="19"/>
      <c r="B307" s="21"/>
      <c r="C307" s="21"/>
      <c r="D307" s="23"/>
      <c r="E307" s="23"/>
      <c r="F307" s="23"/>
      <c r="G307" s="23"/>
      <c r="H307" s="29" t="s">
        <v>98</v>
      </c>
      <c r="I307" s="23"/>
      <c r="J307" s="30"/>
      <c r="K307" s="21"/>
      <c r="L307" s="21"/>
      <c r="M307" s="21"/>
      <c r="N307" s="21"/>
      <c r="O307" s="21"/>
      <c r="P307" s="189"/>
      <c r="Q307" s="21"/>
      <c r="R307" s="21"/>
      <c r="S307" s="21"/>
      <c r="T307" s="81"/>
      <c r="W307" s="317">
        <f>Admin!B307</f>
        <v>39849</v>
      </c>
    </row>
    <row r="308" spans="1:23" ht="15" customHeight="1" thickTop="1" thickBot="1" x14ac:dyDescent="0.25">
      <c r="A308" s="19"/>
      <c r="B308" s="21" t="s">
        <v>100</v>
      </c>
      <c r="C308" s="21"/>
      <c r="D308" s="90"/>
      <c r="E308" s="21"/>
      <c r="F308" s="21"/>
      <c r="G308" s="21"/>
      <c r="H308" s="199"/>
      <c r="I308" s="21"/>
      <c r="J308" s="30"/>
      <c r="K308" s="107" t="s">
        <v>28</v>
      </c>
      <c r="L308" s="66"/>
      <c r="M308" s="87"/>
      <c r="N308" s="20"/>
      <c r="O308" s="106"/>
      <c r="P308" s="191"/>
      <c r="Q308" s="38"/>
      <c r="R308" s="68"/>
      <c r="S308" s="69"/>
      <c r="T308" s="22"/>
      <c r="W308" s="317">
        <f>Admin!B308</f>
        <v>39850</v>
      </c>
    </row>
    <row r="309" spans="1:23" ht="13.5" thickTop="1" thickBot="1" x14ac:dyDescent="0.25">
      <c r="A309" s="19"/>
      <c r="B309" s="21"/>
      <c r="C309" s="21"/>
      <c r="D309" s="63"/>
      <c r="E309" s="21"/>
      <c r="F309" s="38" t="s">
        <v>56</v>
      </c>
      <c r="G309" s="68"/>
      <c r="H309" s="21"/>
      <c r="I309" s="23"/>
      <c r="J309" s="30"/>
      <c r="K309" s="21"/>
      <c r="L309" s="71"/>
      <c r="M309" s="250" t="s">
        <v>131</v>
      </c>
      <c r="N309" s="21"/>
      <c r="O309" s="37"/>
      <c r="P309" s="192"/>
      <c r="Q309" s="38" t="s">
        <v>25</v>
      </c>
      <c r="R309" s="21"/>
      <c r="S309" s="109"/>
      <c r="T309" s="22"/>
      <c r="W309" s="317">
        <f>Admin!B309</f>
        <v>39851</v>
      </c>
    </row>
    <row r="310" spans="1:23" ht="13.5" thickTop="1" thickBot="1" x14ac:dyDescent="0.25">
      <c r="A310" s="19"/>
      <c r="B310" s="21" t="s">
        <v>279</v>
      </c>
      <c r="C310" s="21"/>
      <c r="D310" s="170"/>
      <c r="E310" s="21"/>
      <c r="F310" s="108" t="str">
        <f>IF(D310=0," ",IF(D314="W",LOOKUP(D310,Admin!B:B,Admin!C:C),IF(D314="M",LOOKUP(D310,Admin!B:B,Admin!D:D),LOOKUP(D310,Admin!B:B,Admin!C:C))))</f>
        <v xml:space="preserve"> </v>
      </c>
      <c r="G310" s="70"/>
      <c r="H310" s="21"/>
      <c r="I310" s="21"/>
      <c r="J310" s="30"/>
      <c r="K310" s="21" t="s">
        <v>79</v>
      </c>
      <c r="L310" s="71"/>
      <c r="M310" s="68"/>
      <c r="N310" s="21"/>
      <c r="O310" s="204"/>
      <c r="P310" s="109"/>
      <c r="Q310" s="203" t="str">
        <f>IF(O310&gt;0,"Enter Date"," ")</f>
        <v xml:space="preserve"> </v>
      </c>
      <c r="R310" s="25"/>
      <c r="S310" s="109" t="str">
        <f>IF(Q310=" "," ",IF(D314="W",LOOKUP(Q310,Admin!B:B,Admin!C:C),IF(D314="m",LOOKUP(Q310,Admin!B:B,Admin!D:D),"Check D314")))</f>
        <v xml:space="preserve"> </v>
      </c>
      <c r="T310" s="22"/>
      <c r="W310" s="317">
        <f>Admin!B310</f>
        <v>39852</v>
      </c>
    </row>
    <row r="311" spans="1:23" ht="6" customHeight="1" thickTop="1" thickBot="1" x14ac:dyDescent="0.25">
      <c r="A311" s="19"/>
      <c r="B311" s="21"/>
      <c r="C311" s="21"/>
      <c r="D311" s="63"/>
      <c r="E311" s="21"/>
      <c r="F311" s="108"/>
      <c r="G311" s="70"/>
      <c r="H311" s="21"/>
      <c r="I311" s="21"/>
      <c r="J311" s="21"/>
      <c r="K311" s="21"/>
      <c r="L311" s="71"/>
      <c r="M311" s="68"/>
      <c r="N311" s="21"/>
      <c r="O311" s="37"/>
      <c r="P311" s="109"/>
      <c r="Q311" s="63"/>
      <c r="R311" s="25"/>
      <c r="S311" s="109"/>
      <c r="T311" s="22"/>
      <c r="W311" s="317">
        <f>Admin!B311</f>
        <v>39853</v>
      </c>
    </row>
    <row r="312" spans="1:23" ht="13.5" thickTop="1" thickBot="1" x14ac:dyDescent="0.25">
      <c r="A312" s="19"/>
      <c r="B312" s="21" t="s">
        <v>52</v>
      </c>
      <c r="C312" s="21"/>
      <c r="D312" s="170"/>
      <c r="E312" s="21"/>
      <c r="F312" s="108" t="str">
        <f>IF(D310=0," ",IF(D312=0," ",IF(D314="W",LOOKUP(D312,Admin!B:B,Admin!C:C),IF(D314="M",LOOKUP(D312,Admin!B:B,Admin!D:D),LOOKUP(D312,Admin!B:B,Admin!C:C)))))</f>
        <v xml:space="preserve"> </v>
      </c>
      <c r="G312" s="70"/>
      <c r="H312" s="21"/>
      <c r="I312" s="21"/>
      <c r="J312" s="30"/>
      <c r="K312" s="211" t="s">
        <v>119</v>
      </c>
      <c r="L312" s="21"/>
      <c r="M312" s="38" t="s">
        <v>27</v>
      </c>
      <c r="N312" s="38"/>
      <c r="O312" s="38" t="s">
        <v>26</v>
      </c>
      <c r="P312" s="24"/>
      <c r="Q312" s="38" t="s">
        <v>25</v>
      </c>
      <c r="R312" s="68"/>
      <c r="S312" s="69"/>
      <c r="T312" s="22"/>
      <c r="W312" s="317">
        <f>Admin!B312</f>
        <v>39854</v>
      </c>
    </row>
    <row r="313" spans="1:23" ht="13.5" thickTop="1" thickBot="1" x14ac:dyDescent="0.25">
      <c r="A313" s="19"/>
      <c r="B313" s="21"/>
      <c r="C313" s="21"/>
      <c r="D313" s="63"/>
      <c r="E313" s="21"/>
      <c r="F313" s="34"/>
      <c r="G313" s="34"/>
      <c r="H313" s="21"/>
      <c r="I313" s="21"/>
      <c r="J313" s="30"/>
      <c r="K313" s="23" t="s">
        <v>42</v>
      </c>
      <c r="L313" s="23"/>
      <c r="M313" s="169"/>
      <c r="N313" s="39"/>
      <c r="O313" s="200"/>
      <c r="P313" s="193"/>
      <c r="Q313" s="170" t="str">
        <f>IF(M313&gt;0,D310," ")</f>
        <v xml:space="preserve"> </v>
      </c>
      <c r="R313" s="25"/>
      <c r="S313" s="109" t="str">
        <f>IF(Q313=" "," ",IF(D314="W",LOOKUP(Q313,Admin!B:B,Admin!C:C),IF(D314="m",LOOKUP(Q313,Admin!B:B,Admin!D:D),"Check D314")))</f>
        <v xml:space="preserve"> </v>
      </c>
      <c r="T313" s="22"/>
      <c r="W313" s="317">
        <f>Admin!B313</f>
        <v>39855</v>
      </c>
    </row>
    <row r="314" spans="1:23" ht="13.5" thickTop="1" thickBot="1" x14ac:dyDescent="0.25">
      <c r="A314" s="19"/>
      <c r="B314" s="23" t="s">
        <v>30</v>
      </c>
      <c r="C314" s="23"/>
      <c r="D314" s="90"/>
      <c r="E314" s="29" t="s">
        <v>53</v>
      </c>
      <c r="F314" s="274" t="str">
        <f>IF(D316="D","Enter M for Director","Enter M or W for Employee")</f>
        <v>Enter M or W for Employee</v>
      </c>
      <c r="G314" s="21"/>
      <c r="H314" s="24"/>
      <c r="I314" s="24"/>
      <c r="J314" s="30"/>
      <c r="K314" s="21" t="s">
        <v>395</v>
      </c>
      <c r="L314" s="21"/>
      <c r="M314" s="205"/>
      <c r="N314" s="39"/>
      <c r="O314" s="206"/>
      <c r="P314" s="193"/>
      <c r="Q314" s="203" t="str">
        <f>IF(M314&gt;0,"Enter Date"," ")</f>
        <v xml:space="preserve"> </v>
      </c>
      <c r="R314" s="25"/>
      <c r="S314" s="109" t="str">
        <f>IF(Q314=" "," ",IF(D314="W",LOOKUP(Q314,Admin!B:B,Admin!C:C),IF(D314="m",LOOKUP(Q314,Admin!B:B,Admin!D:D),"Check D314")))</f>
        <v xml:space="preserve"> </v>
      </c>
      <c r="T314" s="22"/>
      <c r="W314" s="317">
        <f>Admin!B314</f>
        <v>39856</v>
      </c>
    </row>
    <row r="315" spans="1:23" ht="12.75" thickTop="1" x14ac:dyDescent="0.2">
      <c r="A315" s="19"/>
      <c r="B315" s="23" t="s">
        <v>18</v>
      </c>
      <c r="C315" s="23"/>
      <c r="D315" s="177">
        <v>12</v>
      </c>
      <c r="E315" s="26"/>
      <c r="F315" s="73"/>
      <c r="G315" s="35"/>
      <c r="H315" s="21"/>
      <c r="I315" s="21"/>
      <c r="J315" s="30"/>
      <c r="K315" s="21" t="s">
        <v>50</v>
      </c>
      <c r="L315" s="21"/>
      <c r="M315" s="205"/>
      <c r="N315" s="39"/>
      <c r="O315" s="206"/>
      <c r="P315" s="193"/>
      <c r="Q315" s="203" t="str">
        <f>IF(M315&gt;0,"Enter Date"," ")</f>
        <v xml:space="preserve"> </v>
      </c>
      <c r="R315" s="25"/>
      <c r="S315" s="109" t="str">
        <f>IF(Q315=" "," ",IF(D314="W",LOOKUP(Q315,Admin!B:B,Admin!C:C),IF(D314="m",LOOKUP(Q315,Admin!B:B,Admin!D:D),"Check D314")))</f>
        <v xml:space="preserve"> </v>
      </c>
      <c r="T315" s="22"/>
      <c r="W315" s="317">
        <f>Admin!B315</f>
        <v>39857</v>
      </c>
    </row>
    <row r="316" spans="1:23" ht="13.5" customHeight="1" x14ac:dyDescent="0.2">
      <c r="A316" s="19"/>
      <c r="B316" s="23" t="s">
        <v>272</v>
      </c>
      <c r="C316" s="23"/>
      <c r="D316" s="275"/>
      <c r="E316" s="21"/>
      <c r="F316" s="255" t="s">
        <v>273</v>
      </c>
      <c r="G316" s="35"/>
      <c r="H316" s="21"/>
      <c r="I316" s="21"/>
      <c r="J316" s="30"/>
      <c r="K316" s="21" t="s">
        <v>51</v>
      </c>
      <c r="L316" s="21"/>
      <c r="M316" s="205"/>
      <c r="N316" s="39"/>
      <c r="O316" s="206"/>
      <c r="P316" s="193"/>
      <c r="Q316" s="203" t="str">
        <f>IF(M316&gt;0,"Enter Date"," ")</f>
        <v xml:space="preserve"> </v>
      </c>
      <c r="R316" s="25"/>
      <c r="S316" s="109" t="str">
        <f>IF(Q316=" "," ",IF(D314="W",LOOKUP(Q316,Admin!B:B,Admin!C:C),IF(D314="m",LOOKUP(Q316,Admin!B:B,Admin!D:D),"Check D314")))</f>
        <v xml:space="preserve"> </v>
      </c>
      <c r="T316" s="22"/>
      <c r="W316" s="317">
        <f>Admin!B316</f>
        <v>39858</v>
      </c>
    </row>
    <row r="317" spans="1:23" ht="12" customHeight="1" x14ac:dyDescent="0.2">
      <c r="A317" s="19"/>
      <c r="B317" s="21"/>
      <c r="C317" s="21"/>
      <c r="D317" s="21"/>
      <c r="E317" s="21"/>
      <c r="F317" s="318"/>
      <c r="G317" s="318"/>
      <c r="H317" s="318"/>
      <c r="I317" s="21"/>
      <c r="J317" s="30"/>
      <c r="K317" s="71" t="s">
        <v>394</v>
      </c>
      <c r="L317" s="71"/>
      <c r="M317" s="71">
        <f>ROUNDDOWN(Admin!N$19/10,0)</f>
        <v>543</v>
      </c>
      <c r="N317" s="71"/>
      <c r="O317" s="71" t="s">
        <v>31</v>
      </c>
      <c r="P317" s="194"/>
      <c r="Q317" s="71" t="s">
        <v>29</v>
      </c>
      <c r="R317" s="21"/>
      <c r="S317" s="38"/>
      <c r="T317" s="22"/>
      <c r="W317" s="317">
        <f>Admin!B317</f>
        <v>39859</v>
      </c>
    </row>
    <row r="318" spans="1:23" ht="6" customHeight="1" thickBot="1" x14ac:dyDescent="0.25">
      <c r="A318" s="19"/>
      <c r="B318" s="21"/>
      <c r="C318" s="21"/>
      <c r="D318" s="21"/>
      <c r="E318" s="21"/>
      <c r="F318" s="319"/>
      <c r="G318" s="319"/>
      <c r="H318" s="319"/>
      <c r="I318" s="21"/>
      <c r="J318" s="30"/>
      <c r="K318" s="71"/>
      <c r="L318" s="71"/>
      <c r="M318" s="71"/>
      <c r="N318" s="71"/>
      <c r="O318" s="71"/>
      <c r="P318" s="194"/>
      <c r="Q318" s="71"/>
      <c r="R318" s="21"/>
      <c r="S318" s="38"/>
      <c r="T318" s="22"/>
      <c r="W318" s="317">
        <f>Admin!B318</f>
        <v>39860</v>
      </c>
    </row>
    <row r="319" spans="1:23" ht="12" customHeight="1" thickTop="1" thickBot="1" x14ac:dyDescent="0.25">
      <c r="A319" s="19"/>
      <c r="B319" s="107" t="s">
        <v>45</v>
      </c>
      <c r="C319" s="66"/>
      <c r="D319" s="274" t="s">
        <v>407</v>
      </c>
      <c r="E319" s="21"/>
      <c r="F319" s="319"/>
      <c r="G319" s="319"/>
      <c r="H319" s="319"/>
      <c r="I319" s="21"/>
      <c r="J319" s="30"/>
      <c r="K319" s="107" t="s">
        <v>55</v>
      </c>
      <c r="L319" s="66"/>
      <c r="M319" s="21"/>
      <c r="N319" s="21"/>
      <c r="O319" s="21"/>
      <c r="P319" s="189"/>
      <c r="Q319" s="38" t="s">
        <v>25</v>
      </c>
      <c r="R319" s="68"/>
      <c r="S319" s="69"/>
      <c r="T319" s="22"/>
      <c r="W319" s="317">
        <f>Admin!B319</f>
        <v>39861</v>
      </c>
    </row>
    <row r="320" spans="1:23" ht="12.75" thickTop="1" x14ac:dyDescent="0.2">
      <c r="A320" s="19"/>
      <c r="B320" s="21" t="s">
        <v>40</v>
      </c>
      <c r="C320" s="21"/>
      <c r="D320" s="207"/>
      <c r="E320" s="21"/>
      <c r="F320" s="67" t="s">
        <v>43</v>
      </c>
      <c r="G320" s="67"/>
      <c r="H320" s="208"/>
      <c r="I320" s="21"/>
      <c r="J320" s="30"/>
      <c r="K320" s="21" t="s">
        <v>48</v>
      </c>
      <c r="L320" s="21"/>
      <c r="M320" s="72" t="s">
        <v>99</v>
      </c>
      <c r="N320" s="21"/>
      <c r="O320" s="201" t="s">
        <v>33</v>
      </c>
      <c r="P320" s="109"/>
      <c r="Q320" s="202" t="str">
        <f>IF(O320="Y","Enter Date"," ")</f>
        <v xml:space="preserve"> </v>
      </c>
      <c r="R320" s="36"/>
      <c r="S320" s="109" t="str">
        <f>IF(O320="N"," ",IF(D314="W",LOOKUP(Q320,Admin!B:B,Admin!C:C),IF(D314="m",LOOKUP(Q320,Admin!B:B,Admin!D:D),"Check D314")))</f>
        <v xml:space="preserve"> </v>
      </c>
      <c r="T320" s="22"/>
      <c r="W320" s="317">
        <f>Admin!B320</f>
        <v>39862</v>
      </c>
    </row>
    <row r="321" spans="1:23" ht="13.5" customHeight="1" x14ac:dyDescent="0.2">
      <c r="A321" s="19"/>
      <c r="B321" s="21" t="s">
        <v>41</v>
      </c>
      <c r="C321" s="21"/>
      <c r="D321" s="207"/>
      <c r="E321" s="21"/>
      <c r="F321" s="67" t="s">
        <v>44</v>
      </c>
      <c r="G321" s="67"/>
      <c r="H321" s="208"/>
      <c r="I321" s="21"/>
      <c r="J321" s="30"/>
      <c r="K321" s="327" t="s">
        <v>49</v>
      </c>
      <c r="L321" s="327"/>
      <c r="M321" s="328"/>
      <c r="N321" s="328"/>
      <c r="O321" s="328"/>
      <c r="P321" s="328"/>
      <c r="Q321" s="328"/>
      <c r="R321" s="328"/>
      <c r="S321" s="328"/>
      <c r="T321" s="22"/>
      <c r="W321" s="317">
        <f>Admin!B321</f>
        <v>39863</v>
      </c>
    </row>
    <row r="322" spans="1:23" ht="9" customHeight="1" thickBot="1" x14ac:dyDescent="0.25">
      <c r="A322" s="82"/>
      <c r="B322" s="27"/>
      <c r="C322" s="27"/>
      <c r="D322" s="27"/>
      <c r="E322" s="27"/>
      <c r="F322" s="27"/>
      <c r="G322" s="27"/>
      <c r="H322" s="27"/>
      <c r="I322" s="27"/>
      <c r="J322" s="31"/>
      <c r="K322" s="27"/>
      <c r="L322" s="27"/>
      <c r="M322" s="27"/>
      <c r="N322" s="27"/>
      <c r="O322" s="27"/>
      <c r="P322" s="195"/>
      <c r="Q322" s="27"/>
      <c r="R322" s="27"/>
      <c r="S322" s="27"/>
      <c r="T322" s="33"/>
      <c r="W322" s="317">
        <f>Admin!B322</f>
        <v>39864</v>
      </c>
    </row>
    <row r="323" spans="1:23" ht="22.5" customHeight="1" thickBot="1" x14ac:dyDescent="0.25">
      <c r="A323" s="345"/>
      <c r="B323" s="345"/>
      <c r="C323" s="345"/>
      <c r="D323" s="345"/>
      <c r="E323" s="345"/>
      <c r="F323" s="345"/>
      <c r="G323" s="345"/>
      <c r="H323" s="345"/>
      <c r="I323" s="345"/>
      <c r="J323" s="345"/>
      <c r="K323" s="345"/>
      <c r="L323" s="345"/>
      <c r="M323" s="345"/>
      <c r="N323" s="345"/>
      <c r="O323" s="345"/>
      <c r="P323" s="345"/>
      <c r="Q323" s="345"/>
      <c r="R323" s="345"/>
      <c r="S323" s="345"/>
      <c r="T323" s="345"/>
      <c r="W323" s="317">
        <f>Admin!B323</f>
        <v>39865</v>
      </c>
    </row>
    <row r="324" spans="1:23" ht="9" customHeight="1" thickBot="1" x14ac:dyDescent="0.25">
      <c r="A324" s="16"/>
      <c r="B324" s="17"/>
      <c r="C324" s="17"/>
      <c r="D324" s="17"/>
      <c r="E324" s="17"/>
      <c r="F324" s="17"/>
      <c r="G324" s="17"/>
      <c r="H324" s="17"/>
      <c r="I324" s="17"/>
      <c r="J324" s="80"/>
      <c r="K324" s="17"/>
      <c r="L324" s="17"/>
      <c r="M324" s="17"/>
      <c r="N324" s="17"/>
      <c r="O324" s="17"/>
      <c r="P324" s="188"/>
      <c r="Q324" s="17"/>
      <c r="R324" s="17"/>
      <c r="S324" s="17"/>
      <c r="T324" s="18"/>
      <c r="W324" s="317">
        <f>Admin!B324</f>
        <v>39866</v>
      </c>
    </row>
    <row r="325" spans="1:23" ht="15" customHeight="1" thickTop="1" thickBot="1" x14ac:dyDescent="0.25">
      <c r="A325" s="19"/>
      <c r="B325" s="107" t="s">
        <v>123</v>
      </c>
      <c r="C325" s="66"/>
      <c r="D325" s="21"/>
      <c r="E325" s="21"/>
      <c r="F325" s="21"/>
      <c r="G325" s="21"/>
      <c r="H325" s="327" t="s">
        <v>94</v>
      </c>
      <c r="I325" s="21"/>
      <c r="J325" s="30"/>
      <c r="K325" s="107" t="s">
        <v>23</v>
      </c>
      <c r="L325" s="66"/>
      <c r="M325" s="87"/>
      <c r="N325" s="20"/>
      <c r="O325" s="329"/>
      <c r="P325" s="330"/>
      <c r="Q325" s="325"/>
      <c r="R325" s="68"/>
      <c r="S325" s="323"/>
      <c r="T325" s="22"/>
      <c r="W325" s="317">
        <f>Admin!B325</f>
        <v>39867</v>
      </c>
    </row>
    <row r="326" spans="1:23" ht="6" customHeight="1" thickTop="1" thickBot="1" x14ac:dyDescent="0.25">
      <c r="A326" s="19"/>
      <c r="B326" s="66"/>
      <c r="C326" s="66"/>
      <c r="D326" s="21"/>
      <c r="E326" s="21"/>
      <c r="F326" s="21"/>
      <c r="G326" s="21"/>
      <c r="H326" s="327"/>
      <c r="I326" s="21"/>
      <c r="J326" s="30"/>
      <c r="K326" s="66"/>
      <c r="L326" s="66"/>
      <c r="M326" s="87"/>
      <c r="N326" s="20"/>
      <c r="O326" s="21"/>
      <c r="P326" s="189"/>
      <c r="Q326" s="326"/>
      <c r="R326" s="21"/>
      <c r="S326" s="324"/>
      <c r="T326" s="22"/>
      <c r="W326" s="317">
        <f>Admin!B326</f>
        <v>39868</v>
      </c>
    </row>
    <row r="327" spans="1:23" ht="14.25" thickTop="1" thickBot="1" x14ac:dyDescent="0.25">
      <c r="A327" s="19"/>
      <c r="B327" s="21" t="s">
        <v>101</v>
      </c>
      <c r="C327" s="21"/>
      <c r="D327" s="346"/>
      <c r="E327" s="347"/>
      <c r="F327" s="348"/>
      <c r="G327" s="23"/>
      <c r="H327" s="29" t="s">
        <v>95</v>
      </c>
      <c r="I327" s="23"/>
      <c r="J327" s="65"/>
      <c r="K327" s="21" t="s">
        <v>19</v>
      </c>
      <c r="L327" s="21"/>
      <c r="M327" s="341"/>
      <c r="N327" s="342"/>
      <c r="O327" s="343"/>
      <c r="P327" s="190"/>
      <c r="Q327" s="179"/>
      <c r="R327" s="176"/>
      <c r="S327" s="180"/>
      <c r="T327" s="22"/>
      <c r="W327" s="317">
        <f>Admin!B327</f>
        <v>39869</v>
      </c>
    </row>
    <row r="328" spans="1:23" ht="13.5" thickTop="1" thickBot="1" x14ac:dyDescent="0.25">
      <c r="A328" s="19"/>
      <c r="B328" s="21" t="s">
        <v>12</v>
      </c>
      <c r="C328" s="21"/>
      <c r="D328" s="346"/>
      <c r="E328" s="347"/>
      <c r="F328" s="348"/>
      <c r="G328" s="23"/>
      <c r="H328" s="197"/>
      <c r="I328" s="23"/>
      <c r="J328" s="30"/>
      <c r="K328" s="21"/>
      <c r="L328" s="21"/>
      <c r="M328" s="64"/>
      <c r="N328" s="64"/>
      <c r="O328" s="209" t="s">
        <v>104</v>
      </c>
      <c r="P328" s="189"/>
      <c r="Q328" s="38" t="s">
        <v>25</v>
      </c>
      <c r="R328" s="68"/>
      <c r="S328" s="38" t="s">
        <v>56</v>
      </c>
      <c r="T328" s="22"/>
      <c r="W328" s="317">
        <f>Admin!B328</f>
        <v>39870</v>
      </c>
    </row>
    <row r="329" spans="1:23" ht="13.5" customHeight="1" thickTop="1" thickBot="1" x14ac:dyDescent="0.25">
      <c r="A329" s="19"/>
      <c r="B329" s="21" t="s">
        <v>13</v>
      </c>
      <c r="C329" s="21"/>
      <c r="D329" s="346"/>
      <c r="E329" s="347"/>
      <c r="F329" s="348"/>
      <c r="G329" s="23"/>
      <c r="H329" s="35" t="s">
        <v>96</v>
      </c>
      <c r="I329" s="23"/>
      <c r="J329" s="30"/>
      <c r="K329" s="23" t="s">
        <v>17</v>
      </c>
      <c r="L329" s="23"/>
      <c r="M329" s="170"/>
      <c r="N329" s="63"/>
      <c r="O329" s="179" t="str">
        <f>IF(M329=0," ",IF((M329+6208)&lt;O$9," ",M329+5844))</f>
        <v xml:space="preserve"> </v>
      </c>
      <c r="P329" s="178">
        <f>IF(O329=" ",1,IF(O329&gt;O$9,54,IF(D340="W",LOOKUP(O329,Admin!B:B,Admin!C:C),IF(D340="M",(LOOKUP(O329,Admin!B:B,Admin!D:D))))))</f>
        <v>1</v>
      </c>
      <c r="Q329" s="63" t="str">
        <f>IF(M329=" "," ",IF(D334="F",M329+21915,IF(D334="M",M329+23741," ")))</f>
        <v xml:space="preserve"> </v>
      </c>
      <c r="R329" s="21"/>
      <c r="S329" s="109" t="str">
        <f>IF(Q329=" "," ",IF(Q329&lt;Admin!E$2,F336,IF(Q329&gt;Admin!E$366," ",IF(D340="W",LOOKUP(Q329,Admin!B:B,Admin!C:C),IF(D340="M",LOOKUP(Q329,Admin!B:B,Admin!D:D),"Check D340")))))</f>
        <v xml:space="preserve"> </v>
      </c>
      <c r="T329" s="22"/>
      <c r="W329" s="317">
        <f>Admin!B329</f>
        <v>39871</v>
      </c>
    </row>
    <row r="330" spans="1:23" ht="13.5" thickTop="1" thickBot="1" x14ac:dyDescent="0.25">
      <c r="A330" s="19"/>
      <c r="B330" s="21" t="s">
        <v>14</v>
      </c>
      <c r="C330" s="21"/>
      <c r="D330" s="346"/>
      <c r="E330" s="347"/>
      <c r="F330" s="348"/>
      <c r="G330" s="23"/>
      <c r="H330" s="198"/>
      <c r="I330" s="23"/>
      <c r="J330" s="30"/>
      <c r="K330" s="23" t="s">
        <v>46</v>
      </c>
      <c r="L330" s="23"/>
      <c r="M330" s="72" t="s">
        <v>99</v>
      </c>
      <c r="N330" s="21"/>
      <c r="O330" s="201" t="s">
        <v>33</v>
      </c>
      <c r="P330" s="109"/>
      <c r="Q330" s="202" t="str">
        <f>IF(O330="Y","Enter Date"," ")</f>
        <v xml:space="preserve"> </v>
      </c>
      <c r="R330" s="36"/>
      <c r="S330" s="109" t="str">
        <f>IF(O330="N"," ",IF(D340="W",LOOKUP(Q330,Admin!B:B,Admin!C:C),IF(D340="m",LOOKUP(Q330,Admin!B:B,Admin!D:D),"Check D340")))</f>
        <v xml:space="preserve"> </v>
      </c>
      <c r="T330" s="22"/>
      <c r="W330" s="317">
        <f>Admin!B330</f>
        <v>39872</v>
      </c>
    </row>
    <row r="331" spans="1:23" ht="13.5" thickTop="1" thickBot="1" x14ac:dyDescent="0.25">
      <c r="A331" s="19"/>
      <c r="B331" s="21" t="s">
        <v>15</v>
      </c>
      <c r="C331" s="21"/>
      <c r="D331" s="346"/>
      <c r="E331" s="347"/>
      <c r="F331" s="348"/>
      <c r="G331" s="23"/>
      <c r="H331" s="35" t="s">
        <v>97</v>
      </c>
      <c r="I331" s="23"/>
      <c r="J331" s="30"/>
      <c r="K331" s="23" t="s">
        <v>47</v>
      </c>
      <c r="L331" s="23"/>
      <c r="M331" s="72" t="s">
        <v>99</v>
      </c>
      <c r="N331" s="21"/>
      <c r="O331" s="6" t="s">
        <v>33</v>
      </c>
      <c r="P331" s="109"/>
      <c r="Q331" s="202" t="str">
        <f>IF(O331="Y","Enter Date"," ")</f>
        <v xml:space="preserve"> </v>
      </c>
      <c r="R331" s="37"/>
      <c r="S331" s="109" t="str">
        <f>IF(O331="N"," ",IF(D340="W",LOOKUP(Q331,Admin!B:B,Admin!C:C),IF(D340="m",LOOKUP(Q331,Admin!B:B,Admin!D:D),"Check D340")))</f>
        <v xml:space="preserve"> </v>
      </c>
      <c r="T331" s="22"/>
      <c r="W331" s="317">
        <f>Admin!B331</f>
        <v>39873</v>
      </c>
    </row>
    <row r="332" spans="1:23" ht="13.5" thickTop="1" thickBot="1" x14ac:dyDescent="0.25">
      <c r="A332" s="19"/>
      <c r="B332" s="21" t="s">
        <v>16</v>
      </c>
      <c r="C332" s="21"/>
      <c r="D332" s="171"/>
      <c r="E332" s="23"/>
      <c r="F332" s="23"/>
      <c r="G332" s="23"/>
      <c r="H332" s="197"/>
      <c r="I332" s="23"/>
      <c r="J332" s="30"/>
      <c r="K332" s="71" t="s">
        <v>54</v>
      </c>
      <c r="L332" s="71"/>
      <c r="M332" s="21"/>
      <c r="N332" s="21"/>
      <c r="O332" s="21"/>
      <c r="P332" s="189"/>
      <c r="Q332" s="21"/>
      <c r="R332" s="21"/>
      <c r="S332" s="21"/>
      <c r="T332" s="22"/>
      <c r="W332" s="317">
        <f>Admin!B332</f>
        <v>39874</v>
      </c>
    </row>
    <row r="333" spans="1:23" ht="12" customHeight="1" thickTop="1" thickBot="1" x14ac:dyDescent="0.25">
      <c r="A333" s="19"/>
      <c r="B333" s="21"/>
      <c r="C333" s="21"/>
      <c r="D333" s="23"/>
      <c r="E333" s="23"/>
      <c r="F333" s="23"/>
      <c r="G333" s="23"/>
      <c r="H333" s="29" t="s">
        <v>98</v>
      </c>
      <c r="I333" s="23"/>
      <c r="J333" s="30"/>
      <c r="K333" s="21"/>
      <c r="L333" s="21"/>
      <c r="M333" s="21"/>
      <c r="N333" s="21"/>
      <c r="O333" s="21"/>
      <c r="P333" s="189"/>
      <c r="Q333" s="21"/>
      <c r="R333" s="21"/>
      <c r="S333" s="21"/>
      <c r="T333" s="81"/>
      <c r="W333" s="317">
        <f>Admin!B333</f>
        <v>39875</v>
      </c>
    </row>
    <row r="334" spans="1:23" ht="15" customHeight="1" thickTop="1" thickBot="1" x14ac:dyDescent="0.25">
      <c r="A334" s="19"/>
      <c r="B334" s="21" t="s">
        <v>100</v>
      </c>
      <c r="C334" s="21"/>
      <c r="D334" s="90"/>
      <c r="E334" s="21"/>
      <c r="F334" s="21"/>
      <c r="G334" s="21"/>
      <c r="H334" s="199"/>
      <c r="I334" s="21"/>
      <c r="J334" s="30"/>
      <c r="K334" s="107" t="s">
        <v>28</v>
      </c>
      <c r="L334" s="66"/>
      <c r="M334" s="87"/>
      <c r="N334" s="20"/>
      <c r="O334" s="106"/>
      <c r="P334" s="191"/>
      <c r="Q334" s="38"/>
      <c r="R334" s="68"/>
      <c r="S334" s="69"/>
      <c r="T334" s="22"/>
      <c r="W334" s="317">
        <f>Admin!B334</f>
        <v>39876</v>
      </c>
    </row>
    <row r="335" spans="1:23" ht="13.5" thickTop="1" thickBot="1" x14ac:dyDescent="0.25">
      <c r="A335" s="19"/>
      <c r="B335" s="21"/>
      <c r="C335" s="21"/>
      <c r="D335" s="63"/>
      <c r="E335" s="21"/>
      <c r="F335" s="38" t="s">
        <v>56</v>
      </c>
      <c r="G335" s="68"/>
      <c r="H335" s="21"/>
      <c r="I335" s="23"/>
      <c r="J335" s="30"/>
      <c r="K335" s="21"/>
      <c r="L335" s="71"/>
      <c r="M335" s="250" t="s">
        <v>131</v>
      </c>
      <c r="N335" s="21"/>
      <c r="O335" s="37"/>
      <c r="P335" s="192"/>
      <c r="Q335" s="38" t="s">
        <v>25</v>
      </c>
      <c r="R335" s="21"/>
      <c r="S335" s="109"/>
      <c r="T335" s="22"/>
      <c r="W335" s="317">
        <f>Admin!B335</f>
        <v>39877</v>
      </c>
    </row>
    <row r="336" spans="1:23" ht="13.5" thickTop="1" thickBot="1" x14ac:dyDescent="0.25">
      <c r="A336" s="19"/>
      <c r="B336" s="21" t="s">
        <v>279</v>
      </c>
      <c r="C336" s="21"/>
      <c r="D336" s="170"/>
      <c r="E336" s="21"/>
      <c r="F336" s="108" t="str">
        <f>IF(D336=0," ",IF(D340="W",LOOKUP(D336,Admin!B:B,Admin!C:C),IF(D340="M",LOOKUP(D336,Admin!B:B,Admin!D:D),LOOKUP(D336,Admin!B:B,Admin!C:C))))</f>
        <v xml:space="preserve"> </v>
      </c>
      <c r="G336" s="70"/>
      <c r="H336" s="21"/>
      <c r="I336" s="21"/>
      <c r="J336" s="30"/>
      <c r="K336" s="21" t="s">
        <v>79</v>
      </c>
      <c r="L336" s="71"/>
      <c r="M336" s="68"/>
      <c r="N336" s="21"/>
      <c r="O336" s="204"/>
      <c r="P336" s="109"/>
      <c r="Q336" s="203" t="str">
        <f>IF(O336&gt;0,"Enter Date"," ")</f>
        <v xml:space="preserve"> </v>
      </c>
      <c r="R336" s="25"/>
      <c r="S336" s="109" t="str">
        <f>IF(Q336=" "," ",IF(D340="W",LOOKUP(Q336,Admin!B:B,Admin!C:C),IF(D340="m",LOOKUP(Q336,Admin!B:B,Admin!D:D),"Check D340")))</f>
        <v xml:space="preserve"> </v>
      </c>
      <c r="T336" s="22"/>
      <c r="W336" s="317">
        <f>Admin!B336</f>
        <v>39878</v>
      </c>
    </row>
    <row r="337" spans="1:23" ht="6" customHeight="1" thickTop="1" thickBot="1" x14ac:dyDescent="0.25">
      <c r="A337" s="19"/>
      <c r="B337" s="21"/>
      <c r="C337" s="21"/>
      <c r="D337" s="63"/>
      <c r="E337" s="21"/>
      <c r="F337" s="108"/>
      <c r="G337" s="70"/>
      <c r="H337" s="21"/>
      <c r="I337" s="21"/>
      <c r="J337" s="21"/>
      <c r="K337" s="21"/>
      <c r="L337" s="71"/>
      <c r="M337" s="68"/>
      <c r="N337" s="21"/>
      <c r="O337" s="37"/>
      <c r="P337" s="109"/>
      <c r="Q337" s="63"/>
      <c r="R337" s="25"/>
      <c r="S337" s="109"/>
      <c r="T337" s="22"/>
      <c r="W337" s="317">
        <f>Admin!B337</f>
        <v>39879</v>
      </c>
    </row>
    <row r="338" spans="1:23" ht="13.5" thickTop="1" thickBot="1" x14ac:dyDescent="0.25">
      <c r="A338" s="19"/>
      <c r="B338" s="21" t="s">
        <v>52</v>
      </c>
      <c r="C338" s="21"/>
      <c r="D338" s="170"/>
      <c r="E338" s="21"/>
      <c r="F338" s="108" t="str">
        <f>IF(D336=0," ",IF(D338=0," ",IF(D340="W",LOOKUP(D338,Admin!B:B,Admin!C:C),IF(D340="M",LOOKUP(D338,Admin!B:B,Admin!D:D),LOOKUP(D338,Admin!B:B,Admin!C:C)))))</f>
        <v xml:space="preserve"> </v>
      </c>
      <c r="G338" s="70"/>
      <c r="H338" s="21"/>
      <c r="I338" s="21"/>
      <c r="J338" s="30"/>
      <c r="K338" s="211" t="s">
        <v>119</v>
      </c>
      <c r="L338" s="21"/>
      <c r="M338" s="38" t="s">
        <v>27</v>
      </c>
      <c r="N338" s="38"/>
      <c r="O338" s="38" t="s">
        <v>26</v>
      </c>
      <c r="P338" s="24"/>
      <c r="Q338" s="38" t="s">
        <v>25</v>
      </c>
      <c r="R338" s="68"/>
      <c r="S338" s="69"/>
      <c r="T338" s="22"/>
      <c r="W338" s="317">
        <f>Admin!B338</f>
        <v>39880</v>
      </c>
    </row>
    <row r="339" spans="1:23" ht="13.5" thickTop="1" thickBot="1" x14ac:dyDescent="0.25">
      <c r="A339" s="19"/>
      <c r="B339" s="21"/>
      <c r="C339" s="21"/>
      <c r="D339" s="63"/>
      <c r="E339" s="21"/>
      <c r="F339" s="34"/>
      <c r="G339" s="34"/>
      <c r="H339" s="21"/>
      <c r="I339" s="21"/>
      <c r="J339" s="30"/>
      <c r="K339" s="23" t="s">
        <v>42</v>
      </c>
      <c r="L339" s="23"/>
      <c r="M339" s="169"/>
      <c r="N339" s="39"/>
      <c r="O339" s="200"/>
      <c r="P339" s="193"/>
      <c r="Q339" s="170" t="str">
        <f>IF(M339&gt;0,D336," ")</f>
        <v xml:space="preserve"> </v>
      </c>
      <c r="R339" s="25"/>
      <c r="S339" s="109" t="str">
        <f>IF(Q339=" "," ",IF(D340="W",LOOKUP(Q339,Admin!B:B,Admin!C:C),IF(D340="m",LOOKUP(Q339,Admin!B:B,Admin!D:D),"Check D340")))</f>
        <v xml:space="preserve"> </v>
      </c>
      <c r="T339" s="22"/>
      <c r="W339" s="317">
        <f>Admin!B339</f>
        <v>39881</v>
      </c>
    </row>
    <row r="340" spans="1:23" ht="13.5" thickTop="1" thickBot="1" x14ac:dyDescent="0.25">
      <c r="A340" s="19"/>
      <c r="B340" s="23" t="s">
        <v>30</v>
      </c>
      <c r="C340" s="23"/>
      <c r="D340" s="90"/>
      <c r="E340" s="29" t="s">
        <v>53</v>
      </c>
      <c r="F340" s="274" t="str">
        <f>IF(D342="D","Enter M for Director","Enter M or W for Employee")</f>
        <v>Enter M or W for Employee</v>
      </c>
      <c r="G340" s="21"/>
      <c r="H340" s="24"/>
      <c r="I340" s="24"/>
      <c r="J340" s="30"/>
      <c r="K340" s="21" t="s">
        <v>395</v>
      </c>
      <c r="L340" s="21"/>
      <c r="M340" s="205"/>
      <c r="N340" s="39"/>
      <c r="O340" s="206"/>
      <c r="P340" s="193"/>
      <c r="Q340" s="203" t="str">
        <f>IF(M340&gt;0,"Enter Date"," ")</f>
        <v xml:space="preserve"> </v>
      </c>
      <c r="R340" s="25"/>
      <c r="S340" s="109" t="str">
        <f>IF(Q340=" "," ",IF(D340="W",LOOKUP(Q340,Admin!B:B,Admin!C:C),IF(D340="m",LOOKUP(Q340,Admin!B:B,Admin!D:D),"Check D340")))</f>
        <v xml:space="preserve"> </v>
      </c>
      <c r="T340" s="22"/>
      <c r="W340" s="317">
        <f>Admin!B340</f>
        <v>39882</v>
      </c>
    </row>
    <row r="341" spans="1:23" ht="12.75" thickTop="1" x14ac:dyDescent="0.2">
      <c r="A341" s="19"/>
      <c r="B341" s="23" t="s">
        <v>18</v>
      </c>
      <c r="C341" s="23"/>
      <c r="D341" s="177">
        <v>13</v>
      </c>
      <c r="E341" s="26"/>
      <c r="F341" s="73"/>
      <c r="G341" s="35"/>
      <c r="H341" s="21"/>
      <c r="I341" s="21"/>
      <c r="J341" s="30"/>
      <c r="K341" s="21" t="s">
        <v>50</v>
      </c>
      <c r="L341" s="21"/>
      <c r="M341" s="205"/>
      <c r="N341" s="39"/>
      <c r="O341" s="206"/>
      <c r="P341" s="193"/>
      <c r="Q341" s="203" t="str">
        <f>IF(M341&gt;0,"Enter Date"," ")</f>
        <v xml:space="preserve"> </v>
      </c>
      <c r="R341" s="25"/>
      <c r="S341" s="109" t="str">
        <f>IF(Q341=" "," ",IF(D340="W",LOOKUP(Q341,Admin!B:B,Admin!C:C),IF(D340="m",LOOKUP(Q341,Admin!B:B,Admin!D:D),"Check D340")))</f>
        <v xml:space="preserve"> </v>
      </c>
      <c r="T341" s="22"/>
      <c r="W341" s="317">
        <f>Admin!B341</f>
        <v>39883</v>
      </c>
    </row>
    <row r="342" spans="1:23" ht="13.5" customHeight="1" x14ac:dyDescent="0.2">
      <c r="A342" s="19"/>
      <c r="B342" s="23" t="s">
        <v>272</v>
      </c>
      <c r="C342" s="23"/>
      <c r="D342" s="275"/>
      <c r="E342" s="21"/>
      <c r="F342" s="255" t="s">
        <v>273</v>
      </c>
      <c r="G342" s="35"/>
      <c r="H342" s="21"/>
      <c r="I342" s="21"/>
      <c r="J342" s="30"/>
      <c r="K342" s="21" t="s">
        <v>51</v>
      </c>
      <c r="L342" s="21"/>
      <c r="M342" s="205"/>
      <c r="N342" s="39"/>
      <c r="O342" s="206"/>
      <c r="P342" s="193"/>
      <c r="Q342" s="203" t="str">
        <f>IF(M342&gt;0,"Enter Date"," ")</f>
        <v xml:space="preserve"> </v>
      </c>
      <c r="R342" s="25"/>
      <c r="S342" s="109" t="str">
        <f>IF(Q342=" "," ",IF(D340="W",LOOKUP(Q342,Admin!B:B,Admin!C:C),IF(D340="m",LOOKUP(Q342,Admin!B:B,Admin!D:D),"Check D340")))</f>
        <v xml:space="preserve"> </v>
      </c>
      <c r="T342" s="22"/>
      <c r="W342" s="317">
        <f>Admin!B342</f>
        <v>39884</v>
      </c>
    </row>
    <row r="343" spans="1:23" ht="12" customHeight="1" x14ac:dyDescent="0.2">
      <c r="A343" s="19"/>
      <c r="B343" s="21"/>
      <c r="C343" s="21"/>
      <c r="D343" s="21"/>
      <c r="E343" s="21"/>
      <c r="F343" s="318"/>
      <c r="G343" s="318"/>
      <c r="H343" s="318"/>
      <c r="I343" s="21"/>
      <c r="J343" s="30"/>
      <c r="K343" s="71" t="s">
        <v>394</v>
      </c>
      <c r="L343" s="71"/>
      <c r="M343" s="71">
        <f>ROUNDDOWN(Admin!N$19/10,0)</f>
        <v>543</v>
      </c>
      <c r="N343" s="71"/>
      <c r="O343" s="71" t="s">
        <v>31</v>
      </c>
      <c r="P343" s="194"/>
      <c r="Q343" s="71" t="s">
        <v>29</v>
      </c>
      <c r="R343" s="21"/>
      <c r="S343" s="38"/>
      <c r="T343" s="22"/>
      <c r="W343" s="317">
        <f>Admin!B343</f>
        <v>39885</v>
      </c>
    </row>
    <row r="344" spans="1:23" ht="6" customHeight="1" thickBot="1" x14ac:dyDescent="0.25">
      <c r="A344" s="19"/>
      <c r="B344" s="21"/>
      <c r="C344" s="21"/>
      <c r="D344" s="21"/>
      <c r="E344" s="21"/>
      <c r="F344" s="319"/>
      <c r="G344" s="319"/>
      <c r="H344" s="319"/>
      <c r="I344" s="21"/>
      <c r="J344" s="30"/>
      <c r="K344" s="71"/>
      <c r="L344" s="71"/>
      <c r="M344" s="71"/>
      <c r="N344" s="71"/>
      <c r="O344" s="71"/>
      <c r="P344" s="194"/>
      <c r="Q344" s="71"/>
      <c r="R344" s="21"/>
      <c r="S344" s="38"/>
      <c r="T344" s="22"/>
      <c r="W344" s="317">
        <f>Admin!B344</f>
        <v>39886</v>
      </c>
    </row>
    <row r="345" spans="1:23" ht="12" customHeight="1" thickTop="1" thickBot="1" x14ac:dyDescent="0.25">
      <c r="A345" s="19"/>
      <c r="B345" s="107" t="s">
        <v>45</v>
      </c>
      <c r="C345" s="66"/>
      <c r="D345" s="274" t="s">
        <v>407</v>
      </c>
      <c r="E345" s="21"/>
      <c r="F345" s="319"/>
      <c r="G345" s="319"/>
      <c r="H345" s="319"/>
      <c r="I345" s="21"/>
      <c r="J345" s="30"/>
      <c r="K345" s="107" t="s">
        <v>55</v>
      </c>
      <c r="L345" s="66"/>
      <c r="M345" s="21"/>
      <c r="N345" s="21"/>
      <c r="O345" s="21"/>
      <c r="P345" s="189"/>
      <c r="Q345" s="38" t="s">
        <v>25</v>
      </c>
      <c r="R345" s="68"/>
      <c r="S345" s="69"/>
      <c r="T345" s="22"/>
      <c r="W345" s="317">
        <f>Admin!B345</f>
        <v>39887</v>
      </c>
    </row>
    <row r="346" spans="1:23" ht="12.75" thickTop="1" x14ac:dyDescent="0.2">
      <c r="A346" s="19"/>
      <c r="B346" s="21" t="s">
        <v>40</v>
      </c>
      <c r="C346" s="21"/>
      <c r="D346" s="207"/>
      <c r="E346" s="21"/>
      <c r="F346" s="67" t="s">
        <v>43</v>
      </c>
      <c r="G346" s="67"/>
      <c r="H346" s="208"/>
      <c r="I346" s="21"/>
      <c r="J346" s="30"/>
      <c r="K346" s="21" t="s">
        <v>48</v>
      </c>
      <c r="L346" s="21"/>
      <c r="M346" s="72" t="s">
        <v>99</v>
      </c>
      <c r="N346" s="21"/>
      <c r="O346" s="201" t="s">
        <v>33</v>
      </c>
      <c r="P346" s="109"/>
      <c r="Q346" s="202" t="str">
        <f>IF(O346="Y","Enter Date"," ")</f>
        <v xml:space="preserve"> </v>
      </c>
      <c r="R346" s="36"/>
      <c r="S346" s="109" t="str">
        <f>IF(O346="N"," ",IF(D340="W",LOOKUP(Q346,Admin!B:B,Admin!C:C),IF(D340="m",LOOKUP(Q346,Admin!B:B,Admin!D:D),"Check D340")))</f>
        <v xml:space="preserve"> </v>
      </c>
      <c r="T346" s="22"/>
      <c r="W346" s="317">
        <f>Admin!B346</f>
        <v>39888</v>
      </c>
    </row>
    <row r="347" spans="1:23" ht="13.5" customHeight="1" x14ac:dyDescent="0.2">
      <c r="A347" s="19"/>
      <c r="B347" s="21" t="s">
        <v>41</v>
      </c>
      <c r="C347" s="21"/>
      <c r="D347" s="207"/>
      <c r="E347" s="21"/>
      <c r="F347" s="67" t="s">
        <v>44</v>
      </c>
      <c r="G347" s="67"/>
      <c r="H347" s="208"/>
      <c r="I347" s="21"/>
      <c r="J347" s="30"/>
      <c r="K347" s="327" t="s">
        <v>49</v>
      </c>
      <c r="L347" s="327"/>
      <c r="M347" s="328"/>
      <c r="N347" s="328"/>
      <c r="O347" s="328"/>
      <c r="P347" s="328"/>
      <c r="Q347" s="328"/>
      <c r="R347" s="328"/>
      <c r="S347" s="328"/>
      <c r="T347" s="22"/>
      <c r="W347" s="317">
        <f>Admin!B347</f>
        <v>39889</v>
      </c>
    </row>
    <row r="348" spans="1:23" ht="9" customHeight="1" thickBot="1" x14ac:dyDescent="0.25">
      <c r="A348" s="82"/>
      <c r="B348" s="27"/>
      <c r="C348" s="27"/>
      <c r="D348" s="27"/>
      <c r="E348" s="27"/>
      <c r="F348" s="27"/>
      <c r="G348" s="27"/>
      <c r="H348" s="27"/>
      <c r="I348" s="27"/>
      <c r="J348" s="31"/>
      <c r="K348" s="27"/>
      <c r="L348" s="27"/>
      <c r="M348" s="27"/>
      <c r="N348" s="27"/>
      <c r="O348" s="27"/>
      <c r="P348" s="195"/>
      <c r="Q348" s="27"/>
      <c r="R348" s="27"/>
      <c r="S348" s="27"/>
      <c r="T348" s="33"/>
      <c r="W348" s="317">
        <f>Admin!B348</f>
        <v>39890</v>
      </c>
    </row>
    <row r="349" spans="1:23" ht="22.5" customHeight="1" thickBot="1" x14ac:dyDescent="0.25">
      <c r="A349" s="345"/>
      <c r="B349" s="345"/>
      <c r="C349" s="345"/>
      <c r="D349" s="345"/>
      <c r="E349" s="345"/>
      <c r="F349" s="345"/>
      <c r="G349" s="345"/>
      <c r="H349" s="345"/>
      <c r="I349" s="345"/>
      <c r="J349" s="345"/>
      <c r="K349" s="345"/>
      <c r="L349" s="345"/>
      <c r="M349" s="345"/>
      <c r="N349" s="345"/>
      <c r="O349" s="345"/>
      <c r="P349" s="345"/>
      <c r="Q349" s="345"/>
      <c r="R349" s="345"/>
      <c r="S349" s="345"/>
      <c r="T349" s="345"/>
      <c r="W349" s="317">
        <f>Admin!B349</f>
        <v>39891</v>
      </c>
    </row>
    <row r="350" spans="1:23" ht="9" customHeight="1" thickBot="1" x14ac:dyDescent="0.25">
      <c r="A350" s="16"/>
      <c r="B350" s="17"/>
      <c r="C350" s="17"/>
      <c r="D350" s="17"/>
      <c r="E350" s="17"/>
      <c r="F350" s="17"/>
      <c r="G350" s="17"/>
      <c r="H350" s="17"/>
      <c r="I350" s="17"/>
      <c r="J350" s="80"/>
      <c r="K350" s="17"/>
      <c r="L350" s="17"/>
      <c r="M350" s="17"/>
      <c r="N350" s="17"/>
      <c r="O350" s="17"/>
      <c r="P350" s="188"/>
      <c r="Q350" s="17"/>
      <c r="R350" s="17"/>
      <c r="S350" s="17"/>
      <c r="T350" s="18"/>
      <c r="W350" s="317">
        <f>Admin!B350</f>
        <v>39892</v>
      </c>
    </row>
    <row r="351" spans="1:23" ht="15" customHeight="1" thickTop="1" thickBot="1" x14ac:dyDescent="0.25">
      <c r="A351" s="19"/>
      <c r="B351" s="107" t="s">
        <v>124</v>
      </c>
      <c r="C351" s="66"/>
      <c r="D351" s="21"/>
      <c r="E351" s="21"/>
      <c r="F351" s="21"/>
      <c r="G351" s="21"/>
      <c r="H351" s="327" t="s">
        <v>94</v>
      </c>
      <c r="I351" s="21"/>
      <c r="J351" s="30"/>
      <c r="K351" s="107" t="s">
        <v>23</v>
      </c>
      <c r="L351" s="66"/>
      <c r="M351" s="87"/>
      <c r="N351" s="20"/>
      <c r="O351" s="329"/>
      <c r="P351" s="330"/>
      <c r="Q351" s="325"/>
      <c r="R351" s="68"/>
      <c r="S351" s="323"/>
      <c r="T351" s="22"/>
      <c r="W351" s="317">
        <f>Admin!B351</f>
        <v>39893</v>
      </c>
    </row>
    <row r="352" spans="1:23" ht="6" customHeight="1" thickTop="1" thickBot="1" x14ac:dyDescent="0.25">
      <c r="A352" s="19"/>
      <c r="B352" s="66"/>
      <c r="C352" s="66"/>
      <c r="D352" s="21"/>
      <c r="E352" s="21"/>
      <c r="F352" s="21"/>
      <c r="G352" s="21"/>
      <c r="H352" s="327"/>
      <c r="I352" s="21"/>
      <c r="J352" s="30"/>
      <c r="K352" s="66"/>
      <c r="L352" s="66"/>
      <c r="M352" s="87"/>
      <c r="N352" s="20"/>
      <c r="O352" s="21"/>
      <c r="P352" s="189"/>
      <c r="Q352" s="326"/>
      <c r="R352" s="21"/>
      <c r="S352" s="324"/>
      <c r="T352" s="22"/>
      <c r="W352" s="317">
        <f>Admin!B352</f>
        <v>39894</v>
      </c>
    </row>
    <row r="353" spans="1:23" ht="14.25" thickTop="1" thickBot="1" x14ac:dyDescent="0.25">
      <c r="A353" s="19"/>
      <c r="B353" s="21" t="s">
        <v>101</v>
      </c>
      <c r="C353" s="21"/>
      <c r="D353" s="346"/>
      <c r="E353" s="347"/>
      <c r="F353" s="348"/>
      <c r="G353" s="23"/>
      <c r="H353" s="29" t="s">
        <v>95</v>
      </c>
      <c r="I353" s="23"/>
      <c r="J353" s="65"/>
      <c r="K353" s="21" t="s">
        <v>19</v>
      </c>
      <c r="L353" s="21"/>
      <c r="M353" s="341"/>
      <c r="N353" s="342"/>
      <c r="O353" s="343"/>
      <c r="P353" s="190"/>
      <c r="Q353" s="179"/>
      <c r="R353" s="176"/>
      <c r="S353" s="180"/>
      <c r="T353" s="22"/>
      <c r="W353" s="317">
        <f>Admin!B353</f>
        <v>39895</v>
      </c>
    </row>
    <row r="354" spans="1:23" ht="13.5" thickTop="1" thickBot="1" x14ac:dyDescent="0.25">
      <c r="A354" s="19"/>
      <c r="B354" s="21" t="s">
        <v>12</v>
      </c>
      <c r="C354" s="21"/>
      <c r="D354" s="346"/>
      <c r="E354" s="347"/>
      <c r="F354" s="348"/>
      <c r="G354" s="23"/>
      <c r="H354" s="197"/>
      <c r="I354" s="23"/>
      <c r="J354" s="30"/>
      <c r="K354" s="21"/>
      <c r="L354" s="21"/>
      <c r="M354" s="64"/>
      <c r="N354" s="64"/>
      <c r="O354" s="209" t="s">
        <v>104</v>
      </c>
      <c r="P354" s="189"/>
      <c r="Q354" s="38" t="s">
        <v>25</v>
      </c>
      <c r="R354" s="68"/>
      <c r="S354" s="38" t="s">
        <v>56</v>
      </c>
      <c r="T354" s="22"/>
      <c r="W354" s="317">
        <f>Admin!B354</f>
        <v>39896</v>
      </c>
    </row>
    <row r="355" spans="1:23" ht="13.5" customHeight="1" thickTop="1" thickBot="1" x14ac:dyDescent="0.25">
      <c r="A355" s="19"/>
      <c r="B355" s="21" t="s">
        <v>13</v>
      </c>
      <c r="C355" s="21"/>
      <c r="D355" s="346"/>
      <c r="E355" s="347"/>
      <c r="F355" s="348"/>
      <c r="G355" s="23"/>
      <c r="H355" s="35" t="s">
        <v>96</v>
      </c>
      <c r="I355" s="23"/>
      <c r="J355" s="30"/>
      <c r="K355" s="23" t="s">
        <v>17</v>
      </c>
      <c r="L355" s="23"/>
      <c r="M355" s="170"/>
      <c r="N355" s="63"/>
      <c r="O355" s="179" t="str">
        <f>IF(M355=0," ",IF((M355+6208)&lt;O$9," ",M355+5844))</f>
        <v xml:space="preserve"> </v>
      </c>
      <c r="P355" s="178">
        <f>IF(O355=" ",1,IF(O355&gt;O$9,54,IF(D366="W",LOOKUP(O355,Admin!B:B,Admin!C:C),IF(D366="M",(LOOKUP(O355,Admin!B:B,Admin!D:D))))))</f>
        <v>1</v>
      </c>
      <c r="Q355" s="63" t="str">
        <f>IF(M355=" "," ",IF(D360="F",M355+21915,IF(D360="M",M355+23741," ")))</f>
        <v xml:space="preserve"> </v>
      </c>
      <c r="R355" s="21"/>
      <c r="S355" s="109" t="str">
        <f>IF(Q355=" "," ",IF(Q355&lt;Admin!E$2,F362,IF(Q355&gt;Admin!E$366," ",IF(D366="W",LOOKUP(Q355,Admin!B:B,Admin!C:C),IF(D366="M",LOOKUP(Q355,Admin!B:B,Admin!D:D),"Check D366")))))</f>
        <v xml:space="preserve"> </v>
      </c>
      <c r="T355" s="22"/>
      <c r="W355" s="317">
        <f>Admin!B355</f>
        <v>39897</v>
      </c>
    </row>
    <row r="356" spans="1:23" ht="13.5" thickTop="1" thickBot="1" x14ac:dyDescent="0.25">
      <c r="A356" s="19"/>
      <c r="B356" s="21" t="s">
        <v>14</v>
      </c>
      <c r="C356" s="21"/>
      <c r="D356" s="346"/>
      <c r="E356" s="347"/>
      <c r="F356" s="348"/>
      <c r="G356" s="23"/>
      <c r="H356" s="198"/>
      <c r="I356" s="23"/>
      <c r="J356" s="30"/>
      <c r="K356" s="23" t="s">
        <v>46</v>
      </c>
      <c r="L356" s="23"/>
      <c r="M356" s="72" t="s">
        <v>99</v>
      </c>
      <c r="N356" s="21"/>
      <c r="O356" s="201" t="s">
        <v>33</v>
      </c>
      <c r="P356" s="109"/>
      <c r="Q356" s="202" t="str">
        <f>IF(O356="Y","Enter Date"," ")</f>
        <v xml:space="preserve"> </v>
      </c>
      <c r="R356" s="36"/>
      <c r="S356" s="109" t="str">
        <f>IF(O356="N"," ",IF(D366="W",LOOKUP(Q356,Admin!B:B,Admin!C:C),IF(D366="m",LOOKUP(Q356,Admin!B:B,Admin!D:D),"Check D366")))</f>
        <v xml:space="preserve"> </v>
      </c>
      <c r="T356" s="22"/>
      <c r="W356" s="317">
        <f>Admin!B356</f>
        <v>39898</v>
      </c>
    </row>
    <row r="357" spans="1:23" ht="13.5" thickTop="1" thickBot="1" x14ac:dyDescent="0.25">
      <c r="A357" s="19"/>
      <c r="B357" s="21" t="s">
        <v>15</v>
      </c>
      <c r="C357" s="21"/>
      <c r="D357" s="346"/>
      <c r="E357" s="347"/>
      <c r="F357" s="348"/>
      <c r="G357" s="23"/>
      <c r="H357" s="35" t="s">
        <v>97</v>
      </c>
      <c r="I357" s="23"/>
      <c r="J357" s="30"/>
      <c r="K357" s="23" t="s">
        <v>47</v>
      </c>
      <c r="L357" s="23"/>
      <c r="M357" s="72" t="s">
        <v>99</v>
      </c>
      <c r="N357" s="21"/>
      <c r="O357" s="6" t="s">
        <v>33</v>
      </c>
      <c r="P357" s="109"/>
      <c r="Q357" s="202" t="str">
        <f>IF(O357="Y","Enter Date"," ")</f>
        <v xml:space="preserve"> </v>
      </c>
      <c r="R357" s="37"/>
      <c r="S357" s="109" t="str">
        <f>IF(O357="N"," ",IF(D366="W",LOOKUP(Q357,Admin!B:B,Admin!C:C),IF(D366="m",LOOKUP(Q357,Admin!B:B,Admin!D:D),"Check D366")))</f>
        <v xml:space="preserve"> </v>
      </c>
      <c r="T357" s="22"/>
      <c r="W357" s="317">
        <f>Admin!B357</f>
        <v>39899</v>
      </c>
    </row>
    <row r="358" spans="1:23" ht="13.5" thickTop="1" thickBot="1" x14ac:dyDescent="0.25">
      <c r="A358" s="19"/>
      <c r="B358" s="21" t="s">
        <v>16</v>
      </c>
      <c r="C358" s="21"/>
      <c r="D358" s="171"/>
      <c r="E358" s="23"/>
      <c r="F358" s="23"/>
      <c r="G358" s="23"/>
      <c r="H358" s="197"/>
      <c r="I358" s="23"/>
      <c r="J358" s="30"/>
      <c r="K358" s="71" t="s">
        <v>54</v>
      </c>
      <c r="L358" s="71"/>
      <c r="M358" s="21"/>
      <c r="N358" s="21"/>
      <c r="O358" s="21"/>
      <c r="P358" s="189"/>
      <c r="Q358" s="21"/>
      <c r="R358" s="21"/>
      <c r="S358" s="21"/>
      <c r="T358" s="22"/>
      <c r="W358" s="317">
        <f>Admin!B358</f>
        <v>39900</v>
      </c>
    </row>
    <row r="359" spans="1:23" ht="12" customHeight="1" thickTop="1" thickBot="1" x14ac:dyDescent="0.25">
      <c r="A359" s="19"/>
      <c r="B359" s="21"/>
      <c r="C359" s="21"/>
      <c r="D359" s="23"/>
      <c r="E359" s="23"/>
      <c r="F359" s="23"/>
      <c r="G359" s="23"/>
      <c r="H359" s="29" t="s">
        <v>98</v>
      </c>
      <c r="I359" s="23"/>
      <c r="J359" s="30"/>
      <c r="K359" s="21"/>
      <c r="L359" s="21"/>
      <c r="M359" s="21"/>
      <c r="N359" s="21"/>
      <c r="O359" s="21"/>
      <c r="P359" s="189"/>
      <c r="Q359" s="21"/>
      <c r="R359" s="21"/>
      <c r="S359" s="21"/>
      <c r="T359" s="81"/>
      <c r="W359" s="317">
        <f>Admin!B359</f>
        <v>39901</v>
      </c>
    </row>
    <row r="360" spans="1:23" ht="15" customHeight="1" thickTop="1" thickBot="1" x14ac:dyDescent="0.25">
      <c r="A360" s="19"/>
      <c r="B360" s="21" t="s">
        <v>100</v>
      </c>
      <c r="C360" s="21"/>
      <c r="D360" s="90"/>
      <c r="E360" s="21"/>
      <c r="F360" s="21"/>
      <c r="G360" s="21"/>
      <c r="H360" s="199"/>
      <c r="I360" s="21"/>
      <c r="J360" s="30"/>
      <c r="K360" s="107" t="s">
        <v>28</v>
      </c>
      <c r="L360" s="66"/>
      <c r="M360" s="87"/>
      <c r="N360" s="20"/>
      <c r="O360" s="106"/>
      <c r="P360" s="191"/>
      <c r="Q360" s="38"/>
      <c r="R360" s="68"/>
      <c r="S360" s="69"/>
      <c r="T360" s="22"/>
      <c r="W360" s="317">
        <f>Admin!B360</f>
        <v>39902</v>
      </c>
    </row>
    <row r="361" spans="1:23" ht="13.5" thickTop="1" thickBot="1" x14ac:dyDescent="0.25">
      <c r="A361" s="19"/>
      <c r="B361" s="21"/>
      <c r="C361" s="21"/>
      <c r="D361" s="63"/>
      <c r="E361" s="21"/>
      <c r="F361" s="38" t="s">
        <v>56</v>
      </c>
      <c r="G361" s="68"/>
      <c r="H361" s="21"/>
      <c r="I361" s="23"/>
      <c r="J361" s="30"/>
      <c r="K361" s="21"/>
      <c r="L361" s="71"/>
      <c r="M361" s="250" t="s">
        <v>131</v>
      </c>
      <c r="N361" s="21"/>
      <c r="O361" s="37"/>
      <c r="P361" s="192"/>
      <c r="Q361" s="38" t="s">
        <v>25</v>
      </c>
      <c r="R361" s="21"/>
      <c r="S361" s="109"/>
      <c r="T361" s="22"/>
      <c r="W361" s="317">
        <f>Admin!B361</f>
        <v>39903</v>
      </c>
    </row>
    <row r="362" spans="1:23" ht="13.5" thickTop="1" thickBot="1" x14ac:dyDescent="0.25">
      <c r="A362" s="19"/>
      <c r="B362" s="21" t="s">
        <v>279</v>
      </c>
      <c r="C362" s="21"/>
      <c r="D362" s="170"/>
      <c r="E362" s="21"/>
      <c r="F362" s="108" t="str">
        <f>IF(D362=0," ",IF(D366="W",LOOKUP(D362,Admin!B:B,Admin!C:C),IF(D366="M",LOOKUP(D362,Admin!B:B,Admin!D:D),LOOKUP(D362,Admin!B:B,Admin!C:C))))</f>
        <v xml:space="preserve"> </v>
      </c>
      <c r="G362" s="70"/>
      <c r="H362" s="21"/>
      <c r="I362" s="21"/>
      <c r="J362" s="30"/>
      <c r="K362" s="21" t="s">
        <v>79</v>
      </c>
      <c r="L362" s="71"/>
      <c r="M362" s="68"/>
      <c r="N362" s="21"/>
      <c r="O362" s="204"/>
      <c r="P362" s="109"/>
      <c r="Q362" s="203" t="str">
        <f>IF(O362&gt;0,"Enter Date"," ")</f>
        <v xml:space="preserve"> </v>
      </c>
      <c r="R362" s="25"/>
      <c r="S362" s="109" t="str">
        <f>IF(Q362=" "," ",IF(D366="W",LOOKUP(Q362,Admin!B:B,Admin!C:C),IF(D366="m",LOOKUP(Q362,Admin!B:B,Admin!D:D),"Check D366")))</f>
        <v xml:space="preserve"> </v>
      </c>
      <c r="T362" s="22"/>
      <c r="W362" s="317">
        <f>Admin!B362</f>
        <v>39904</v>
      </c>
    </row>
    <row r="363" spans="1:23" ht="6" customHeight="1" thickTop="1" thickBot="1" x14ac:dyDescent="0.25">
      <c r="A363" s="19"/>
      <c r="B363" s="21"/>
      <c r="C363" s="21"/>
      <c r="D363" s="63"/>
      <c r="E363" s="21"/>
      <c r="F363" s="108"/>
      <c r="G363" s="70"/>
      <c r="H363" s="21"/>
      <c r="I363" s="21"/>
      <c r="J363" s="21"/>
      <c r="K363" s="21"/>
      <c r="L363" s="71"/>
      <c r="M363" s="68"/>
      <c r="N363" s="21"/>
      <c r="O363" s="37"/>
      <c r="P363" s="109"/>
      <c r="Q363" s="63"/>
      <c r="R363" s="25"/>
      <c r="S363" s="109"/>
      <c r="T363" s="22"/>
      <c r="W363" s="317">
        <f>Admin!B363</f>
        <v>39905</v>
      </c>
    </row>
    <row r="364" spans="1:23" ht="13.5" thickTop="1" thickBot="1" x14ac:dyDescent="0.25">
      <c r="A364" s="19"/>
      <c r="B364" s="21" t="s">
        <v>52</v>
      </c>
      <c r="C364" s="21"/>
      <c r="D364" s="170"/>
      <c r="E364" s="21"/>
      <c r="F364" s="108" t="str">
        <f>IF(D362=0," ",IF(D364=0," ",IF(D366="W",LOOKUP(D364,Admin!B:B,Admin!C:C),IF(D366="M",LOOKUP(D364,Admin!B:B,Admin!D:D),LOOKUP(D364,Admin!B:B,Admin!C:C)))))</f>
        <v xml:space="preserve"> </v>
      </c>
      <c r="G364" s="70"/>
      <c r="H364" s="21"/>
      <c r="I364" s="21"/>
      <c r="J364" s="30"/>
      <c r="K364" s="211" t="s">
        <v>119</v>
      </c>
      <c r="L364" s="21"/>
      <c r="M364" s="38" t="s">
        <v>27</v>
      </c>
      <c r="N364" s="38"/>
      <c r="O364" s="38" t="s">
        <v>26</v>
      </c>
      <c r="P364" s="24"/>
      <c r="Q364" s="38" t="s">
        <v>25</v>
      </c>
      <c r="R364" s="68"/>
      <c r="S364" s="69"/>
      <c r="T364" s="22"/>
      <c r="W364" s="317">
        <f>Admin!B364</f>
        <v>39906</v>
      </c>
    </row>
    <row r="365" spans="1:23" ht="13.5" thickTop="1" thickBot="1" x14ac:dyDescent="0.25">
      <c r="A365" s="19"/>
      <c r="B365" s="21"/>
      <c r="C365" s="21"/>
      <c r="D365" s="63"/>
      <c r="E365" s="21"/>
      <c r="F365" s="34"/>
      <c r="G365" s="34"/>
      <c r="H365" s="21"/>
      <c r="I365" s="21"/>
      <c r="J365" s="30"/>
      <c r="K365" s="23" t="s">
        <v>42</v>
      </c>
      <c r="L365" s="23"/>
      <c r="M365" s="169"/>
      <c r="N365" s="39"/>
      <c r="O365" s="200"/>
      <c r="P365" s="193"/>
      <c r="Q365" s="170" t="str">
        <f>IF(M365&gt;0,D362," ")</f>
        <v xml:space="preserve"> </v>
      </c>
      <c r="R365" s="25"/>
      <c r="S365" s="109" t="str">
        <f>IF(Q365=" "," ",IF(D366="W",LOOKUP(Q365,Admin!B:B,Admin!C:C),IF(D366="m",LOOKUP(Q365,Admin!B:B,Admin!D:D),"Check D366")))</f>
        <v xml:space="preserve"> </v>
      </c>
      <c r="T365" s="22"/>
      <c r="W365" s="317">
        <f>Admin!B365</f>
        <v>39907</v>
      </c>
    </row>
    <row r="366" spans="1:23" ht="13.5" thickTop="1" thickBot="1" x14ac:dyDescent="0.25">
      <c r="A366" s="19"/>
      <c r="B366" s="23" t="s">
        <v>30</v>
      </c>
      <c r="C366" s="23"/>
      <c r="D366" s="90"/>
      <c r="E366" s="29" t="s">
        <v>53</v>
      </c>
      <c r="F366" s="274" t="str">
        <f>IF(D368="D","Enter M for Director","Enter M or W for Employee")</f>
        <v>Enter M or W for Employee</v>
      </c>
      <c r="G366" s="21"/>
      <c r="H366" s="24"/>
      <c r="I366" s="24"/>
      <c r="J366" s="30"/>
      <c r="K366" s="21" t="s">
        <v>395</v>
      </c>
      <c r="L366" s="21"/>
      <c r="M366" s="205"/>
      <c r="N366" s="39"/>
      <c r="O366" s="206"/>
      <c r="P366" s="193"/>
      <c r="Q366" s="203" t="str">
        <f>IF(M366&gt;0,"Enter Date"," ")</f>
        <v xml:space="preserve"> </v>
      </c>
      <c r="R366" s="25"/>
      <c r="S366" s="109" t="str">
        <f>IF(Q366=" "," ",IF(D366="W",LOOKUP(Q366,Admin!B:B,Admin!C:C),IF(D366="m",LOOKUP(Q366,Admin!B:B,Admin!D:D),"Check D366")))</f>
        <v xml:space="preserve"> </v>
      </c>
      <c r="T366" s="22"/>
      <c r="W366" s="317">
        <f>Admin!B366</f>
        <v>39908</v>
      </c>
    </row>
    <row r="367" spans="1:23" ht="12.75" thickTop="1" x14ac:dyDescent="0.2">
      <c r="A367" s="19"/>
      <c r="B367" s="23" t="s">
        <v>18</v>
      </c>
      <c r="C367" s="23"/>
      <c r="D367" s="177">
        <v>14</v>
      </c>
      <c r="E367" s="26"/>
      <c r="F367" s="73"/>
      <c r="G367" s="35"/>
      <c r="H367" s="21"/>
      <c r="I367" s="21"/>
      <c r="J367" s="30"/>
      <c r="K367" s="21" t="s">
        <v>50</v>
      </c>
      <c r="L367" s="21"/>
      <c r="M367" s="205"/>
      <c r="N367" s="39"/>
      <c r="O367" s="206"/>
      <c r="P367" s="193"/>
      <c r="Q367" s="203" t="str">
        <f>IF(M367&gt;0,"Enter Date"," ")</f>
        <v xml:space="preserve"> </v>
      </c>
      <c r="R367" s="25"/>
      <c r="S367" s="109" t="str">
        <f>IF(Q367=" "," ",IF(D366="W",LOOKUP(Q367,Admin!B:B,Admin!C:C),IF(D366="m",LOOKUP(Q367,Admin!B:B,Admin!D:D),"Check D366")))</f>
        <v xml:space="preserve"> </v>
      </c>
      <c r="T367" s="22"/>
    </row>
    <row r="368" spans="1:23" ht="13.5" customHeight="1" x14ac:dyDescent="0.2">
      <c r="A368" s="19"/>
      <c r="B368" s="23" t="s">
        <v>272</v>
      </c>
      <c r="C368" s="23"/>
      <c r="D368" s="275"/>
      <c r="E368" s="21"/>
      <c r="F368" s="255" t="s">
        <v>273</v>
      </c>
      <c r="G368" s="35"/>
      <c r="H368" s="21"/>
      <c r="I368" s="21"/>
      <c r="J368" s="30"/>
      <c r="K368" s="21" t="s">
        <v>51</v>
      </c>
      <c r="L368" s="21"/>
      <c r="M368" s="205"/>
      <c r="N368" s="39"/>
      <c r="O368" s="206"/>
      <c r="P368" s="193"/>
      <c r="Q368" s="203" t="str">
        <f>IF(M368&gt;0,"Enter Date"," ")</f>
        <v xml:space="preserve"> </v>
      </c>
      <c r="R368" s="25"/>
      <c r="S368" s="109" t="str">
        <f>IF(Q368=" "," ",IF(D366="W",LOOKUP(Q368,Admin!B:B,Admin!C:C),IF(D366="m",LOOKUP(Q368,Admin!B:B,Admin!D:D),"Check D366")))</f>
        <v xml:space="preserve"> </v>
      </c>
      <c r="T368" s="22"/>
    </row>
    <row r="369" spans="1:20" ht="12" customHeight="1" x14ac:dyDescent="0.2">
      <c r="A369" s="19"/>
      <c r="B369" s="21"/>
      <c r="C369" s="21"/>
      <c r="D369" s="21"/>
      <c r="E369" s="21"/>
      <c r="F369" s="318"/>
      <c r="G369" s="318"/>
      <c r="H369" s="318"/>
      <c r="I369" s="21"/>
      <c r="J369" s="30"/>
      <c r="K369" s="71" t="s">
        <v>394</v>
      </c>
      <c r="L369" s="71"/>
      <c r="M369" s="71">
        <f>ROUNDDOWN(Admin!N$19/10,0)</f>
        <v>543</v>
      </c>
      <c r="N369" s="71"/>
      <c r="O369" s="71" t="s">
        <v>31</v>
      </c>
      <c r="P369" s="194"/>
      <c r="Q369" s="71" t="s">
        <v>29</v>
      </c>
      <c r="R369" s="21"/>
      <c r="S369" s="38"/>
      <c r="T369" s="22"/>
    </row>
    <row r="370" spans="1:20" ht="6" customHeight="1" thickBot="1" x14ac:dyDescent="0.25">
      <c r="A370" s="19"/>
      <c r="B370" s="21"/>
      <c r="C370" s="21"/>
      <c r="D370" s="21"/>
      <c r="E370" s="21"/>
      <c r="F370" s="319"/>
      <c r="G370" s="319"/>
      <c r="H370" s="319"/>
      <c r="I370" s="21"/>
      <c r="J370" s="30"/>
      <c r="K370" s="71"/>
      <c r="L370" s="71"/>
      <c r="M370" s="71"/>
      <c r="N370" s="71"/>
      <c r="O370" s="71"/>
      <c r="P370" s="194"/>
      <c r="Q370" s="71"/>
      <c r="R370" s="21"/>
      <c r="S370" s="38"/>
      <c r="T370" s="22"/>
    </row>
    <row r="371" spans="1:20" ht="12" customHeight="1" thickTop="1" thickBot="1" x14ac:dyDescent="0.25">
      <c r="A371" s="19"/>
      <c r="B371" s="107" t="s">
        <v>45</v>
      </c>
      <c r="C371" s="66"/>
      <c r="D371" s="274" t="s">
        <v>407</v>
      </c>
      <c r="E371" s="21"/>
      <c r="F371" s="319"/>
      <c r="G371" s="319"/>
      <c r="H371" s="319"/>
      <c r="I371" s="21"/>
      <c r="J371" s="30"/>
      <c r="K371" s="107" t="s">
        <v>55</v>
      </c>
      <c r="L371" s="66"/>
      <c r="M371" s="21"/>
      <c r="N371" s="21"/>
      <c r="O371" s="21"/>
      <c r="P371" s="189"/>
      <c r="Q371" s="38" t="s">
        <v>25</v>
      </c>
      <c r="R371" s="68"/>
      <c r="S371" s="69"/>
      <c r="T371" s="22"/>
    </row>
    <row r="372" spans="1:20" ht="12.75" thickTop="1" x14ac:dyDescent="0.2">
      <c r="A372" s="19"/>
      <c r="B372" s="21" t="s">
        <v>40</v>
      </c>
      <c r="C372" s="21"/>
      <c r="D372" s="207"/>
      <c r="E372" s="21"/>
      <c r="F372" s="67" t="s">
        <v>43</v>
      </c>
      <c r="G372" s="67"/>
      <c r="H372" s="208"/>
      <c r="I372" s="21"/>
      <c r="J372" s="30"/>
      <c r="K372" s="21" t="s">
        <v>48</v>
      </c>
      <c r="L372" s="21"/>
      <c r="M372" s="72" t="s">
        <v>99</v>
      </c>
      <c r="N372" s="21"/>
      <c r="O372" s="201" t="s">
        <v>33</v>
      </c>
      <c r="P372" s="109"/>
      <c r="Q372" s="202" t="str">
        <f>IF(O372="Y","Enter Date"," ")</f>
        <v xml:space="preserve"> </v>
      </c>
      <c r="R372" s="36"/>
      <c r="S372" s="109" t="str">
        <f>IF(O372="N"," ",IF(D366="W",LOOKUP(Q372,Admin!B:B,Admin!C:C),IF(D366="m",LOOKUP(Q372,Admin!B:B,Admin!D:D),"Check D366")))</f>
        <v xml:space="preserve"> </v>
      </c>
      <c r="T372" s="22"/>
    </row>
    <row r="373" spans="1:20" ht="13.5" customHeight="1" x14ac:dyDescent="0.2">
      <c r="A373" s="19"/>
      <c r="B373" s="21" t="s">
        <v>41</v>
      </c>
      <c r="C373" s="21"/>
      <c r="D373" s="207"/>
      <c r="E373" s="21"/>
      <c r="F373" s="67" t="s">
        <v>44</v>
      </c>
      <c r="G373" s="67"/>
      <c r="H373" s="208"/>
      <c r="I373" s="21"/>
      <c r="J373" s="30"/>
      <c r="K373" s="327" t="s">
        <v>49</v>
      </c>
      <c r="L373" s="327"/>
      <c r="M373" s="328"/>
      <c r="N373" s="328"/>
      <c r="O373" s="328"/>
      <c r="P373" s="328"/>
      <c r="Q373" s="328"/>
      <c r="R373" s="328"/>
      <c r="S373" s="328"/>
      <c r="T373" s="22"/>
    </row>
    <row r="374" spans="1:20" ht="9" customHeight="1" thickBot="1" x14ac:dyDescent="0.25">
      <c r="A374" s="82"/>
      <c r="B374" s="27"/>
      <c r="C374" s="27"/>
      <c r="D374" s="27"/>
      <c r="E374" s="27"/>
      <c r="F374" s="27"/>
      <c r="G374" s="27"/>
      <c r="H374" s="27"/>
      <c r="I374" s="27"/>
      <c r="J374" s="31"/>
      <c r="K374" s="27"/>
      <c r="L374" s="27"/>
      <c r="M374" s="27"/>
      <c r="N374" s="27"/>
      <c r="O374" s="27"/>
      <c r="P374" s="195"/>
      <c r="Q374" s="27"/>
      <c r="R374" s="27"/>
      <c r="S374" s="27"/>
      <c r="T374" s="33"/>
    </row>
    <row r="375" spans="1:20" ht="22.5" customHeight="1" thickBot="1" x14ac:dyDescent="0.25">
      <c r="A375" s="345"/>
      <c r="B375" s="345"/>
      <c r="C375" s="345"/>
      <c r="D375" s="345"/>
      <c r="E375" s="345"/>
      <c r="F375" s="345"/>
      <c r="G375" s="345"/>
      <c r="H375" s="345"/>
      <c r="I375" s="345"/>
      <c r="J375" s="345"/>
      <c r="K375" s="345"/>
      <c r="L375" s="345"/>
      <c r="M375" s="345"/>
      <c r="N375" s="345"/>
      <c r="O375" s="345"/>
      <c r="P375" s="345"/>
      <c r="Q375" s="345"/>
      <c r="R375" s="345"/>
      <c r="S375" s="345"/>
      <c r="T375" s="345"/>
    </row>
    <row r="376" spans="1:20" ht="9" customHeight="1" thickBot="1" x14ac:dyDescent="0.25">
      <c r="A376" s="16"/>
      <c r="B376" s="17"/>
      <c r="C376" s="17"/>
      <c r="D376" s="17"/>
      <c r="E376" s="17"/>
      <c r="F376" s="17"/>
      <c r="G376" s="17"/>
      <c r="H376" s="17"/>
      <c r="I376" s="17"/>
      <c r="J376" s="80"/>
      <c r="K376" s="17"/>
      <c r="L376" s="17"/>
      <c r="M376" s="17"/>
      <c r="N376" s="17"/>
      <c r="O376" s="17"/>
      <c r="P376" s="188"/>
      <c r="Q376" s="17"/>
      <c r="R376" s="17"/>
      <c r="S376" s="17"/>
      <c r="T376" s="18"/>
    </row>
    <row r="377" spans="1:20" ht="15" customHeight="1" thickTop="1" thickBot="1" x14ac:dyDescent="0.25">
      <c r="A377" s="19"/>
      <c r="B377" s="107" t="s">
        <v>125</v>
      </c>
      <c r="C377" s="66"/>
      <c r="D377" s="21"/>
      <c r="E377" s="21"/>
      <c r="F377" s="21"/>
      <c r="G377" s="21"/>
      <c r="H377" s="327" t="s">
        <v>94</v>
      </c>
      <c r="I377" s="21"/>
      <c r="J377" s="30"/>
      <c r="K377" s="107" t="s">
        <v>23</v>
      </c>
      <c r="L377" s="66"/>
      <c r="M377" s="87"/>
      <c r="N377" s="20"/>
      <c r="O377" s="329"/>
      <c r="P377" s="330"/>
      <c r="Q377" s="325"/>
      <c r="R377" s="68"/>
      <c r="S377" s="323"/>
      <c r="T377" s="22"/>
    </row>
    <row r="378" spans="1:20" ht="6" customHeight="1" thickTop="1" thickBot="1" x14ac:dyDescent="0.25">
      <c r="A378" s="19"/>
      <c r="B378" s="66"/>
      <c r="C378" s="66"/>
      <c r="D378" s="21"/>
      <c r="E378" s="21"/>
      <c r="F378" s="21"/>
      <c r="G378" s="21"/>
      <c r="H378" s="327"/>
      <c r="I378" s="21"/>
      <c r="J378" s="30"/>
      <c r="K378" s="66"/>
      <c r="L378" s="66"/>
      <c r="M378" s="87"/>
      <c r="N378" s="20"/>
      <c r="O378" s="21"/>
      <c r="P378" s="189"/>
      <c r="Q378" s="326"/>
      <c r="R378" s="21"/>
      <c r="S378" s="324"/>
      <c r="T378" s="22"/>
    </row>
    <row r="379" spans="1:20" ht="14.25" thickTop="1" thickBot="1" x14ac:dyDescent="0.25">
      <c r="A379" s="19"/>
      <c r="B379" s="21" t="s">
        <v>101</v>
      </c>
      <c r="C379" s="21"/>
      <c r="D379" s="346"/>
      <c r="E379" s="347"/>
      <c r="F379" s="348"/>
      <c r="G379" s="23"/>
      <c r="H379" s="29" t="s">
        <v>95</v>
      </c>
      <c r="I379" s="23"/>
      <c r="J379" s="65"/>
      <c r="K379" s="21" t="s">
        <v>19</v>
      </c>
      <c r="L379" s="21"/>
      <c r="M379" s="341"/>
      <c r="N379" s="342"/>
      <c r="O379" s="343"/>
      <c r="P379" s="190"/>
      <c r="Q379" s="179"/>
      <c r="R379" s="176"/>
      <c r="S379" s="180"/>
      <c r="T379" s="22"/>
    </row>
    <row r="380" spans="1:20" ht="13.5" thickTop="1" thickBot="1" x14ac:dyDescent="0.25">
      <c r="A380" s="19"/>
      <c r="B380" s="21" t="s">
        <v>12</v>
      </c>
      <c r="C380" s="21"/>
      <c r="D380" s="346"/>
      <c r="E380" s="347"/>
      <c r="F380" s="348"/>
      <c r="G380" s="23"/>
      <c r="H380" s="197"/>
      <c r="I380" s="23"/>
      <c r="J380" s="30"/>
      <c r="K380" s="21"/>
      <c r="L380" s="21"/>
      <c r="M380" s="64"/>
      <c r="N380" s="64"/>
      <c r="O380" s="209" t="s">
        <v>104</v>
      </c>
      <c r="P380" s="189"/>
      <c r="Q380" s="38" t="s">
        <v>25</v>
      </c>
      <c r="R380" s="68"/>
      <c r="S380" s="38" t="s">
        <v>56</v>
      </c>
      <c r="T380" s="22"/>
    </row>
    <row r="381" spans="1:20" ht="13.5" customHeight="1" thickTop="1" thickBot="1" x14ac:dyDescent="0.25">
      <c r="A381" s="19"/>
      <c r="B381" s="21" t="s">
        <v>13</v>
      </c>
      <c r="C381" s="21"/>
      <c r="D381" s="346"/>
      <c r="E381" s="347"/>
      <c r="F381" s="348"/>
      <c r="G381" s="23"/>
      <c r="H381" s="35" t="s">
        <v>96</v>
      </c>
      <c r="I381" s="23"/>
      <c r="J381" s="30"/>
      <c r="K381" s="23" t="s">
        <v>17</v>
      </c>
      <c r="L381" s="23"/>
      <c r="M381" s="170"/>
      <c r="N381" s="63"/>
      <c r="O381" s="179" t="str">
        <f>IF(M381=0," ",IF((M381+6208)&lt;O$9," ",M381+5844))</f>
        <v xml:space="preserve"> </v>
      </c>
      <c r="P381" s="178">
        <f>IF(O381=" ",1,IF(O381&gt;O$9,54,IF(D392="W",LOOKUP(O381,Admin!B:B,Admin!C:C),IF(D392="M",(LOOKUP(O381,Admin!B:B,Admin!D:D))))))</f>
        <v>1</v>
      </c>
      <c r="Q381" s="63" t="str">
        <f>IF(M381=" "," ",IF(D386="F",M381+21915,IF(D386="M",M381+23741," ")))</f>
        <v xml:space="preserve"> </v>
      </c>
      <c r="R381" s="21"/>
      <c r="S381" s="109" t="str">
        <f>IF(Q381=" "," ",IF(Q381&lt;Admin!E$2,F388,IF(Q381&gt;Admin!E$366," ",IF(D392="W",LOOKUP(Q381,Admin!B:B,Admin!C:C),IF(D392="M",LOOKUP(Q381,Admin!B:B,Admin!D:D),"Check D392")))))</f>
        <v xml:space="preserve"> </v>
      </c>
      <c r="T381" s="22"/>
    </row>
    <row r="382" spans="1:20" ht="13.5" thickTop="1" thickBot="1" x14ac:dyDescent="0.25">
      <c r="A382" s="19"/>
      <c r="B382" s="21" t="s">
        <v>14</v>
      </c>
      <c r="C382" s="21"/>
      <c r="D382" s="346"/>
      <c r="E382" s="347"/>
      <c r="F382" s="348"/>
      <c r="G382" s="23"/>
      <c r="H382" s="198"/>
      <c r="I382" s="23"/>
      <c r="J382" s="30"/>
      <c r="K382" s="23" t="s">
        <v>46</v>
      </c>
      <c r="L382" s="23"/>
      <c r="M382" s="72" t="s">
        <v>99</v>
      </c>
      <c r="N382" s="21"/>
      <c r="O382" s="201" t="s">
        <v>33</v>
      </c>
      <c r="P382" s="109"/>
      <c r="Q382" s="202" t="str">
        <f>IF(O382="Y","Enter Date"," ")</f>
        <v xml:space="preserve"> </v>
      </c>
      <c r="R382" s="36"/>
      <c r="S382" s="109" t="str">
        <f>IF(O382="N"," ",IF(D392="W",LOOKUP(Q382,Admin!B:B,Admin!C:C),IF(D392="m",LOOKUP(Q382,Admin!B:B,Admin!D:D),"Check D392")))</f>
        <v xml:space="preserve"> </v>
      </c>
      <c r="T382" s="22"/>
    </row>
    <row r="383" spans="1:20" ht="13.5" thickTop="1" thickBot="1" x14ac:dyDescent="0.25">
      <c r="A383" s="19"/>
      <c r="B383" s="21" t="s">
        <v>15</v>
      </c>
      <c r="C383" s="21"/>
      <c r="D383" s="346"/>
      <c r="E383" s="347"/>
      <c r="F383" s="348"/>
      <c r="G383" s="23"/>
      <c r="H383" s="35" t="s">
        <v>97</v>
      </c>
      <c r="I383" s="23"/>
      <c r="J383" s="30"/>
      <c r="K383" s="23" t="s">
        <v>47</v>
      </c>
      <c r="L383" s="23"/>
      <c r="M383" s="72" t="s">
        <v>99</v>
      </c>
      <c r="N383" s="21"/>
      <c r="O383" s="6" t="s">
        <v>33</v>
      </c>
      <c r="P383" s="109"/>
      <c r="Q383" s="202" t="str">
        <f>IF(O383="Y","Enter Date"," ")</f>
        <v xml:space="preserve"> </v>
      </c>
      <c r="R383" s="37"/>
      <c r="S383" s="109" t="str">
        <f>IF(O383="N"," ",IF(D392="W",LOOKUP(Q383,Admin!B:B,Admin!C:C),IF(D392="m",LOOKUP(Q383,Admin!B:B,Admin!D:D),"Check D392")))</f>
        <v xml:space="preserve"> </v>
      </c>
      <c r="T383" s="22"/>
    </row>
    <row r="384" spans="1:20" ht="13.5" thickTop="1" thickBot="1" x14ac:dyDescent="0.25">
      <c r="A384" s="19"/>
      <c r="B384" s="21" t="s">
        <v>16</v>
      </c>
      <c r="C384" s="21"/>
      <c r="D384" s="171"/>
      <c r="E384" s="23"/>
      <c r="F384" s="23"/>
      <c r="G384" s="23"/>
      <c r="H384" s="197"/>
      <c r="I384" s="23"/>
      <c r="J384" s="30"/>
      <c r="K384" s="71" t="s">
        <v>54</v>
      </c>
      <c r="L384" s="71"/>
      <c r="M384" s="21"/>
      <c r="N384" s="21"/>
      <c r="O384" s="21"/>
      <c r="P384" s="189"/>
      <c r="Q384" s="21"/>
      <c r="R384" s="21"/>
      <c r="S384" s="21"/>
      <c r="T384" s="22"/>
    </row>
    <row r="385" spans="1:20" ht="12" customHeight="1" thickTop="1" thickBot="1" x14ac:dyDescent="0.25">
      <c r="A385" s="19"/>
      <c r="B385" s="21"/>
      <c r="C385" s="21"/>
      <c r="D385" s="23"/>
      <c r="E385" s="23"/>
      <c r="F385" s="23"/>
      <c r="G385" s="23"/>
      <c r="H385" s="29" t="s">
        <v>98</v>
      </c>
      <c r="I385" s="23"/>
      <c r="J385" s="30"/>
      <c r="K385" s="21"/>
      <c r="L385" s="21"/>
      <c r="M385" s="21"/>
      <c r="N385" s="21"/>
      <c r="O385" s="21"/>
      <c r="P385" s="189"/>
      <c r="Q385" s="21"/>
      <c r="R385" s="21"/>
      <c r="S385" s="21"/>
      <c r="T385" s="81"/>
    </row>
    <row r="386" spans="1:20" ht="15" customHeight="1" thickTop="1" thickBot="1" x14ac:dyDescent="0.25">
      <c r="A386" s="19"/>
      <c r="B386" s="21" t="s">
        <v>100</v>
      </c>
      <c r="C386" s="21"/>
      <c r="D386" s="90"/>
      <c r="E386" s="21"/>
      <c r="F386" s="21"/>
      <c r="G386" s="21"/>
      <c r="H386" s="199"/>
      <c r="I386" s="21"/>
      <c r="J386" s="30"/>
      <c r="K386" s="107" t="s">
        <v>28</v>
      </c>
      <c r="L386" s="66"/>
      <c r="M386" s="87"/>
      <c r="N386" s="20"/>
      <c r="O386" s="106"/>
      <c r="P386" s="191"/>
      <c r="Q386" s="38"/>
      <c r="R386" s="68"/>
      <c r="S386" s="69"/>
      <c r="T386" s="22"/>
    </row>
    <row r="387" spans="1:20" ht="13.5" thickTop="1" thickBot="1" x14ac:dyDescent="0.25">
      <c r="A387" s="19"/>
      <c r="B387" s="21"/>
      <c r="C387" s="21"/>
      <c r="D387" s="63"/>
      <c r="E387" s="21"/>
      <c r="F387" s="38" t="s">
        <v>56</v>
      </c>
      <c r="G387" s="68"/>
      <c r="H387" s="21"/>
      <c r="I387" s="23"/>
      <c r="J387" s="30"/>
      <c r="K387" s="21"/>
      <c r="L387" s="71"/>
      <c r="M387" s="250" t="s">
        <v>131</v>
      </c>
      <c r="N387" s="21"/>
      <c r="O387" s="37"/>
      <c r="P387" s="192"/>
      <c r="Q387" s="38" t="s">
        <v>25</v>
      </c>
      <c r="R387" s="21"/>
      <c r="S387" s="109"/>
      <c r="T387" s="22"/>
    </row>
    <row r="388" spans="1:20" ht="13.5" thickTop="1" thickBot="1" x14ac:dyDescent="0.25">
      <c r="A388" s="19"/>
      <c r="B388" s="21" t="s">
        <v>279</v>
      </c>
      <c r="C388" s="21"/>
      <c r="D388" s="170"/>
      <c r="E388" s="21"/>
      <c r="F388" s="108" t="str">
        <f>IF(D388=0," ",IF(D392="W",LOOKUP(D388,Admin!B:B,Admin!C:C),IF(D392="M",LOOKUP(D388,Admin!B:B,Admin!D:D),LOOKUP(D388,Admin!B:B,Admin!C:C))))</f>
        <v xml:space="preserve"> </v>
      </c>
      <c r="G388" s="70"/>
      <c r="H388" s="21"/>
      <c r="I388" s="21"/>
      <c r="J388" s="30"/>
      <c r="K388" s="21" t="s">
        <v>79</v>
      </c>
      <c r="L388" s="71"/>
      <c r="M388" s="68"/>
      <c r="N388" s="21"/>
      <c r="O388" s="204"/>
      <c r="P388" s="109"/>
      <c r="Q388" s="203" t="str">
        <f>IF(O388&gt;0,"Enter Date"," ")</f>
        <v xml:space="preserve"> </v>
      </c>
      <c r="R388" s="25"/>
      <c r="S388" s="109" t="str">
        <f>IF(Q388=" "," ",IF(D392="W",LOOKUP(Q388,Admin!B:B,Admin!C:C),IF(D392="m",LOOKUP(Q388,Admin!B:B,Admin!D:D),"Check D392")))</f>
        <v xml:space="preserve"> </v>
      </c>
      <c r="T388" s="22"/>
    </row>
    <row r="389" spans="1:20" ht="6" customHeight="1" thickTop="1" thickBot="1" x14ac:dyDescent="0.25">
      <c r="A389" s="19"/>
      <c r="B389" s="21"/>
      <c r="C389" s="21"/>
      <c r="D389" s="63"/>
      <c r="E389" s="21"/>
      <c r="F389" s="108"/>
      <c r="G389" s="70"/>
      <c r="H389" s="21"/>
      <c r="I389" s="21"/>
      <c r="J389" s="21"/>
      <c r="K389" s="21"/>
      <c r="L389" s="71"/>
      <c r="M389" s="68"/>
      <c r="N389" s="21"/>
      <c r="O389" s="37"/>
      <c r="P389" s="109"/>
      <c r="Q389" s="63"/>
      <c r="R389" s="25"/>
      <c r="S389" s="109"/>
      <c r="T389" s="22"/>
    </row>
    <row r="390" spans="1:20" ht="13.5" thickTop="1" thickBot="1" x14ac:dyDescent="0.25">
      <c r="A390" s="19"/>
      <c r="B390" s="21" t="s">
        <v>52</v>
      </c>
      <c r="C390" s="21"/>
      <c r="D390" s="170"/>
      <c r="E390" s="21"/>
      <c r="F390" s="108" t="str">
        <f>IF(D388=0," ",IF(D390=0," ",IF(D392="W",LOOKUP(D390,Admin!B:B,Admin!C:C),IF(D392="M",LOOKUP(D390,Admin!B:B,Admin!D:D),LOOKUP(D390,Admin!B:B,Admin!C:C)))))</f>
        <v xml:space="preserve"> </v>
      </c>
      <c r="G390" s="70"/>
      <c r="H390" s="21"/>
      <c r="I390" s="21"/>
      <c r="J390" s="30"/>
      <c r="K390" s="211" t="s">
        <v>119</v>
      </c>
      <c r="L390" s="21"/>
      <c r="M390" s="38" t="s">
        <v>27</v>
      </c>
      <c r="N390" s="38"/>
      <c r="O390" s="38" t="s">
        <v>26</v>
      </c>
      <c r="P390" s="24"/>
      <c r="Q390" s="38" t="s">
        <v>25</v>
      </c>
      <c r="R390" s="68"/>
      <c r="S390" s="69"/>
      <c r="T390" s="22"/>
    </row>
    <row r="391" spans="1:20" ht="13.5" thickTop="1" thickBot="1" x14ac:dyDescent="0.25">
      <c r="A391" s="19"/>
      <c r="B391" s="21"/>
      <c r="C391" s="21"/>
      <c r="D391" s="63"/>
      <c r="E391" s="21"/>
      <c r="F391" s="34"/>
      <c r="G391" s="34"/>
      <c r="H391" s="21"/>
      <c r="I391" s="21"/>
      <c r="J391" s="30"/>
      <c r="K391" s="23" t="s">
        <v>42</v>
      </c>
      <c r="L391" s="23"/>
      <c r="M391" s="169"/>
      <c r="N391" s="39"/>
      <c r="O391" s="200"/>
      <c r="P391" s="193"/>
      <c r="Q391" s="170" t="str">
        <f>IF(M391&gt;0,D388," ")</f>
        <v xml:space="preserve"> </v>
      </c>
      <c r="R391" s="25"/>
      <c r="S391" s="109" t="str">
        <f>IF(Q391=" "," ",IF(D392="W",LOOKUP(Q391,Admin!B:B,Admin!C:C),IF(D392="m",LOOKUP(Q391,Admin!B:B,Admin!D:D),"Check D392")))</f>
        <v xml:space="preserve"> </v>
      </c>
      <c r="T391" s="22"/>
    </row>
    <row r="392" spans="1:20" ht="13.5" thickTop="1" thickBot="1" x14ac:dyDescent="0.25">
      <c r="A392" s="19"/>
      <c r="B392" s="23" t="s">
        <v>30</v>
      </c>
      <c r="C392" s="23"/>
      <c r="D392" s="90"/>
      <c r="E392" s="29" t="s">
        <v>53</v>
      </c>
      <c r="F392" s="274" t="str">
        <f>IF(D394="D","Enter M for Director","Enter M or W for Employee")</f>
        <v>Enter M or W for Employee</v>
      </c>
      <c r="G392" s="21"/>
      <c r="H392" s="24"/>
      <c r="I392" s="24"/>
      <c r="J392" s="30"/>
      <c r="K392" s="21" t="s">
        <v>395</v>
      </c>
      <c r="L392" s="21"/>
      <c r="M392" s="205"/>
      <c r="N392" s="39"/>
      <c r="O392" s="206"/>
      <c r="P392" s="193"/>
      <c r="Q392" s="203" t="str">
        <f>IF(M392&gt;0,"Enter Date"," ")</f>
        <v xml:space="preserve"> </v>
      </c>
      <c r="R392" s="25"/>
      <c r="S392" s="109" t="str">
        <f>IF(Q392=" "," ",IF(D392="W",LOOKUP(Q392,Admin!B:B,Admin!C:C),IF(D392="m",LOOKUP(Q392,Admin!B:B,Admin!D:D),"Check D392")))</f>
        <v xml:space="preserve"> </v>
      </c>
      <c r="T392" s="22"/>
    </row>
    <row r="393" spans="1:20" ht="12.75" thickTop="1" x14ac:dyDescent="0.2">
      <c r="A393" s="19"/>
      <c r="B393" s="23" t="s">
        <v>18</v>
      </c>
      <c r="C393" s="23"/>
      <c r="D393" s="177">
        <v>15</v>
      </c>
      <c r="E393" s="26"/>
      <c r="F393" s="73"/>
      <c r="G393" s="35"/>
      <c r="H393" s="21"/>
      <c r="I393" s="21"/>
      <c r="J393" s="30"/>
      <c r="K393" s="21" t="s">
        <v>50</v>
      </c>
      <c r="L393" s="21"/>
      <c r="M393" s="205"/>
      <c r="N393" s="39"/>
      <c r="O393" s="206"/>
      <c r="P393" s="193"/>
      <c r="Q393" s="203" t="str">
        <f>IF(M393&gt;0,"Enter Date"," ")</f>
        <v xml:space="preserve"> </v>
      </c>
      <c r="R393" s="25"/>
      <c r="S393" s="109" t="str">
        <f>IF(Q393=" "," ",IF(D392="W",LOOKUP(Q393,Admin!B:B,Admin!C:C),IF(D392="m",LOOKUP(Q393,Admin!B:B,Admin!D:D),"Check D392")))</f>
        <v xml:space="preserve"> </v>
      </c>
      <c r="T393" s="22"/>
    </row>
    <row r="394" spans="1:20" ht="13.5" customHeight="1" x14ac:dyDescent="0.2">
      <c r="A394" s="19"/>
      <c r="B394" s="23" t="s">
        <v>272</v>
      </c>
      <c r="C394" s="23"/>
      <c r="D394" s="275"/>
      <c r="E394" s="21"/>
      <c r="F394" s="255" t="s">
        <v>273</v>
      </c>
      <c r="G394" s="35"/>
      <c r="H394" s="21"/>
      <c r="I394" s="21"/>
      <c r="J394" s="30"/>
      <c r="K394" s="21" t="s">
        <v>51</v>
      </c>
      <c r="L394" s="21"/>
      <c r="M394" s="205"/>
      <c r="N394" s="39"/>
      <c r="O394" s="206"/>
      <c r="P394" s="193"/>
      <c r="Q394" s="203" t="str">
        <f>IF(M394&gt;0,"Enter Date"," ")</f>
        <v xml:space="preserve"> </v>
      </c>
      <c r="R394" s="25"/>
      <c r="S394" s="109" t="str">
        <f>IF(Q394=" "," ",IF(D392="W",LOOKUP(Q394,Admin!B:B,Admin!C:C),IF(D392="m",LOOKUP(Q394,Admin!B:B,Admin!D:D),"Check D392")))</f>
        <v xml:space="preserve"> </v>
      </c>
      <c r="T394" s="22"/>
    </row>
    <row r="395" spans="1:20" ht="12" customHeight="1" x14ac:dyDescent="0.2">
      <c r="A395" s="19"/>
      <c r="B395" s="21"/>
      <c r="C395" s="21"/>
      <c r="D395" s="21"/>
      <c r="E395" s="21"/>
      <c r="F395" s="318"/>
      <c r="G395" s="318"/>
      <c r="H395" s="318"/>
      <c r="I395" s="21"/>
      <c r="J395" s="30"/>
      <c r="K395" s="71" t="s">
        <v>394</v>
      </c>
      <c r="L395" s="71"/>
      <c r="M395" s="71">
        <f>ROUNDDOWN(Admin!N$19/10,0)</f>
        <v>543</v>
      </c>
      <c r="N395" s="71"/>
      <c r="O395" s="71" t="s">
        <v>31</v>
      </c>
      <c r="P395" s="194"/>
      <c r="Q395" s="71" t="s">
        <v>29</v>
      </c>
      <c r="R395" s="21"/>
      <c r="S395" s="38"/>
      <c r="T395" s="22"/>
    </row>
    <row r="396" spans="1:20" ht="6" customHeight="1" thickBot="1" x14ac:dyDescent="0.25">
      <c r="A396" s="19"/>
      <c r="B396" s="21"/>
      <c r="C396" s="21"/>
      <c r="D396" s="21"/>
      <c r="E396" s="21"/>
      <c r="F396" s="319"/>
      <c r="G396" s="319"/>
      <c r="H396" s="319"/>
      <c r="I396" s="21"/>
      <c r="J396" s="30"/>
      <c r="K396" s="71"/>
      <c r="L396" s="71"/>
      <c r="M396" s="71"/>
      <c r="N396" s="71"/>
      <c r="O396" s="71"/>
      <c r="P396" s="194"/>
      <c r="Q396" s="71"/>
      <c r="R396" s="21"/>
      <c r="S396" s="38"/>
      <c r="T396" s="22"/>
    </row>
    <row r="397" spans="1:20" ht="12" customHeight="1" thickTop="1" thickBot="1" x14ac:dyDescent="0.25">
      <c r="A397" s="19"/>
      <c r="B397" s="107" t="s">
        <v>45</v>
      </c>
      <c r="C397" s="66"/>
      <c r="D397" s="274" t="s">
        <v>407</v>
      </c>
      <c r="E397" s="21"/>
      <c r="F397" s="319"/>
      <c r="G397" s="319"/>
      <c r="H397" s="319"/>
      <c r="I397" s="21"/>
      <c r="J397" s="30"/>
      <c r="K397" s="107" t="s">
        <v>55</v>
      </c>
      <c r="L397" s="66"/>
      <c r="M397" s="21"/>
      <c r="N397" s="21"/>
      <c r="O397" s="21"/>
      <c r="P397" s="189"/>
      <c r="Q397" s="38" t="s">
        <v>25</v>
      </c>
      <c r="R397" s="68"/>
      <c r="S397" s="69"/>
      <c r="T397" s="22"/>
    </row>
    <row r="398" spans="1:20" ht="12.75" thickTop="1" x14ac:dyDescent="0.2">
      <c r="A398" s="19"/>
      <c r="B398" s="21" t="s">
        <v>40</v>
      </c>
      <c r="C398" s="21"/>
      <c r="D398" s="207"/>
      <c r="E398" s="21"/>
      <c r="F398" s="67" t="s">
        <v>43</v>
      </c>
      <c r="G398" s="67"/>
      <c r="H398" s="208"/>
      <c r="I398" s="21"/>
      <c r="J398" s="30"/>
      <c r="K398" s="21" t="s">
        <v>48</v>
      </c>
      <c r="L398" s="21"/>
      <c r="M398" s="72" t="s">
        <v>99</v>
      </c>
      <c r="N398" s="21"/>
      <c r="O398" s="201" t="s">
        <v>33</v>
      </c>
      <c r="P398" s="109"/>
      <c r="Q398" s="202" t="str">
        <f>IF(O398="Y","Enter Date"," ")</f>
        <v xml:space="preserve"> </v>
      </c>
      <c r="R398" s="36"/>
      <c r="S398" s="109" t="str">
        <f>IF(O398="N"," ",IF(D392="W",LOOKUP(Q398,Admin!B:B,Admin!C:C),IF(D392="m",LOOKUP(Q398,Admin!B:B,Admin!D:D),"Check D392")))</f>
        <v xml:space="preserve"> </v>
      </c>
      <c r="T398" s="22"/>
    </row>
    <row r="399" spans="1:20" ht="13.5" customHeight="1" x14ac:dyDescent="0.2">
      <c r="A399" s="19"/>
      <c r="B399" s="21" t="s">
        <v>41</v>
      </c>
      <c r="C399" s="21"/>
      <c r="D399" s="207"/>
      <c r="E399" s="21"/>
      <c r="F399" s="67" t="s">
        <v>44</v>
      </c>
      <c r="G399" s="67"/>
      <c r="H399" s="208"/>
      <c r="I399" s="21"/>
      <c r="J399" s="30"/>
      <c r="K399" s="327" t="s">
        <v>49</v>
      </c>
      <c r="L399" s="327"/>
      <c r="M399" s="328"/>
      <c r="N399" s="328"/>
      <c r="O399" s="328"/>
      <c r="P399" s="328"/>
      <c r="Q399" s="328"/>
      <c r="R399" s="328"/>
      <c r="S399" s="328"/>
      <c r="T399" s="22"/>
    </row>
    <row r="400" spans="1:20" ht="9" customHeight="1" thickBot="1" x14ac:dyDescent="0.25">
      <c r="A400" s="82"/>
      <c r="B400" s="27"/>
      <c r="C400" s="27"/>
      <c r="D400" s="27"/>
      <c r="E400" s="27"/>
      <c r="F400" s="27"/>
      <c r="G400" s="27"/>
      <c r="H400" s="27"/>
      <c r="I400" s="27"/>
      <c r="J400" s="31"/>
      <c r="K400" s="27"/>
      <c r="L400" s="27"/>
      <c r="M400" s="27"/>
      <c r="N400" s="27"/>
      <c r="O400" s="27"/>
      <c r="P400" s="195"/>
      <c r="Q400" s="27"/>
      <c r="R400" s="27"/>
      <c r="S400" s="27"/>
      <c r="T400" s="33"/>
    </row>
    <row r="401" spans="1:20" ht="22.5" customHeight="1" thickBot="1" x14ac:dyDescent="0.25">
      <c r="A401" s="345"/>
      <c r="B401" s="345"/>
      <c r="C401" s="345"/>
      <c r="D401" s="345"/>
      <c r="E401" s="345"/>
      <c r="F401" s="345"/>
      <c r="G401" s="345"/>
      <c r="H401" s="345"/>
      <c r="I401" s="345"/>
      <c r="J401" s="345"/>
      <c r="K401" s="345"/>
      <c r="L401" s="345"/>
      <c r="M401" s="345"/>
      <c r="N401" s="345"/>
      <c r="O401" s="345"/>
      <c r="P401" s="345"/>
      <c r="Q401" s="345"/>
      <c r="R401" s="345"/>
      <c r="S401" s="345"/>
      <c r="T401" s="345"/>
    </row>
    <row r="402" spans="1:20" ht="9" customHeight="1" thickBot="1" x14ac:dyDescent="0.25">
      <c r="A402" s="16"/>
      <c r="B402" s="17"/>
      <c r="C402" s="17"/>
      <c r="D402" s="17"/>
      <c r="E402" s="17"/>
      <c r="F402" s="17"/>
      <c r="G402" s="17"/>
      <c r="H402" s="17"/>
      <c r="I402" s="17"/>
      <c r="J402" s="80"/>
      <c r="K402" s="17"/>
      <c r="L402" s="17"/>
      <c r="M402" s="17"/>
      <c r="N402" s="17"/>
      <c r="O402" s="17"/>
      <c r="P402" s="188"/>
      <c r="Q402" s="17"/>
      <c r="R402" s="17"/>
      <c r="S402" s="17"/>
      <c r="T402" s="18"/>
    </row>
    <row r="403" spans="1:20" ht="15" customHeight="1" thickTop="1" thickBot="1" x14ac:dyDescent="0.25">
      <c r="A403" s="19"/>
      <c r="B403" s="107" t="s">
        <v>126</v>
      </c>
      <c r="C403" s="66"/>
      <c r="D403" s="21"/>
      <c r="E403" s="21"/>
      <c r="F403" s="21"/>
      <c r="G403" s="21"/>
      <c r="H403" s="327" t="s">
        <v>94</v>
      </c>
      <c r="I403" s="21"/>
      <c r="J403" s="30"/>
      <c r="K403" s="107" t="s">
        <v>23</v>
      </c>
      <c r="L403" s="66"/>
      <c r="M403" s="87"/>
      <c r="N403" s="20"/>
      <c r="O403" s="329"/>
      <c r="P403" s="330"/>
      <c r="Q403" s="325"/>
      <c r="R403" s="68"/>
      <c r="S403" s="323"/>
      <c r="T403" s="22"/>
    </row>
    <row r="404" spans="1:20" ht="6" customHeight="1" thickTop="1" thickBot="1" x14ac:dyDescent="0.25">
      <c r="A404" s="19"/>
      <c r="B404" s="66"/>
      <c r="C404" s="66"/>
      <c r="D404" s="21"/>
      <c r="E404" s="21"/>
      <c r="F404" s="21"/>
      <c r="G404" s="21"/>
      <c r="H404" s="327"/>
      <c r="I404" s="21"/>
      <c r="J404" s="30"/>
      <c r="K404" s="66"/>
      <c r="L404" s="66"/>
      <c r="M404" s="87"/>
      <c r="N404" s="20"/>
      <c r="O404" s="21"/>
      <c r="P404" s="189"/>
      <c r="Q404" s="326"/>
      <c r="R404" s="21"/>
      <c r="S404" s="324"/>
      <c r="T404" s="22"/>
    </row>
    <row r="405" spans="1:20" ht="14.25" thickTop="1" thickBot="1" x14ac:dyDescent="0.25">
      <c r="A405" s="19"/>
      <c r="B405" s="21" t="s">
        <v>101</v>
      </c>
      <c r="C405" s="21"/>
      <c r="D405" s="346"/>
      <c r="E405" s="347"/>
      <c r="F405" s="348"/>
      <c r="G405" s="23"/>
      <c r="H405" s="29" t="s">
        <v>95</v>
      </c>
      <c r="I405" s="23"/>
      <c r="J405" s="65"/>
      <c r="K405" s="21" t="s">
        <v>19</v>
      </c>
      <c r="L405" s="21"/>
      <c r="M405" s="341"/>
      <c r="N405" s="342"/>
      <c r="O405" s="343"/>
      <c r="P405" s="190"/>
      <c r="Q405" s="179"/>
      <c r="R405" s="176"/>
      <c r="S405" s="180"/>
      <c r="T405" s="22"/>
    </row>
    <row r="406" spans="1:20" ht="13.5" thickTop="1" thickBot="1" x14ac:dyDescent="0.25">
      <c r="A406" s="19"/>
      <c r="B406" s="21" t="s">
        <v>12</v>
      </c>
      <c r="C406" s="21"/>
      <c r="D406" s="346"/>
      <c r="E406" s="347"/>
      <c r="F406" s="348"/>
      <c r="G406" s="23"/>
      <c r="H406" s="197"/>
      <c r="I406" s="23"/>
      <c r="J406" s="30"/>
      <c r="K406" s="21"/>
      <c r="L406" s="21"/>
      <c r="M406" s="64"/>
      <c r="N406" s="64"/>
      <c r="O406" s="209" t="s">
        <v>104</v>
      </c>
      <c r="P406" s="189"/>
      <c r="Q406" s="38" t="s">
        <v>25</v>
      </c>
      <c r="R406" s="68"/>
      <c r="S406" s="38" t="s">
        <v>56</v>
      </c>
      <c r="T406" s="22"/>
    </row>
    <row r="407" spans="1:20" ht="13.5" customHeight="1" thickTop="1" thickBot="1" x14ac:dyDescent="0.25">
      <c r="A407" s="19"/>
      <c r="B407" s="21" t="s">
        <v>13</v>
      </c>
      <c r="C407" s="21"/>
      <c r="D407" s="346"/>
      <c r="E407" s="347"/>
      <c r="F407" s="348"/>
      <c r="G407" s="23"/>
      <c r="H407" s="35" t="s">
        <v>96</v>
      </c>
      <c r="I407" s="23"/>
      <c r="J407" s="30"/>
      <c r="K407" s="23" t="s">
        <v>17</v>
      </c>
      <c r="L407" s="23"/>
      <c r="M407" s="170"/>
      <c r="N407" s="63"/>
      <c r="O407" s="179" t="str">
        <f>IF(M407=0," ",IF((M407+6208)&lt;O$9," ",M407+5844))</f>
        <v xml:space="preserve"> </v>
      </c>
      <c r="P407" s="178">
        <f>IF(O407=" ",1,IF(O407&gt;O$9,54,IF(D418="W",LOOKUP(O407,Admin!B:B,Admin!C:C),IF(D418="M",(LOOKUP(O407,Admin!B:B,Admin!D:D))))))</f>
        <v>1</v>
      </c>
      <c r="Q407" s="63" t="str">
        <f>IF(M407=" "," ",IF(D412="F",M407+21915,IF(D412="M",M407+23741," ")))</f>
        <v xml:space="preserve"> </v>
      </c>
      <c r="R407" s="21"/>
      <c r="S407" s="109" t="str">
        <f>IF(Q407=" "," ",IF(Q407&lt;Admin!E$2,F414,IF(Q407&gt;Admin!E$366," ",IF(D418="W",LOOKUP(Q407,Admin!B:B,Admin!C:C),IF(D418="M",LOOKUP(Q407,Admin!B:B,Admin!D:D),"Check D418")))))</f>
        <v xml:space="preserve"> </v>
      </c>
      <c r="T407" s="22"/>
    </row>
    <row r="408" spans="1:20" ht="13.5" thickTop="1" thickBot="1" x14ac:dyDescent="0.25">
      <c r="A408" s="19"/>
      <c r="B408" s="21" t="s">
        <v>14</v>
      </c>
      <c r="C408" s="21"/>
      <c r="D408" s="346"/>
      <c r="E408" s="347"/>
      <c r="F408" s="348"/>
      <c r="G408" s="23"/>
      <c r="H408" s="198"/>
      <c r="I408" s="23"/>
      <c r="J408" s="30"/>
      <c r="K408" s="23" t="s">
        <v>46</v>
      </c>
      <c r="L408" s="23"/>
      <c r="M408" s="72" t="s">
        <v>99</v>
      </c>
      <c r="N408" s="21"/>
      <c r="O408" s="201" t="s">
        <v>33</v>
      </c>
      <c r="P408" s="109"/>
      <c r="Q408" s="202" t="str">
        <f>IF(O408="Y","Enter Date"," ")</f>
        <v xml:space="preserve"> </v>
      </c>
      <c r="R408" s="36"/>
      <c r="S408" s="109" t="str">
        <f>IF(O408="N"," ",IF(D418="W",LOOKUP(Q408,Admin!B:B,Admin!C:C),IF(D418="m",LOOKUP(Q408,Admin!B:B,Admin!D:D),"Check D418")))</f>
        <v xml:space="preserve"> </v>
      </c>
      <c r="T408" s="22"/>
    </row>
    <row r="409" spans="1:20" ht="13.5" thickTop="1" thickBot="1" x14ac:dyDescent="0.25">
      <c r="A409" s="19"/>
      <c r="B409" s="21" t="s">
        <v>15</v>
      </c>
      <c r="C409" s="21"/>
      <c r="D409" s="346"/>
      <c r="E409" s="347"/>
      <c r="F409" s="348"/>
      <c r="G409" s="23"/>
      <c r="H409" s="35" t="s">
        <v>97</v>
      </c>
      <c r="I409" s="23"/>
      <c r="J409" s="30"/>
      <c r="K409" s="23" t="s">
        <v>47</v>
      </c>
      <c r="L409" s="23"/>
      <c r="M409" s="72" t="s">
        <v>99</v>
      </c>
      <c r="N409" s="21"/>
      <c r="O409" s="6" t="s">
        <v>33</v>
      </c>
      <c r="P409" s="109"/>
      <c r="Q409" s="202" t="str">
        <f>IF(O409="Y","Enter Date"," ")</f>
        <v xml:space="preserve"> </v>
      </c>
      <c r="R409" s="37"/>
      <c r="S409" s="109" t="str">
        <f>IF(O409="N"," ",IF(D418="W",LOOKUP(Q409,Admin!B:B,Admin!C:C),IF(D418="m",LOOKUP(Q409,Admin!B:B,Admin!D:D),"Check D418")))</f>
        <v xml:space="preserve"> </v>
      </c>
      <c r="T409" s="22"/>
    </row>
    <row r="410" spans="1:20" ht="13.5" thickTop="1" thickBot="1" x14ac:dyDescent="0.25">
      <c r="A410" s="19"/>
      <c r="B410" s="21" t="s">
        <v>16</v>
      </c>
      <c r="C410" s="21"/>
      <c r="D410" s="171"/>
      <c r="E410" s="23"/>
      <c r="F410" s="23"/>
      <c r="G410" s="23"/>
      <c r="H410" s="197"/>
      <c r="I410" s="23"/>
      <c r="J410" s="30"/>
      <c r="K410" s="71" t="s">
        <v>54</v>
      </c>
      <c r="L410" s="71"/>
      <c r="M410" s="21"/>
      <c r="N410" s="21"/>
      <c r="O410" s="21"/>
      <c r="P410" s="189"/>
      <c r="Q410" s="21"/>
      <c r="R410" s="21"/>
      <c r="S410" s="21"/>
      <c r="T410" s="22"/>
    </row>
    <row r="411" spans="1:20" ht="12" customHeight="1" thickTop="1" thickBot="1" x14ac:dyDescent="0.25">
      <c r="A411" s="19"/>
      <c r="B411" s="21"/>
      <c r="C411" s="21"/>
      <c r="D411" s="23"/>
      <c r="E411" s="23"/>
      <c r="F411" s="23"/>
      <c r="G411" s="23"/>
      <c r="H411" s="29" t="s">
        <v>98</v>
      </c>
      <c r="I411" s="23"/>
      <c r="J411" s="30"/>
      <c r="K411" s="21"/>
      <c r="L411" s="21"/>
      <c r="M411" s="21"/>
      <c r="N411" s="21"/>
      <c r="O411" s="21"/>
      <c r="P411" s="189"/>
      <c r="Q411" s="21"/>
      <c r="R411" s="21"/>
      <c r="S411" s="21"/>
      <c r="T411" s="81"/>
    </row>
    <row r="412" spans="1:20" ht="15" customHeight="1" thickTop="1" thickBot="1" x14ac:dyDescent="0.25">
      <c r="A412" s="19"/>
      <c r="B412" s="21" t="s">
        <v>100</v>
      </c>
      <c r="C412" s="21"/>
      <c r="D412" s="90"/>
      <c r="E412" s="21"/>
      <c r="F412" s="21"/>
      <c r="G412" s="21"/>
      <c r="H412" s="199"/>
      <c r="I412" s="21"/>
      <c r="J412" s="30"/>
      <c r="K412" s="107" t="s">
        <v>28</v>
      </c>
      <c r="L412" s="66"/>
      <c r="M412" s="87"/>
      <c r="N412" s="20"/>
      <c r="O412" s="106"/>
      <c r="P412" s="191"/>
      <c r="Q412" s="38"/>
      <c r="R412" s="68"/>
      <c r="S412" s="69"/>
      <c r="T412" s="22"/>
    </row>
    <row r="413" spans="1:20" ht="13.5" thickTop="1" thickBot="1" x14ac:dyDescent="0.25">
      <c r="A413" s="19"/>
      <c r="B413" s="21"/>
      <c r="C413" s="21"/>
      <c r="D413" s="63"/>
      <c r="E413" s="21"/>
      <c r="F413" s="38" t="s">
        <v>56</v>
      </c>
      <c r="G413" s="68"/>
      <c r="H413" s="21"/>
      <c r="I413" s="23"/>
      <c r="J413" s="30"/>
      <c r="K413" s="21"/>
      <c r="L413" s="71"/>
      <c r="M413" s="250" t="s">
        <v>131</v>
      </c>
      <c r="N413" s="21"/>
      <c r="O413" s="37"/>
      <c r="P413" s="192"/>
      <c r="Q413" s="38" t="s">
        <v>25</v>
      </c>
      <c r="R413" s="21"/>
      <c r="S413" s="109"/>
      <c r="T413" s="22"/>
    </row>
    <row r="414" spans="1:20" ht="13.5" thickTop="1" thickBot="1" x14ac:dyDescent="0.25">
      <c r="A414" s="19"/>
      <c r="B414" s="21" t="s">
        <v>279</v>
      </c>
      <c r="C414" s="21"/>
      <c r="D414" s="170"/>
      <c r="E414" s="21"/>
      <c r="F414" s="108" t="str">
        <f>IF(D414=0," ",IF(D418="W",LOOKUP(D414,Admin!B:B,Admin!C:C),IF(D418="M",LOOKUP(D414,Admin!B:B,Admin!D:D),LOOKUP(D414,Admin!B:B,Admin!C:C))))</f>
        <v xml:space="preserve"> </v>
      </c>
      <c r="G414" s="70"/>
      <c r="H414" s="21"/>
      <c r="I414" s="21"/>
      <c r="J414" s="30"/>
      <c r="K414" s="21" t="s">
        <v>79</v>
      </c>
      <c r="L414" s="71"/>
      <c r="M414" s="68"/>
      <c r="N414" s="21"/>
      <c r="O414" s="204"/>
      <c r="P414" s="109"/>
      <c r="Q414" s="203" t="str">
        <f>IF(O414&gt;0,"Enter Date"," ")</f>
        <v xml:space="preserve"> </v>
      </c>
      <c r="R414" s="25"/>
      <c r="S414" s="109" t="str">
        <f>IF(Q414=" "," ",IF(D418="W",LOOKUP(Q414,Admin!B:B,Admin!C:C),IF(D418="m",LOOKUP(Q414,Admin!B:B,Admin!D:D),"Check D418")))</f>
        <v xml:space="preserve"> </v>
      </c>
      <c r="T414" s="22"/>
    </row>
    <row r="415" spans="1:20" ht="6" customHeight="1" thickTop="1" thickBot="1" x14ac:dyDescent="0.25">
      <c r="A415" s="19"/>
      <c r="B415" s="21"/>
      <c r="C415" s="21"/>
      <c r="D415" s="63"/>
      <c r="E415" s="21"/>
      <c r="F415" s="108"/>
      <c r="G415" s="70"/>
      <c r="H415" s="21"/>
      <c r="I415" s="21"/>
      <c r="J415" s="21"/>
      <c r="K415" s="21"/>
      <c r="L415" s="71"/>
      <c r="M415" s="68"/>
      <c r="N415" s="21"/>
      <c r="O415" s="37"/>
      <c r="P415" s="109"/>
      <c r="Q415" s="63"/>
      <c r="R415" s="25"/>
      <c r="S415" s="109"/>
      <c r="T415" s="22"/>
    </row>
    <row r="416" spans="1:20" ht="13.5" thickTop="1" thickBot="1" x14ac:dyDescent="0.25">
      <c r="A416" s="19"/>
      <c r="B416" s="21" t="s">
        <v>52</v>
      </c>
      <c r="C416" s="21"/>
      <c r="D416" s="170"/>
      <c r="E416" s="21"/>
      <c r="F416" s="108" t="str">
        <f>IF(D414=0," ",IF(D416=0," ",IF(D418="W",LOOKUP(D416,Admin!B:B,Admin!C:C),IF(D418="M",LOOKUP(D416,Admin!B:B,Admin!D:D),LOOKUP(D416,Admin!B:B,Admin!C:C)))))</f>
        <v xml:space="preserve"> </v>
      </c>
      <c r="G416" s="70"/>
      <c r="H416" s="21"/>
      <c r="I416" s="21"/>
      <c r="J416" s="30"/>
      <c r="K416" s="211" t="s">
        <v>119</v>
      </c>
      <c r="L416" s="21"/>
      <c r="M416" s="38" t="s">
        <v>27</v>
      </c>
      <c r="N416" s="38"/>
      <c r="O416" s="38" t="s">
        <v>26</v>
      </c>
      <c r="P416" s="24"/>
      <c r="Q416" s="38" t="s">
        <v>25</v>
      </c>
      <c r="R416" s="68"/>
      <c r="S416" s="69"/>
      <c r="T416" s="22"/>
    </row>
    <row r="417" spans="1:20" ht="13.5" thickTop="1" thickBot="1" x14ac:dyDescent="0.25">
      <c r="A417" s="19"/>
      <c r="B417" s="21"/>
      <c r="C417" s="21"/>
      <c r="D417" s="63"/>
      <c r="E417" s="21"/>
      <c r="F417" s="34"/>
      <c r="G417" s="34"/>
      <c r="H417" s="21"/>
      <c r="I417" s="21"/>
      <c r="J417" s="30"/>
      <c r="K417" s="23" t="s">
        <v>42</v>
      </c>
      <c r="L417" s="23"/>
      <c r="M417" s="169"/>
      <c r="N417" s="39"/>
      <c r="O417" s="200"/>
      <c r="P417" s="193"/>
      <c r="Q417" s="170" t="str">
        <f>IF(M417&gt;0,D414," ")</f>
        <v xml:space="preserve"> </v>
      </c>
      <c r="R417" s="25"/>
      <c r="S417" s="109" t="str">
        <f>IF(Q417=" "," ",IF(D418="W",LOOKUP(Q417,Admin!B:B,Admin!C:C),IF(D418="m",LOOKUP(Q417,Admin!B:B,Admin!D:D),"Check D418")))</f>
        <v xml:space="preserve"> </v>
      </c>
      <c r="T417" s="22"/>
    </row>
    <row r="418" spans="1:20" ht="13.5" thickTop="1" thickBot="1" x14ac:dyDescent="0.25">
      <c r="A418" s="19"/>
      <c r="B418" s="23" t="s">
        <v>30</v>
      </c>
      <c r="C418" s="23"/>
      <c r="D418" s="90"/>
      <c r="E418" s="29" t="s">
        <v>53</v>
      </c>
      <c r="F418" s="274" t="str">
        <f>IF(D420="D","Enter M for Director","Enter M or W for Employee")</f>
        <v>Enter M or W for Employee</v>
      </c>
      <c r="G418" s="21"/>
      <c r="H418" s="24"/>
      <c r="I418" s="24"/>
      <c r="J418" s="30"/>
      <c r="K418" s="21" t="s">
        <v>395</v>
      </c>
      <c r="L418" s="21"/>
      <c r="M418" s="205"/>
      <c r="N418" s="39"/>
      <c r="O418" s="206"/>
      <c r="P418" s="193"/>
      <c r="Q418" s="203" t="str">
        <f>IF(M418&gt;0,"Enter Date"," ")</f>
        <v xml:space="preserve"> </v>
      </c>
      <c r="R418" s="25"/>
      <c r="S418" s="109" t="str">
        <f>IF(Q418=" "," ",IF(D418="W",LOOKUP(Q418,Admin!B:B,Admin!C:C),IF(D418="m",LOOKUP(Q418,Admin!B:B,Admin!D:D),"Check D418")))</f>
        <v xml:space="preserve"> </v>
      </c>
      <c r="T418" s="22"/>
    </row>
    <row r="419" spans="1:20" ht="12.75" thickTop="1" x14ac:dyDescent="0.2">
      <c r="A419" s="19"/>
      <c r="B419" s="23" t="s">
        <v>18</v>
      </c>
      <c r="C419" s="23"/>
      <c r="D419" s="177">
        <v>16</v>
      </c>
      <c r="E419" s="26"/>
      <c r="F419" s="73"/>
      <c r="G419" s="35"/>
      <c r="H419" s="21"/>
      <c r="I419" s="21"/>
      <c r="J419" s="30"/>
      <c r="K419" s="21" t="s">
        <v>50</v>
      </c>
      <c r="L419" s="21"/>
      <c r="M419" s="205"/>
      <c r="N419" s="39"/>
      <c r="O419" s="206"/>
      <c r="P419" s="193"/>
      <c r="Q419" s="203" t="str">
        <f>IF(M419&gt;0,"Enter Date"," ")</f>
        <v xml:space="preserve"> </v>
      </c>
      <c r="R419" s="25"/>
      <c r="S419" s="109" t="str">
        <f>IF(Q419=" "," ",IF(D418="W",LOOKUP(Q419,Admin!B:B,Admin!C:C),IF(D418="m",LOOKUP(Q419,Admin!B:B,Admin!D:D),"Check D418")))</f>
        <v xml:space="preserve"> </v>
      </c>
      <c r="T419" s="22"/>
    </row>
    <row r="420" spans="1:20" ht="13.5" customHeight="1" x14ac:dyDescent="0.2">
      <c r="A420" s="19"/>
      <c r="B420" s="23" t="s">
        <v>272</v>
      </c>
      <c r="C420" s="23"/>
      <c r="D420" s="275"/>
      <c r="E420" s="21"/>
      <c r="F420" s="255" t="s">
        <v>273</v>
      </c>
      <c r="G420" s="35"/>
      <c r="H420" s="21"/>
      <c r="I420" s="21"/>
      <c r="J420" s="30"/>
      <c r="K420" s="21" t="s">
        <v>51</v>
      </c>
      <c r="L420" s="21"/>
      <c r="M420" s="205"/>
      <c r="N420" s="39"/>
      <c r="O420" s="206"/>
      <c r="P420" s="193"/>
      <c r="Q420" s="203" t="str">
        <f>IF(M420&gt;0,"Enter Date"," ")</f>
        <v xml:space="preserve"> </v>
      </c>
      <c r="R420" s="25"/>
      <c r="S420" s="109" t="str">
        <f>IF(Q420=" "," ",IF(D418="W",LOOKUP(Q420,Admin!B:B,Admin!C:C),IF(D418="m",LOOKUP(Q420,Admin!B:B,Admin!D:D),"Check D28")))</f>
        <v xml:space="preserve"> </v>
      </c>
      <c r="T420" s="22"/>
    </row>
    <row r="421" spans="1:20" ht="12" customHeight="1" x14ac:dyDescent="0.2">
      <c r="A421" s="19"/>
      <c r="B421" s="21"/>
      <c r="C421" s="21"/>
      <c r="D421" s="21"/>
      <c r="E421" s="21"/>
      <c r="F421" s="318"/>
      <c r="G421" s="318"/>
      <c r="H421" s="318"/>
      <c r="I421" s="21"/>
      <c r="J421" s="30"/>
      <c r="K421" s="71" t="s">
        <v>394</v>
      </c>
      <c r="L421" s="71"/>
      <c r="M421" s="71">
        <f>ROUNDDOWN(Admin!N$19/10,0)</f>
        <v>543</v>
      </c>
      <c r="N421" s="71"/>
      <c r="O421" s="71" t="s">
        <v>31</v>
      </c>
      <c r="P421" s="194"/>
      <c r="Q421" s="71" t="s">
        <v>29</v>
      </c>
      <c r="R421" s="21"/>
      <c r="S421" s="38"/>
      <c r="T421" s="22"/>
    </row>
    <row r="422" spans="1:20" ht="6" customHeight="1" thickBot="1" x14ac:dyDescent="0.25">
      <c r="A422" s="19"/>
      <c r="B422" s="21"/>
      <c r="C422" s="21"/>
      <c r="D422" s="21"/>
      <c r="E422" s="21"/>
      <c r="F422" s="319"/>
      <c r="G422" s="319"/>
      <c r="H422" s="319"/>
      <c r="I422" s="21"/>
      <c r="J422" s="30"/>
      <c r="K422" s="71"/>
      <c r="L422" s="71"/>
      <c r="M422" s="71"/>
      <c r="N422" s="71"/>
      <c r="O422" s="71"/>
      <c r="P422" s="194"/>
      <c r="Q422" s="71"/>
      <c r="R422" s="21"/>
      <c r="S422" s="38"/>
      <c r="T422" s="22"/>
    </row>
    <row r="423" spans="1:20" ht="12" customHeight="1" thickTop="1" thickBot="1" x14ac:dyDescent="0.25">
      <c r="A423" s="19"/>
      <c r="B423" s="107" t="s">
        <v>45</v>
      </c>
      <c r="C423" s="66"/>
      <c r="D423" s="274" t="s">
        <v>407</v>
      </c>
      <c r="E423" s="21"/>
      <c r="F423" s="319"/>
      <c r="G423" s="319"/>
      <c r="H423" s="319"/>
      <c r="I423" s="21"/>
      <c r="J423" s="30"/>
      <c r="K423" s="107" t="s">
        <v>55</v>
      </c>
      <c r="L423" s="66"/>
      <c r="M423" s="21"/>
      <c r="N423" s="21"/>
      <c r="O423" s="21"/>
      <c r="P423" s="189"/>
      <c r="Q423" s="38" t="s">
        <v>25</v>
      </c>
      <c r="R423" s="68"/>
      <c r="S423" s="69"/>
      <c r="T423" s="22"/>
    </row>
    <row r="424" spans="1:20" ht="12.75" thickTop="1" x14ac:dyDescent="0.2">
      <c r="A424" s="19"/>
      <c r="B424" s="21" t="s">
        <v>40</v>
      </c>
      <c r="C424" s="21"/>
      <c r="D424" s="207"/>
      <c r="E424" s="21"/>
      <c r="F424" s="67" t="s">
        <v>43</v>
      </c>
      <c r="G424" s="67"/>
      <c r="H424" s="208"/>
      <c r="I424" s="21"/>
      <c r="J424" s="30"/>
      <c r="K424" s="21" t="s">
        <v>48</v>
      </c>
      <c r="L424" s="21"/>
      <c r="M424" s="72" t="s">
        <v>99</v>
      </c>
      <c r="N424" s="21"/>
      <c r="O424" s="201" t="s">
        <v>33</v>
      </c>
      <c r="P424" s="109"/>
      <c r="Q424" s="202" t="str">
        <f>IF(O424="Y","Enter Date"," ")</f>
        <v xml:space="preserve"> </v>
      </c>
      <c r="R424" s="36"/>
      <c r="S424" s="109" t="str">
        <f>IF(O424="N"," ",IF(D418="W",LOOKUP(Q424,Admin!B:B,Admin!C:C),IF(D418="m",LOOKUP(Q424,Admin!B:B,Admin!D:D),"Check D418")))</f>
        <v xml:space="preserve"> </v>
      </c>
      <c r="T424" s="22"/>
    </row>
    <row r="425" spans="1:20" ht="13.5" customHeight="1" x14ac:dyDescent="0.2">
      <c r="A425" s="19"/>
      <c r="B425" s="21" t="s">
        <v>41</v>
      </c>
      <c r="C425" s="21"/>
      <c r="D425" s="207"/>
      <c r="E425" s="21"/>
      <c r="F425" s="67" t="s">
        <v>44</v>
      </c>
      <c r="G425" s="67"/>
      <c r="H425" s="208"/>
      <c r="I425" s="21"/>
      <c r="J425" s="30"/>
      <c r="K425" s="327" t="s">
        <v>49</v>
      </c>
      <c r="L425" s="327"/>
      <c r="M425" s="328"/>
      <c r="N425" s="328"/>
      <c r="O425" s="328"/>
      <c r="P425" s="328"/>
      <c r="Q425" s="328"/>
      <c r="R425" s="328"/>
      <c r="S425" s="328"/>
      <c r="T425" s="22"/>
    </row>
    <row r="426" spans="1:20" ht="9" customHeight="1" thickBot="1" x14ac:dyDescent="0.25">
      <c r="A426" s="82"/>
      <c r="B426" s="27"/>
      <c r="C426" s="27"/>
      <c r="D426" s="27"/>
      <c r="E426" s="27"/>
      <c r="F426" s="27"/>
      <c r="G426" s="27"/>
      <c r="H426" s="27"/>
      <c r="I426" s="27"/>
      <c r="J426" s="31"/>
      <c r="K426" s="27"/>
      <c r="L426" s="27"/>
      <c r="M426" s="27"/>
      <c r="N426" s="27"/>
      <c r="O426" s="27"/>
      <c r="P426" s="195"/>
      <c r="Q426" s="27"/>
      <c r="R426" s="27"/>
      <c r="S426" s="27"/>
      <c r="T426" s="33"/>
    </row>
    <row r="427" spans="1:20" ht="22.5" customHeight="1" thickBot="1" x14ac:dyDescent="0.25">
      <c r="A427" s="345"/>
      <c r="B427" s="345"/>
      <c r="C427" s="345"/>
      <c r="D427" s="345"/>
      <c r="E427" s="345"/>
      <c r="F427" s="345"/>
      <c r="G427" s="345"/>
      <c r="H427" s="345"/>
      <c r="I427" s="345"/>
      <c r="J427" s="345"/>
      <c r="K427" s="345"/>
      <c r="L427" s="345"/>
      <c r="M427" s="345"/>
      <c r="N427" s="345"/>
      <c r="O427" s="345"/>
      <c r="P427" s="345"/>
      <c r="Q427" s="345"/>
      <c r="R427" s="345"/>
      <c r="S427" s="345"/>
      <c r="T427" s="345"/>
    </row>
    <row r="428" spans="1:20" ht="9" customHeight="1" thickBot="1" x14ac:dyDescent="0.25">
      <c r="A428" s="16"/>
      <c r="B428" s="17"/>
      <c r="C428" s="17"/>
      <c r="D428" s="17"/>
      <c r="E428" s="17"/>
      <c r="F428" s="17"/>
      <c r="G428" s="17"/>
      <c r="H428" s="17"/>
      <c r="I428" s="17"/>
      <c r="J428" s="80"/>
      <c r="K428" s="17"/>
      <c r="L428" s="17"/>
      <c r="M428" s="17"/>
      <c r="N428" s="17"/>
      <c r="O428" s="17"/>
      <c r="P428" s="188"/>
      <c r="Q428" s="17"/>
      <c r="R428" s="17"/>
      <c r="S428" s="17"/>
      <c r="T428" s="18"/>
    </row>
    <row r="429" spans="1:20" ht="15" customHeight="1" thickTop="1" thickBot="1" x14ac:dyDescent="0.25">
      <c r="A429" s="19"/>
      <c r="B429" s="107" t="s">
        <v>127</v>
      </c>
      <c r="C429" s="66"/>
      <c r="D429" s="21"/>
      <c r="E429" s="21"/>
      <c r="F429" s="21"/>
      <c r="G429" s="21"/>
      <c r="H429" s="327" t="s">
        <v>94</v>
      </c>
      <c r="I429" s="21"/>
      <c r="J429" s="30"/>
      <c r="K429" s="107" t="s">
        <v>23</v>
      </c>
      <c r="L429" s="66"/>
      <c r="M429" s="87"/>
      <c r="N429" s="20"/>
      <c r="O429" s="329"/>
      <c r="P429" s="330"/>
      <c r="Q429" s="325"/>
      <c r="R429" s="68"/>
      <c r="S429" s="323"/>
      <c r="T429" s="22"/>
    </row>
    <row r="430" spans="1:20" ht="6" customHeight="1" thickTop="1" thickBot="1" x14ac:dyDescent="0.25">
      <c r="A430" s="19"/>
      <c r="B430" s="66"/>
      <c r="C430" s="66"/>
      <c r="D430" s="21"/>
      <c r="E430" s="21"/>
      <c r="F430" s="21"/>
      <c r="G430" s="21"/>
      <c r="H430" s="327"/>
      <c r="I430" s="21"/>
      <c r="J430" s="30"/>
      <c r="K430" s="66"/>
      <c r="L430" s="66"/>
      <c r="M430" s="87"/>
      <c r="N430" s="20"/>
      <c r="O430" s="21"/>
      <c r="P430" s="189"/>
      <c r="Q430" s="326"/>
      <c r="R430" s="21"/>
      <c r="S430" s="324"/>
      <c r="T430" s="22"/>
    </row>
    <row r="431" spans="1:20" ht="14.25" thickTop="1" thickBot="1" x14ac:dyDescent="0.25">
      <c r="A431" s="19"/>
      <c r="B431" s="21" t="s">
        <v>101</v>
      </c>
      <c r="C431" s="21"/>
      <c r="D431" s="346"/>
      <c r="E431" s="347"/>
      <c r="F431" s="348"/>
      <c r="G431" s="23"/>
      <c r="H431" s="29" t="s">
        <v>95</v>
      </c>
      <c r="I431" s="23"/>
      <c r="J431" s="65"/>
      <c r="K431" s="21" t="s">
        <v>19</v>
      </c>
      <c r="L431" s="21"/>
      <c r="M431" s="341"/>
      <c r="N431" s="342"/>
      <c r="O431" s="343"/>
      <c r="P431" s="190"/>
      <c r="Q431" s="179"/>
      <c r="R431" s="176"/>
      <c r="S431" s="180"/>
      <c r="T431" s="22"/>
    </row>
    <row r="432" spans="1:20" ht="13.5" thickTop="1" thickBot="1" x14ac:dyDescent="0.25">
      <c r="A432" s="19"/>
      <c r="B432" s="21" t="s">
        <v>12</v>
      </c>
      <c r="C432" s="21"/>
      <c r="D432" s="346"/>
      <c r="E432" s="347"/>
      <c r="F432" s="348"/>
      <c r="G432" s="23"/>
      <c r="H432" s="197"/>
      <c r="I432" s="23"/>
      <c r="J432" s="30"/>
      <c r="K432" s="21"/>
      <c r="L432" s="21"/>
      <c r="M432" s="64"/>
      <c r="N432" s="64"/>
      <c r="O432" s="209" t="s">
        <v>104</v>
      </c>
      <c r="P432" s="189"/>
      <c r="Q432" s="38" t="s">
        <v>25</v>
      </c>
      <c r="R432" s="68"/>
      <c r="S432" s="38" t="s">
        <v>56</v>
      </c>
      <c r="T432" s="22"/>
    </row>
    <row r="433" spans="1:20" ht="13.5" customHeight="1" thickTop="1" thickBot="1" x14ac:dyDescent="0.25">
      <c r="A433" s="19"/>
      <c r="B433" s="21" t="s">
        <v>13</v>
      </c>
      <c r="C433" s="21"/>
      <c r="D433" s="346"/>
      <c r="E433" s="347"/>
      <c r="F433" s="348"/>
      <c r="G433" s="23"/>
      <c r="H433" s="35" t="s">
        <v>96</v>
      </c>
      <c r="I433" s="23"/>
      <c r="J433" s="30"/>
      <c r="K433" s="23" t="s">
        <v>17</v>
      </c>
      <c r="L433" s="23"/>
      <c r="M433" s="170"/>
      <c r="N433" s="63"/>
      <c r="O433" s="179" t="str">
        <f>IF(M433=0," ",IF((M433+6208)&lt;O$9," ",M433+5844))</f>
        <v xml:space="preserve"> </v>
      </c>
      <c r="P433" s="178">
        <f>IF(O433=" ",1,IF(O433&gt;O$9,54,IF(D444="W",LOOKUP(O433,Admin!B:B,Admin!C:C),IF(D444="M",(LOOKUP(O433,Admin!B:B,Admin!D:D))))))</f>
        <v>1</v>
      </c>
      <c r="Q433" s="63" t="str">
        <f>IF(M433=" "," ",IF(D438="F",M433+21915,IF(D438="M",M433+23741," ")))</f>
        <v xml:space="preserve"> </v>
      </c>
      <c r="R433" s="21"/>
      <c r="S433" s="109" t="str">
        <f>IF(Q433=" "," ",IF(Q433&lt;Admin!E$2,F440,IF(Q433&gt;Admin!E$366," ",IF(D444="W",LOOKUP(Q433,Admin!B:B,Admin!C:C),IF(D444="M",LOOKUP(Q433,Admin!B:B,Admin!D:D),"Check D444")))))</f>
        <v xml:space="preserve"> </v>
      </c>
      <c r="T433" s="22"/>
    </row>
    <row r="434" spans="1:20" ht="13.5" thickTop="1" thickBot="1" x14ac:dyDescent="0.25">
      <c r="A434" s="19"/>
      <c r="B434" s="21" t="s">
        <v>14</v>
      </c>
      <c r="C434" s="21"/>
      <c r="D434" s="346"/>
      <c r="E434" s="347"/>
      <c r="F434" s="348"/>
      <c r="G434" s="23"/>
      <c r="H434" s="198"/>
      <c r="I434" s="23"/>
      <c r="J434" s="30"/>
      <c r="K434" s="23" t="s">
        <v>46</v>
      </c>
      <c r="L434" s="23"/>
      <c r="M434" s="72" t="s">
        <v>99</v>
      </c>
      <c r="N434" s="21"/>
      <c r="O434" s="201" t="s">
        <v>33</v>
      </c>
      <c r="P434" s="109"/>
      <c r="Q434" s="202" t="str">
        <f>IF(O434="Y","Enter Date"," ")</f>
        <v xml:space="preserve"> </v>
      </c>
      <c r="R434" s="36"/>
      <c r="S434" s="109" t="str">
        <f>IF(O434="N"," ",IF(D444="W",LOOKUP(Q434,Admin!B:B,Admin!C:C),IF(D444="m",LOOKUP(Q434,Admin!B:B,Admin!D:D),"Check D444")))</f>
        <v xml:space="preserve"> </v>
      </c>
      <c r="T434" s="22"/>
    </row>
    <row r="435" spans="1:20" ht="13.5" thickTop="1" thickBot="1" x14ac:dyDescent="0.25">
      <c r="A435" s="19"/>
      <c r="B435" s="21" t="s">
        <v>15</v>
      </c>
      <c r="C435" s="21"/>
      <c r="D435" s="346"/>
      <c r="E435" s="347"/>
      <c r="F435" s="348"/>
      <c r="G435" s="23"/>
      <c r="H435" s="35" t="s">
        <v>97</v>
      </c>
      <c r="I435" s="23"/>
      <c r="J435" s="30"/>
      <c r="K435" s="23" t="s">
        <v>47</v>
      </c>
      <c r="L435" s="23"/>
      <c r="M435" s="72" t="s">
        <v>99</v>
      </c>
      <c r="N435" s="21"/>
      <c r="O435" s="6" t="s">
        <v>33</v>
      </c>
      <c r="P435" s="109"/>
      <c r="Q435" s="202" t="str">
        <f>IF(O435="Y","Enter Date"," ")</f>
        <v xml:space="preserve"> </v>
      </c>
      <c r="R435" s="37"/>
      <c r="S435" s="109" t="str">
        <f>IF(O435="N"," ",IF(D444="W",LOOKUP(Q435,Admin!B:B,Admin!C:C),IF(D444="m",LOOKUP(Q435,Admin!B:B,Admin!D:D),"Check D444")))</f>
        <v xml:space="preserve"> </v>
      </c>
      <c r="T435" s="22"/>
    </row>
    <row r="436" spans="1:20" ht="13.5" thickTop="1" thickBot="1" x14ac:dyDescent="0.25">
      <c r="A436" s="19"/>
      <c r="B436" s="21" t="s">
        <v>16</v>
      </c>
      <c r="C436" s="21"/>
      <c r="D436" s="171"/>
      <c r="E436" s="23"/>
      <c r="F436" s="23"/>
      <c r="G436" s="23"/>
      <c r="H436" s="197"/>
      <c r="I436" s="23"/>
      <c r="J436" s="30"/>
      <c r="K436" s="71" t="s">
        <v>54</v>
      </c>
      <c r="L436" s="71"/>
      <c r="M436" s="21"/>
      <c r="N436" s="21"/>
      <c r="O436" s="21"/>
      <c r="P436" s="189"/>
      <c r="Q436" s="21"/>
      <c r="R436" s="21"/>
      <c r="S436" s="21"/>
      <c r="T436" s="22"/>
    </row>
    <row r="437" spans="1:20" ht="12" customHeight="1" thickTop="1" thickBot="1" x14ac:dyDescent="0.25">
      <c r="A437" s="19"/>
      <c r="B437" s="21"/>
      <c r="C437" s="21"/>
      <c r="D437" s="23"/>
      <c r="E437" s="23"/>
      <c r="F437" s="23"/>
      <c r="G437" s="23"/>
      <c r="H437" s="29" t="s">
        <v>98</v>
      </c>
      <c r="I437" s="23"/>
      <c r="J437" s="30"/>
      <c r="K437" s="21"/>
      <c r="L437" s="21"/>
      <c r="M437" s="21"/>
      <c r="N437" s="21"/>
      <c r="O437" s="21"/>
      <c r="P437" s="189"/>
      <c r="Q437" s="21"/>
      <c r="R437" s="21"/>
      <c r="S437" s="21"/>
      <c r="T437" s="81"/>
    </row>
    <row r="438" spans="1:20" ht="15" customHeight="1" thickTop="1" thickBot="1" x14ac:dyDescent="0.25">
      <c r="A438" s="19"/>
      <c r="B438" s="21" t="s">
        <v>100</v>
      </c>
      <c r="C438" s="21"/>
      <c r="D438" s="90"/>
      <c r="E438" s="21"/>
      <c r="F438" s="21"/>
      <c r="G438" s="21"/>
      <c r="H438" s="199"/>
      <c r="I438" s="21"/>
      <c r="J438" s="30"/>
      <c r="K438" s="107" t="s">
        <v>28</v>
      </c>
      <c r="L438" s="66"/>
      <c r="M438" s="87"/>
      <c r="N438" s="20"/>
      <c r="O438" s="106"/>
      <c r="P438" s="191"/>
      <c r="Q438" s="38"/>
      <c r="R438" s="68"/>
      <c r="S438" s="69"/>
      <c r="T438" s="22"/>
    </row>
    <row r="439" spans="1:20" ht="13.5" thickTop="1" thickBot="1" x14ac:dyDescent="0.25">
      <c r="A439" s="19"/>
      <c r="B439" s="21"/>
      <c r="C439" s="21"/>
      <c r="D439" s="63"/>
      <c r="E439" s="21"/>
      <c r="F439" s="38" t="s">
        <v>56</v>
      </c>
      <c r="G439" s="68"/>
      <c r="H439" s="21"/>
      <c r="I439" s="23"/>
      <c r="J439" s="30"/>
      <c r="K439" s="21"/>
      <c r="L439" s="71"/>
      <c r="M439" s="250" t="s">
        <v>131</v>
      </c>
      <c r="N439" s="21"/>
      <c r="O439" s="37"/>
      <c r="P439" s="192"/>
      <c r="Q439" s="38" t="s">
        <v>25</v>
      </c>
      <c r="R439" s="21"/>
      <c r="S439" s="109"/>
      <c r="T439" s="22"/>
    </row>
    <row r="440" spans="1:20" ht="13.5" thickTop="1" thickBot="1" x14ac:dyDescent="0.25">
      <c r="A440" s="19"/>
      <c r="B440" s="21" t="s">
        <v>279</v>
      </c>
      <c r="C440" s="21"/>
      <c r="D440" s="170"/>
      <c r="E440" s="21"/>
      <c r="F440" s="108" t="str">
        <f>IF(D440=0," ",IF(D444="W",LOOKUP(D440,Admin!B:B,Admin!C:C),IF(D444="M",LOOKUP(D440,Admin!B:B,Admin!D:D),LOOKUP(D440,Admin!B:B,Admin!C:C))))</f>
        <v xml:space="preserve"> </v>
      </c>
      <c r="G440" s="70"/>
      <c r="H440" s="21"/>
      <c r="I440" s="21"/>
      <c r="J440" s="30"/>
      <c r="K440" s="21" t="s">
        <v>79</v>
      </c>
      <c r="L440" s="71"/>
      <c r="M440" s="68"/>
      <c r="N440" s="21"/>
      <c r="O440" s="204"/>
      <c r="P440" s="109"/>
      <c r="Q440" s="203" t="str">
        <f>IF(O440&gt;0,"Enter Date"," ")</f>
        <v xml:space="preserve"> </v>
      </c>
      <c r="R440" s="25"/>
      <c r="S440" s="109" t="str">
        <f>IF(Q440=" "," ",IF(D444="W",LOOKUP(Q440,Admin!B:B,Admin!C:C),IF(D444="m",LOOKUP(Q440,Admin!B:B,Admin!D:D),"Check D444")))</f>
        <v xml:space="preserve"> </v>
      </c>
      <c r="T440" s="22"/>
    </row>
    <row r="441" spans="1:20" ht="6" customHeight="1" thickTop="1" thickBot="1" x14ac:dyDescent="0.25">
      <c r="A441" s="19"/>
      <c r="B441" s="21"/>
      <c r="C441" s="21"/>
      <c r="D441" s="63"/>
      <c r="E441" s="21"/>
      <c r="F441" s="108"/>
      <c r="G441" s="70"/>
      <c r="H441" s="21"/>
      <c r="I441" s="21"/>
      <c r="J441" s="21"/>
      <c r="K441" s="21"/>
      <c r="L441" s="71"/>
      <c r="M441" s="68"/>
      <c r="N441" s="21"/>
      <c r="O441" s="37"/>
      <c r="P441" s="109"/>
      <c r="Q441" s="63"/>
      <c r="R441" s="25"/>
      <c r="S441" s="109"/>
      <c r="T441" s="22"/>
    </row>
    <row r="442" spans="1:20" ht="13.5" thickTop="1" thickBot="1" x14ac:dyDescent="0.25">
      <c r="A442" s="19"/>
      <c r="B442" s="21" t="s">
        <v>52</v>
      </c>
      <c r="C442" s="21"/>
      <c r="D442" s="170"/>
      <c r="E442" s="21"/>
      <c r="F442" s="108" t="str">
        <f>IF(D440=0," ",IF(D442=0," ",IF(D444="W",LOOKUP(D442,Admin!B:B,Admin!C:C),IF(D444="M",LOOKUP(D442,Admin!B:B,Admin!D:D),LOOKUP(D442,Admin!B:B,Admin!C:C)))))</f>
        <v xml:space="preserve"> </v>
      </c>
      <c r="G442" s="70"/>
      <c r="H442" s="21"/>
      <c r="I442" s="21"/>
      <c r="J442" s="30"/>
      <c r="K442" s="211" t="s">
        <v>119</v>
      </c>
      <c r="L442" s="21"/>
      <c r="M442" s="38" t="s">
        <v>27</v>
      </c>
      <c r="N442" s="38"/>
      <c r="O442" s="38" t="s">
        <v>26</v>
      </c>
      <c r="P442" s="24"/>
      <c r="Q442" s="38" t="s">
        <v>25</v>
      </c>
      <c r="R442" s="68"/>
      <c r="S442" s="69"/>
      <c r="T442" s="22"/>
    </row>
    <row r="443" spans="1:20" ht="13.5" thickTop="1" thickBot="1" x14ac:dyDescent="0.25">
      <c r="A443" s="19"/>
      <c r="B443" s="21"/>
      <c r="C443" s="21"/>
      <c r="D443" s="63"/>
      <c r="E443" s="21"/>
      <c r="F443" s="34"/>
      <c r="G443" s="34"/>
      <c r="H443" s="21"/>
      <c r="I443" s="21"/>
      <c r="J443" s="30"/>
      <c r="K443" s="23" t="s">
        <v>42</v>
      </c>
      <c r="L443" s="23"/>
      <c r="M443" s="169"/>
      <c r="N443" s="39"/>
      <c r="O443" s="200"/>
      <c r="P443" s="193"/>
      <c r="Q443" s="170" t="str">
        <f>IF(M443&gt;0,D440," ")</f>
        <v xml:space="preserve"> </v>
      </c>
      <c r="R443" s="25"/>
      <c r="S443" s="109" t="str">
        <f>IF(Q443=" "," ",IF(D444="W",LOOKUP(Q443,Admin!B:B,Admin!C:C),IF(D444="m",LOOKUP(Q443,Admin!B:B,Admin!D:D),"Check D444")))</f>
        <v xml:space="preserve"> </v>
      </c>
      <c r="T443" s="22"/>
    </row>
    <row r="444" spans="1:20" ht="13.5" thickTop="1" thickBot="1" x14ac:dyDescent="0.25">
      <c r="A444" s="19"/>
      <c r="B444" s="23" t="s">
        <v>30</v>
      </c>
      <c r="C444" s="23"/>
      <c r="D444" s="90"/>
      <c r="E444" s="29" t="s">
        <v>53</v>
      </c>
      <c r="F444" s="274" t="str">
        <f>IF(D446="D","Enter M for Director","Enter M or W for Employee")</f>
        <v>Enter M or W for Employee</v>
      </c>
      <c r="G444" s="21"/>
      <c r="H444" s="24"/>
      <c r="I444" s="24"/>
      <c r="J444" s="30"/>
      <c r="K444" s="21" t="s">
        <v>395</v>
      </c>
      <c r="L444" s="21"/>
      <c r="M444" s="205"/>
      <c r="N444" s="39"/>
      <c r="O444" s="206"/>
      <c r="P444" s="193"/>
      <c r="Q444" s="203" t="str">
        <f>IF(M444&gt;0,"Enter Date"," ")</f>
        <v xml:space="preserve"> </v>
      </c>
      <c r="R444" s="25"/>
      <c r="S444" s="109" t="str">
        <f>IF(Q444=" "," ",IF(D444="W",LOOKUP(Q444,Admin!B:B,Admin!C:C),IF(D444="m",LOOKUP(Q444,Admin!B:B,Admin!D:D),"Check D444")))</f>
        <v xml:space="preserve"> </v>
      </c>
      <c r="T444" s="22"/>
    </row>
    <row r="445" spans="1:20" ht="12.75" thickTop="1" x14ac:dyDescent="0.2">
      <c r="A445" s="19"/>
      <c r="B445" s="23" t="s">
        <v>18</v>
      </c>
      <c r="C445" s="23"/>
      <c r="D445" s="177">
        <v>17</v>
      </c>
      <c r="E445" s="26"/>
      <c r="F445" s="73"/>
      <c r="G445" s="35"/>
      <c r="H445" s="21"/>
      <c r="I445" s="21"/>
      <c r="J445" s="30"/>
      <c r="K445" s="21" t="s">
        <v>50</v>
      </c>
      <c r="L445" s="21"/>
      <c r="M445" s="205"/>
      <c r="N445" s="39"/>
      <c r="O445" s="206"/>
      <c r="P445" s="193"/>
      <c r="Q445" s="203" t="str">
        <f>IF(M445&gt;0,"Enter Date"," ")</f>
        <v xml:space="preserve"> </v>
      </c>
      <c r="R445" s="25"/>
      <c r="S445" s="109" t="str">
        <f>IF(Q445=" "," ",IF(D444="W",LOOKUP(Q445,Admin!B:B,Admin!C:C),IF(D444="m",LOOKUP(Q445,Admin!B:B,Admin!D:D),"Check D444")))</f>
        <v xml:space="preserve"> </v>
      </c>
      <c r="T445" s="22"/>
    </row>
    <row r="446" spans="1:20" ht="13.5" customHeight="1" x14ac:dyDescent="0.2">
      <c r="A446" s="19"/>
      <c r="B446" s="23" t="s">
        <v>272</v>
      </c>
      <c r="C446" s="23"/>
      <c r="D446" s="275"/>
      <c r="E446" s="21"/>
      <c r="F446" s="255" t="s">
        <v>273</v>
      </c>
      <c r="G446" s="35"/>
      <c r="H446" s="21"/>
      <c r="I446" s="21"/>
      <c r="J446" s="30"/>
      <c r="K446" s="21" t="s">
        <v>51</v>
      </c>
      <c r="L446" s="21"/>
      <c r="M446" s="205"/>
      <c r="N446" s="39"/>
      <c r="O446" s="206"/>
      <c r="P446" s="193"/>
      <c r="Q446" s="203" t="str">
        <f>IF(M446&gt;0,"Enter Date"," ")</f>
        <v xml:space="preserve"> </v>
      </c>
      <c r="R446" s="25"/>
      <c r="S446" s="109" t="str">
        <f>IF(Q446=" "," ",IF(D444="W",LOOKUP(Q446,Admin!B:B,Admin!C:C),IF(D444="m",LOOKUP(Q446,Admin!B:B,Admin!D:D),"Check D444")))</f>
        <v xml:space="preserve"> </v>
      </c>
      <c r="T446" s="22"/>
    </row>
    <row r="447" spans="1:20" ht="12" customHeight="1" x14ac:dyDescent="0.2">
      <c r="A447" s="19"/>
      <c r="B447" s="21"/>
      <c r="C447" s="21"/>
      <c r="D447" s="21"/>
      <c r="E447" s="21"/>
      <c r="F447" s="318"/>
      <c r="G447" s="318"/>
      <c r="H447" s="318"/>
      <c r="I447" s="21"/>
      <c r="J447" s="30"/>
      <c r="K447" s="71" t="s">
        <v>394</v>
      </c>
      <c r="L447" s="71"/>
      <c r="M447" s="71">
        <f>ROUNDDOWN(Admin!N$19/10,0)</f>
        <v>543</v>
      </c>
      <c r="N447" s="71"/>
      <c r="O447" s="71" t="s">
        <v>31</v>
      </c>
      <c r="P447" s="194"/>
      <c r="Q447" s="71" t="s">
        <v>29</v>
      </c>
      <c r="R447" s="21"/>
      <c r="S447" s="38"/>
      <c r="T447" s="22"/>
    </row>
    <row r="448" spans="1:20" ht="6" customHeight="1" thickBot="1" x14ac:dyDescent="0.25">
      <c r="A448" s="19"/>
      <c r="B448" s="21"/>
      <c r="C448" s="21"/>
      <c r="D448" s="21"/>
      <c r="E448" s="21"/>
      <c r="F448" s="319"/>
      <c r="G448" s="319"/>
      <c r="H448" s="319"/>
      <c r="I448" s="21"/>
      <c r="J448" s="30"/>
      <c r="K448" s="71"/>
      <c r="L448" s="71"/>
      <c r="M448" s="71"/>
      <c r="N448" s="71"/>
      <c r="O448" s="71"/>
      <c r="P448" s="194"/>
      <c r="Q448" s="71"/>
      <c r="R448" s="21"/>
      <c r="S448" s="38"/>
      <c r="T448" s="22"/>
    </row>
    <row r="449" spans="1:20" ht="12" customHeight="1" thickTop="1" thickBot="1" x14ac:dyDescent="0.25">
      <c r="A449" s="19"/>
      <c r="B449" s="107" t="s">
        <v>45</v>
      </c>
      <c r="C449" s="66"/>
      <c r="D449" s="274" t="s">
        <v>407</v>
      </c>
      <c r="E449" s="21"/>
      <c r="F449" s="319"/>
      <c r="G449" s="319"/>
      <c r="H449" s="319"/>
      <c r="I449" s="21"/>
      <c r="J449" s="30"/>
      <c r="K449" s="107" t="s">
        <v>55</v>
      </c>
      <c r="L449" s="66"/>
      <c r="M449" s="21"/>
      <c r="N449" s="21"/>
      <c r="O449" s="21"/>
      <c r="P449" s="189"/>
      <c r="Q449" s="38" t="s">
        <v>25</v>
      </c>
      <c r="R449" s="68"/>
      <c r="S449" s="69"/>
      <c r="T449" s="22"/>
    </row>
    <row r="450" spans="1:20" ht="12.75" thickTop="1" x14ac:dyDescent="0.2">
      <c r="A450" s="19"/>
      <c r="B450" s="21" t="s">
        <v>40</v>
      </c>
      <c r="C450" s="21"/>
      <c r="D450" s="207"/>
      <c r="E450" s="21"/>
      <c r="F450" s="67" t="s">
        <v>43</v>
      </c>
      <c r="G450" s="67"/>
      <c r="H450" s="208"/>
      <c r="I450" s="21"/>
      <c r="J450" s="30"/>
      <c r="K450" s="21" t="s">
        <v>48</v>
      </c>
      <c r="L450" s="21"/>
      <c r="M450" s="72" t="s">
        <v>99</v>
      </c>
      <c r="N450" s="21"/>
      <c r="O450" s="201" t="s">
        <v>33</v>
      </c>
      <c r="P450" s="109"/>
      <c r="Q450" s="202" t="str">
        <f>IF(O450="Y","Enter Date"," ")</f>
        <v xml:space="preserve"> </v>
      </c>
      <c r="R450" s="36"/>
      <c r="S450" s="109" t="str">
        <f>IF(O450="N"," ",IF(D444="W",LOOKUP(Q450,Admin!B:B,Admin!C:C),IF(D444="m",LOOKUP(Q450,Admin!B:B,Admin!D:D),"Check D444")))</f>
        <v xml:space="preserve"> </v>
      </c>
      <c r="T450" s="22"/>
    </row>
    <row r="451" spans="1:20" ht="13.5" customHeight="1" x14ac:dyDescent="0.2">
      <c r="A451" s="19"/>
      <c r="B451" s="21" t="s">
        <v>41</v>
      </c>
      <c r="C451" s="21"/>
      <c r="D451" s="207"/>
      <c r="E451" s="21"/>
      <c r="F451" s="67" t="s">
        <v>44</v>
      </c>
      <c r="G451" s="67"/>
      <c r="H451" s="208"/>
      <c r="I451" s="21"/>
      <c r="J451" s="30"/>
      <c r="K451" s="327" t="s">
        <v>49</v>
      </c>
      <c r="L451" s="327"/>
      <c r="M451" s="328"/>
      <c r="N451" s="328"/>
      <c r="O451" s="328"/>
      <c r="P451" s="328"/>
      <c r="Q451" s="328"/>
      <c r="R451" s="328"/>
      <c r="S451" s="328"/>
      <c r="T451" s="22"/>
    </row>
    <row r="452" spans="1:20" ht="9" customHeight="1" thickBot="1" x14ac:dyDescent="0.25">
      <c r="A452" s="82"/>
      <c r="B452" s="27"/>
      <c r="C452" s="27"/>
      <c r="D452" s="27"/>
      <c r="E452" s="27"/>
      <c r="F452" s="27"/>
      <c r="G452" s="27"/>
      <c r="H452" s="27"/>
      <c r="I452" s="27"/>
      <c r="J452" s="31"/>
      <c r="K452" s="27"/>
      <c r="L452" s="27"/>
      <c r="M452" s="27"/>
      <c r="N452" s="27"/>
      <c r="O452" s="27"/>
      <c r="P452" s="195"/>
      <c r="Q452" s="27"/>
      <c r="R452" s="27"/>
      <c r="S452" s="27"/>
      <c r="T452" s="33"/>
    </row>
    <row r="453" spans="1:20" ht="22.5" customHeight="1" thickBot="1" x14ac:dyDescent="0.25">
      <c r="A453" s="345"/>
      <c r="B453" s="345"/>
      <c r="C453" s="345"/>
      <c r="D453" s="345"/>
      <c r="E453" s="345"/>
      <c r="F453" s="345"/>
      <c r="G453" s="345"/>
      <c r="H453" s="345"/>
      <c r="I453" s="345"/>
      <c r="J453" s="345"/>
      <c r="K453" s="345"/>
      <c r="L453" s="345"/>
      <c r="M453" s="345"/>
      <c r="N453" s="345"/>
      <c r="O453" s="345"/>
      <c r="P453" s="345"/>
      <c r="Q453" s="345"/>
      <c r="R453" s="345"/>
      <c r="S453" s="345"/>
      <c r="T453" s="345"/>
    </row>
    <row r="454" spans="1:20" ht="9" customHeight="1" thickBot="1" x14ac:dyDescent="0.25">
      <c r="A454" s="16"/>
      <c r="B454" s="17"/>
      <c r="C454" s="17"/>
      <c r="D454" s="17"/>
      <c r="E454" s="17"/>
      <c r="F454" s="17"/>
      <c r="G454" s="17"/>
      <c r="H454" s="17"/>
      <c r="I454" s="17"/>
      <c r="J454" s="80"/>
      <c r="K454" s="17"/>
      <c r="L454" s="17"/>
      <c r="M454" s="17"/>
      <c r="N454" s="17"/>
      <c r="O454" s="17"/>
      <c r="P454" s="188"/>
      <c r="Q454" s="17"/>
      <c r="R454" s="17"/>
      <c r="S454" s="17"/>
      <c r="T454" s="18"/>
    </row>
    <row r="455" spans="1:20" ht="15" customHeight="1" thickTop="1" thickBot="1" x14ac:dyDescent="0.25">
      <c r="A455" s="19"/>
      <c r="B455" s="107" t="s">
        <v>128</v>
      </c>
      <c r="C455" s="66"/>
      <c r="D455" s="21"/>
      <c r="E455" s="21"/>
      <c r="F455" s="21"/>
      <c r="G455" s="21"/>
      <c r="H455" s="327" t="s">
        <v>94</v>
      </c>
      <c r="I455" s="21"/>
      <c r="J455" s="30"/>
      <c r="K455" s="107" t="s">
        <v>23</v>
      </c>
      <c r="L455" s="66"/>
      <c r="M455" s="87"/>
      <c r="N455" s="20"/>
      <c r="O455" s="329"/>
      <c r="P455" s="330"/>
      <c r="Q455" s="325"/>
      <c r="R455" s="68"/>
      <c r="S455" s="323"/>
      <c r="T455" s="22"/>
    </row>
    <row r="456" spans="1:20" ht="6" customHeight="1" thickTop="1" thickBot="1" x14ac:dyDescent="0.25">
      <c r="A456" s="19"/>
      <c r="B456" s="66"/>
      <c r="C456" s="66"/>
      <c r="D456" s="21"/>
      <c r="E456" s="21"/>
      <c r="F456" s="21"/>
      <c r="G456" s="21"/>
      <c r="H456" s="327"/>
      <c r="I456" s="21"/>
      <c r="J456" s="30"/>
      <c r="K456" s="66"/>
      <c r="L456" s="66"/>
      <c r="M456" s="87"/>
      <c r="N456" s="20"/>
      <c r="O456" s="21"/>
      <c r="P456" s="189"/>
      <c r="Q456" s="326"/>
      <c r="R456" s="21"/>
      <c r="S456" s="324"/>
      <c r="T456" s="22"/>
    </row>
    <row r="457" spans="1:20" ht="14.25" thickTop="1" thickBot="1" x14ac:dyDescent="0.25">
      <c r="A457" s="19"/>
      <c r="B457" s="21" t="s">
        <v>101</v>
      </c>
      <c r="C457" s="21"/>
      <c r="D457" s="346"/>
      <c r="E457" s="347"/>
      <c r="F457" s="348"/>
      <c r="G457" s="23"/>
      <c r="H457" s="29" t="s">
        <v>95</v>
      </c>
      <c r="I457" s="23"/>
      <c r="J457" s="65"/>
      <c r="K457" s="21" t="s">
        <v>19</v>
      </c>
      <c r="L457" s="21"/>
      <c r="M457" s="341"/>
      <c r="N457" s="342"/>
      <c r="O457" s="343"/>
      <c r="P457" s="190"/>
      <c r="Q457" s="179"/>
      <c r="R457" s="176"/>
      <c r="S457" s="180"/>
      <c r="T457" s="22"/>
    </row>
    <row r="458" spans="1:20" ht="13.5" thickTop="1" thickBot="1" x14ac:dyDescent="0.25">
      <c r="A458" s="19"/>
      <c r="B458" s="21" t="s">
        <v>12</v>
      </c>
      <c r="C458" s="21"/>
      <c r="D458" s="346"/>
      <c r="E458" s="347"/>
      <c r="F458" s="348"/>
      <c r="G458" s="23"/>
      <c r="H458" s="197"/>
      <c r="I458" s="23"/>
      <c r="J458" s="30"/>
      <c r="K458" s="21"/>
      <c r="L458" s="21"/>
      <c r="M458" s="64"/>
      <c r="N458" s="64"/>
      <c r="O458" s="209" t="s">
        <v>104</v>
      </c>
      <c r="P458" s="189"/>
      <c r="Q458" s="38" t="s">
        <v>25</v>
      </c>
      <c r="R458" s="68"/>
      <c r="S458" s="38" t="s">
        <v>56</v>
      </c>
      <c r="T458" s="22"/>
    </row>
    <row r="459" spans="1:20" ht="13.5" customHeight="1" thickTop="1" thickBot="1" x14ac:dyDescent="0.25">
      <c r="A459" s="19"/>
      <c r="B459" s="21" t="s">
        <v>13</v>
      </c>
      <c r="C459" s="21"/>
      <c r="D459" s="346"/>
      <c r="E459" s="347"/>
      <c r="F459" s="348"/>
      <c r="G459" s="23"/>
      <c r="H459" s="35" t="s">
        <v>96</v>
      </c>
      <c r="I459" s="23"/>
      <c r="J459" s="30"/>
      <c r="K459" s="23" t="s">
        <v>17</v>
      </c>
      <c r="L459" s="23"/>
      <c r="M459" s="170"/>
      <c r="N459" s="63"/>
      <c r="O459" s="179" t="str">
        <f>IF(M459=0," ",IF((M459+6208)&lt;O$9," ",M459+5844))</f>
        <v xml:space="preserve"> </v>
      </c>
      <c r="P459" s="178">
        <f>IF(O459=" ",1,IF(O459&gt;O$9,54,IF(D470="W",LOOKUP(O459,Admin!B:B,Admin!C:C),IF(D470="M",(LOOKUP(O459,Admin!B:B,Admin!D:D))))))</f>
        <v>1</v>
      </c>
      <c r="Q459" s="63" t="str">
        <f>IF(M459=" "," ",IF(D464="F",M459+21915,IF(D464="M",M459+23741," ")))</f>
        <v xml:space="preserve"> </v>
      </c>
      <c r="R459" s="21"/>
      <c r="S459" s="109" t="str">
        <f>IF(Q459=" "," ",IF(Q459&lt;Admin!E$2,F466,IF(Q459&gt;Admin!E$366," ",IF(D470="W",LOOKUP(Q459,Admin!B:B,Admin!C:C),IF(D470="M",LOOKUP(Q459,Admin!B:B,Admin!D:D),"Check D470")))))</f>
        <v xml:space="preserve"> </v>
      </c>
      <c r="T459" s="22"/>
    </row>
    <row r="460" spans="1:20" ht="13.5" thickTop="1" thickBot="1" x14ac:dyDescent="0.25">
      <c r="A460" s="19"/>
      <c r="B460" s="21" t="s">
        <v>14</v>
      </c>
      <c r="C460" s="21"/>
      <c r="D460" s="346"/>
      <c r="E460" s="347"/>
      <c r="F460" s="348"/>
      <c r="G460" s="23"/>
      <c r="H460" s="198"/>
      <c r="I460" s="23"/>
      <c r="J460" s="30"/>
      <c r="K460" s="23" t="s">
        <v>46</v>
      </c>
      <c r="L460" s="23"/>
      <c r="M460" s="72" t="s">
        <v>99</v>
      </c>
      <c r="N460" s="21"/>
      <c r="O460" s="201" t="s">
        <v>33</v>
      </c>
      <c r="P460" s="109"/>
      <c r="Q460" s="202" t="str">
        <f>IF(O460="Y","Enter Date"," ")</f>
        <v xml:space="preserve"> </v>
      </c>
      <c r="R460" s="36"/>
      <c r="S460" s="109" t="str">
        <f>IF(O460="N"," ",IF(D470="W",LOOKUP(Q460,Admin!B:B,Admin!C:C),IF(D470="m",LOOKUP(Q460,Admin!B:B,Admin!D:D),"Check D470")))</f>
        <v xml:space="preserve"> </v>
      </c>
      <c r="T460" s="22"/>
    </row>
    <row r="461" spans="1:20" ht="13.5" thickTop="1" thickBot="1" x14ac:dyDescent="0.25">
      <c r="A461" s="19"/>
      <c r="B461" s="21" t="s">
        <v>15</v>
      </c>
      <c r="C461" s="21"/>
      <c r="D461" s="346"/>
      <c r="E461" s="347"/>
      <c r="F461" s="348"/>
      <c r="G461" s="23"/>
      <c r="H461" s="35" t="s">
        <v>97</v>
      </c>
      <c r="I461" s="23"/>
      <c r="J461" s="30"/>
      <c r="K461" s="23" t="s">
        <v>47</v>
      </c>
      <c r="L461" s="23"/>
      <c r="M461" s="72" t="s">
        <v>99</v>
      </c>
      <c r="N461" s="21"/>
      <c r="O461" s="6" t="s">
        <v>33</v>
      </c>
      <c r="P461" s="109"/>
      <c r="Q461" s="202" t="str">
        <f>IF(O461="Y","Enter Date"," ")</f>
        <v xml:space="preserve"> </v>
      </c>
      <c r="R461" s="37"/>
      <c r="S461" s="109" t="str">
        <f>IF(O461="N"," ",IF(D470="W",LOOKUP(Q461,Admin!B:B,Admin!C:C),IF(D470="m",LOOKUP(Q461,Admin!B:B,Admin!D:D),"Check D470")))</f>
        <v xml:space="preserve"> </v>
      </c>
      <c r="T461" s="22"/>
    </row>
    <row r="462" spans="1:20" ht="13.5" thickTop="1" thickBot="1" x14ac:dyDescent="0.25">
      <c r="A462" s="19"/>
      <c r="B462" s="21" t="s">
        <v>16</v>
      </c>
      <c r="C462" s="21"/>
      <c r="D462" s="171"/>
      <c r="E462" s="23"/>
      <c r="F462" s="23"/>
      <c r="G462" s="23"/>
      <c r="H462" s="197"/>
      <c r="I462" s="23"/>
      <c r="J462" s="30"/>
      <c r="K462" s="71" t="s">
        <v>54</v>
      </c>
      <c r="L462" s="71"/>
      <c r="M462" s="21"/>
      <c r="N462" s="21"/>
      <c r="O462" s="21"/>
      <c r="P462" s="189"/>
      <c r="Q462" s="21"/>
      <c r="R462" s="21"/>
      <c r="S462" s="21"/>
      <c r="T462" s="22"/>
    </row>
    <row r="463" spans="1:20" ht="12" customHeight="1" thickTop="1" thickBot="1" x14ac:dyDescent="0.25">
      <c r="A463" s="19"/>
      <c r="B463" s="21"/>
      <c r="C463" s="21"/>
      <c r="D463" s="23"/>
      <c r="E463" s="23"/>
      <c r="F463" s="23"/>
      <c r="G463" s="23"/>
      <c r="H463" s="29" t="s">
        <v>98</v>
      </c>
      <c r="I463" s="23"/>
      <c r="J463" s="30"/>
      <c r="K463" s="21"/>
      <c r="L463" s="21"/>
      <c r="M463" s="21"/>
      <c r="N463" s="21"/>
      <c r="O463" s="21"/>
      <c r="P463" s="189"/>
      <c r="Q463" s="21"/>
      <c r="R463" s="21"/>
      <c r="S463" s="21"/>
      <c r="T463" s="81"/>
    </row>
    <row r="464" spans="1:20" ht="15" customHeight="1" thickTop="1" thickBot="1" x14ac:dyDescent="0.25">
      <c r="A464" s="19"/>
      <c r="B464" s="21" t="s">
        <v>100</v>
      </c>
      <c r="C464" s="21"/>
      <c r="D464" s="90"/>
      <c r="E464" s="21"/>
      <c r="F464" s="21"/>
      <c r="G464" s="21"/>
      <c r="H464" s="199"/>
      <c r="I464" s="21"/>
      <c r="J464" s="30"/>
      <c r="K464" s="107" t="s">
        <v>28</v>
      </c>
      <c r="L464" s="66"/>
      <c r="M464" s="87"/>
      <c r="N464" s="20"/>
      <c r="O464" s="106"/>
      <c r="P464" s="191"/>
      <c r="Q464" s="38"/>
      <c r="R464" s="68"/>
      <c r="S464" s="69"/>
      <c r="T464" s="22"/>
    </row>
    <row r="465" spans="1:20" ht="13.5" thickTop="1" thickBot="1" x14ac:dyDescent="0.25">
      <c r="A465" s="19"/>
      <c r="B465" s="21"/>
      <c r="C465" s="21"/>
      <c r="D465" s="63"/>
      <c r="E465" s="21"/>
      <c r="F465" s="38" t="s">
        <v>56</v>
      </c>
      <c r="G465" s="68"/>
      <c r="H465" s="21"/>
      <c r="I465" s="23"/>
      <c r="J465" s="30"/>
      <c r="K465" s="21"/>
      <c r="L465" s="71"/>
      <c r="M465" s="250" t="s">
        <v>131</v>
      </c>
      <c r="N465" s="21"/>
      <c r="O465" s="37"/>
      <c r="P465" s="192"/>
      <c r="Q465" s="38" t="s">
        <v>25</v>
      </c>
      <c r="R465" s="21"/>
      <c r="S465" s="109"/>
      <c r="T465" s="22"/>
    </row>
    <row r="466" spans="1:20" ht="13.5" thickTop="1" thickBot="1" x14ac:dyDescent="0.25">
      <c r="A466" s="19"/>
      <c r="B466" s="21" t="s">
        <v>279</v>
      </c>
      <c r="C466" s="21"/>
      <c r="D466" s="170"/>
      <c r="E466" s="21"/>
      <c r="F466" s="108" t="str">
        <f>IF(D466=0," ",IF(D470="W",LOOKUP(D466,Admin!B:B,Admin!C:C),IF(D470="M",LOOKUP(D466,Admin!B:B,Admin!D:D),LOOKUP(D466,Admin!B:B,Admin!C:C))))</f>
        <v xml:space="preserve"> </v>
      </c>
      <c r="G466" s="70"/>
      <c r="H466" s="21"/>
      <c r="I466" s="21"/>
      <c r="J466" s="30"/>
      <c r="K466" s="21" t="s">
        <v>79</v>
      </c>
      <c r="L466" s="71"/>
      <c r="M466" s="68"/>
      <c r="N466" s="21"/>
      <c r="O466" s="204"/>
      <c r="P466" s="109"/>
      <c r="Q466" s="203" t="str">
        <f>IF(O466&gt;0,"Enter Date"," ")</f>
        <v xml:space="preserve"> </v>
      </c>
      <c r="R466" s="25"/>
      <c r="S466" s="109" t="str">
        <f>IF(Q466=" "," ",IF(D470="W",LOOKUP(Q466,Admin!B:B,Admin!C:C),IF(D470="m",LOOKUP(Q466,Admin!B:B,Admin!D:D),"Check D470")))</f>
        <v xml:space="preserve"> </v>
      </c>
      <c r="T466" s="22"/>
    </row>
    <row r="467" spans="1:20" ht="6" customHeight="1" thickTop="1" thickBot="1" x14ac:dyDescent="0.25">
      <c r="A467" s="19"/>
      <c r="B467" s="21"/>
      <c r="C467" s="21"/>
      <c r="D467" s="63"/>
      <c r="E467" s="21"/>
      <c r="F467" s="108"/>
      <c r="G467" s="70"/>
      <c r="H467" s="21"/>
      <c r="I467" s="21"/>
      <c r="J467" s="21"/>
      <c r="K467" s="21"/>
      <c r="L467" s="71"/>
      <c r="M467" s="68"/>
      <c r="N467" s="21"/>
      <c r="O467" s="37"/>
      <c r="P467" s="109"/>
      <c r="Q467" s="63"/>
      <c r="R467" s="25"/>
      <c r="S467" s="109"/>
      <c r="T467" s="22"/>
    </row>
    <row r="468" spans="1:20" ht="13.5" thickTop="1" thickBot="1" x14ac:dyDescent="0.25">
      <c r="A468" s="19"/>
      <c r="B468" s="21" t="s">
        <v>52</v>
      </c>
      <c r="C468" s="21"/>
      <c r="D468" s="170"/>
      <c r="E468" s="21"/>
      <c r="F468" s="108" t="str">
        <f>IF(D466=0," ",IF(D468=0," ",IF(D470="W",LOOKUP(D468,Admin!B:B,Admin!C:C),IF(D470="M",LOOKUP(D468,Admin!B:B,Admin!D:D),LOOKUP(D468,Admin!B:B,Admin!C:C)))))</f>
        <v xml:space="preserve"> </v>
      </c>
      <c r="G468" s="70"/>
      <c r="H468" s="21"/>
      <c r="I468" s="21"/>
      <c r="J468" s="30"/>
      <c r="K468" s="211" t="s">
        <v>119</v>
      </c>
      <c r="L468" s="21"/>
      <c r="M468" s="38" t="s">
        <v>27</v>
      </c>
      <c r="N468" s="38"/>
      <c r="O468" s="38" t="s">
        <v>26</v>
      </c>
      <c r="P468" s="24"/>
      <c r="Q468" s="38" t="s">
        <v>25</v>
      </c>
      <c r="R468" s="68"/>
      <c r="S468" s="69"/>
      <c r="T468" s="22"/>
    </row>
    <row r="469" spans="1:20" ht="13.5" thickTop="1" thickBot="1" x14ac:dyDescent="0.25">
      <c r="A469" s="19"/>
      <c r="B469" s="21"/>
      <c r="C469" s="21"/>
      <c r="D469" s="63"/>
      <c r="E469" s="21"/>
      <c r="F469" s="34"/>
      <c r="G469" s="34"/>
      <c r="H469" s="21"/>
      <c r="I469" s="21"/>
      <c r="J469" s="30"/>
      <c r="K469" s="23" t="s">
        <v>42</v>
      </c>
      <c r="L469" s="23"/>
      <c r="M469" s="169"/>
      <c r="N469" s="39"/>
      <c r="O469" s="200"/>
      <c r="P469" s="193"/>
      <c r="Q469" s="170" t="str">
        <f>IF(M469&gt;0,D466," ")</f>
        <v xml:space="preserve"> </v>
      </c>
      <c r="R469" s="25"/>
      <c r="S469" s="109" t="str">
        <f>IF(Q469=" "," ",IF(D470="W",LOOKUP(Q469,Admin!B:B,Admin!C:C),IF(D470="m",LOOKUP(Q469,Admin!B:B,Admin!D:D),"Check D470")))</f>
        <v xml:space="preserve"> </v>
      </c>
      <c r="T469" s="22"/>
    </row>
    <row r="470" spans="1:20" ht="13.5" thickTop="1" thickBot="1" x14ac:dyDescent="0.25">
      <c r="A470" s="19"/>
      <c r="B470" s="23" t="s">
        <v>30</v>
      </c>
      <c r="C470" s="23"/>
      <c r="D470" s="90"/>
      <c r="E470" s="29" t="s">
        <v>53</v>
      </c>
      <c r="F470" s="274" t="str">
        <f>IF(D472="D","Enter M for Director","Enter M or W for Employee")</f>
        <v>Enter M or W for Employee</v>
      </c>
      <c r="G470" s="21"/>
      <c r="H470" s="24"/>
      <c r="I470" s="24"/>
      <c r="J470" s="30"/>
      <c r="K470" s="21" t="s">
        <v>395</v>
      </c>
      <c r="L470" s="21"/>
      <c r="M470" s="205"/>
      <c r="N470" s="39"/>
      <c r="O470" s="206"/>
      <c r="P470" s="193"/>
      <c r="Q470" s="203" t="str">
        <f>IF(M470&gt;0,"Enter Date"," ")</f>
        <v xml:space="preserve"> </v>
      </c>
      <c r="R470" s="25"/>
      <c r="S470" s="109" t="str">
        <f>IF(Q470=" "," ",IF(D470="W",LOOKUP(Q470,Admin!B:B,Admin!C:C),IF(D470="m",LOOKUP(Q470,Admin!B:B,Admin!D:D),"Check D470")))</f>
        <v xml:space="preserve"> </v>
      </c>
      <c r="T470" s="22"/>
    </row>
    <row r="471" spans="1:20" ht="12.75" thickTop="1" x14ac:dyDescent="0.2">
      <c r="A471" s="19"/>
      <c r="B471" s="23" t="s">
        <v>18</v>
      </c>
      <c r="C471" s="23"/>
      <c r="D471" s="177">
        <v>18</v>
      </c>
      <c r="E471" s="26"/>
      <c r="F471" s="73"/>
      <c r="G471" s="35"/>
      <c r="H471" s="21"/>
      <c r="I471" s="21"/>
      <c r="J471" s="30"/>
      <c r="K471" s="21" t="s">
        <v>50</v>
      </c>
      <c r="L471" s="21"/>
      <c r="M471" s="205"/>
      <c r="N471" s="39"/>
      <c r="O471" s="206"/>
      <c r="P471" s="193"/>
      <c r="Q471" s="203" t="str">
        <f>IF(M471&gt;0,"Enter Date"," ")</f>
        <v xml:space="preserve"> </v>
      </c>
      <c r="R471" s="25"/>
      <c r="S471" s="109" t="str">
        <f>IF(Q471=" "," ",IF(D470="W",LOOKUP(Q471,Admin!B:B,Admin!C:C),IF(D470="m",LOOKUP(Q471,Admin!B:B,Admin!D:D),"Check D470")))</f>
        <v xml:space="preserve"> </v>
      </c>
      <c r="T471" s="22"/>
    </row>
    <row r="472" spans="1:20" ht="13.5" customHeight="1" x14ac:dyDescent="0.2">
      <c r="A472" s="19"/>
      <c r="B472" s="23" t="s">
        <v>272</v>
      </c>
      <c r="C472" s="23"/>
      <c r="D472" s="275"/>
      <c r="E472" s="21"/>
      <c r="F472" s="255" t="s">
        <v>273</v>
      </c>
      <c r="G472" s="35"/>
      <c r="H472" s="21"/>
      <c r="I472" s="21"/>
      <c r="J472" s="30"/>
      <c r="K472" s="21" t="s">
        <v>51</v>
      </c>
      <c r="L472" s="21"/>
      <c r="M472" s="205"/>
      <c r="N472" s="39"/>
      <c r="O472" s="206"/>
      <c r="P472" s="193"/>
      <c r="Q472" s="203" t="str">
        <f>IF(M472&gt;0,"Enter Date"," ")</f>
        <v xml:space="preserve"> </v>
      </c>
      <c r="R472" s="25"/>
      <c r="S472" s="109" t="str">
        <f>IF(Q472=" "," ",IF(D470="W",LOOKUP(Q472,Admin!B:B,Admin!C:C),IF(D470="m",LOOKUP(Q472,Admin!B:B,Admin!D:D),"Check D470")))</f>
        <v xml:space="preserve"> </v>
      </c>
      <c r="T472" s="22"/>
    </row>
    <row r="473" spans="1:20" ht="12" customHeight="1" x14ac:dyDescent="0.2">
      <c r="A473" s="19"/>
      <c r="B473" s="21"/>
      <c r="C473" s="21"/>
      <c r="D473" s="21"/>
      <c r="E473" s="21"/>
      <c r="F473" s="318"/>
      <c r="G473" s="318"/>
      <c r="H473" s="318"/>
      <c r="I473" s="21"/>
      <c r="J473" s="30"/>
      <c r="K473" s="71" t="s">
        <v>394</v>
      </c>
      <c r="L473" s="71"/>
      <c r="M473" s="71">
        <f>ROUNDDOWN(Admin!N$19/10,0)</f>
        <v>543</v>
      </c>
      <c r="N473" s="71"/>
      <c r="O473" s="71" t="s">
        <v>31</v>
      </c>
      <c r="P473" s="194"/>
      <c r="Q473" s="71" t="s">
        <v>29</v>
      </c>
      <c r="R473" s="21"/>
      <c r="S473" s="38"/>
      <c r="T473" s="22"/>
    </row>
    <row r="474" spans="1:20" ht="6" customHeight="1" thickBot="1" x14ac:dyDescent="0.25">
      <c r="A474" s="19"/>
      <c r="B474" s="21"/>
      <c r="C474" s="21"/>
      <c r="D474" s="21"/>
      <c r="E474" s="21"/>
      <c r="F474" s="319"/>
      <c r="G474" s="319"/>
      <c r="H474" s="319"/>
      <c r="I474" s="21"/>
      <c r="J474" s="30"/>
      <c r="K474" s="71"/>
      <c r="L474" s="71"/>
      <c r="M474" s="71"/>
      <c r="N474" s="71"/>
      <c r="O474" s="71"/>
      <c r="P474" s="194"/>
      <c r="Q474" s="71"/>
      <c r="R474" s="21"/>
      <c r="S474" s="38"/>
      <c r="T474" s="22"/>
    </row>
    <row r="475" spans="1:20" ht="12" customHeight="1" thickTop="1" thickBot="1" x14ac:dyDescent="0.25">
      <c r="A475" s="19"/>
      <c r="B475" s="107" t="s">
        <v>45</v>
      </c>
      <c r="C475" s="66"/>
      <c r="D475" s="274" t="s">
        <v>407</v>
      </c>
      <c r="E475" s="21"/>
      <c r="F475" s="319"/>
      <c r="G475" s="319"/>
      <c r="H475" s="319"/>
      <c r="I475" s="21"/>
      <c r="J475" s="30"/>
      <c r="K475" s="107" t="s">
        <v>55</v>
      </c>
      <c r="L475" s="66"/>
      <c r="M475" s="21"/>
      <c r="N475" s="21"/>
      <c r="O475" s="21"/>
      <c r="P475" s="189"/>
      <c r="Q475" s="38" t="s">
        <v>25</v>
      </c>
      <c r="R475" s="68"/>
      <c r="S475" s="69"/>
      <c r="T475" s="22"/>
    </row>
    <row r="476" spans="1:20" ht="12.75" thickTop="1" x14ac:dyDescent="0.2">
      <c r="A476" s="19"/>
      <c r="B476" s="21" t="s">
        <v>40</v>
      </c>
      <c r="C476" s="21"/>
      <c r="D476" s="207"/>
      <c r="E476" s="21"/>
      <c r="F476" s="67" t="s">
        <v>43</v>
      </c>
      <c r="G476" s="67"/>
      <c r="H476" s="208"/>
      <c r="I476" s="21"/>
      <c r="J476" s="30"/>
      <c r="K476" s="21" t="s">
        <v>48</v>
      </c>
      <c r="L476" s="21"/>
      <c r="M476" s="72" t="s">
        <v>99</v>
      </c>
      <c r="N476" s="21"/>
      <c r="O476" s="201" t="s">
        <v>33</v>
      </c>
      <c r="P476" s="109"/>
      <c r="Q476" s="202" t="str">
        <f>IF(O476="Y","Enter Date"," ")</f>
        <v xml:space="preserve"> </v>
      </c>
      <c r="R476" s="36"/>
      <c r="S476" s="109" t="str">
        <f>IF(O476="N"," ",IF(D470="W",LOOKUP(Q476,Admin!B:B,Admin!C:C),IF(D470="m",LOOKUP(Q476,Admin!B:B,Admin!D:D),"Check D470")))</f>
        <v xml:space="preserve"> </v>
      </c>
      <c r="T476" s="22"/>
    </row>
    <row r="477" spans="1:20" ht="13.5" customHeight="1" x14ac:dyDescent="0.2">
      <c r="A477" s="19"/>
      <c r="B477" s="21" t="s">
        <v>41</v>
      </c>
      <c r="C477" s="21"/>
      <c r="D477" s="207"/>
      <c r="E477" s="21"/>
      <c r="F477" s="67" t="s">
        <v>44</v>
      </c>
      <c r="G477" s="67"/>
      <c r="H477" s="208"/>
      <c r="I477" s="21"/>
      <c r="J477" s="30"/>
      <c r="K477" s="327" t="s">
        <v>49</v>
      </c>
      <c r="L477" s="327"/>
      <c r="M477" s="328"/>
      <c r="N477" s="328"/>
      <c r="O477" s="328"/>
      <c r="P477" s="328"/>
      <c r="Q477" s="328"/>
      <c r="R477" s="328"/>
      <c r="S477" s="328"/>
      <c r="T477" s="22"/>
    </row>
    <row r="478" spans="1:20" ht="9" customHeight="1" thickBot="1" x14ac:dyDescent="0.25">
      <c r="A478" s="82"/>
      <c r="B478" s="27"/>
      <c r="C478" s="27"/>
      <c r="D478" s="27"/>
      <c r="E478" s="27"/>
      <c r="F478" s="27"/>
      <c r="G478" s="27"/>
      <c r="H478" s="27"/>
      <c r="I478" s="27"/>
      <c r="J478" s="31"/>
      <c r="K478" s="27"/>
      <c r="L478" s="27"/>
      <c r="M478" s="27"/>
      <c r="N478" s="27"/>
      <c r="O478" s="27"/>
      <c r="P478" s="195"/>
      <c r="Q478" s="27"/>
      <c r="R478" s="27"/>
      <c r="S478" s="27"/>
      <c r="T478" s="33"/>
    </row>
    <row r="479" spans="1:20" ht="22.5" customHeight="1" thickBot="1" x14ac:dyDescent="0.25">
      <c r="A479" s="345"/>
      <c r="B479" s="345"/>
      <c r="C479" s="345"/>
      <c r="D479" s="345"/>
      <c r="E479" s="345"/>
      <c r="F479" s="345"/>
      <c r="G479" s="345"/>
      <c r="H479" s="345"/>
      <c r="I479" s="345"/>
      <c r="J479" s="345"/>
      <c r="K479" s="345"/>
      <c r="L479" s="345"/>
      <c r="M479" s="345"/>
      <c r="N479" s="345"/>
      <c r="O479" s="345"/>
      <c r="P479" s="345"/>
      <c r="Q479" s="345"/>
      <c r="R479" s="345"/>
      <c r="S479" s="345"/>
      <c r="T479" s="345"/>
    </row>
    <row r="480" spans="1:20" ht="9" customHeight="1" thickBot="1" x14ac:dyDescent="0.25">
      <c r="A480" s="16"/>
      <c r="B480" s="17"/>
      <c r="C480" s="17"/>
      <c r="D480" s="17"/>
      <c r="E480" s="17"/>
      <c r="F480" s="17"/>
      <c r="G480" s="17"/>
      <c r="H480" s="17"/>
      <c r="I480" s="17"/>
      <c r="J480" s="80"/>
      <c r="K480" s="17"/>
      <c r="L480" s="17"/>
      <c r="M480" s="17"/>
      <c r="N480" s="17"/>
      <c r="O480" s="17"/>
      <c r="P480" s="188"/>
      <c r="Q480" s="17"/>
      <c r="R480" s="17"/>
      <c r="S480" s="17"/>
      <c r="T480" s="18"/>
    </row>
    <row r="481" spans="1:20" ht="15" customHeight="1" thickTop="1" thickBot="1" x14ac:dyDescent="0.25">
      <c r="A481" s="19"/>
      <c r="B481" s="107" t="s">
        <v>129</v>
      </c>
      <c r="C481" s="66"/>
      <c r="D481" s="21"/>
      <c r="E481" s="21"/>
      <c r="F481" s="21"/>
      <c r="G481" s="21"/>
      <c r="H481" s="327" t="s">
        <v>94</v>
      </c>
      <c r="I481" s="21"/>
      <c r="J481" s="30"/>
      <c r="K481" s="107" t="s">
        <v>23</v>
      </c>
      <c r="L481" s="66"/>
      <c r="M481" s="87"/>
      <c r="N481" s="20"/>
      <c r="O481" s="329"/>
      <c r="P481" s="330"/>
      <c r="Q481" s="325"/>
      <c r="R481" s="68"/>
      <c r="S481" s="323"/>
      <c r="T481" s="22"/>
    </row>
    <row r="482" spans="1:20" ht="6" customHeight="1" thickTop="1" thickBot="1" x14ac:dyDescent="0.25">
      <c r="A482" s="19"/>
      <c r="B482" s="66"/>
      <c r="C482" s="66"/>
      <c r="D482" s="21"/>
      <c r="E482" s="21"/>
      <c r="F482" s="21"/>
      <c r="G482" s="21"/>
      <c r="H482" s="327"/>
      <c r="I482" s="21"/>
      <c r="J482" s="30"/>
      <c r="K482" s="66"/>
      <c r="L482" s="66"/>
      <c r="M482" s="87"/>
      <c r="N482" s="20"/>
      <c r="O482" s="21"/>
      <c r="P482" s="189"/>
      <c r="Q482" s="326"/>
      <c r="R482" s="21"/>
      <c r="S482" s="324"/>
      <c r="T482" s="22"/>
    </row>
    <row r="483" spans="1:20" ht="14.25" thickTop="1" thickBot="1" x14ac:dyDescent="0.25">
      <c r="A483" s="19"/>
      <c r="B483" s="21" t="s">
        <v>101</v>
      </c>
      <c r="C483" s="21"/>
      <c r="D483" s="346"/>
      <c r="E483" s="347"/>
      <c r="F483" s="348"/>
      <c r="G483" s="23"/>
      <c r="H483" s="29" t="s">
        <v>95</v>
      </c>
      <c r="I483" s="23"/>
      <c r="J483" s="65"/>
      <c r="K483" s="21" t="s">
        <v>19</v>
      </c>
      <c r="L483" s="21"/>
      <c r="M483" s="341"/>
      <c r="N483" s="342"/>
      <c r="O483" s="343"/>
      <c r="P483" s="190"/>
      <c r="Q483" s="179"/>
      <c r="R483" s="176"/>
      <c r="S483" s="180"/>
      <c r="T483" s="22"/>
    </row>
    <row r="484" spans="1:20" ht="13.5" thickTop="1" thickBot="1" x14ac:dyDescent="0.25">
      <c r="A484" s="19"/>
      <c r="B484" s="21" t="s">
        <v>12</v>
      </c>
      <c r="C484" s="21"/>
      <c r="D484" s="346"/>
      <c r="E484" s="347"/>
      <c r="F484" s="348"/>
      <c r="G484" s="23"/>
      <c r="H484" s="197"/>
      <c r="I484" s="23"/>
      <c r="J484" s="30"/>
      <c r="K484" s="21"/>
      <c r="L484" s="21"/>
      <c r="M484" s="64"/>
      <c r="N484" s="64"/>
      <c r="O484" s="209" t="s">
        <v>104</v>
      </c>
      <c r="P484" s="189"/>
      <c r="Q484" s="38" t="s">
        <v>25</v>
      </c>
      <c r="R484" s="68"/>
      <c r="S484" s="38" t="s">
        <v>56</v>
      </c>
      <c r="T484" s="22"/>
    </row>
    <row r="485" spans="1:20" ht="13.5" customHeight="1" thickTop="1" thickBot="1" x14ac:dyDescent="0.25">
      <c r="A485" s="19"/>
      <c r="B485" s="21" t="s">
        <v>13</v>
      </c>
      <c r="C485" s="21"/>
      <c r="D485" s="346"/>
      <c r="E485" s="347"/>
      <c r="F485" s="348"/>
      <c r="G485" s="23"/>
      <c r="H485" s="35" t="s">
        <v>96</v>
      </c>
      <c r="I485" s="23"/>
      <c r="J485" s="30"/>
      <c r="K485" s="23" t="s">
        <v>17</v>
      </c>
      <c r="L485" s="23"/>
      <c r="M485" s="170"/>
      <c r="N485" s="63"/>
      <c r="O485" s="179" t="str">
        <f>IF(M485=0," ",IF((M485+6208)&lt;O$9," ",M485+5844))</f>
        <v xml:space="preserve"> </v>
      </c>
      <c r="P485" s="178">
        <f>IF(O485=" ",1,IF(O485&gt;O$9,54,IF(D496="W",LOOKUP(O485,Admin!B:B,Admin!C:C),IF(D496="M",(LOOKUP(O485,Admin!B:B,Admin!D:D))))))</f>
        <v>1</v>
      </c>
      <c r="Q485" s="63" t="str">
        <f>IF(M485=" "," ",IF(D490="F",M485+21915,IF(D490="M",M485+23741," ")))</f>
        <v xml:space="preserve"> </v>
      </c>
      <c r="R485" s="21"/>
      <c r="S485" s="109" t="str">
        <f>IF(Q485=" "," ",IF(Q485&lt;Admin!E$2,F492,IF(Q485&gt;Admin!E$366," ",IF(D496="W",LOOKUP(Q485,Admin!B:B,Admin!C:C),IF(D496="M",LOOKUP(Q485,Admin!B:B,Admin!D:D),"Check D496")))))</f>
        <v xml:space="preserve"> </v>
      </c>
      <c r="T485" s="22"/>
    </row>
    <row r="486" spans="1:20" ht="13.5" thickTop="1" thickBot="1" x14ac:dyDescent="0.25">
      <c r="A486" s="19"/>
      <c r="B486" s="21" t="s">
        <v>14</v>
      </c>
      <c r="C486" s="21"/>
      <c r="D486" s="346"/>
      <c r="E486" s="347"/>
      <c r="F486" s="348"/>
      <c r="G486" s="23"/>
      <c r="H486" s="198"/>
      <c r="I486" s="23"/>
      <c r="J486" s="30"/>
      <c r="K486" s="23" t="s">
        <v>46</v>
      </c>
      <c r="L486" s="23"/>
      <c r="M486" s="72" t="s">
        <v>99</v>
      </c>
      <c r="N486" s="21"/>
      <c r="O486" s="201" t="s">
        <v>33</v>
      </c>
      <c r="P486" s="109"/>
      <c r="Q486" s="202" t="str">
        <f>IF(O486="Y","Enter Date"," ")</f>
        <v xml:space="preserve"> </v>
      </c>
      <c r="R486" s="36"/>
      <c r="S486" s="109" t="str">
        <f>IF(O486="N"," ",IF(D496="W",LOOKUP(Q486,Admin!B:B,Admin!C:C),IF(D496="m",LOOKUP(Q486,Admin!B:B,Admin!D:D),"Check D496")))</f>
        <v xml:space="preserve"> </v>
      </c>
      <c r="T486" s="22"/>
    </row>
    <row r="487" spans="1:20" ht="13.5" thickTop="1" thickBot="1" x14ac:dyDescent="0.25">
      <c r="A487" s="19"/>
      <c r="B487" s="21" t="s">
        <v>15</v>
      </c>
      <c r="C487" s="21"/>
      <c r="D487" s="346"/>
      <c r="E487" s="347"/>
      <c r="F487" s="348"/>
      <c r="G487" s="23"/>
      <c r="H487" s="35" t="s">
        <v>97</v>
      </c>
      <c r="I487" s="23"/>
      <c r="J487" s="30"/>
      <c r="K487" s="23" t="s">
        <v>47</v>
      </c>
      <c r="L487" s="23"/>
      <c r="M487" s="72" t="s">
        <v>99</v>
      </c>
      <c r="N487" s="21"/>
      <c r="O487" s="6" t="s">
        <v>33</v>
      </c>
      <c r="P487" s="109"/>
      <c r="Q487" s="202" t="str">
        <f>IF(O487="Y","Enter Date"," ")</f>
        <v xml:space="preserve"> </v>
      </c>
      <c r="R487" s="37"/>
      <c r="S487" s="109" t="str">
        <f>IF(O487="N"," ",IF(D496="W",LOOKUP(Q487,Admin!B:B,Admin!C:C),IF(D496="m",LOOKUP(Q487,Admin!B:B,Admin!D:D),"Check D496")))</f>
        <v xml:space="preserve"> </v>
      </c>
      <c r="T487" s="22"/>
    </row>
    <row r="488" spans="1:20" ht="13.5" thickTop="1" thickBot="1" x14ac:dyDescent="0.25">
      <c r="A488" s="19"/>
      <c r="B488" s="21" t="s">
        <v>16</v>
      </c>
      <c r="C488" s="21"/>
      <c r="D488" s="171"/>
      <c r="E488" s="23"/>
      <c r="F488" s="23"/>
      <c r="G488" s="23"/>
      <c r="H488" s="197"/>
      <c r="I488" s="23"/>
      <c r="J488" s="30"/>
      <c r="K488" s="71" t="s">
        <v>54</v>
      </c>
      <c r="L488" s="71"/>
      <c r="M488" s="21"/>
      <c r="N488" s="21"/>
      <c r="O488" s="21"/>
      <c r="P488" s="189"/>
      <c r="Q488" s="21"/>
      <c r="R488" s="21"/>
      <c r="S488" s="21"/>
      <c r="T488" s="22"/>
    </row>
    <row r="489" spans="1:20" ht="12" customHeight="1" thickTop="1" thickBot="1" x14ac:dyDescent="0.25">
      <c r="A489" s="19"/>
      <c r="B489" s="21"/>
      <c r="C489" s="21"/>
      <c r="D489" s="23"/>
      <c r="E489" s="23"/>
      <c r="F489" s="23"/>
      <c r="G489" s="23"/>
      <c r="H489" s="29" t="s">
        <v>98</v>
      </c>
      <c r="I489" s="23"/>
      <c r="J489" s="30"/>
      <c r="K489" s="21"/>
      <c r="L489" s="21"/>
      <c r="M489" s="21"/>
      <c r="N489" s="21"/>
      <c r="O489" s="21"/>
      <c r="P489" s="189"/>
      <c r="Q489" s="21"/>
      <c r="R489" s="21"/>
      <c r="S489" s="21"/>
      <c r="T489" s="81"/>
    </row>
    <row r="490" spans="1:20" ht="15" customHeight="1" thickTop="1" thickBot="1" x14ac:dyDescent="0.25">
      <c r="A490" s="19"/>
      <c r="B490" s="21" t="s">
        <v>100</v>
      </c>
      <c r="C490" s="21"/>
      <c r="D490" s="90"/>
      <c r="E490" s="21"/>
      <c r="F490" s="21"/>
      <c r="G490" s="21"/>
      <c r="H490" s="199"/>
      <c r="I490" s="21"/>
      <c r="J490" s="30"/>
      <c r="K490" s="107" t="s">
        <v>28</v>
      </c>
      <c r="L490" s="66"/>
      <c r="M490" s="87"/>
      <c r="N490" s="20"/>
      <c r="O490" s="106"/>
      <c r="P490" s="191"/>
      <c r="Q490" s="38"/>
      <c r="R490" s="68"/>
      <c r="S490" s="69"/>
      <c r="T490" s="22"/>
    </row>
    <row r="491" spans="1:20" ht="13.5" thickTop="1" thickBot="1" x14ac:dyDescent="0.25">
      <c r="A491" s="19"/>
      <c r="B491" s="21"/>
      <c r="C491" s="21"/>
      <c r="D491" s="63"/>
      <c r="E491" s="21"/>
      <c r="F491" s="38" t="s">
        <v>56</v>
      </c>
      <c r="G491" s="68"/>
      <c r="H491" s="21"/>
      <c r="I491" s="23"/>
      <c r="J491" s="30"/>
      <c r="K491" s="21"/>
      <c r="L491" s="71"/>
      <c r="M491" s="250" t="s">
        <v>131</v>
      </c>
      <c r="N491" s="21"/>
      <c r="O491" s="37"/>
      <c r="P491" s="192"/>
      <c r="Q491" s="38" t="s">
        <v>25</v>
      </c>
      <c r="R491" s="21"/>
      <c r="S491" s="109"/>
      <c r="T491" s="22"/>
    </row>
    <row r="492" spans="1:20" ht="13.5" thickTop="1" thickBot="1" x14ac:dyDescent="0.25">
      <c r="A492" s="19"/>
      <c r="B492" s="21" t="s">
        <v>279</v>
      </c>
      <c r="C492" s="21"/>
      <c r="D492" s="170"/>
      <c r="E492" s="21"/>
      <c r="F492" s="108" t="str">
        <f>IF(D492=0," ",IF(D496="W",LOOKUP(D492,Admin!B:B,Admin!C:C),IF(D496="M",LOOKUP(D492,Admin!B:B,Admin!D:D),LOOKUP(D492,Admin!B:B,Admin!C:C))))</f>
        <v xml:space="preserve"> </v>
      </c>
      <c r="G492" s="70"/>
      <c r="H492" s="21"/>
      <c r="I492" s="21"/>
      <c r="J492" s="30"/>
      <c r="K492" s="21" t="s">
        <v>79</v>
      </c>
      <c r="L492" s="71"/>
      <c r="M492" s="68"/>
      <c r="N492" s="21"/>
      <c r="O492" s="204"/>
      <c r="P492" s="109"/>
      <c r="Q492" s="203" t="str">
        <f>IF(O492&gt;0,"Enter Date"," ")</f>
        <v xml:space="preserve"> </v>
      </c>
      <c r="R492" s="25"/>
      <c r="S492" s="109" t="str">
        <f>IF(Q492=" "," ",IF(D496="W",LOOKUP(Q492,Admin!B:B,Admin!C:C),IF(D496="m",LOOKUP(Q492,Admin!B:B,Admin!D:D),"Check D496")))</f>
        <v xml:space="preserve"> </v>
      </c>
      <c r="T492" s="22"/>
    </row>
    <row r="493" spans="1:20" ht="6" customHeight="1" thickTop="1" thickBot="1" x14ac:dyDescent="0.25">
      <c r="A493" s="19"/>
      <c r="B493" s="21"/>
      <c r="C493" s="21"/>
      <c r="D493" s="63"/>
      <c r="E493" s="21"/>
      <c r="F493" s="108"/>
      <c r="G493" s="70"/>
      <c r="H493" s="21"/>
      <c r="I493" s="21"/>
      <c r="J493" s="21"/>
      <c r="K493" s="21"/>
      <c r="L493" s="71"/>
      <c r="M493" s="68"/>
      <c r="N493" s="21"/>
      <c r="O493" s="37"/>
      <c r="P493" s="109"/>
      <c r="Q493" s="63"/>
      <c r="R493" s="25"/>
      <c r="S493" s="109"/>
      <c r="T493" s="22"/>
    </row>
    <row r="494" spans="1:20" ht="13.5" thickTop="1" thickBot="1" x14ac:dyDescent="0.25">
      <c r="A494" s="19"/>
      <c r="B494" s="21" t="s">
        <v>52</v>
      </c>
      <c r="C494" s="21"/>
      <c r="D494" s="170"/>
      <c r="E494" s="21"/>
      <c r="F494" s="108" t="str">
        <f>IF(D492=0," ",IF(D494=0," ",IF(D496="W",LOOKUP(D494,Admin!B:B,Admin!C:C),IF(D496="M",LOOKUP(D494,Admin!B:B,Admin!D:D),LOOKUP(D494,Admin!B:B,Admin!C:C)))))</f>
        <v xml:space="preserve"> </v>
      </c>
      <c r="G494" s="70"/>
      <c r="H494" s="21"/>
      <c r="I494" s="21"/>
      <c r="J494" s="30"/>
      <c r="K494" s="211" t="s">
        <v>119</v>
      </c>
      <c r="L494" s="21"/>
      <c r="M494" s="38" t="s">
        <v>27</v>
      </c>
      <c r="N494" s="38"/>
      <c r="O494" s="38" t="s">
        <v>26</v>
      </c>
      <c r="P494" s="24"/>
      <c r="Q494" s="38" t="s">
        <v>25</v>
      </c>
      <c r="R494" s="68"/>
      <c r="S494" s="69"/>
      <c r="T494" s="22"/>
    </row>
    <row r="495" spans="1:20" ht="13.5" thickTop="1" thickBot="1" x14ac:dyDescent="0.25">
      <c r="A495" s="19"/>
      <c r="B495" s="21"/>
      <c r="C495" s="21"/>
      <c r="D495" s="63"/>
      <c r="E495" s="21"/>
      <c r="F495" s="34"/>
      <c r="G495" s="34"/>
      <c r="H495" s="21"/>
      <c r="I495" s="21"/>
      <c r="J495" s="30"/>
      <c r="K495" s="23" t="s">
        <v>42</v>
      </c>
      <c r="L495" s="23"/>
      <c r="M495" s="169"/>
      <c r="N495" s="39"/>
      <c r="O495" s="200"/>
      <c r="P495" s="193"/>
      <c r="Q495" s="170" t="str">
        <f>IF(M495&gt;0,D492," ")</f>
        <v xml:space="preserve"> </v>
      </c>
      <c r="R495" s="25"/>
      <c r="S495" s="109" t="str">
        <f>IF(Q495=" "," ",IF(D496="W",LOOKUP(Q495,Admin!B:B,Admin!C:C),IF(D496="m",LOOKUP(Q495,Admin!B:B,Admin!D:D),"Check D496")))</f>
        <v xml:space="preserve"> </v>
      </c>
      <c r="T495" s="22"/>
    </row>
    <row r="496" spans="1:20" ht="13.5" thickTop="1" thickBot="1" x14ac:dyDescent="0.25">
      <c r="A496" s="19"/>
      <c r="B496" s="23" t="s">
        <v>30</v>
      </c>
      <c r="C496" s="23"/>
      <c r="D496" s="90"/>
      <c r="E496" s="29" t="s">
        <v>53</v>
      </c>
      <c r="F496" s="274" t="str">
        <f>IF(D498="D","Enter M for Director","Enter M or W for Employee")</f>
        <v>Enter M or W for Employee</v>
      </c>
      <c r="G496" s="21"/>
      <c r="H496" s="24"/>
      <c r="I496" s="24"/>
      <c r="J496" s="30"/>
      <c r="K496" s="21" t="s">
        <v>395</v>
      </c>
      <c r="L496" s="21"/>
      <c r="M496" s="205"/>
      <c r="N496" s="39"/>
      <c r="O496" s="206"/>
      <c r="P496" s="193"/>
      <c r="Q496" s="203" t="str">
        <f>IF(M496&gt;0,"Enter Date"," ")</f>
        <v xml:space="preserve"> </v>
      </c>
      <c r="R496" s="25"/>
      <c r="S496" s="109" t="str">
        <f>IF(Q496=" "," ",IF(D496="W",LOOKUP(Q496,Admin!B:B,Admin!C:C),IF(D496="m",LOOKUP(Q496,Admin!B:B,Admin!D:D),"Check D496")))</f>
        <v xml:space="preserve"> </v>
      </c>
      <c r="T496" s="22"/>
    </row>
    <row r="497" spans="1:20" ht="12.75" thickTop="1" x14ac:dyDescent="0.2">
      <c r="A497" s="19"/>
      <c r="B497" s="23" t="s">
        <v>18</v>
      </c>
      <c r="C497" s="23"/>
      <c r="D497" s="177">
        <v>19</v>
      </c>
      <c r="E497" s="26"/>
      <c r="F497" s="73"/>
      <c r="G497" s="35"/>
      <c r="H497" s="21"/>
      <c r="I497" s="21"/>
      <c r="J497" s="30"/>
      <c r="K497" s="21" t="s">
        <v>50</v>
      </c>
      <c r="L497" s="21"/>
      <c r="M497" s="205"/>
      <c r="N497" s="39"/>
      <c r="O497" s="206"/>
      <c r="P497" s="193"/>
      <c r="Q497" s="203" t="str">
        <f>IF(M497&gt;0,"Enter Date"," ")</f>
        <v xml:space="preserve"> </v>
      </c>
      <c r="R497" s="25"/>
      <c r="S497" s="109" t="str">
        <f>IF(Q497=" "," ",IF(D496="W",LOOKUP(Q497,Admin!B:B,Admin!C:C),IF(D496="m",LOOKUP(Q497,Admin!B:B,Admin!D:D),"Check D496")))</f>
        <v xml:space="preserve"> </v>
      </c>
      <c r="T497" s="22"/>
    </row>
    <row r="498" spans="1:20" ht="13.5" customHeight="1" x14ac:dyDescent="0.2">
      <c r="A498" s="19"/>
      <c r="B498" s="23" t="s">
        <v>272</v>
      </c>
      <c r="C498" s="23"/>
      <c r="D498" s="275"/>
      <c r="E498" s="21"/>
      <c r="F498" s="255" t="s">
        <v>273</v>
      </c>
      <c r="G498" s="35"/>
      <c r="H498" s="21"/>
      <c r="I498" s="21"/>
      <c r="J498" s="30"/>
      <c r="K498" s="21" t="s">
        <v>51</v>
      </c>
      <c r="L498" s="21"/>
      <c r="M498" s="205"/>
      <c r="N498" s="39"/>
      <c r="O498" s="206"/>
      <c r="P498" s="193"/>
      <c r="Q498" s="203" t="str">
        <f>IF(M498&gt;0,"Enter Date"," ")</f>
        <v xml:space="preserve"> </v>
      </c>
      <c r="R498" s="25"/>
      <c r="S498" s="109" t="str">
        <f>IF(Q498=" "," ",IF(D496="W",LOOKUP(Q498,Admin!B:B,Admin!C:C),IF(D496="m",LOOKUP(Q498,Admin!B:B,Admin!D:D),"Check D496")))</f>
        <v xml:space="preserve"> </v>
      </c>
      <c r="T498" s="22"/>
    </row>
    <row r="499" spans="1:20" ht="12" customHeight="1" x14ac:dyDescent="0.2">
      <c r="A499" s="19"/>
      <c r="B499" s="21"/>
      <c r="C499" s="21"/>
      <c r="D499" s="21"/>
      <c r="E499" s="21"/>
      <c r="F499" s="318"/>
      <c r="G499" s="318"/>
      <c r="H499" s="318"/>
      <c r="I499" s="21"/>
      <c r="J499" s="30"/>
      <c r="K499" s="71" t="s">
        <v>394</v>
      </c>
      <c r="L499" s="71"/>
      <c r="M499" s="71">
        <f>ROUNDDOWN(Admin!N$19/10,0)</f>
        <v>543</v>
      </c>
      <c r="N499" s="71"/>
      <c r="O499" s="71" t="s">
        <v>31</v>
      </c>
      <c r="P499" s="194"/>
      <c r="Q499" s="71" t="s">
        <v>29</v>
      </c>
      <c r="R499" s="21"/>
      <c r="S499" s="38"/>
      <c r="T499" s="22"/>
    </row>
    <row r="500" spans="1:20" ht="6" customHeight="1" thickBot="1" x14ac:dyDescent="0.25">
      <c r="A500" s="19"/>
      <c r="B500" s="21"/>
      <c r="C500" s="21"/>
      <c r="D500" s="21"/>
      <c r="E500" s="21"/>
      <c r="F500" s="319"/>
      <c r="G500" s="319"/>
      <c r="H500" s="319"/>
      <c r="I500" s="21"/>
      <c r="J500" s="30"/>
      <c r="K500" s="71"/>
      <c r="L500" s="71"/>
      <c r="M500" s="71"/>
      <c r="N500" s="71"/>
      <c r="O500" s="71"/>
      <c r="P500" s="194"/>
      <c r="Q500" s="71"/>
      <c r="R500" s="21"/>
      <c r="S500" s="38"/>
      <c r="T500" s="22"/>
    </row>
    <row r="501" spans="1:20" ht="12" customHeight="1" thickTop="1" thickBot="1" x14ac:dyDescent="0.25">
      <c r="A501" s="19"/>
      <c r="B501" s="107" t="s">
        <v>45</v>
      </c>
      <c r="C501" s="66"/>
      <c r="D501" s="274" t="s">
        <v>407</v>
      </c>
      <c r="E501" s="21"/>
      <c r="F501" s="319"/>
      <c r="G501" s="319"/>
      <c r="H501" s="319"/>
      <c r="I501" s="21"/>
      <c r="J501" s="30"/>
      <c r="K501" s="107" t="s">
        <v>55</v>
      </c>
      <c r="L501" s="66"/>
      <c r="M501" s="21"/>
      <c r="N501" s="21"/>
      <c r="O501" s="21"/>
      <c r="P501" s="189"/>
      <c r="Q501" s="38" t="s">
        <v>25</v>
      </c>
      <c r="R501" s="68"/>
      <c r="S501" s="69"/>
      <c r="T501" s="22"/>
    </row>
    <row r="502" spans="1:20" ht="12.75" thickTop="1" x14ac:dyDescent="0.2">
      <c r="A502" s="19"/>
      <c r="B502" s="21" t="s">
        <v>40</v>
      </c>
      <c r="C502" s="21"/>
      <c r="D502" s="207"/>
      <c r="E502" s="21"/>
      <c r="F502" s="67" t="s">
        <v>43</v>
      </c>
      <c r="G502" s="67"/>
      <c r="H502" s="208"/>
      <c r="I502" s="21"/>
      <c r="J502" s="30"/>
      <c r="K502" s="21" t="s">
        <v>48</v>
      </c>
      <c r="L502" s="21"/>
      <c r="M502" s="72" t="s">
        <v>99</v>
      </c>
      <c r="N502" s="21"/>
      <c r="O502" s="201" t="s">
        <v>33</v>
      </c>
      <c r="P502" s="109"/>
      <c r="Q502" s="202" t="str">
        <f>IF(O502="Y","Enter Date"," ")</f>
        <v xml:space="preserve"> </v>
      </c>
      <c r="R502" s="36"/>
      <c r="S502" s="109" t="str">
        <f>IF(O502="N"," ",IF(D496="W",LOOKUP(Q502,Admin!B:B,Admin!C:C),IF(D496="m",LOOKUP(Q502,Admin!B:B,Admin!D:D),"Check D496")))</f>
        <v xml:space="preserve"> </v>
      </c>
      <c r="T502" s="22"/>
    </row>
    <row r="503" spans="1:20" ht="13.5" customHeight="1" x14ac:dyDescent="0.2">
      <c r="A503" s="19"/>
      <c r="B503" s="21" t="s">
        <v>41</v>
      </c>
      <c r="C503" s="21"/>
      <c r="D503" s="207"/>
      <c r="E503" s="21"/>
      <c r="F503" s="67" t="s">
        <v>44</v>
      </c>
      <c r="G503" s="67"/>
      <c r="H503" s="208"/>
      <c r="I503" s="21"/>
      <c r="J503" s="30"/>
      <c r="K503" s="327" t="s">
        <v>49</v>
      </c>
      <c r="L503" s="327"/>
      <c r="M503" s="328"/>
      <c r="N503" s="328"/>
      <c r="O503" s="328"/>
      <c r="P503" s="328"/>
      <c r="Q503" s="328"/>
      <c r="R503" s="328"/>
      <c r="S503" s="328"/>
      <c r="T503" s="22"/>
    </row>
    <row r="504" spans="1:20" ht="9" customHeight="1" thickBot="1" x14ac:dyDescent="0.25">
      <c r="A504" s="82"/>
      <c r="B504" s="27"/>
      <c r="C504" s="27"/>
      <c r="D504" s="27"/>
      <c r="E504" s="27"/>
      <c r="F504" s="27"/>
      <c r="G504" s="27"/>
      <c r="H504" s="27"/>
      <c r="I504" s="27"/>
      <c r="J504" s="31"/>
      <c r="K504" s="27"/>
      <c r="L504" s="27"/>
      <c r="M504" s="27"/>
      <c r="N504" s="27"/>
      <c r="O504" s="27"/>
      <c r="P504" s="195"/>
      <c r="Q504" s="27"/>
      <c r="R504" s="27"/>
      <c r="S504" s="27"/>
      <c r="T504" s="33"/>
    </row>
    <row r="505" spans="1:20" ht="22.5" customHeight="1" thickBot="1" x14ac:dyDescent="0.25">
      <c r="A505" s="345"/>
      <c r="B505" s="345"/>
      <c r="C505" s="345"/>
      <c r="D505" s="345"/>
      <c r="E505" s="345"/>
      <c r="F505" s="345"/>
      <c r="G505" s="345"/>
      <c r="H505" s="345"/>
      <c r="I505" s="345"/>
      <c r="J505" s="345"/>
      <c r="K505" s="345"/>
      <c r="L505" s="345"/>
      <c r="M505" s="345"/>
      <c r="N505" s="345"/>
      <c r="O505" s="345"/>
      <c r="P505" s="345"/>
      <c r="Q505" s="345"/>
      <c r="R505" s="345"/>
      <c r="S505" s="345"/>
      <c r="T505" s="345"/>
    </row>
    <row r="506" spans="1:20" ht="9" customHeight="1" thickBot="1" x14ac:dyDescent="0.25">
      <c r="A506" s="16"/>
      <c r="B506" s="17"/>
      <c r="C506" s="17"/>
      <c r="D506" s="17"/>
      <c r="E506" s="17"/>
      <c r="F506" s="17"/>
      <c r="G506" s="17"/>
      <c r="H506" s="17"/>
      <c r="I506" s="17"/>
      <c r="J506" s="80"/>
      <c r="K506" s="17"/>
      <c r="L506" s="17"/>
      <c r="M506" s="17"/>
      <c r="N506" s="17"/>
      <c r="O506" s="17"/>
      <c r="P506" s="188"/>
      <c r="Q506" s="17"/>
      <c r="R506" s="17"/>
      <c r="S506" s="17"/>
      <c r="T506" s="18"/>
    </row>
    <row r="507" spans="1:20" ht="15" customHeight="1" thickTop="1" thickBot="1" x14ac:dyDescent="0.25">
      <c r="A507" s="19"/>
      <c r="B507" s="107" t="s">
        <v>130</v>
      </c>
      <c r="C507" s="66"/>
      <c r="D507" s="21"/>
      <c r="E507" s="21"/>
      <c r="F507" s="21"/>
      <c r="G507" s="21"/>
      <c r="H507" s="327" t="s">
        <v>94</v>
      </c>
      <c r="I507" s="21"/>
      <c r="J507" s="30"/>
      <c r="K507" s="107" t="s">
        <v>23</v>
      </c>
      <c r="L507" s="66"/>
      <c r="M507" s="87"/>
      <c r="N507" s="20"/>
      <c r="O507" s="329"/>
      <c r="P507" s="330"/>
      <c r="Q507" s="325"/>
      <c r="R507" s="68"/>
      <c r="S507" s="323"/>
      <c r="T507" s="22"/>
    </row>
    <row r="508" spans="1:20" ht="6" customHeight="1" thickTop="1" thickBot="1" x14ac:dyDescent="0.25">
      <c r="A508" s="19"/>
      <c r="B508" s="66"/>
      <c r="C508" s="66"/>
      <c r="D508" s="21"/>
      <c r="E508" s="21"/>
      <c r="F508" s="21"/>
      <c r="G508" s="21"/>
      <c r="H508" s="327"/>
      <c r="I508" s="21"/>
      <c r="J508" s="30"/>
      <c r="K508" s="66"/>
      <c r="L508" s="66"/>
      <c r="M508" s="87"/>
      <c r="N508" s="20"/>
      <c r="O508" s="21"/>
      <c r="P508" s="189"/>
      <c r="Q508" s="326"/>
      <c r="R508" s="21"/>
      <c r="S508" s="324"/>
      <c r="T508" s="22"/>
    </row>
    <row r="509" spans="1:20" ht="14.25" thickTop="1" thickBot="1" x14ac:dyDescent="0.25">
      <c r="A509" s="19"/>
      <c r="B509" s="21" t="s">
        <v>101</v>
      </c>
      <c r="C509" s="21"/>
      <c r="D509" s="346"/>
      <c r="E509" s="347"/>
      <c r="F509" s="348"/>
      <c r="G509" s="23"/>
      <c r="H509" s="29" t="s">
        <v>95</v>
      </c>
      <c r="I509" s="23"/>
      <c r="J509" s="65"/>
      <c r="K509" s="21" t="s">
        <v>19</v>
      </c>
      <c r="L509" s="21"/>
      <c r="M509" s="341"/>
      <c r="N509" s="342"/>
      <c r="O509" s="343"/>
      <c r="P509" s="190"/>
      <c r="Q509" s="179"/>
      <c r="R509" s="176"/>
      <c r="S509" s="180"/>
      <c r="T509" s="22"/>
    </row>
    <row r="510" spans="1:20" ht="13.5" thickTop="1" thickBot="1" x14ac:dyDescent="0.25">
      <c r="A510" s="19"/>
      <c r="B510" s="21" t="s">
        <v>12</v>
      </c>
      <c r="C510" s="21"/>
      <c r="D510" s="346"/>
      <c r="E510" s="347"/>
      <c r="F510" s="348"/>
      <c r="G510" s="23"/>
      <c r="H510" s="197"/>
      <c r="I510" s="23"/>
      <c r="J510" s="30"/>
      <c r="K510" s="21"/>
      <c r="L510" s="21"/>
      <c r="M510" s="64"/>
      <c r="N510" s="64"/>
      <c r="O510" s="209" t="s">
        <v>104</v>
      </c>
      <c r="P510" s="189"/>
      <c r="Q510" s="38" t="s">
        <v>25</v>
      </c>
      <c r="R510" s="68"/>
      <c r="S510" s="38" t="s">
        <v>56</v>
      </c>
      <c r="T510" s="22"/>
    </row>
    <row r="511" spans="1:20" ht="13.5" customHeight="1" thickTop="1" thickBot="1" x14ac:dyDescent="0.25">
      <c r="A511" s="19"/>
      <c r="B511" s="21" t="s">
        <v>13</v>
      </c>
      <c r="C511" s="21"/>
      <c r="D511" s="346"/>
      <c r="E511" s="347"/>
      <c r="F511" s="348"/>
      <c r="G511" s="23"/>
      <c r="H511" s="35" t="s">
        <v>96</v>
      </c>
      <c r="I511" s="23"/>
      <c r="J511" s="30"/>
      <c r="K511" s="23" t="s">
        <v>17</v>
      </c>
      <c r="L511" s="23"/>
      <c r="M511" s="170"/>
      <c r="N511" s="63"/>
      <c r="O511" s="179" t="str">
        <f>IF(M511=0," ",IF((M511+6208)&lt;O$9," ",M511+5844))</f>
        <v xml:space="preserve"> </v>
      </c>
      <c r="P511" s="178">
        <f>IF(O511=" ",1,IF(O511&gt;O$9,54,IF(D522="W",LOOKUP(O511,Admin!B:B,Admin!C:C),IF(D522="M",(LOOKUP(O511,Admin!B:B,Admin!D:D))))))</f>
        <v>1</v>
      </c>
      <c r="Q511" s="63" t="str">
        <f>IF(M511=" "," ",IF(D516="F",M511+21915,IF(D516="M",M511+23741," ")))</f>
        <v xml:space="preserve"> </v>
      </c>
      <c r="R511" s="21"/>
      <c r="S511" s="109" t="str">
        <f>IF(Q511=" "," ",IF(Q511&lt;Admin!E$2,F518,IF(Q511&gt;Admin!E$366," ",IF(D522="W",LOOKUP(Q511,Admin!B:B,Admin!C:C),IF(D522="M",LOOKUP(Q511,Admin!B:B,Admin!D:D),"Check D522")))))</f>
        <v xml:space="preserve"> </v>
      </c>
      <c r="T511" s="22"/>
    </row>
    <row r="512" spans="1:20" ht="13.5" thickTop="1" thickBot="1" x14ac:dyDescent="0.25">
      <c r="A512" s="19"/>
      <c r="B512" s="21" t="s">
        <v>14</v>
      </c>
      <c r="C512" s="21"/>
      <c r="D512" s="346"/>
      <c r="E512" s="347"/>
      <c r="F512" s="348"/>
      <c r="G512" s="23"/>
      <c r="H512" s="198"/>
      <c r="I512" s="23"/>
      <c r="J512" s="30"/>
      <c r="K512" s="23" t="s">
        <v>46</v>
      </c>
      <c r="L512" s="23"/>
      <c r="M512" s="72" t="s">
        <v>99</v>
      </c>
      <c r="N512" s="21"/>
      <c r="O512" s="201" t="s">
        <v>33</v>
      </c>
      <c r="P512" s="109"/>
      <c r="Q512" s="202" t="str">
        <f>IF(O512="Y","Enter Date"," ")</f>
        <v xml:space="preserve"> </v>
      </c>
      <c r="R512" s="36"/>
      <c r="S512" s="109" t="str">
        <f>IF(O512="N"," ",IF(D522="W",LOOKUP(Q512,Admin!B:B,Admin!C:C),IF(D522="m",LOOKUP(Q512,Admin!B:B,Admin!D:D),"Check D522")))</f>
        <v xml:space="preserve"> </v>
      </c>
      <c r="T512" s="22"/>
    </row>
    <row r="513" spans="1:20" ht="13.5" thickTop="1" thickBot="1" x14ac:dyDescent="0.25">
      <c r="A513" s="19"/>
      <c r="B513" s="21" t="s">
        <v>15</v>
      </c>
      <c r="C513" s="21"/>
      <c r="D513" s="346"/>
      <c r="E513" s="347"/>
      <c r="F513" s="348"/>
      <c r="G513" s="23"/>
      <c r="H513" s="35" t="s">
        <v>97</v>
      </c>
      <c r="I513" s="23"/>
      <c r="J513" s="30"/>
      <c r="K513" s="23" t="s">
        <v>47</v>
      </c>
      <c r="L513" s="23"/>
      <c r="M513" s="72" t="s">
        <v>99</v>
      </c>
      <c r="N513" s="21"/>
      <c r="O513" s="6" t="s">
        <v>33</v>
      </c>
      <c r="P513" s="109"/>
      <c r="Q513" s="202" t="str">
        <f>IF(O513="Y","Enter Date"," ")</f>
        <v xml:space="preserve"> </v>
      </c>
      <c r="R513" s="37"/>
      <c r="S513" s="109" t="str">
        <f>IF(O513="N"," ",IF(D522="W",LOOKUP(Q513,Admin!B:B,Admin!C:C),IF(D522="m",LOOKUP(Q513,Admin!B:B,Admin!D:D),"Check D522")))</f>
        <v xml:space="preserve"> </v>
      </c>
      <c r="T513" s="22"/>
    </row>
    <row r="514" spans="1:20" ht="13.5" thickTop="1" thickBot="1" x14ac:dyDescent="0.25">
      <c r="A514" s="19"/>
      <c r="B514" s="21" t="s">
        <v>16</v>
      </c>
      <c r="C514" s="21"/>
      <c r="D514" s="171"/>
      <c r="E514" s="23"/>
      <c r="F514" s="23"/>
      <c r="G514" s="23"/>
      <c r="H514" s="197"/>
      <c r="I514" s="23"/>
      <c r="J514" s="30"/>
      <c r="K514" s="71" t="s">
        <v>54</v>
      </c>
      <c r="L514" s="71"/>
      <c r="M514" s="21"/>
      <c r="N514" s="21"/>
      <c r="O514" s="21"/>
      <c r="P514" s="189"/>
      <c r="Q514" s="21"/>
      <c r="R514" s="21"/>
      <c r="S514" s="21"/>
      <c r="T514" s="22"/>
    </row>
    <row r="515" spans="1:20" ht="12" customHeight="1" thickTop="1" thickBot="1" x14ac:dyDescent="0.25">
      <c r="A515" s="19"/>
      <c r="B515" s="21"/>
      <c r="C515" s="21"/>
      <c r="D515" s="23"/>
      <c r="E515" s="23"/>
      <c r="F515" s="23"/>
      <c r="G515" s="23"/>
      <c r="H515" s="29" t="s">
        <v>98</v>
      </c>
      <c r="I515" s="23"/>
      <c r="J515" s="30"/>
      <c r="K515" s="21"/>
      <c r="L515" s="21"/>
      <c r="M515" s="21"/>
      <c r="N515" s="21"/>
      <c r="O515" s="21"/>
      <c r="P515" s="189"/>
      <c r="Q515" s="21"/>
      <c r="R515" s="21"/>
      <c r="S515" s="21"/>
      <c r="T515" s="81"/>
    </row>
    <row r="516" spans="1:20" ht="15" customHeight="1" thickTop="1" thickBot="1" x14ac:dyDescent="0.25">
      <c r="A516" s="19"/>
      <c r="B516" s="21" t="s">
        <v>100</v>
      </c>
      <c r="C516" s="21"/>
      <c r="D516" s="90"/>
      <c r="E516" s="21"/>
      <c r="F516" s="21"/>
      <c r="G516" s="21"/>
      <c r="H516" s="199"/>
      <c r="I516" s="21"/>
      <c r="J516" s="30"/>
      <c r="K516" s="107" t="s">
        <v>28</v>
      </c>
      <c r="L516" s="66"/>
      <c r="M516" s="87"/>
      <c r="N516" s="20"/>
      <c r="O516" s="106"/>
      <c r="P516" s="191"/>
      <c r="Q516" s="38"/>
      <c r="R516" s="68"/>
      <c r="S516" s="69"/>
      <c r="T516" s="22"/>
    </row>
    <row r="517" spans="1:20" ht="13.5" thickTop="1" thickBot="1" x14ac:dyDescent="0.25">
      <c r="A517" s="19"/>
      <c r="B517" s="21"/>
      <c r="C517" s="21"/>
      <c r="D517" s="63"/>
      <c r="E517" s="21"/>
      <c r="F517" s="38" t="s">
        <v>56</v>
      </c>
      <c r="G517" s="68"/>
      <c r="H517" s="21"/>
      <c r="I517" s="23"/>
      <c r="J517" s="30"/>
      <c r="K517" s="21"/>
      <c r="L517" s="71"/>
      <c r="M517" s="250" t="s">
        <v>131</v>
      </c>
      <c r="N517" s="21"/>
      <c r="O517" s="37"/>
      <c r="P517" s="192"/>
      <c r="Q517" s="38" t="s">
        <v>25</v>
      </c>
      <c r="R517" s="21"/>
      <c r="S517" s="109"/>
      <c r="T517" s="22"/>
    </row>
    <row r="518" spans="1:20" ht="13.5" thickTop="1" thickBot="1" x14ac:dyDescent="0.25">
      <c r="A518" s="19"/>
      <c r="B518" s="21" t="s">
        <v>279</v>
      </c>
      <c r="C518" s="21"/>
      <c r="D518" s="170"/>
      <c r="E518" s="21"/>
      <c r="F518" s="108" t="str">
        <f>IF(D518=0," ",IF(D522="W",LOOKUP(D518,Admin!B:B,Admin!C:C),IF(D522="M",LOOKUP(D518,Admin!B:B,Admin!D:D),LOOKUP(D518,Admin!B:B,Admin!C:C))))</f>
        <v xml:space="preserve"> </v>
      </c>
      <c r="G518" s="70"/>
      <c r="H518" s="21"/>
      <c r="I518" s="21"/>
      <c r="J518" s="30"/>
      <c r="K518" s="21" t="s">
        <v>79</v>
      </c>
      <c r="L518" s="71"/>
      <c r="M518" s="68"/>
      <c r="N518" s="21"/>
      <c r="O518" s="204"/>
      <c r="P518" s="109"/>
      <c r="Q518" s="203" t="str">
        <f>IF(O518&gt;0,"Enter Date"," ")</f>
        <v xml:space="preserve"> </v>
      </c>
      <c r="R518" s="25"/>
      <c r="S518" s="109" t="str">
        <f>IF(Q518=" "," ",IF(D522="W",LOOKUP(Q518,Admin!B:B,Admin!C:C),IF(D522="m",LOOKUP(Q518,Admin!B:B,Admin!D:D),"Check D522")))</f>
        <v xml:space="preserve"> </v>
      </c>
      <c r="T518" s="22"/>
    </row>
    <row r="519" spans="1:20" ht="6" customHeight="1" thickTop="1" thickBot="1" x14ac:dyDescent="0.25">
      <c r="A519" s="19"/>
      <c r="B519" s="21"/>
      <c r="C519" s="21"/>
      <c r="D519" s="63"/>
      <c r="E519" s="21"/>
      <c r="F519" s="108"/>
      <c r="G519" s="70"/>
      <c r="H519" s="21"/>
      <c r="I519" s="21"/>
      <c r="J519" s="21"/>
      <c r="K519" s="21"/>
      <c r="L519" s="71"/>
      <c r="M519" s="68"/>
      <c r="N519" s="21"/>
      <c r="O519" s="37"/>
      <c r="P519" s="109"/>
      <c r="Q519" s="63"/>
      <c r="R519" s="25"/>
      <c r="S519" s="109"/>
      <c r="T519" s="22"/>
    </row>
    <row r="520" spans="1:20" ht="13.5" thickTop="1" thickBot="1" x14ac:dyDescent="0.25">
      <c r="A520" s="19"/>
      <c r="B520" s="21" t="s">
        <v>52</v>
      </c>
      <c r="C520" s="21"/>
      <c r="D520" s="170"/>
      <c r="E520" s="21"/>
      <c r="F520" s="108" t="str">
        <f>IF(D518=0," ",IF(D520=0," ",IF(D522="W",LOOKUP(D520,Admin!B:B,Admin!C:C),IF(D522="M",LOOKUP(D520,Admin!B:B,Admin!D:D),LOOKUP(D520,Admin!B:B,Admin!C:C)))))</f>
        <v xml:space="preserve"> </v>
      </c>
      <c r="G520" s="70"/>
      <c r="H520" s="21"/>
      <c r="I520" s="21"/>
      <c r="J520" s="30"/>
      <c r="K520" s="211" t="s">
        <v>119</v>
      </c>
      <c r="L520" s="21"/>
      <c r="M520" s="38" t="s">
        <v>27</v>
      </c>
      <c r="N520" s="38"/>
      <c r="O520" s="38" t="s">
        <v>26</v>
      </c>
      <c r="P520" s="24"/>
      <c r="Q520" s="38" t="s">
        <v>25</v>
      </c>
      <c r="R520" s="68"/>
      <c r="S520" s="69"/>
      <c r="T520" s="22"/>
    </row>
    <row r="521" spans="1:20" ht="13.5" thickTop="1" thickBot="1" x14ac:dyDescent="0.25">
      <c r="A521" s="19"/>
      <c r="B521" s="21"/>
      <c r="C521" s="21"/>
      <c r="D521" s="63"/>
      <c r="E521" s="21"/>
      <c r="F521" s="34"/>
      <c r="G521" s="34"/>
      <c r="H521" s="21"/>
      <c r="I521" s="21"/>
      <c r="J521" s="30"/>
      <c r="K521" s="23" t="s">
        <v>42</v>
      </c>
      <c r="L521" s="23"/>
      <c r="M521" s="169"/>
      <c r="N521" s="39"/>
      <c r="O521" s="200"/>
      <c r="P521" s="193"/>
      <c r="Q521" s="170" t="str">
        <f>IF(M521&gt;0,D518," ")</f>
        <v xml:space="preserve"> </v>
      </c>
      <c r="R521" s="25"/>
      <c r="S521" s="109" t="str">
        <f>IF(Q521=" "," ",IF(D522="W",LOOKUP(Q521,Admin!B:B,Admin!C:C),IF(D522="m",LOOKUP(Q521,Admin!B:B,Admin!D:D),"Check D522")))</f>
        <v xml:space="preserve"> </v>
      </c>
      <c r="T521" s="22"/>
    </row>
    <row r="522" spans="1:20" ht="13.5" thickTop="1" thickBot="1" x14ac:dyDescent="0.25">
      <c r="A522" s="19"/>
      <c r="B522" s="23" t="s">
        <v>30</v>
      </c>
      <c r="C522" s="23"/>
      <c r="D522" s="90"/>
      <c r="E522" s="29" t="s">
        <v>53</v>
      </c>
      <c r="F522" s="274" t="str">
        <f>IF(D524="D","Enter M for Director","Enter M or W for Employee")</f>
        <v>Enter M or W for Employee</v>
      </c>
      <c r="G522" s="21"/>
      <c r="H522" s="24"/>
      <c r="I522" s="24"/>
      <c r="J522" s="30"/>
      <c r="K522" s="21" t="s">
        <v>395</v>
      </c>
      <c r="L522" s="21"/>
      <c r="M522" s="205"/>
      <c r="N522" s="39"/>
      <c r="O522" s="206"/>
      <c r="P522" s="193"/>
      <c r="Q522" s="203" t="str">
        <f>IF(M522&gt;0,"Enter Date"," ")</f>
        <v xml:space="preserve"> </v>
      </c>
      <c r="R522" s="25"/>
      <c r="S522" s="109" t="str">
        <f>IF(Q522=" "," ",IF(D522="W",LOOKUP(Q522,Admin!B:B,Admin!C:C),IF(D522="m",LOOKUP(Q522,Admin!B:B,Admin!D:D),"Check D522")))</f>
        <v xml:space="preserve"> </v>
      </c>
      <c r="T522" s="22"/>
    </row>
    <row r="523" spans="1:20" ht="12.75" thickTop="1" x14ac:dyDescent="0.2">
      <c r="A523" s="19"/>
      <c r="B523" s="23" t="s">
        <v>18</v>
      </c>
      <c r="C523" s="23"/>
      <c r="D523" s="177">
        <v>20</v>
      </c>
      <c r="E523" s="26"/>
      <c r="F523" s="73"/>
      <c r="G523" s="35"/>
      <c r="H523" s="21"/>
      <c r="I523" s="21"/>
      <c r="J523" s="30"/>
      <c r="K523" s="21" t="s">
        <v>50</v>
      </c>
      <c r="L523" s="21"/>
      <c r="M523" s="205"/>
      <c r="N523" s="39"/>
      <c r="O523" s="206"/>
      <c r="P523" s="193"/>
      <c r="Q523" s="203" t="str">
        <f>IF(M523&gt;0,"Enter Date"," ")</f>
        <v xml:space="preserve"> </v>
      </c>
      <c r="R523" s="25"/>
      <c r="S523" s="109" t="str">
        <f>IF(Q523=" "," ",IF(D522="W",LOOKUP(Q523,Admin!B:B,Admin!C:C),IF(D522="m",LOOKUP(Q523,Admin!B:B,Admin!D:D),"Check D522")))</f>
        <v xml:space="preserve"> </v>
      </c>
      <c r="T523" s="22"/>
    </row>
    <row r="524" spans="1:20" ht="13.5" customHeight="1" x14ac:dyDescent="0.2">
      <c r="A524" s="19"/>
      <c r="B524" s="23" t="s">
        <v>272</v>
      </c>
      <c r="C524" s="23"/>
      <c r="D524" s="275"/>
      <c r="E524" s="21"/>
      <c r="F524" s="255" t="s">
        <v>273</v>
      </c>
      <c r="G524" s="35"/>
      <c r="H524" s="21"/>
      <c r="I524" s="21"/>
      <c r="J524" s="30"/>
      <c r="K524" s="21" t="s">
        <v>51</v>
      </c>
      <c r="L524" s="21"/>
      <c r="M524" s="205"/>
      <c r="N524" s="39"/>
      <c r="O524" s="206"/>
      <c r="P524" s="193"/>
      <c r="Q524" s="203" t="str">
        <f>IF(M524&gt;0,"Enter Date"," ")</f>
        <v xml:space="preserve"> </v>
      </c>
      <c r="R524" s="25"/>
      <c r="S524" s="109" t="str">
        <f>IF(Q524=" "," ",IF(D522="W",LOOKUP(Q524,Admin!B:B,Admin!C:C),IF(D522="m",LOOKUP(Q524,Admin!B:B,Admin!D:D),"Check D522")))</f>
        <v xml:space="preserve"> </v>
      </c>
      <c r="T524" s="22"/>
    </row>
    <row r="525" spans="1:20" ht="12" customHeight="1" x14ac:dyDescent="0.2">
      <c r="A525" s="19"/>
      <c r="B525" s="21"/>
      <c r="C525" s="21"/>
      <c r="D525" s="21"/>
      <c r="E525" s="21"/>
      <c r="F525" s="318"/>
      <c r="G525" s="318"/>
      <c r="H525" s="318"/>
      <c r="I525" s="21"/>
      <c r="J525" s="30"/>
      <c r="K525" s="71" t="s">
        <v>394</v>
      </c>
      <c r="L525" s="71"/>
      <c r="M525" s="71">
        <f>ROUNDDOWN(Admin!N$19/10,0)</f>
        <v>543</v>
      </c>
      <c r="N525" s="71"/>
      <c r="O525" s="71" t="s">
        <v>31</v>
      </c>
      <c r="P525" s="194"/>
      <c r="Q525" s="71" t="s">
        <v>29</v>
      </c>
      <c r="R525" s="21"/>
      <c r="S525" s="38"/>
      <c r="T525" s="22"/>
    </row>
    <row r="526" spans="1:20" ht="6" customHeight="1" thickBot="1" x14ac:dyDescent="0.25">
      <c r="A526" s="19"/>
      <c r="B526" s="21"/>
      <c r="C526" s="21"/>
      <c r="D526" s="21"/>
      <c r="E526" s="21"/>
      <c r="F526" s="319"/>
      <c r="G526" s="319"/>
      <c r="H526" s="319"/>
      <c r="I526" s="21"/>
      <c r="J526" s="30"/>
      <c r="K526" s="71"/>
      <c r="L526" s="71"/>
      <c r="M526" s="71"/>
      <c r="N526" s="71"/>
      <c r="O526" s="71"/>
      <c r="P526" s="194"/>
      <c r="Q526" s="71"/>
      <c r="R526" s="21"/>
      <c r="S526" s="38"/>
      <c r="T526" s="22"/>
    </row>
    <row r="527" spans="1:20" ht="12" customHeight="1" thickTop="1" thickBot="1" x14ac:dyDescent="0.25">
      <c r="A527" s="19"/>
      <c r="B527" s="107" t="s">
        <v>45</v>
      </c>
      <c r="C527" s="66"/>
      <c r="D527" s="274" t="s">
        <v>407</v>
      </c>
      <c r="E527" s="21"/>
      <c r="F527" s="319"/>
      <c r="G527" s="319"/>
      <c r="H527" s="319"/>
      <c r="I527" s="21"/>
      <c r="J527" s="30"/>
      <c r="K527" s="107" t="s">
        <v>55</v>
      </c>
      <c r="L527" s="66"/>
      <c r="M527" s="21"/>
      <c r="N527" s="21"/>
      <c r="O527" s="21"/>
      <c r="P527" s="189"/>
      <c r="Q527" s="38" t="s">
        <v>25</v>
      </c>
      <c r="R527" s="68"/>
      <c r="S527" s="69"/>
      <c r="T527" s="22"/>
    </row>
    <row r="528" spans="1:20" ht="12.75" thickTop="1" x14ac:dyDescent="0.2">
      <c r="A528" s="19"/>
      <c r="B528" s="21" t="s">
        <v>40</v>
      </c>
      <c r="C528" s="21"/>
      <c r="D528" s="207"/>
      <c r="E528" s="21"/>
      <c r="F528" s="67" t="s">
        <v>43</v>
      </c>
      <c r="G528" s="67"/>
      <c r="H528" s="208"/>
      <c r="I528" s="21"/>
      <c r="J528" s="30"/>
      <c r="K528" s="21" t="s">
        <v>48</v>
      </c>
      <c r="L528" s="21"/>
      <c r="M528" s="72" t="s">
        <v>99</v>
      </c>
      <c r="N528" s="21"/>
      <c r="O528" s="201" t="s">
        <v>33</v>
      </c>
      <c r="P528" s="109"/>
      <c r="Q528" s="202" t="str">
        <f>IF(O528="Y","Enter Date"," ")</f>
        <v xml:space="preserve"> </v>
      </c>
      <c r="R528" s="36"/>
      <c r="S528" s="109" t="str">
        <f>IF(O528="N"," ",IF(D522="W",LOOKUP(Q528,Admin!B:B,Admin!C:C),IF(D522="m",LOOKUP(Q528,Admin!B:B,Admin!D:D),"Check D522")))</f>
        <v xml:space="preserve"> </v>
      </c>
      <c r="T528" s="22"/>
    </row>
    <row r="529" spans="1:20" ht="13.5" customHeight="1" x14ac:dyDescent="0.2">
      <c r="A529" s="19"/>
      <c r="B529" s="21" t="s">
        <v>41</v>
      </c>
      <c r="C529" s="21"/>
      <c r="D529" s="207"/>
      <c r="E529" s="21"/>
      <c r="F529" s="67" t="s">
        <v>44</v>
      </c>
      <c r="G529" s="67"/>
      <c r="H529" s="208"/>
      <c r="I529" s="21"/>
      <c r="J529" s="30"/>
      <c r="K529" s="327" t="s">
        <v>49</v>
      </c>
      <c r="L529" s="327"/>
      <c r="M529" s="328"/>
      <c r="N529" s="328"/>
      <c r="O529" s="328"/>
      <c r="P529" s="328"/>
      <c r="Q529" s="328"/>
      <c r="R529" s="328"/>
      <c r="S529" s="328"/>
      <c r="T529" s="22"/>
    </row>
    <row r="530" spans="1:20" ht="9" customHeight="1" thickBot="1" x14ac:dyDescent="0.25">
      <c r="A530" s="82"/>
      <c r="B530" s="27"/>
      <c r="C530" s="27"/>
      <c r="D530" s="27"/>
      <c r="E530" s="27"/>
      <c r="F530" s="27"/>
      <c r="G530" s="27"/>
      <c r="H530" s="27"/>
      <c r="I530" s="27"/>
      <c r="J530" s="31"/>
      <c r="K530" s="27"/>
      <c r="L530" s="27"/>
      <c r="M530" s="27"/>
      <c r="N530" s="27"/>
      <c r="O530" s="27"/>
      <c r="P530" s="195"/>
      <c r="Q530" s="27"/>
      <c r="R530" s="27"/>
      <c r="S530" s="27"/>
      <c r="T530" s="33"/>
    </row>
    <row r="531" spans="1:20" ht="22.5" customHeight="1" thickBot="1" x14ac:dyDescent="0.25">
      <c r="A531" s="345"/>
      <c r="B531" s="345"/>
      <c r="C531" s="345"/>
      <c r="D531" s="345"/>
      <c r="E531" s="345"/>
      <c r="F531" s="345"/>
      <c r="G531" s="345"/>
      <c r="H531" s="345"/>
      <c r="I531" s="345"/>
      <c r="J531" s="345"/>
      <c r="K531" s="345"/>
      <c r="L531" s="345"/>
      <c r="M531" s="345"/>
      <c r="N531" s="345"/>
      <c r="O531" s="345"/>
      <c r="P531" s="345"/>
      <c r="Q531" s="345"/>
      <c r="R531" s="345"/>
      <c r="S531" s="345"/>
      <c r="T531" s="345"/>
    </row>
  </sheetData>
  <sheetCalcPr fullCalcOnLoad="1"/>
  <mergeCells count="252">
    <mergeCell ref="D509:F509"/>
    <mergeCell ref="M509:O509"/>
    <mergeCell ref="D510:F510"/>
    <mergeCell ref="D511:F511"/>
    <mergeCell ref="A531:T531"/>
    <mergeCell ref="D512:F512"/>
    <mergeCell ref="D513:F513"/>
    <mergeCell ref="K529:S529"/>
    <mergeCell ref="K503:S503"/>
    <mergeCell ref="A505:T505"/>
    <mergeCell ref="H507:H508"/>
    <mergeCell ref="O507:P507"/>
    <mergeCell ref="Q507:Q508"/>
    <mergeCell ref="S507:S508"/>
    <mergeCell ref="D483:F483"/>
    <mergeCell ref="M483:O483"/>
    <mergeCell ref="D484:F484"/>
    <mergeCell ref="D485:F485"/>
    <mergeCell ref="D486:F486"/>
    <mergeCell ref="D487:F487"/>
    <mergeCell ref="K477:S477"/>
    <mergeCell ref="A479:T479"/>
    <mergeCell ref="H481:H482"/>
    <mergeCell ref="O481:P481"/>
    <mergeCell ref="Q481:Q482"/>
    <mergeCell ref="S481:S482"/>
    <mergeCell ref="D457:F457"/>
    <mergeCell ref="M457:O457"/>
    <mergeCell ref="D458:F458"/>
    <mergeCell ref="D459:F459"/>
    <mergeCell ref="D460:F460"/>
    <mergeCell ref="D461:F461"/>
    <mergeCell ref="K451:S451"/>
    <mergeCell ref="A453:T453"/>
    <mergeCell ref="H455:H456"/>
    <mergeCell ref="O455:P455"/>
    <mergeCell ref="Q455:Q456"/>
    <mergeCell ref="S455:S456"/>
    <mergeCell ref="D431:F431"/>
    <mergeCell ref="M431:O431"/>
    <mergeCell ref="D432:F432"/>
    <mergeCell ref="D433:F433"/>
    <mergeCell ref="D434:F434"/>
    <mergeCell ref="D435:F435"/>
    <mergeCell ref="K425:S425"/>
    <mergeCell ref="A427:T427"/>
    <mergeCell ref="H429:H430"/>
    <mergeCell ref="O429:P429"/>
    <mergeCell ref="Q429:Q430"/>
    <mergeCell ref="S429:S430"/>
    <mergeCell ref="D405:F405"/>
    <mergeCell ref="M405:O405"/>
    <mergeCell ref="D406:F406"/>
    <mergeCell ref="D407:F407"/>
    <mergeCell ref="D408:F408"/>
    <mergeCell ref="D409:F409"/>
    <mergeCell ref="K399:S399"/>
    <mergeCell ref="A401:T401"/>
    <mergeCell ref="H403:H404"/>
    <mergeCell ref="O403:P403"/>
    <mergeCell ref="Q403:Q404"/>
    <mergeCell ref="S403:S404"/>
    <mergeCell ref="D379:F379"/>
    <mergeCell ref="M379:O379"/>
    <mergeCell ref="D380:F380"/>
    <mergeCell ref="D381:F381"/>
    <mergeCell ref="D382:F382"/>
    <mergeCell ref="D383:F383"/>
    <mergeCell ref="K373:S373"/>
    <mergeCell ref="A375:T375"/>
    <mergeCell ref="H377:H378"/>
    <mergeCell ref="O377:P377"/>
    <mergeCell ref="Q377:Q378"/>
    <mergeCell ref="S377:S378"/>
    <mergeCell ref="D353:F353"/>
    <mergeCell ref="M353:O353"/>
    <mergeCell ref="D354:F354"/>
    <mergeCell ref="D355:F355"/>
    <mergeCell ref="D356:F356"/>
    <mergeCell ref="D357:F357"/>
    <mergeCell ref="K347:S347"/>
    <mergeCell ref="A349:T349"/>
    <mergeCell ref="H351:H352"/>
    <mergeCell ref="O351:P351"/>
    <mergeCell ref="Q351:Q352"/>
    <mergeCell ref="S351:S352"/>
    <mergeCell ref="D327:F327"/>
    <mergeCell ref="M327:O327"/>
    <mergeCell ref="D328:F328"/>
    <mergeCell ref="D329:F329"/>
    <mergeCell ref="D330:F330"/>
    <mergeCell ref="D331:F331"/>
    <mergeCell ref="K321:S321"/>
    <mergeCell ref="A323:T323"/>
    <mergeCell ref="H325:H326"/>
    <mergeCell ref="O325:P325"/>
    <mergeCell ref="Q325:Q326"/>
    <mergeCell ref="S325:S326"/>
    <mergeCell ref="D301:F301"/>
    <mergeCell ref="M301:O301"/>
    <mergeCell ref="D302:F302"/>
    <mergeCell ref="D303:F303"/>
    <mergeCell ref="D304:F304"/>
    <mergeCell ref="D305:F305"/>
    <mergeCell ref="K295:S295"/>
    <mergeCell ref="A297:T297"/>
    <mergeCell ref="H299:H300"/>
    <mergeCell ref="O299:P299"/>
    <mergeCell ref="Q299:Q300"/>
    <mergeCell ref="S299:S300"/>
    <mergeCell ref="D275:F275"/>
    <mergeCell ref="M275:O275"/>
    <mergeCell ref="D276:F276"/>
    <mergeCell ref="D277:F277"/>
    <mergeCell ref="D278:F278"/>
    <mergeCell ref="D279:F279"/>
    <mergeCell ref="D225:F225"/>
    <mergeCell ref="D226:F226"/>
    <mergeCell ref="H273:H274"/>
    <mergeCell ref="O273:P273"/>
    <mergeCell ref="Q273:Q274"/>
    <mergeCell ref="S273:S274"/>
    <mergeCell ref="D71:F71"/>
    <mergeCell ref="D93:F93"/>
    <mergeCell ref="D97:F97"/>
    <mergeCell ref="D94:F94"/>
    <mergeCell ref="H221:H222"/>
    <mergeCell ref="D224:F224"/>
    <mergeCell ref="K113:S113"/>
    <mergeCell ref="O117:P117"/>
    <mergeCell ref="O143:P143"/>
    <mergeCell ref="D145:F145"/>
    <mergeCell ref="D122:F122"/>
    <mergeCell ref="A115:T115"/>
    <mergeCell ref="D119:F119"/>
    <mergeCell ref="H117:H118"/>
    <mergeCell ref="Q117:Q118"/>
    <mergeCell ref="S117:S118"/>
    <mergeCell ref="D250:F250"/>
    <mergeCell ref="H247:H248"/>
    <mergeCell ref="K269:S269"/>
    <mergeCell ref="D251:F251"/>
    <mergeCell ref="D252:F252"/>
    <mergeCell ref="D253:F253"/>
    <mergeCell ref="D249:F249"/>
    <mergeCell ref="D19:F19"/>
    <mergeCell ref="K35:S35"/>
    <mergeCell ref="D15:F15"/>
    <mergeCell ref="D16:F16"/>
    <mergeCell ref="D17:F17"/>
    <mergeCell ref="M15:O15"/>
    <mergeCell ref="D18:F18"/>
    <mergeCell ref="D123:F123"/>
    <mergeCell ref="K139:S139"/>
    <mergeCell ref="D146:F146"/>
    <mergeCell ref="D147:F147"/>
    <mergeCell ref="H143:H144"/>
    <mergeCell ref="D149:F149"/>
    <mergeCell ref="S143:S144"/>
    <mergeCell ref="Q143:Q144"/>
    <mergeCell ref="M145:O145"/>
    <mergeCell ref="D199:F199"/>
    <mergeCell ref="K191:S191"/>
    <mergeCell ref="K217:S217"/>
    <mergeCell ref="D200:F200"/>
    <mergeCell ref="H195:H196"/>
    <mergeCell ref="K165:S165"/>
    <mergeCell ref="O169:P169"/>
    <mergeCell ref="H169:H170"/>
    <mergeCell ref="D174:F174"/>
    <mergeCell ref="D171:F171"/>
    <mergeCell ref="D172:F172"/>
    <mergeCell ref="D173:F173"/>
    <mergeCell ref="Q91:Q92"/>
    <mergeCell ref="S91:S92"/>
    <mergeCell ref="D175:F175"/>
    <mergeCell ref="D197:F197"/>
    <mergeCell ref="D198:F198"/>
    <mergeCell ref="D120:F120"/>
    <mergeCell ref="D121:F121"/>
    <mergeCell ref="A167:T167"/>
    <mergeCell ref="A141:T141"/>
    <mergeCell ref="D148:F148"/>
    <mergeCell ref="M67:O67"/>
    <mergeCell ref="Q65:Q66"/>
    <mergeCell ref="S65:S66"/>
    <mergeCell ref="D95:F95"/>
    <mergeCell ref="D96:F96"/>
    <mergeCell ref="K87:S87"/>
    <mergeCell ref="O91:P91"/>
    <mergeCell ref="H91:H92"/>
    <mergeCell ref="A89:T89"/>
    <mergeCell ref="M93:O93"/>
    <mergeCell ref="D43:F43"/>
    <mergeCell ref="D44:F44"/>
    <mergeCell ref="A63:T63"/>
    <mergeCell ref="K61:S61"/>
    <mergeCell ref="D69:F69"/>
    <mergeCell ref="D70:F70"/>
    <mergeCell ref="H65:H66"/>
    <mergeCell ref="O65:P65"/>
    <mergeCell ref="D67:F67"/>
    <mergeCell ref="D68:F68"/>
    <mergeCell ref="D41:F41"/>
    <mergeCell ref="D42:F42"/>
    <mergeCell ref="M41:O41"/>
    <mergeCell ref="A271:T271"/>
    <mergeCell ref="A245:T245"/>
    <mergeCell ref="A219:T219"/>
    <mergeCell ref="A193:T193"/>
    <mergeCell ref="O221:P221"/>
    <mergeCell ref="O195:P195"/>
    <mergeCell ref="D201:F201"/>
    <mergeCell ref="D227:F227"/>
    <mergeCell ref="D223:F223"/>
    <mergeCell ref="Q221:Q222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K3:M3"/>
    <mergeCell ref="Q13:Q14"/>
    <mergeCell ref="O39:P39"/>
    <mergeCell ref="A37:T37"/>
    <mergeCell ref="Q39:Q40"/>
    <mergeCell ref="S39:S40"/>
    <mergeCell ref="H39:H40"/>
    <mergeCell ref="D45:F45"/>
    <mergeCell ref="S13:S14"/>
    <mergeCell ref="D5:F5"/>
    <mergeCell ref="D6:F6"/>
    <mergeCell ref="O13:P13"/>
    <mergeCell ref="L5:M5"/>
    <mergeCell ref="O5:P5"/>
    <mergeCell ref="D7:F7"/>
    <mergeCell ref="D8:F8"/>
    <mergeCell ref="L7:P7"/>
    <mergeCell ref="H13:H14"/>
    <mergeCell ref="Q3:S3"/>
    <mergeCell ref="S221:S222"/>
    <mergeCell ref="Q247:Q248"/>
    <mergeCell ref="S247:S248"/>
    <mergeCell ref="K243:S243"/>
    <mergeCell ref="O247:P247"/>
    <mergeCell ref="Q169:Q170"/>
    <mergeCell ref="S169:S170"/>
    <mergeCell ref="Q195:Q196"/>
    <mergeCell ref="S195:S196"/>
  </mergeCells>
  <phoneticPr fontId="5" type="noConversion"/>
  <dataValidations count="11"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 D284 D310 D336 D362 D388 D414 D440 D466 D492 D51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 D286 D312 D338 D364 D390 D416 D442 D468 D494 D520">
      <formula1>$W$2:$W$366</formula1>
    </dataValidation>
    <dataValidation type="list" allowBlank="1" showInputMessage="1" showErrorMessage="1" sqref="D30 D56 D82 D108 D134 D160 D186 D212 D238 D264 D290 D316 D342 D368 D394 D420 D446 D472 D498 D524">
      <formula1>$V$9:$V$10</formula1>
    </dataValidation>
    <dataValidation type="list" allowBlank="1" showInputMessage="1" showErrorMessage="1" sqref="D28 D54 D80 D106 D132 D158 D184 D210 D236 D262 D288 D314 D340 D366 D392 D418 D444 D470 D496 D522">
      <formula1>$V$7:$V$8</formula1>
    </dataValidation>
    <dataValidation type="list" allowBlank="1" showInputMessage="1" showErrorMessage="1" sqref="D22 D48 D74 D100 D126 D152 D178 D204 D230 D256 D282 D308 D334 D360 D386 D412 D438 D464 D490 D516">
      <formula1>$V$5:$V$6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 H295 H321 H347 H373 H399 H425 H451 H477 H503 H52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 H294 H320 H346 H372 H398 H424 H450 H476 H502 H528">
      <formula1>$X$1:$X$53</formula1>
    </dataValidation>
    <dataValidation type="date" allowBlank="1" showInputMessage="1" showErrorMessage="1" errorTitle="DATE OF BIRTH ERROR" error="Correct format is DD/MM/YYYY" sqref="M17 M43 M69 M95 M121 M147 M173 M199 M225 M251 M277 M303 M329 M355 M381 M407 M433 M459 M485 M51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34 Q27:Q30 Q44:Q45 Q50 Q70:Q71 Q76 Q96:Q97 Q102 Q122:Q123 Q128 Q148:Q149 Q154 Q174:Q175 Q180 Q200:Q201 Q206 Q226:Q227 Q232 Q252:Q253 Q258 Q278:Q279 Q284 Q304:Q305 Q310 Q330:Q331 Q336 Q356:Q357 Q362 Q382:Q383 Q388 Q408:Q409 Q414 Q434:Q435 Q440 Q460:Q461 Q466 Q486:Q487 Q492 Q512:Q513 Q518 Q60 Q53:Q56 Q86 Q79:Q82 Q112 Q105:Q108 Q138 Q131:Q134 Q164 Q157:Q160 Q190 Q183:Q186 Q216 Q209:Q212 Q242 Q235:Q238 Q268 Q261:Q264 Q294 Q287:Q290 Q320 Q313:Q316 Q346 Q339:Q342 Q372 Q365:Q368 Q398 Q391:Q394 Q424 Q417:Q420 Q450 Q443:Q446 Q476 Q469:Q472 Q502 Q495:Q498 Q528 Q521:Q524">
      <formula1>$W$2:$W$366</formula1>
    </dataValidation>
    <dataValidation type="list" allowBlank="1" showInputMessage="1" showErrorMessage="1" sqref="O24 O50 O76 O102 O128 O154 O180 O206 O232 O258 O284 O310 O336 O362 O388 O414 O440 O466 O492 O51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horizontalDpi="0" verticalDpi="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U182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SUM(AQ160:AT160)+SUM(AR162:AT162)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M31+M56+M81+M106+M131+M156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T31+T56+T81+T106+T131+T156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M180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T180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35</v>
      </c>
      <c r="F9" s="62"/>
      <c r="G9" s="62"/>
      <c r="H9" s="399" t="s">
        <v>39</v>
      </c>
      <c r="I9" s="400"/>
      <c r="J9" s="398"/>
      <c r="K9" s="401" t="s">
        <v>322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IF(T$9="Y",'Nov08'!H86,0)</f>
        <v>0</v>
      </c>
      <c r="I11" s="117">
        <f>IF(T$9="Y",'Nov08'!I86,0)</f>
        <v>0</v>
      </c>
      <c r="J11" s="117">
        <f>IF(T$9="Y",'Nov08'!J86,0)</f>
        <v>0</v>
      </c>
      <c r="K11" s="117">
        <f>IF(T$9="Y",'Nov08'!K86,I11*J11)</f>
        <v>0</v>
      </c>
      <c r="L11" s="117">
        <f>IF(T$9="Y",'Nov08'!L86,0)</f>
        <v>0</v>
      </c>
      <c r="M11" s="232" t="str">
        <f>IF(E11=" "," ",IF(T$9="Y",'Nov08'!M86,IF((H11+K11+L11)&gt;0,H11+K11+L11," ")))</f>
        <v xml:space="preserve"> </v>
      </c>
      <c r="N11" s="235" t="str">
        <f>IF(M11=" "," ",IF(M11=0," ",IF(Employee!O$24="W1",AN11,AI11-'Nov08'!W86)))</f>
        <v xml:space="preserve"> </v>
      </c>
      <c r="O11" s="130" t="str">
        <f>IF(M11=" "," ",IF(M11=0," ",IF(Employee!P$17&gt;E$9,0,IF(C11="A",WNI!E683,IF(C11="B",WNI!F683,IF(C11="C",WNI!G683,IF(C11="J",WNI!H683,"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",WNI!I683))</f>
        <v xml:space="preserve"> </v>
      </c>
      <c r="U11" s="49"/>
      <c r="V11" s="60">
        <f>IF(Employee!H$34=E$9,Employee!D$34+SUM(M11)+'Nov08'!V86,SUM(M11)+'Nov08'!V86)</f>
        <v>0</v>
      </c>
      <c r="W11" s="60">
        <f>IF(Employee!H$34=E$9,Employee!D$35+SUM(N11)+'Nov08'!W86,SUM(N11)+'Nov08'!W86)</f>
        <v>0</v>
      </c>
      <c r="X11" s="60">
        <f>IF(O11=" ",'Nov08'!X86,O11+'Nov08'!X86)</f>
        <v>0</v>
      </c>
      <c r="Y11" s="60">
        <f>IF(P11=" ",'Nov08'!Y86,P11+'Nov08'!Y86)</f>
        <v>0</v>
      </c>
      <c r="Z11" s="60">
        <f>IF(Q11=" ",'Nov08'!Z86,Q11+'Nov08'!Z86)</f>
        <v>0</v>
      </c>
      <c r="AA11" s="60">
        <f>IF(R11=" ",'Nov08'!AA86,R11+'Nov08'!AA86)</f>
        <v>0</v>
      </c>
      <c r="AB11" s="61"/>
      <c r="AC11" s="60">
        <f>IF(T11=" ",'Nov08'!AC86,T11+'Nov08'!AC86)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IF(T$9="Y",'Nov08'!H87,0)</f>
        <v>0</v>
      </c>
      <c r="I12" s="121">
        <f>IF(T$9="Y",'Nov08'!I87,0)</f>
        <v>0</v>
      </c>
      <c r="J12" s="121">
        <f>IF(T$9="Y",'Nov08'!J87,0)</f>
        <v>0</v>
      </c>
      <c r="K12" s="121">
        <f>IF(T$9="Y",'Nov08'!K87,I12*J12)</f>
        <v>0</v>
      </c>
      <c r="L12" s="121">
        <f>IF(T$9="Y",'Nov08'!L87,0)</f>
        <v>0</v>
      </c>
      <c r="M12" s="233" t="str">
        <f>IF(E12=" "," ",IF(T$9="Y",'Nov08'!M87,IF((H12+K12+L12)&gt;0,H12+K12+L12," ")))</f>
        <v xml:space="preserve"> </v>
      </c>
      <c r="N12" s="237" t="str">
        <f>IF(M12=" "," ",IF(M12=0," ",IF(Employee!O$50="W1",AN12,AI12-'Nov08'!W87)))</f>
        <v xml:space="preserve"> </v>
      </c>
      <c r="O12" s="132" t="str">
        <f>IF(M12=" "," ",IF(M12=0," ",IF(Employee!P$43&gt;E$9,0,IF(C12="A",WNI!E684,IF(C12="B",WNI!F684,IF(C12="C",WNI!G684,IF(C12="J",WNI!H684,"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",WNI!I684))</f>
        <v xml:space="preserve"> </v>
      </c>
      <c r="U12" s="49"/>
      <c r="V12" s="60">
        <f>IF(Employee!H$60=E$9,Employee!D$60+SUM(M12)+'Nov08'!V87,SUM(M12)+'Nov08'!V87)</f>
        <v>0</v>
      </c>
      <c r="W12" s="60">
        <f>IF(Employee!H$60=E$9,Employee!D$61+SUM(N12)+'Nov08'!W87,SUM(N12)+'Nov08'!W87)</f>
        <v>0</v>
      </c>
      <c r="X12" s="60">
        <f>IF(O12=" ",'Nov08'!X87,O12+'Nov08'!X87)</f>
        <v>0</v>
      </c>
      <c r="Y12" s="60">
        <f>IF(P12=" ",'Nov08'!Y87,P12+'Nov08'!Y87)</f>
        <v>0</v>
      </c>
      <c r="Z12" s="60">
        <f>IF(Q12=" ",'Nov08'!Z87,Q12+'Nov08'!Z87)</f>
        <v>0</v>
      </c>
      <c r="AA12" s="60">
        <f>IF(R12=" ",'Nov08'!AA87,R12+'Nov08'!AA87)</f>
        <v>0</v>
      </c>
      <c r="AB12" s="61"/>
      <c r="AC12" s="60">
        <f>IF(T12=" ",'Nov08'!AC87,T12+'Nov08'!AC87)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IF(T$9="Y",'Nov08'!H88,0)</f>
        <v>0</v>
      </c>
      <c r="I13" s="121">
        <f>IF(T$9="Y",'Nov08'!I88,0)</f>
        <v>0</v>
      </c>
      <c r="J13" s="121">
        <f>IF(T$9="Y",'Nov08'!J88,0)</f>
        <v>0</v>
      </c>
      <c r="K13" s="121">
        <f>IF(T$9="Y",'Nov08'!K88,I13*J13)</f>
        <v>0</v>
      </c>
      <c r="L13" s="121">
        <f>IF(T$9="Y",'Nov08'!L88,0)</f>
        <v>0</v>
      </c>
      <c r="M13" s="233" t="str">
        <f>IF(E13=" "," ",IF(T$9="Y",'Nov08'!M88,IF((H13+K13+L13)&gt;0,H13+K13+L13," ")))</f>
        <v xml:space="preserve"> </v>
      </c>
      <c r="N13" s="237" t="str">
        <f>IF(M13=" "," ",IF(M13=0," ",IF(Employee!O$76="W1",AN13,AI13-'Nov08'!W88)))</f>
        <v xml:space="preserve"> </v>
      </c>
      <c r="O13" s="132" t="str">
        <f>IF(M13=" "," ",IF(M13=0," ",IF(Employee!P$69&gt;E$9,0,IF(C13="A",WNI!E685,IF(C13="B",WNI!F685,IF(C13="C",WNI!G685,IF(C13="J",WNI!H685,"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",WNI!I685))</f>
        <v xml:space="preserve"> </v>
      </c>
      <c r="U13" s="49"/>
      <c r="V13" s="60">
        <f>IF(Employee!H$86=E$9,Employee!D$86+SUM(M13)+'Nov08'!V88,SUM(M13)+'Nov08'!V88)</f>
        <v>0</v>
      </c>
      <c r="W13" s="60">
        <f>IF(Employee!H$86=E$9,Employee!D$87+SUM(N13)+'Nov08'!W88,SUM(N13)+'Nov08'!W88)</f>
        <v>0</v>
      </c>
      <c r="X13" s="60">
        <f>IF(O13=" ",'Nov08'!X88,O13+'Nov08'!X88)</f>
        <v>0</v>
      </c>
      <c r="Y13" s="60">
        <f>IF(P13=" ",'Nov08'!Y88,P13+'Nov08'!Y88)</f>
        <v>0</v>
      </c>
      <c r="Z13" s="60">
        <f>IF(Q13=" ",'Nov08'!Z88,Q13+'Nov08'!Z88)</f>
        <v>0</v>
      </c>
      <c r="AA13" s="60">
        <f>IF(R13=" ",'Nov08'!AA88,R13+'Nov08'!AA88)</f>
        <v>0</v>
      </c>
      <c r="AB13" s="61"/>
      <c r="AC13" s="60">
        <f>IF(T13=" ",'Nov08'!AC88,T13+'Nov08'!AC88)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IF(T$9="Y",'Nov08'!H89,0)</f>
        <v>0</v>
      </c>
      <c r="I14" s="121">
        <f>IF(T$9="Y",'Nov08'!I89,0)</f>
        <v>0</v>
      </c>
      <c r="J14" s="121">
        <f>IF(T$9="Y",'Nov08'!J89,0)</f>
        <v>0</v>
      </c>
      <c r="K14" s="121">
        <f>IF(T$9="Y",'Nov08'!K89,I14*J14)</f>
        <v>0</v>
      </c>
      <c r="L14" s="121">
        <f>IF(T$9="Y",'Nov08'!L89,0)</f>
        <v>0</v>
      </c>
      <c r="M14" s="233" t="str">
        <f>IF(E14=" "," ",IF(T$9="Y",'Nov08'!M89,IF((H14+K14+L14)&gt;0,H14+K14+L14," ")))</f>
        <v xml:space="preserve"> </v>
      </c>
      <c r="N14" s="237" t="str">
        <f>IF(M14=" "," ",IF(M14=0," ",IF(Employee!O$102="W1",AN14,AI14-'Nov08'!W89)))</f>
        <v xml:space="preserve"> </v>
      </c>
      <c r="O14" s="132" t="str">
        <f>IF(M14=" "," ",IF(M14=0," ",IF(Employee!P$95&gt;E$9,0,IF(C14="A",WNI!E686,IF(C14="B",WNI!F686,IF(C14="C",WNI!G686,IF(C14="J",WNI!H686,"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",WNI!I686))</f>
        <v xml:space="preserve"> </v>
      </c>
      <c r="U14" s="49"/>
      <c r="V14" s="60">
        <f>IF(Employee!H$112=E$9,Employee!D$112+SUM(M14)+'Nov08'!V89,SUM(M14)+'Nov08'!V89)</f>
        <v>0</v>
      </c>
      <c r="W14" s="60">
        <f>IF(Employee!H$112=E$9,Employee!D$113+SUM(N14)+'Nov08'!W89,SUM(N14)+'Nov08'!W89)</f>
        <v>0</v>
      </c>
      <c r="X14" s="60">
        <f>IF(O14=" ",'Nov08'!X89,O14+'Nov08'!X89)</f>
        <v>0</v>
      </c>
      <c r="Y14" s="60">
        <f>IF(P14=" ",'Nov08'!Y89,P14+'Nov08'!Y89)</f>
        <v>0</v>
      </c>
      <c r="Z14" s="60">
        <f>IF(Q14=" ",'Nov08'!Z89,Q14+'Nov08'!Z89)</f>
        <v>0</v>
      </c>
      <c r="AA14" s="60">
        <f>IF(R14=" ",'Nov08'!AA89,R14+'Nov08'!AA89)</f>
        <v>0</v>
      </c>
      <c r="AB14" s="61"/>
      <c r="AC14" s="60">
        <f>IF(T14=" ",'Nov08'!AC89,T14+'Nov08'!AC89)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IF(T$9="Y",'Nov08'!H90,0)</f>
        <v>0</v>
      </c>
      <c r="I15" s="121">
        <f>IF(T$9="Y",'Nov08'!I90,0)</f>
        <v>0</v>
      </c>
      <c r="J15" s="121">
        <f>IF(T$9="Y",'Nov08'!J90,0)</f>
        <v>0</v>
      </c>
      <c r="K15" s="121">
        <f>IF(T$9="Y",'Nov08'!K90,I15*J15)</f>
        <v>0</v>
      </c>
      <c r="L15" s="121">
        <f>IF(T$9="Y",'Nov08'!L90,0)</f>
        <v>0</v>
      </c>
      <c r="M15" s="233" t="str">
        <f>IF(E15=" "," ",IF(T$9="Y",'Nov08'!M90,IF((H15+K15+L15)&gt;0,H15+K15+L15," ")))</f>
        <v xml:space="preserve"> </v>
      </c>
      <c r="N15" s="237" t="str">
        <f>IF(M15=" "," ",IF(M15=0," ",IF(Employee!O$128="W1",AN15,AI15-'Nov08'!W90)))</f>
        <v xml:space="preserve"> </v>
      </c>
      <c r="O15" s="132" t="str">
        <f>IF(M15=" "," ",IF(M15=0," ",IF(Employee!P$121&gt;E$9,0,IF(C15="A",WNI!E687,IF(C15="B",WNI!F687,IF(C15="C",WNI!G687,IF(C15="J",WNI!H687,"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",WNI!I687))</f>
        <v xml:space="preserve"> </v>
      </c>
      <c r="U15" s="49"/>
      <c r="V15" s="60">
        <f>IF(Employee!H$138=E$9,Employee!D$138+SUM(M15)+'Nov08'!V90,SUM(M15)+'Nov08'!V90)</f>
        <v>0</v>
      </c>
      <c r="W15" s="60">
        <f>IF(Employee!H$138=E$9,Employee!D$139+SUM(N15)+'Nov08'!W90,SUM(N15)+'Nov08'!W90)</f>
        <v>0</v>
      </c>
      <c r="X15" s="60">
        <f>IF(O15=" ",'Nov08'!X90,O15+'Nov08'!X90)</f>
        <v>0</v>
      </c>
      <c r="Y15" s="60">
        <f>IF(P15=" ",'Nov08'!Y90,P15+'Nov08'!Y90)</f>
        <v>0</v>
      </c>
      <c r="Z15" s="60">
        <f>IF(Q15=" ",'Nov08'!Z90,Q15+'Nov08'!Z90)</f>
        <v>0</v>
      </c>
      <c r="AA15" s="60">
        <f>IF(R15=" ",'Nov08'!AA90,R15+'Nov08'!AA90)</f>
        <v>0</v>
      </c>
      <c r="AB15" s="61"/>
      <c r="AC15" s="60">
        <f>IF(T15=" ",'Nov08'!AC90,T15+'Nov08'!AC90)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IF(T$9="Y",'Nov08'!H91,0)</f>
        <v>0</v>
      </c>
      <c r="I16" s="121">
        <f>IF(T$9="Y",'Nov08'!I91,0)</f>
        <v>0</v>
      </c>
      <c r="J16" s="121">
        <f>IF(T$9="Y",'Nov08'!J91,0)</f>
        <v>0</v>
      </c>
      <c r="K16" s="121">
        <f>IF(T$9="Y",'Nov08'!K91,I16*J16)</f>
        <v>0</v>
      </c>
      <c r="L16" s="121">
        <f>IF(T$9="Y",'Nov08'!L91,0)</f>
        <v>0</v>
      </c>
      <c r="M16" s="233" t="str">
        <f>IF(E16=" "," ",IF(T$9="Y",'Nov08'!M91,IF((H16+K16+L16)&gt;0,H16+K16+L16," ")))</f>
        <v xml:space="preserve"> </v>
      </c>
      <c r="N16" s="237" t="str">
        <f>IF(M16=" "," ",IF(M16=0," ",IF(Employee!O$154="W1",AN16,AI16-'Nov08'!W91)))</f>
        <v xml:space="preserve"> </v>
      </c>
      <c r="O16" s="132" t="str">
        <f>IF(M16=" "," ",IF(M16=0," ",IF(Employee!P$147&gt;E$9,0,IF(C16="A",WNI!E688,IF(C16="B",WNI!F688,IF(C16="C",WNI!G688,IF(C16="J",WNI!H688,"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",WNI!I688))</f>
        <v xml:space="preserve"> </v>
      </c>
      <c r="U16" s="49"/>
      <c r="V16" s="60">
        <f>IF(Employee!H$164=E$9,Employee!D$164+SUM(M16)+'Nov08'!V91,SUM(M16)+'Nov08'!V91)</f>
        <v>0</v>
      </c>
      <c r="W16" s="60">
        <f>IF(Employee!H$164=E$9,Employee!D$165+SUM(N16)+'Nov08'!W91,SUM(N16)+'Nov08'!W91)</f>
        <v>0</v>
      </c>
      <c r="X16" s="60">
        <f>IF(O16=" ",'Nov08'!X91,O16+'Nov08'!X91)</f>
        <v>0</v>
      </c>
      <c r="Y16" s="60">
        <f>IF(P16=" ",'Nov08'!Y91,P16+'Nov08'!Y91)</f>
        <v>0</v>
      </c>
      <c r="Z16" s="60">
        <f>IF(Q16=" ",'Nov08'!Z91,Q16+'Nov08'!Z91)</f>
        <v>0</v>
      </c>
      <c r="AA16" s="60">
        <f>IF(R16=" ",'Nov08'!AA91,R16+'Nov08'!AA91)</f>
        <v>0</v>
      </c>
      <c r="AB16" s="61"/>
      <c r="AC16" s="60">
        <f>IF(T16=" ",'Nov08'!AC91,T16+'Nov08'!AC91)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IF(T$9="Y",'Nov08'!H92,0)</f>
        <v>0</v>
      </c>
      <c r="I17" s="121">
        <f>IF(T$9="Y",'Nov08'!I92,0)</f>
        <v>0</v>
      </c>
      <c r="J17" s="121">
        <f>IF(T$9="Y",'Nov08'!J92,0)</f>
        <v>0</v>
      </c>
      <c r="K17" s="121">
        <f>IF(T$9="Y",'Nov08'!K92,I17*J17)</f>
        <v>0</v>
      </c>
      <c r="L17" s="121">
        <f>IF(T$9="Y",'Nov08'!L92,0)</f>
        <v>0</v>
      </c>
      <c r="M17" s="233" t="str">
        <f>IF(E17=" "," ",IF(T$9="Y",'Nov08'!M92,IF((H17+K17+L17)&gt;0,H17+K17+L17," ")))</f>
        <v xml:space="preserve"> </v>
      </c>
      <c r="N17" s="237" t="str">
        <f>IF(M17=" "," ",IF(M17=0," ",IF(Employee!O$180="W1",AN17,AI17-'Nov08'!W92)))</f>
        <v xml:space="preserve"> </v>
      </c>
      <c r="O17" s="132" t="str">
        <f>IF(M17=" "," ",IF(M17=0," ",IF(Employee!P$173&gt;E$9,0,IF(C17="A",WNI!E689,IF(C17="B",WNI!F689,IF(C17="C",WNI!G689,IF(C17="J",WNI!H689,"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",WNI!I689))</f>
        <v xml:space="preserve"> </v>
      </c>
      <c r="U17" s="49"/>
      <c r="V17" s="60">
        <f>IF(Employee!H$190=E$9,Employee!D$190+SUM(M17)+'Nov08'!V92,SUM(M17)+'Nov08'!V92)</f>
        <v>0</v>
      </c>
      <c r="W17" s="60">
        <f>IF(Employee!H$190=E$9,Employee!D$191+SUM(N17)+'Nov08'!W92,SUM(N17)+'Nov08'!W92)</f>
        <v>0</v>
      </c>
      <c r="X17" s="60">
        <f>IF(O17=" ",'Nov08'!X92,O17+'Nov08'!X92)</f>
        <v>0</v>
      </c>
      <c r="Y17" s="60">
        <f>IF(P17=" ",'Nov08'!Y92,P17+'Nov08'!Y92)</f>
        <v>0</v>
      </c>
      <c r="Z17" s="60">
        <f>IF(Q17=" ",'Nov08'!Z92,Q17+'Nov08'!Z92)</f>
        <v>0</v>
      </c>
      <c r="AA17" s="60">
        <f>IF(R17=" ",'Nov08'!AA92,R17+'Nov08'!AA92)</f>
        <v>0</v>
      </c>
      <c r="AB17" s="61"/>
      <c r="AC17" s="60">
        <f>IF(T17=" ",'Nov08'!AC92,T17+'Nov08'!AC92)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IF(T$9="Y",'Nov08'!H93,0)</f>
        <v>0</v>
      </c>
      <c r="I18" s="121">
        <f>IF(T$9="Y",'Nov08'!I93,0)</f>
        <v>0</v>
      </c>
      <c r="J18" s="121">
        <f>IF(T$9="Y",'Nov08'!J93,0)</f>
        <v>0</v>
      </c>
      <c r="K18" s="121">
        <f>IF(T$9="Y",'Nov08'!K93,I18*J18)</f>
        <v>0</v>
      </c>
      <c r="L18" s="121">
        <f>IF(T$9="Y",'Nov08'!L93,0)</f>
        <v>0</v>
      </c>
      <c r="M18" s="233" t="str">
        <f>IF(E18=" "," ",IF(T$9="Y",'Nov08'!M93,IF((H18+K18+L18)&gt;0,H18+K18+L18," ")))</f>
        <v xml:space="preserve"> </v>
      </c>
      <c r="N18" s="237" t="str">
        <f>IF(M18=" "," ",IF(M18=0," ",IF(Employee!O$206="W1",AN18,AI18-'Nov08'!W93)))</f>
        <v xml:space="preserve"> </v>
      </c>
      <c r="O18" s="132" t="str">
        <f>IF(M18=" "," ",IF(M18=0," ",IF(Employee!P$199&gt;E$9,0,IF(C18="A",WNI!E690,IF(C18="B",WNI!F690,IF(C18="C",WNI!G690,IF(C18="J",WNI!H690,"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",WNI!I690))</f>
        <v xml:space="preserve"> </v>
      </c>
      <c r="U18" s="49"/>
      <c r="V18" s="60">
        <f>IF(Employee!H$216=E$9,Employee!D$216+SUM(M18)+'Nov08'!V93,SUM(M18)+'Nov08'!V93)</f>
        <v>0</v>
      </c>
      <c r="W18" s="60">
        <f>IF(Employee!H$216=E$9,Employee!D$217+SUM(N18)+'Nov08'!W93,SUM(N18)+'Nov08'!W93)</f>
        <v>0</v>
      </c>
      <c r="X18" s="60">
        <f>IF(O18=" ",'Nov08'!X93,O18+'Nov08'!X93)</f>
        <v>0</v>
      </c>
      <c r="Y18" s="60">
        <f>IF(P18=" ",'Nov08'!Y93,P18+'Nov08'!Y93)</f>
        <v>0</v>
      </c>
      <c r="Z18" s="60">
        <f>IF(Q18=" ",'Nov08'!Z93,Q18+'Nov08'!Z93)</f>
        <v>0</v>
      </c>
      <c r="AA18" s="60">
        <f>IF(R18=" ",'Nov08'!AA93,R18+'Nov08'!AA93)</f>
        <v>0</v>
      </c>
      <c r="AB18" s="61"/>
      <c r="AC18" s="60">
        <f>IF(T18=" ",'Nov08'!AC93,T18+'Nov08'!AC93)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IF(T$9="Y",'Nov08'!H94,0)</f>
        <v>0</v>
      </c>
      <c r="I19" s="121">
        <f>IF(T$9="Y",'Nov08'!I94,0)</f>
        <v>0</v>
      </c>
      <c r="J19" s="121">
        <f>IF(T$9="Y",'Nov08'!J94,0)</f>
        <v>0</v>
      </c>
      <c r="K19" s="121">
        <f>IF(T$9="Y",'Nov08'!K94,I19*J19)</f>
        <v>0</v>
      </c>
      <c r="L19" s="121">
        <f>IF(T$9="Y",'Nov08'!L94,0)</f>
        <v>0</v>
      </c>
      <c r="M19" s="233" t="str">
        <f>IF(E19=" "," ",IF(T$9="Y",'Nov08'!M94,IF((H19+K19+L19)&gt;0,H19+K19+L19," ")))</f>
        <v xml:space="preserve"> </v>
      </c>
      <c r="N19" s="237" t="str">
        <f>IF(M19=" "," ",IF(M19=0," ",IF(Employee!O$232="W1",AN19,AI19-'Nov08'!W94)))</f>
        <v xml:space="preserve"> </v>
      </c>
      <c r="O19" s="132" t="str">
        <f>IF(M19=" "," ",IF(M19=0," ",IF(Employee!P$225&gt;E$9,0,IF(C19="A",WNI!E691,IF(C19="B",WNI!F691,IF(C19="C",WNI!G691,IF(C19="J",WNI!H691,"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",WNI!I691))</f>
        <v xml:space="preserve"> </v>
      </c>
      <c r="U19" s="49"/>
      <c r="V19" s="60">
        <f>IF(Employee!H$242=E$9,Employee!D$242+SUM(M19)+'Nov08'!V94,SUM(M19)+'Nov08'!V94)</f>
        <v>0</v>
      </c>
      <c r="W19" s="60">
        <f>IF(Employee!H$242=E$9,Employee!D$243+SUM(N19)+'Nov08'!W94,SUM(N19)+'Nov08'!W94)</f>
        <v>0</v>
      </c>
      <c r="X19" s="60">
        <f>IF(O19=" ",'Nov08'!X94,O19+'Nov08'!X94)</f>
        <v>0</v>
      </c>
      <c r="Y19" s="60">
        <f>IF(P19=" ",'Nov08'!Y94,P19+'Nov08'!Y94)</f>
        <v>0</v>
      </c>
      <c r="Z19" s="60">
        <f>IF(Q19=" ",'Nov08'!Z94,Q19+'Nov08'!Z94)</f>
        <v>0</v>
      </c>
      <c r="AA19" s="60">
        <f>IF(R19=" ",'Nov08'!AA94,R19+'Nov08'!AA94)</f>
        <v>0</v>
      </c>
      <c r="AB19" s="61"/>
      <c r="AC19" s="60">
        <f>IF(T19=" ",'Nov08'!AC94,T19+'Nov08'!AC94)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IF(T$9="Y",'Nov08'!H95,0)</f>
        <v>0</v>
      </c>
      <c r="I20" s="121">
        <f>IF(T$9="Y",'Nov08'!I95,0)</f>
        <v>0</v>
      </c>
      <c r="J20" s="121">
        <f>IF(T$9="Y",'Nov08'!J95,0)</f>
        <v>0</v>
      </c>
      <c r="K20" s="121">
        <f>IF(T$9="Y",'Nov08'!K95,I20*J20)</f>
        <v>0</v>
      </c>
      <c r="L20" s="121">
        <f>IF(T$9="Y",'Nov08'!L95,0)</f>
        <v>0</v>
      </c>
      <c r="M20" s="233" t="str">
        <f>IF(E20=" "," ",IF(T$9="Y",'Nov08'!M95,IF((H20+K20+L20)&gt;0,H20+K20+L20," ")))</f>
        <v xml:space="preserve"> </v>
      </c>
      <c r="N20" s="237" t="str">
        <f>IF(M20=" "," ",IF(M20=0," ",IF(Employee!O$258="W1",AN20,AI20-'Nov08'!W95)))</f>
        <v xml:space="preserve"> </v>
      </c>
      <c r="O20" s="132" t="str">
        <f>IF(M20=" "," ",IF(M20=0," ",IF(Employee!P$251&gt;E$9,0,IF(C20="A",WNI!E692,IF(C20="B",WNI!F692,IF(C20="C",WNI!G692,IF(C20="J",WNI!H692,"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",WNI!I692))</f>
        <v xml:space="preserve"> </v>
      </c>
      <c r="U20" s="49"/>
      <c r="V20" s="60">
        <f>IF(Employee!H$268=E$9,Employee!D$268+SUM(M20)+'Nov08'!V95,SUM(M20)+'Nov08'!V95)</f>
        <v>0</v>
      </c>
      <c r="W20" s="60">
        <f>IF(Employee!H$268=E$9,Employee!D$269+SUM(N20)+'Nov08'!W95,SUM(N20)+'Nov08'!W95)</f>
        <v>0</v>
      </c>
      <c r="X20" s="60">
        <f>IF(O20=" ",'Nov08'!X95,O20+'Nov08'!X95)</f>
        <v>0</v>
      </c>
      <c r="Y20" s="60">
        <f>IF(P20=" ",'Nov08'!Y95,P20+'Nov08'!Y95)</f>
        <v>0</v>
      </c>
      <c r="Z20" s="60">
        <f>IF(Q20=" ",'Nov08'!Z95,Q20+'Nov08'!Z95)</f>
        <v>0</v>
      </c>
      <c r="AA20" s="60">
        <f>IF(R20=" ",'Nov08'!AA95,R20+'Nov08'!AA95)</f>
        <v>0</v>
      </c>
      <c r="AB20" s="61"/>
      <c r="AC20" s="60">
        <f>IF(T20=" ",'Nov08'!AC95,T20+'Nov08'!AC95)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IF(T$9="Y",'Nov08'!H96,0)</f>
        <v>0</v>
      </c>
      <c r="I21" s="121">
        <f>IF(T$9="Y",'Nov08'!I96,0)</f>
        <v>0</v>
      </c>
      <c r="J21" s="121">
        <f>IF(T$9="Y",'Nov08'!J96,0)</f>
        <v>0</v>
      </c>
      <c r="K21" s="121">
        <f>IF(T$9="Y",'Nov08'!K96,I21*J21)</f>
        <v>0</v>
      </c>
      <c r="L21" s="121">
        <f>IF(T$9="Y",'Nov08'!L96,0)</f>
        <v>0</v>
      </c>
      <c r="M21" s="233" t="str">
        <f>IF(E21=" "," ",IF(T$9="Y",'Nov08'!M96,IF((H21+K21+L21)&gt;0,H21+K21+L21," ")))</f>
        <v xml:space="preserve"> </v>
      </c>
      <c r="N21" s="237" t="str">
        <f>IF(M21=" "," ",IF(M21=0," ",IF(Employee!O$28="W1",AN21,AI21-'Nov08'!W96)))</f>
        <v xml:space="preserve"> </v>
      </c>
      <c r="O21" s="132" t="str">
        <f>IF(M21=" "," ",IF(M21=0," ",IF(Employee!P$277&gt;E$9,0,IF(C21="A",WNI!E693,IF(C21="B",WNI!F693,IF(C21="C",WNI!G693,IF(C21="J",WNI!H693,"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",WNI!I693))</f>
        <v xml:space="preserve"> </v>
      </c>
      <c r="U21" s="49"/>
      <c r="V21" s="60">
        <f>IF(Employee!H$294=E$9,Employee!D$294+SUM(M21)+'Nov08'!V96,SUM(M21)+'Nov08'!V96)</f>
        <v>0</v>
      </c>
      <c r="W21" s="60">
        <f>IF(Employee!H$294=E$9,Employee!D$295+SUM(N21)+'Nov08'!W96,SUM(N21)+'Nov08'!W96)</f>
        <v>0</v>
      </c>
      <c r="X21" s="60">
        <f>IF(O21=" ",'Nov08'!X96,O21+'Nov08'!X96)</f>
        <v>0</v>
      </c>
      <c r="Y21" s="60">
        <f>IF(P21=" ",'Nov08'!Y96,P21+'Nov08'!Y96)</f>
        <v>0</v>
      </c>
      <c r="Z21" s="60">
        <f>IF(Q21=" ",'Nov08'!Z96,Q21+'Nov08'!Z96)</f>
        <v>0</v>
      </c>
      <c r="AA21" s="60">
        <f>IF(R21=" ",'Nov08'!AA96,R21+'Nov08'!AA96)</f>
        <v>0</v>
      </c>
      <c r="AB21" s="61"/>
      <c r="AC21" s="60">
        <f>IF(T21=" ",'Nov08'!AC96,T21+'Nov08'!AC96)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IF(T$9="Y",'Nov08'!H97,0)</f>
        <v>0</v>
      </c>
      <c r="I22" s="121">
        <f>IF(T$9="Y",'Nov08'!I97,0)</f>
        <v>0</v>
      </c>
      <c r="J22" s="121">
        <f>IF(T$9="Y",'Nov08'!J97,0)</f>
        <v>0</v>
      </c>
      <c r="K22" s="121">
        <f>IF(T$9="Y",'Nov08'!K97,I22*J22)</f>
        <v>0</v>
      </c>
      <c r="L22" s="121">
        <f>IF(T$9="Y",'Nov08'!L97,0)</f>
        <v>0</v>
      </c>
      <c r="M22" s="233" t="str">
        <f>IF(E22=" "," ",IF(T$9="Y",'Nov08'!M97,IF((H22+K22+L22)&gt;0,H22+K22+L22," ")))</f>
        <v xml:space="preserve"> </v>
      </c>
      <c r="N22" s="237" t="str">
        <f>IF(M22=" "," ",IF(M22=0," ",IF(Employee!O$310="W1",AN22,AI22-'Nov08'!W97)))</f>
        <v xml:space="preserve"> </v>
      </c>
      <c r="O22" s="132" t="str">
        <f>IF(M22=" "," ",IF(M22=0," ",IF(Employee!P$303&gt;E$9,0,IF(C22="A",WNI!E694,IF(C22="B",WNI!F694,IF(C22="C",WNI!G694,IF(C22="J",WNI!H694,"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",WNI!I694))</f>
        <v xml:space="preserve"> </v>
      </c>
      <c r="U22" s="49"/>
      <c r="V22" s="60">
        <f>IF(Employee!H$320=E$9,Employee!D$320+SUM(M22)+'Nov08'!V97,SUM(M22)+'Nov08'!V97)</f>
        <v>0</v>
      </c>
      <c r="W22" s="60">
        <f>IF(Employee!H$320=E$9,Employee!D$321+SUM(N22)+'Nov08'!W97,SUM(N22)+'Nov08'!W97)</f>
        <v>0</v>
      </c>
      <c r="X22" s="60">
        <f>IF(O22=" ",'Nov08'!X97,O22+'Nov08'!X97)</f>
        <v>0</v>
      </c>
      <c r="Y22" s="60">
        <f>IF(P22=" ",'Nov08'!Y97,P22+'Nov08'!Y97)</f>
        <v>0</v>
      </c>
      <c r="Z22" s="60">
        <f>IF(Q22=" ",'Nov08'!Z97,Q22+'Nov08'!Z97)</f>
        <v>0</v>
      </c>
      <c r="AA22" s="60">
        <f>IF(R22=" ",'Nov08'!AA97,R22+'Nov08'!AA97)</f>
        <v>0</v>
      </c>
      <c r="AB22" s="61"/>
      <c r="AC22" s="60">
        <f>IF(T22=" ",'Nov08'!AC97,T22+'Nov08'!AC97)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IF(T$9="Y",'Nov08'!H98,0)</f>
        <v>0</v>
      </c>
      <c r="I23" s="121">
        <f>IF(T$9="Y",'Nov08'!I98,0)</f>
        <v>0</v>
      </c>
      <c r="J23" s="121">
        <f>IF(T$9="Y",'Nov08'!J98,0)</f>
        <v>0</v>
      </c>
      <c r="K23" s="121">
        <f>IF(T$9="Y",'Nov08'!K98,I23*J23)</f>
        <v>0</v>
      </c>
      <c r="L23" s="121">
        <f>IF(T$9="Y",'Nov08'!L98,0)</f>
        <v>0</v>
      </c>
      <c r="M23" s="233" t="str">
        <f>IF(E23=" "," ",IF(T$9="Y",'Nov08'!M98,IF((H23+K23+L23)&gt;0,H23+K23+L23," ")))</f>
        <v xml:space="preserve"> </v>
      </c>
      <c r="N23" s="237" t="str">
        <f>IF(M23=" "," ",IF(M23=0," ",IF(Employee!O$336="W1",AN23,AI23-'Nov08'!W98)))</f>
        <v xml:space="preserve"> </v>
      </c>
      <c r="O23" s="132" t="str">
        <f>IF(M23=" "," ",IF(M23=0," ",IF(Employee!P$329&gt;E$9,0,IF(C23="A",WNI!E695,IF(C23="B",WNI!F695,IF(C23="C",WNI!G695,IF(C23="J",WNI!H695,"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",WNI!I695))</f>
        <v xml:space="preserve"> </v>
      </c>
      <c r="U23" s="49"/>
      <c r="V23" s="60">
        <f>IF(Employee!H$346=E$9,Employee!D$346+SUM(M23)+'Nov08'!V98,SUM(M23)+'Nov08'!V98)</f>
        <v>0</v>
      </c>
      <c r="W23" s="60">
        <f>IF(Employee!H$346=E$9,Employee!D$347+SUM(N23)+'Nov08'!W98,SUM(N23)+'Nov08'!W98)</f>
        <v>0</v>
      </c>
      <c r="X23" s="60">
        <f>IF(O23=" ",'Nov08'!X98,O23+'Nov08'!X98)</f>
        <v>0</v>
      </c>
      <c r="Y23" s="60">
        <f>IF(P23=" ",'Nov08'!Y98,P23+'Nov08'!Y98)</f>
        <v>0</v>
      </c>
      <c r="Z23" s="60">
        <f>IF(Q23=" ",'Nov08'!Z98,Q23+'Nov08'!Z98)</f>
        <v>0</v>
      </c>
      <c r="AA23" s="60">
        <f>IF(R23=" ",'Nov08'!AA98,R23+'Nov08'!AA98)</f>
        <v>0</v>
      </c>
      <c r="AB23" s="61"/>
      <c r="AC23" s="60">
        <f>IF(T23=" ",'Nov08'!AC98,T23+'Nov08'!AC98)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IF(T$9="Y",'Nov08'!H99,0)</f>
        <v>0</v>
      </c>
      <c r="I24" s="121">
        <f>IF(T$9="Y",'Nov08'!I99,0)</f>
        <v>0</v>
      </c>
      <c r="J24" s="121">
        <f>IF(T$9="Y",'Nov08'!J99,0)</f>
        <v>0</v>
      </c>
      <c r="K24" s="121">
        <f>IF(T$9="Y",'Nov08'!K99,I24*J24)</f>
        <v>0</v>
      </c>
      <c r="L24" s="121">
        <f>IF(T$9="Y",'Nov08'!L99,0)</f>
        <v>0</v>
      </c>
      <c r="M24" s="233" t="str">
        <f>IF(E24=" "," ",IF(T$9="Y",'Nov08'!M99,IF((H24+K24+L24)&gt;0,H24+K24+L24," ")))</f>
        <v xml:space="preserve"> </v>
      </c>
      <c r="N24" s="237" t="str">
        <f>IF(M24=" "," ",IF(M24=0," ",IF(Employee!O$362="W1",AN24,AI24-'Nov08'!W99)))</f>
        <v xml:space="preserve"> </v>
      </c>
      <c r="O24" s="132" t="str">
        <f>IF(M24=" "," ",IF(M24=0," ",IF(Employee!P$355&gt;E$9,0,IF(C24="A",WNI!E696,IF(C24="B",WNI!F696,IF(C24="C",WNI!G696,IF(C24="J",WNI!H696,"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",WNI!I696))</f>
        <v xml:space="preserve"> </v>
      </c>
      <c r="U24" s="49"/>
      <c r="V24" s="60">
        <f>IF(Employee!H$372=E$9,Employee!D$372+SUM(M24)+'Nov08'!V99,SUM(M24)+'Nov08'!V99)</f>
        <v>0</v>
      </c>
      <c r="W24" s="60">
        <f>IF(Employee!H$372=E$9,Employee!D$373+SUM(N24)+'Nov08'!W99,SUM(N24)+'Nov08'!W99)</f>
        <v>0</v>
      </c>
      <c r="X24" s="60">
        <f>IF(O24=" ",'Nov08'!X99,O24+'Nov08'!X99)</f>
        <v>0</v>
      </c>
      <c r="Y24" s="60">
        <f>IF(P24=" ",'Nov08'!Y99,P24+'Nov08'!Y99)</f>
        <v>0</v>
      </c>
      <c r="Z24" s="60">
        <f>IF(Q24=" ",'Nov08'!Z99,Q24+'Nov08'!Z99)</f>
        <v>0</v>
      </c>
      <c r="AA24" s="60">
        <f>IF(R24=" ",'Nov08'!AA99,R24+'Nov08'!AA99)</f>
        <v>0</v>
      </c>
      <c r="AB24" s="61"/>
      <c r="AC24" s="60">
        <f>IF(T24=" ",'Nov08'!AC99,T24+'Nov08'!AC99)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IF(T$9="Y",'Nov08'!H100,0)</f>
        <v>0</v>
      </c>
      <c r="I25" s="121">
        <f>IF(T$9="Y",'Nov08'!I100,0)</f>
        <v>0</v>
      </c>
      <c r="J25" s="121">
        <f>IF(T$9="Y",'Nov08'!J100,0)</f>
        <v>0</v>
      </c>
      <c r="K25" s="121">
        <f>IF(T$9="Y",'Nov08'!K100,I25*J25)</f>
        <v>0</v>
      </c>
      <c r="L25" s="121">
        <f>IF(T$9="Y",'Nov08'!L100,0)</f>
        <v>0</v>
      </c>
      <c r="M25" s="233" t="str">
        <f>IF(E25=" "," ",IF(T$9="Y",'Nov08'!M100,IF((H25+K25+L25)&gt;0,H25+K25+L25," ")))</f>
        <v xml:space="preserve"> </v>
      </c>
      <c r="N25" s="237" t="str">
        <f>IF(M25=" "," ",IF(M25=0," ",IF(Employee!O$388="W1",AN25,AI25-'Nov08'!W100)))</f>
        <v xml:space="preserve"> </v>
      </c>
      <c r="O25" s="132" t="str">
        <f>IF(M25=" "," ",IF(M25=0," ",IF(Employee!P$381&gt;E$9,0,IF(C25="A",WNI!E697,IF(C25="B",WNI!F697,IF(C25="C",WNI!G697,IF(C25="J",WNI!H697,"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",WNI!I697))</f>
        <v xml:space="preserve"> </v>
      </c>
      <c r="U25" s="49"/>
      <c r="V25" s="60">
        <f>IF(Employee!H$398=E$9,Employee!D$398+SUM(M25)+'Nov08'!V100,SUM(M25)+'Nov08'!V100)</f>
        <v>0</v>
      </c>
      <c r="W25" s="60">
        <f>IF(Employee!H$398=E$9,Employee!D$399+SUM(N25)+'Nov08'!W100,SUM(N25)+'Nov08'!W100)</f>
        <v>0</v>
      </c>
      <c r="X25" s="60">
        <f>IF(O25=" ",'Nov08'!X100,O25+'Nov08'!X100)</f>
        <v>0</v>
      </c>
      <c r="Y25" s="60">
        <f>IF(P25=" ",'Nov08'!Y100,P25+'Nov08'!Y100)</f>
        <v>0</v>
      </c>
      <c r="Z25" s="60">
        <f>IF(Q25=" ",'Nov08'!Z100,Q25+'Nov08'!Z100)</f>
        <v>0</v>
      </c>
      <c r="AA25" s="60">
        <f>IF(R25=" ",'Nov08'!AA100,R25+'Nov08'!AA100)</f>
        <v>0</v>
      </c>
      <c r="AB25" s="61"/>
      <c r="AC25" s="60">
        <f>IF(T25=" ",'Nov08'!AC100,T25+'Nov08'!AC100)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IF(T$9="Y",'Nov08'!H101,0)</f>
        <v>0</v>
      </c>
      <c r="I26" s="121">
        <f>IF(T$9="Y",'Nov08'!I101,0)</f>
        <v>0</v>
      </c>
      <c r="J26" s="121">
        <f>IF(T$9="Y",'Nov08'!J101,0)</f>
        <v>0</v>
      </c>
      <c r="K26" s="121">
        <f>IF(T$9="Y",'Nov08'!K101,I26*J26)</f>
        <v>0</v>
      </c>
      <c r="L26" s="121">
        <f>IF(T$9="Y",'Nov08'!L101,0)</f>
        <v>0</v>
      </c>
      <c r="M26" s="233" t="str">
        <f>IF(E26=" "," ",IF(T$9="Y",'Nov08'!M101,IF((H26+K26+L26)&gt;0,H26+K26+L26," ")))</f>
        <v xml:space="preserve"> </v>
      </c>
      <c r="N26" s="237" t="str">
        <f>IF(M26=" "," ",IF(M26=0," ",IF(Employee!O$414="W1",AN26,AI26-'Nov08'!W101)))</f>
        <v xml:space="preserve"> </v>
      </c>
      <c r="O26" s="132" t="str">
        <f>IF(M26=" "," ",IF(M26=0," ",IF(Employee!P$407&gt;E$9,0,IF(C26="A",WNI!E698,IF(C26="B",WNI!F698,IF(C26="C",WNI!G698,IF(C26="J",WNI!H698,"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",WNI!I698))</f>
        <v xml:space="preserve"> </v>
      </c>
      <c r="U26" s="49"/>
      <c r="V26" s="60">
        <f>IF(Employee!H$424=E$9,Employee!D$424+SUM(M26)+'Nov08'!V101,SUM(M26)+'Nov08'!V101)</f>
        <v>0</v>
      </c>
      <c r="W26" s="60">
        <f>IF(Employee!H$424=E$9,Employee!D$425+SUM(N26)+'Nov08'!W101,SUM(N26)+'Nov08'!W101)</f>
        <v>0</v>
      </c>
      <c r="X26" s="60">
        <f>IF(O26=" ",'Nov08'!X101,O26+'Nov08'!X101)</f>
        <v>0</v>
      </c>
      <c r="Y26" s="60">
        <f>IF(P26=" ",'Nov08'!Y101,P26+'Nov08'!Y101)</f>
        <v>0</v>
      </c>
      <c r="Z26" s="60">
        <f>IF(Q26=" ",'Nov08'!Z101,Q26+'Nov08'!Z101)</f>
        <v>0</v>
      </c>
      <c r="AA26" s="60">
        <f>IF(R26=" ",'Nov08'!AA101,R26+'Nov08'!AA101)</f>
        <v>0</v>
      </c>
      <c r="AB26" s="61"/>
      <c r="AC26" s="60">
        <f>IF(T26=" ",'Nov08'!AC101,T26+'Nov08'!AC101)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IF(T$9="Y",'Nov08'!H102,0)</f>
        <v>0</v>
      </c>
      <c r="I27" s="121">
        <f>IF(T$9="Y",'Nov08'!I102,0)</f>
        <v>0</v>
      </c>
      <c r="J27" s="121">
        <f>IF(T$9="Y",'Nov08'!J102,0)</f>
        <v>0</v>
      </c>
      <c r="K27" s="121">
        <f>IF(T$9="Y",'Nov08'!K102,I27*J27)</f>
        <v>0</v>
      </c>
      <c r="L27" s="121">
        <f>IF(T$9="Y",'Nov08'!L102,0)</f>
        <v>0</v>
      </c>
      <c r="M27" s="233" t="str">
        <f>IF(E27=" "," ",IF(T$9="Y",'Nov08'!M102,IF((H27+K27+L27)&gt;0,H27+K27+L27," ")))</f>
        <v xml:space="preserve"> </v>
      </c>
      <c r="N27" s="237" t="str">
        <f>IF(M27=" "," ",IF(M27=0," ",IF(Employee!O$440="W1",AN27,AI27-'Nov08'!W102)))</f>
        <v xml:space="preserve"> </v>
      </c>
      <c r="O27" s="132" t="str">
        <f>IF(M27=" "," ",IF(M27=0," ",IF(Employee!P$433&gt;E$9,0,IF(C27="A",WNI!E699,IF(C27="B",WNI!F699,IF(C27="C",WNI!G699,IF(C27="J",WNI!H699,"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",WNI!I699))</f>
        <v xml:space="preserve"> </v>
      </c>
      <c r="U27" s="49"/>
      <c r="V27" s="60">
        <f>IF(Employee!H$450=E$9,Employee!D$450+SUM(M27)+'Nov08'!V102,SUM(M27)+'Nov08'!V102)</f>
        <v>0</v>
      </c>
      <c r="W27" s="60">
        <f>IF(Employee!H$450=E$9,Employee!D$451+SUM(N27)+'Nov08'!W102,SUM(N27)+'Nov08'!W102)</f>
        <v>0</v>
      </c>
      <c r="X27" s="60">
        <f>IF(O27=" ",'Nov08'!X102,O27+'Nov08'!X102)</f>
        <v>0</v>
      </c>
      <c r="Y27" s="60">
        <f>IF(P27=" ",'Nov08'!Y102,P27+'Nov08'!Y102)</f>
        <v>0</v>
      </c>
      <c r="Z27" s="60">
        <f>IF(Q27=" ",'Nov08'!Z102,Q27+'Nov08'!Z102)</f>
        <v>0</v>
      </c>
      <c r="AA27" s="60">
        <f>IF(R27=" ",'Nov08'!AA102,R27+'Nov08'!AA102)</f>
        <v>0</v>
      </c>
      <c r="AB27" s="61"/>
      <c r="AC27" s="60">
        <f>IF(T27=" ",'Nov08'!AC102,T27+'Nov08'!AC102)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IF(T$9="Y",'Nov08'!H103,0)</f>
        <v>0</v>
      </c>
      <c r="I28" s="121">
        <f>IF(T$9="Y",'Nov08'!I103,0)</f>
        <v>0</v>
      </c>
      <c r="J28" s="121">
        <f>IF(T$9="Y",'Nov08'!J103,0)</f>
        <v>0</v>
      </c>
      <c r="K28" s="121">
        <f>IF(T$9="Y",'Nov08'!K103,I28*J28)</f>
        <v>0</v>
      </c>
      <c r="L28" s="121">
        <f>IF(T$9="Y",'Nov08'!L103,0)</f>
        <v>0</v>
      </c>
      <c r="M28" s="233" t="str">
        <f>IF(E28=" "," ",IF(T$9="Y",'Nov08'!M103,IF((H28+K28+L28)&gt;0,H28+K28+L28," ")))</f>
        <v xml:space="preserve"> </v>
      </c>
      <c r="N28" s="237" t="str">
        <f>IF(M28=" "," ",IF(M28=0," ",IF(Employee!O$466="W1",AN28,AI28-'Nov08'!W103)))</f>
        <v xml:space="preserve"> </v>
      </c>
      <c r="O28" s="132" t="str">
        <f>IF(M28=" "," ",IF(M28=0," ",IF(Employee!P$459&gt;E$9,0,IF(C28="A",WNI!E700,IF(C28="B",WNI!F700,IF(C28="C",WNI!G700,IF(C28="J",WNI!H700,"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",WNI!I700))</f>
        <v xml:space="preserve"> </v>
      </c>
      <c r="U28" s="49"/>
      <c r="V28" s="60">
        <f>IF(Employee!H$476=E$9,Employee!D$476+SUM(M28)+'Nov08'!V103,SUM(M28)+'Nov08'!V103)</f>
        <v>0</v>
      </c>
      <c r="W28" s="60">
        <f>IF(Employee!H$476=E$9,Employee!D$477+SUM(N28)+'Nov08'!W103,SUM(N28)+'Nov08'!W103)</f>
        <v>0</v>
      </c>
      <c r="X28" s="60">
        <f>IF(O28=" ",'Nov08'!X103,O28+'Nov08'!X103)</f>
        <v>0</v>
      </c>
      <c r="Y28" s="60">
        <f>IF(P28=" ",'Nov08'!Y103,P28+'Nov08'!Y103)</f>
        <v>0</v>
      </c>
      <c r="Z28" s="60">
        <f>IF(Q28=" ",'Nov08'!Z103,Q28+'Nov08'!Z103)</f>
        <v>0</v>
      </c>
      <c r="AA28" s="60">
        <f>IF(R28=" ",'Nov08'!AA103,R28+'Nov08'!AA103)</f>
        <v>0</v>
      </c>
      <c r="AB28" s="61"/>
      <c r="AC28" s="60">
        <f>IF(T28=" ",'Nov08'!AC103,T28+'Nov08'!AC103)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IF(T$9="Y",'Nov08'!H104,0)</f>
        <v>0</v>
      </c>
      <c r="I29" s="121">
        <f>IF(T$9="Y",'Nov08'!I104,0)</f>
        <v>0</v>
      </c>
      <c r="J29" s="121">
        <f>IF(T$9="Y",'Nov08'!J104,0)</f>
        <v>0</v>
      </c>
      <c r="K29" s="121">
        <f>IF(T$9="Y",'Nov08'!K104,I29*J29)</f>
        <v>0</v>
      </c>
      <c r="L29" s="121">
        <f>IF(T$9="Y",'Nov08'!L104,0)</f>
        <v>0</v>
      </c>
      <c r="M29" s="233" t="str">
        <f>IF(E29=" "," ",IF(T$9="Y",'Nov08'!M104,IF((H29+K29+L29)&gt;0,H29+K29+L29," ")))</f>
        <v xml:space="preserve"> </v>
      </c>
      <c r="N29" s="237" t="str">
        <f>IF(M29=" "," ",IF(M29=0," ",IF(Employee!O$492="W1",AN29,AI29-'Nov08'!W104)))</f>
        <v xml:space="preserve"> </v>
      </c>
      <c r="O29" s="132" t="str">
        <f>IF(M29=" "," ",IF(M29=0," ",IF(Employee!P$485&gt;E$9,0,IF(C29="A",WNI!E701,IF(C29="B",WNI!F701,IF(C29="C",WNI!G701,IF(C29="J",WNI!H701,"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",WNI!I701))</f>
        <v xml:space="preserve"> </v>
      </c>
      <c r="U29" s="49"/>
      <c r="V29" s="60">
        <f>IF(Employee!H$502=E$9,Employee!D$502+SUM(M29)+'Nov08'!V104,SUM(M29)+'Nov08'!V104)</f>
        <v>0</v>
      </c>
      <c r="W29" s="60">
        <f>IF(Employee!H$502=E$9,Employee!D$503+SUM(N29)+'Nov08'!W104,SUM(N29)+'Nov08'!W104)</f>
        <v>0</v>
      </c>
      <c r="X29" s="60">
        <f>IF(O29=" ",'Nov08'!X104,O29+'Nov08'!X104)</f>
        <v>0</v>
      </c>
      <c r="Y29" s="60">
        <f>IF(P29=" ",'Nov08'!Y104,P29+'Nov08'!Y104)</f>
        <v>0</v>
      </c>
      <c r="Z29" s="60">
        <f>IF(Q29=" ",'Nov08'!Z104,Q29+'Nov08'!Z104)</f>
        <v>0</v>
      </c>
      <c r="AA29" s="60">
        <f>IF(R29=" ",'Nov08'!AA104,R29+'Nov08'!AA104)</f>
        <v>0</v>
      </c>
      <c r="AB29" s="61"/>
      <c r="AC29" s="60">
        <f>IF(T29=" ",'Nov08'!AC104,T29+'Nov08'!AC104)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IF(T$9="Y",'Nov08'!H105,0)</f>
        <v>0</v>
      </c>
      <c r="I30" s="147">
        <f>IF(T$9="Y",'Nov08'!I105,0)</f>
        <v>0</v>
      </c>
      <c r="J30" s="147">
        <f>IF(T$9="Y",'Nov08'!J105,0)</f>
        <v>0</v>
      </c>
      <c r="K30" s="147">
        <f>IF(T$9="Y",'Nov08'!K105,I30*J30)</f>
        <v>0</v>
      </c>
      <c r="L30" s="147">
        <f>IF(T$9="Y",'Nov08'!L105,0)</f>
        <v>0</v>
      </c>
      <c r="M30" s="234" t="str">
        <f>IF(E30=" "," ",IF(T$9="Y",'Nov08'!M105,IF((H30+K30+L30)&gt;0,H30+K30+L30," ")))</f>
        <v xml:space="preserve"> </v>
      </c>
      <c r="N30" s="134" t="str">
        <f>IF(M30=" "," ",IF(M30=0," ",IF(Employee!O$518="W1",AN30,AI30-'Nov08'!W105)))</f>
        <v xml:space="preserve"> </v>
      </c>
      <c r="O30" s="132" t="str">
        <f>IF(M30=" "," ",IF(M30=0," ",IF(Employee!P$511&gt;E$9,0,IF(C30="A",WNI!E702,IF(C30="B",WNI!F702,IF(C30="C",WNI!G702,IF(C30="J",WNI!H702,"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",WNI!I702))</f>
        <v xml:space="preserve"> </v>
      </c>
      <c r="U30" s="49"/>
      <c r="V30" s="60">
        <f>IF(Employee!H$528=E$9,Employee!D$528+SUM(M30)+'Nov08'!V105,SUM(M30)+'Nov08'!V105)</f>
        <v>0</v>
      </c>
      <c r="W30" s="60">
        <f>IF(Employee!H$528=E$9,Employee!D$529+SUM(N30)+'Nov08'!W105,SUM(N30)+'Nov08'!W105)</f>
        <v>0</v>
      </c>
      <c r="X30" s="60">
        <f>IF(O30=" ",'Nov08'!X105,O30+'Nov08'!X105)</f>
        <v>0</v>
      </c>
      <c r="Y30" s="60">
        <f>IF(P30=" ",'Nov08'!Y105,P30+'Nov08'!Y105)</f>
        <v>0</v>
      </c>
      <c r="Z30" s="60">
        <f>IF(Q30=" ",'Nov08'!Z105,Q30+'Nov08'!Z105)</f>
        <v>0</v>
      </c>
      <c r="AA30" s="60">
        <f>IF(R30=" ",'Nov08'!AA105,R30+'Nov08'!AA105)</f>
        <v>0</v>
      </c>
      <c r="AB30" s="61"/>
      <c r="AC30" s="60">
        <f>IF(T30=" ",'Nov08'!AC105,T30+'Nov08'!AC105)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36</v>
      </c>
      <c r="F34" s="62"/>
      <c r="G34" s="62"/>
      <c r="H34" s="399" t="s">
        <v>39</v>
      </c>
      <c r="I34" s="400"/>
      <c r="J34" s="398"/>
      <c r="K34" s="401" t="s">
        <v>323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",IF(Employee!P$17&gt;E$34,0,IF(C36="A",WNI!E703,IF(C36="B",WNI!F703,IF(C36="C",WNI!G703,IF(C36="J",WNI!H703,"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",WNI!I703))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",IF(Employee!P$43&gt;E$34,0,IF(C37="A",WNI!E704,IF(C37="B",WNI!F704,IF(C37="C",WNI!G704,IF(C37="J",WNI!H704,"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",WNI!I704))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",IF(Employee!P$69&gt;E$34,0,IF(C38="A",WNI!E705,IF(C38="B",WNI!F705,IF(C38="C",WNI!G705,IF(C38="J",WNI!H705,"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",WNI!I705))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",IF(Employee!P$95&gt;E$34,0,IF(C39="A",WNI!E706,IF(C39="B",WNI!F706,IF(C39="C",WNI!G706,IF(C39="J",WNI!H706,"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",WNI!I706))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",IF(Employee!P$121&gt;E$34,0,IF(C40="A",WNI!E707,IF(C40="B",WNI!F707,IF(C40="C",WNI!G707,IF(C40="J",WNI!H707,"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",WNI!I707))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",IF(Employee!P$147&gt;E$34,0,IF(C41="A",WNI!E708,IF(C41="B",WNI!F708,IF(C41="C",WNI!G708,IF(C41="J",WNI!H708,"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",WNI!I708))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",IF(Employee!P$173&gt;E$34,0,IF(C42="A",WNI!E709,IF(C42="B",WNI!F709,IF(C42="C",WNI!G709,IF(C42="J",WNI!H709,"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",WNI!I709))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",IF(Employee!P$199&gt;E$34,0,IF(C43="A",WNI!E710,IF(C43="B",WNI!F710,IF(C43="C",WNI!G710,IF(C43="J",WNI!H710,"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",WNI!I710))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",IF(Employee!P$225&gt;E$34,0,IF(C44="A",WNI!E711,IF(C44="B",WNI!F711,IF(C44="C",WNI!G711,IF(C44="J",WNI!H711,"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",WNI!I711))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",IF(Employee!P$251&gt;E$34,0,IF(C45="A",WNI!E712,IF(C45="B",WNI!F712,IF(C45="C",WNI!G712,IF(C45="J",WNI!H712,"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",WNI!I712))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",IF(Employee!P$277&gt;E$34,0,IF(C46="A",WNI!E713,IF(C46="B",WNI!F713,IF(C46="C",WNI!G713,IF(C46="J",WNI!H713,"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",WNI!I713))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",IF(Employee!P$303&gt;E$34,0,IF(C47="A",WNI!E714,IF(C47="B",WNI!F714,IF(C47="C",WNI!G714,IF(C47="J",WNI!H714,"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",WNI!I714))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",IF(Employee!P$329&gt;E$34,0,IF(C48="A",WNI!E715,IF(C48="B",WNI!F715,IF(C48="C",WNI!G715,IF(C48="J",WNI!H715,"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",WNI!I715))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",IF(Employee!P$355&gt;E$34,0,IF(C49="A",WNI!E716,IF(C49="B",WNI!F716,IF(C49="C",WNI!G716,IF(C49="J",WNI!H716,"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",WNI!I716))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",IF(Employee!P$381&gt;E$34,0,IF(C50="A",WNI!E717,IF(C50="B",WNI!F717,IF(C50="C",WNI!G717,IF(C50="J",WNI!H717,"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",WNI!I717))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",IF(Employee!P$407&gt;E$34,0,IF(C51="A",WNI!E718,IF(C51="B",WNI!F718,IF(C51="C",WNI!G718,IF(C51="J",WNI!H718,"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",WNI!I718))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",IF(Employee!P$433&gt;E$34,0,IF(C52="A",WNI!E719,IF(C52="B",WNI!F719,IF(C52="C",WNI!G719,IF(C52="J",WNI!H719,"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",WNI!I719))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",IF(Employee!P$459&gt;E$34,0,IF(C53="A",WNI!E720,IF(C53="B",WNI!F720,IF(C53="C",WNI!G720,IF(C53="J",WNI!H720,"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",WNI!I720))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",IF(Employee!P$485&gt;E$34,0,IF(C54="A",WNI!E721,IF(C54="B",WNI!F721,IF(C54="C",WNI!G721,IF(C54="J",WNI!H721,"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",WNI!I721))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",IF(Employee!P$511&gt;E$34,0,IF(C55="A",WNI!E722,IF(C55="B",WNI!F722,IF(C55="C",WNI!G722,IF(C55="J",WNI!H722,"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",WNI!I722))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37</v>
      </c>
      <c r="F59" s="62"/>
      <c r="G59" s="62"/>
      <c r="H59" s="399" t="s">
        <v>39</v>
      </c>
      <c r="I59" s="400"/>
      <c r="J59" s="398"/>
      <c r="K59" s="401" t="s">
        <v>324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",IF(Employee!P$17&gt;E$59,0,IF(C61="A",WNI!E723,IF(C61="B",WNI!F723,IF(C61="C",WNI!G723,IF(C61="J",WNI!H723,"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",WNI!I723))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",IF(Employee!P$43&gt;E$59,0,IF(C62="A",WNI!E724,IF(C62="B",WNI!F724,IF(C62="C",WNI!G724,IF(C62="J",WNI!H724,"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",WNI!I724))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",IF(Employee!P$69&gt;E$59,0,IF(C63="A",WNI!E725,IF(C63="B",WNI!F725,IF(C63="C",WNI!G725,IF(C63="J",WNI!H725,"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",WNI!I725))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",IF(Employee!P$95&gt;E$59,0,IF(C64="A",WNI!E726,IF(C64="B",WNI!F726,IF(C64="C",WNI!G726,IF(C64="J",WNI!H726,"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",WNI!I726))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",IF(Employee!P$121&gt;E$59,0,IF(C65="A",WNI!E727,IF(C65="B",WNI!F727,IF(C65="C",WNI!G727,IF(C65="J",WNI!H727,"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",WNI!I727))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",IF(Employee!P$147&gt;E$59,0,IF(C66="A",WNI!E728,IF(C66="B",WNI!F728,IF(C66="C",WNI!G728,IF(C66="J",WNI!H728,"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",WNI!I728))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",IF(Employee!P$173&gt;E$59,0,IF(C67="A",WNI!E729,IF(C67="B",WNI!F729,IF(C67="C",WNI!G729,IF(C67="J",WNI!H729,"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",WNI!I729))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",IF(Employee!P$199&gt;E$59,0,IF(C68="A",WNI!E730,IF(C68="B",WNI!F730,IF(C68="C",WNI!G730,IF(C68="J",WNI!H730,"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",WNI!I730))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",IF(Employee!P$225&gt;E$59,0,IF(C69="A",WNI!E731,IF(C69="B",WNI!F731,IF(C69="C",WNI!G731,IF(C69="J",WNI!H731,"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",WNI!I731))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",IF(Employee!P$251&gt;E$59,0,IF(C70="A",WNI!E732,IF(C70="B",WNI!F732,IF(C70="C",WNI!G732,IF(C70="J",WNI!H732,"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",WNI!I732))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",IF(Employee!P$277&gt;E$59,0,IF(C71="A",WNI!E733,IF(C71="B",WNI!F733,IF(C71="C",WNI!G733,IF(C71="J",WNI!H733,"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",WNI!I733))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",IF(Employee!P$303&gt;E$59,0,IF(C72="A",WNI!E734,IF(C72="B",WNI!F734,IF(C72="C",WNI!G734,IF(C72="J",WNI!H734,"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",WNI!I734))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",IF(Employee!P$329&gt;E$59,0,IF(C73="A",WNI!E735,IF(C73="B",WNI!F735,IF(C73="C",WNI!G735,IF(C73="J",WNI!H735,"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",WNI!I735))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",IF(Employee!P$355&gt;E$59,0,IF(C74="A",WNI!E736,IF(C74="B",WNI!F736,IF(C74="C",WNI!G736,IF(C74="J",WNI!H736,"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",WNI!I736))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",IF(Employee!P$381&gt;E$59,0,IF(C75="A",WNI!E737,IF(C75="B",WNI!F737,IF(C75="C",WNI!G737,IF(C75="J",WNI!H737,"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",WNI!I737))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",IF(Employee!P$407&gt;E$59,0,IF(C76="A",WNI!E738,IF(C76="B",WNI!F738,IF(C76="C",WNI!G738,IF(C76="J",WNI!H738,"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",WNI!I738))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",IF(Employee!P$433&gt;E$59,0,IF(C77="A",WNI!E739,IF(C77="B",WNI!F739,IF(C77="C",WNI!G739,IF(C77="J",WNI!H739,"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",WNI!I739))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",IF(Employee!P$459&gt;E$59,0,IF(C78="A",WNI!E740,IF(C78="B",WNI!F740,IF(C78="C",WNI!G740,IF(C78="J",WNI!H740,"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",WNI!I740))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",IF(Employee!P$485&gt;E$59,0,IF(C79="A",WNI!E741,IF(C79="B",WNI!F741,IF(C79="C",WNI!G741,IF(C79="J",WNI!H741,"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",WNI!I741))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",IF(Employee!P$511&gt;E$59,0,IF(C80="A",WNI!E742,IF(C80="B",WNI!F742,IF(C80="C",WNI!G742,IF(C80="J",WNI!H742,"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",WNI!I742))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38</v>
      </c>
      <c r="F84" s="62"/>
      <c r="G84" s="62"/>
      <c r="H84" s="399" t="s">
        <v>39</v>
      </c>
      <c r="I84" s="446"/>
      <c r="J84" s="447"/>
      <c r="K84" s="401" t="s">
        <v>325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",IF(Employee!P$17&gt;E$84,0,IF(C86="A",WNI!E743,IF(C86="B",WNI!F743,IF(C86="C",WNI!G743,IF(C86="J",WNI!H743,"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",WNI!I743))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",IF(Employee!P$43&gt;E$84,0,IF(C87="A",WNI!E744,IF(C87="B",WNI!F744,IF(C87="C",WNI!G744,IF(C87="J",WNI!H744,"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",WNI!I744))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",IF(Employee!P$69&gt;E$84,0,IF(C88="A",WNI!E745,IF(C88="B",WNI!F745,IF(C88="C",WNI!G745,IF(C88="J",WNI!H745,"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",WNI!I745))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",IF(Employee!P$95&gt;E$84,0,IF(C89="A",WNI!E746,IF(C89="B",WNI!F746,IF(C89="C",WNI!G746,IF(C89="J",WNI!H746,"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",WNI!I746))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",IF(Employee!P$121&gt;E$84,0,IF(C90="A",WNI!E747,IF(C90="B",WNI!F747,IF(C90="C",WNI!G747,IF(C90="J",WNI!H747,"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",WNI!I747))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",IF(Employee!P$147&gt;E$84,0,IF(C91="A",WNI!E748,IF(C91="B",WNI!F748,IF(C91="C",WNI!G748,IF(C91="J",WNI!H748,"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",WNI!I748))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",IF(Employee!P$173&gt;E$84,0,IF(C92="A",WNI!E749,IF(C92="B",WNI!F749,IF(C92="C",WNI!G749,IF(C92="J",WNI!H749,"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",WNI!I749))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",IF(Employee!P$199&gt;E$84,0,IF(C93="A",WNI!E750,IF(C93="B",WNI!F750,IF(C93="C",WNI!G750,IF(C93="J",WNI!H750,"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",WNI!I750))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",IF(Employee!P$225&gt;E$84,0,IF(C94="A",WNI!E751,IF(C94="B",WNI!F751,IF(C94="C",WNI!G751,IF(C94="J",WNI!H751,"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",WNI!I751))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",IF(Employee!P$251&gt;E$84,0,IF(C95="A",WNI!E752,IF(C95="B",WNI!F752,IF(C95="C",WNI!G752,IF(C95="J",WNI!H752,"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",WNI!I752))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",IF(Employee!P$277&gt;E$84,0,IF(C96="A",WNI!E753,IF(C96="B",WNI!F753,IF(C96="C",WNI!G753,IF(C96="J",WNI!H753,"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",WNI!I753))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",IF(Employee!P$303&gt;E$84,0,IF(C97="A",WNI!E754,IF(C97="B",WNI!F754,IF(C97="C",WNI!G754,IF(C97="J",WNI!H754,"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",WNI!I754))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",IF(Employee!P$329&gt;E$84,0,IF(C98="A",WNI!E755,IF(C98="B",WNI!F755,IF(C98="C",WNI!G755,IF(C98="J",WNI!H755,"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",WNI!I755))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",IF(Employee!P$355&gt;E$84,0,IF(C99="A",WNI!E756,IF(C99="B",WNI!F756,IF(C99="C",WNI!G756,IF(C99="J",WNI!H756,"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",WNI!I756))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",IF(Employee!P$381&gt;E$84,0,IF(C100="A",WNI!E757,IF(C100="B",WNI!F757,IF(C100="C",WNI!G757,IF(C100="J",WNI!H757,"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",WNI!I757))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",IF(Employee!P$407&gt;E$84,0,IF(C101="A",WNI!E758,IF(C101="B",WNI!F758,IF(C101="C",WNI!G758,IF(C101="J",WNI!H758,"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",WNI!I758))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",IF(Employee!P$433&gt;E$84,0,IF(C102="A",WNI!E759,IF(C102="B",WNI!F759,IF(C102="C",WNI!G759,IF(C102="J",WNI!H759,"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",WNI!I759))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",IF(Employee!P$459&gt;E$84,0,IF(C103="A",WNI!E760,IF(C103="B",WNI!F760,IF(C103="C",WNI!G760,IF(C103="J",WNI!H760,"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",WNI!I760))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",IF(Employee!P$485&gt;E$84,0,IF(C104="A",WNI!E761,IF(C104="B",WNI!F761,IF(C104="C",WNI!G761,IF(C104="J",WNI!H761,"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",WNI!I761))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",IF(Employee!P$511&gt;E$84,0,IF(C105="A",WNI!E762,IF(C105="B",WNI!F762,IF(C105="C",WNI!G762,IF(C105="J",WNI!H762,"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",WNI!I762))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34</v>
      </c>
      <c r="C108" s="444"/>
      <c r="D108" s="444"/>
      <c r="E108" s="445"/>
      <c r="F108" s="41"/>
      <c r="G108" s="41"/>
      <c r="H108" s="42"/>
      <c r="I108" s="42"/>
      <c r="J108" s="42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E108" s="114"/>
      <c r="AO108" s="99"/>
      <c r="AP108" s="62"/>
      <c r="AU108" s="62"/>
    </row>
    <row r="109" spans="1:47" ht="18" customHeight="1" thickTop="1" thickBot="1" x14ac:dyDescent="0.25">
      <c r="A109" s="44"/>
      <c r="B109" s="399" t="s">
        <v>9</v>
      </c>
      <c r="C109" s="446"/>
      <c r="D109" s="447"/>
      <c r="E109" s="212">
        <v>39</v>
      </c>
      <c r="F109" s="62"/>
      <c r="G109" s="62"/>
      <c r="H109" s="399" t="s">
        <v>39</v>
      </c>
      <c r="I109" s="446"/>
      <c r="J109" s="447"/>
      <c r="K109" s="401" t="s">
        <v>326</v>
      </c>
      <c r="L109" s="402"/>
      <c r="M109" s="403"/>
      <c r="N109" s="28"/>
      <c r="O109" s="405" t="s">
        <v>116</v>
      </c>
      <c r="P109" s="448"/>
      <c r="Q109" s="448"/>
      <c r="R109" s="449"/>
      <c r="S109" s="45"/>
      <c r="T109" s="223"/>
      <c r="U109" s="47"/>
      <c r="AD109" s="99"/>
      <c r="AE109" s="114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E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IF(E111=Employee!D$29,LOOKUP(E$109,NiTable!A:A,NiTable!B:B),"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IF(Employee!D$28="m","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 t="shared" ref="H111:H120" si="119">IF(T$109="Y",H86,0)</f>
        <v>0</v>
      </c>
      <c r="I111" s="117">
        <f t="shared" ref="I111:I120" si="120">IF(T$109="Y",I86,0)</f>
        <v>0</v>
      </c>
      <c r="J111" s="117">
        <f t="shared" ref="J111:J120" si="121">IF(T$109="Y",J86,0)</f>
        <v>0</v>
      </c>
      <c r="K111" s="117">
        <f t="shared" ref="K111:K120" si="122">IF(T$109="Y",K86,I111*J111)</f>
        <v>0</v>
      </c>
      <c r="L111" s="117">
        <f t="shared" ref="L111:L120" si="123">IF(T$109="Y",L86,0)</f>
        <v>0</v>
      </c>
      <c r="M111" s="129" t="str">
        <f t="shared" ref="M111:M120" si="124">IF(E111=" "," ",IF(T$109="Y",M86,IF((H111+K111+L111)&gt;0,H111+K111+L111," ")))</f>
        <v xml:space="preserve"> </v>
      </c>
      <c r="N111" s="235" t="str">
        <f>IF(M111=" "," ",IF(M111=0," ",IF(Employee!O$24="W1",AN111,AI111-W86)))</f>
        <v xml:space="preserve"> </v>
      </c>
      <c r="O111" s="130" t="str">
        <f>IF(M111=" "," ",IF(M111=0," ",IF(Employee!P$17&gt;E$109,0,IF(C111="A",WNI!E763,IF(C111="B",WNI!F763,IF(C111="C",WNI!G763,IF(C111="J",WNI!H763," ")))))))</f>
        <v xml:space="preserve"> </v>
      </c>
      <c r="P111" s="119"/>
      <c r="Q111" s="119"/>
      <c r="R111" s="136" t="str">
        <f t="shared" ref="R111:R130" si="125">IF(M111=" "," ",IF(M111=0," ",M111-SUM(N111:Q111)))</f>
        <v xml:space="preserve"> </v>
      </c>
      <c r="S111" s="123"/>
      <c r="T111" s="120" t="str">
        <f>IF(M111=" "," ",IF(M111=0," ",WNI!I763))</f>
        <v xml:space="preserve"> </v>
      </c>
      <c r="U111" s="49"/>
      <c r="V111" s="60">
        <f>IF(Employee!H$34=E$109,Employee!D$34+SUM(M111)+V86,SUM(M111)+V86)</f>
        <v>0</v>
      </c>
      <c r="W111" s="60">
        <f>IF(Employee!H$34=E$109,Employee!D$35+SUM(N111)+W86,SUM(N111)+W86)</f>
        <v>0</v>
      </c>
      <c r="X111" s="60">
        <f t="shared" ref="X111:X130" si="126">IF(O111=" ",X86,O111+X86)</f>
        <v>0</v>
      </c>
      <c r="Y111" s="60">
        <f t="shared" ref="Y111:Y130" si="127">IF(P111=0,Y86,P111+Y86)</f>
        <v>0</v>
      </c>
      <c r="Z111" s="60">
        <f t="shared" ref="Z111:Z130" si="128">IF(Q111=0,Z86,Q111+Z86)</f>
        <v>0</v>
      </c>
      <c r="AA111" s="60">
        <f t="shared" ref="AA111:AA130" si="129">IF(R111=" ",AA86,AA86+R111)</f>
        <v>0</v>
      </c>
      <c r="AC111" s="60">
        <f t="shared" ref="AC111:AC130" si="130">IF(T111=" ",AC86,T111+AC86)</f>
        <v>0</v>
      </c>
      <c r="AD111" s="99"/>
      <c r="AE111" s="114">
        <f>IF(E111=" ",0,IF(D111="BR",0,IF(D111="D",0,IF(D111="NT",V111,LOOKUP(D111,Free!A:A,Free!B:B)*E$109/52))))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IF(D111="D",AF111*AH$7,IF(AF111&gt;LOOKUP(E$109,HR!A:A,HR!B:B),(AF111-LOOKUP(E$109,HR!A:A,HR!B:B))*AH$7,0))</f>
        <v>0</v>
      </c>
      <c r="AI111" s="95">
        <f>IF(AF111&lt;1,0,AG111+AH111)</f>
        <v>0</v>
      </c>
      <c r="AJ111" s="95">
        <f>IF(E111=" ",0,IF(D111="BR",0,IF(D111="D",0,IF(D111="NT",M111,LOOKUP(D111,Free!A:A,Free!B:B)*1/52))))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IF(D111="D",AK111*AM$7,IF(AK111&gt;LOOKUP(1,HR!A:A,HR!B:B),(AK111-LOOKUP(1,HR!A:A,HR!B:B))*AH$7,0))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IF(E112=Employee!D$55,LOOKUP(E$109,NiTable!A:A,NiTable!E:E),"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IF(Employee!D$54="m","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 t="shared" si="119"/>
        <v>0</v>
      </c>
      <c r="I112" s="121">
        <f t="shared" si="120"/>
        <v>0</v>
      </c>
      <c r="J112" s="121">
        <f t="shared" si="121"/>
        <v>0</v>
      </c>
      <c r="K112" s="121">
        <f t="shared" si="122"/>
        <v>0</v>
      </c>
      <c r="L112" s="121">
        <f t="shared" si="123"/>
        <v>0</v>
      </c>
      <c r="M112" s="131" t="str">
        <f t="shared" si="124"/>
        <v xml:space="preserve"> </v>
      </c>
      <c r="N112" s="237" t="str">
        <f>IF(M112=" "," ",IF(M112=0," ",IF(Employee!O$50="W1",AN112,AI112-W87)))</f>
        <v xml:space="preserve"> </v>
      </c>
      <c r="O112" s="132" t="str">
        <f>IF(M112=" "," ",IF(M112=0," ",IF(Employee!P$43&gt;E$109,0,IF(C112="A",WNI!E764,IF(C112="B",WNI!F764,IF(C112="C",WNI!G764,IF(C112="J",WNI!H764," ")))))))</f>
        <v xml:space="preserve"> </v>
      </c>
      <c r="P112" s="123"/>
      <c r="Q112" s="123"/>
      <c r="R112" s="137" t="str">
        <f t="shared" si="125"/>
        <v xml:space="preserve"> </v>
      </c>
      <c r="S112" s="123"/>
      <c r="T112" s="124" t="str">
        <f>IF(M112=" "," ",IF(M112=0," ",WNI!I764))</f>
        <v xml:space="preserve"> </v>
      </c>
      <c r="U112" s="49"/>
      <c r="V112" s="60">
        <f>IF(Employee!H$60=E$109,Employee!D$60+SUM(M112)+V87,SUM(M112)+V87)</f>
        <v>0</v>
      </c>
      <c r="W112" s="60">
        <f>IF(Employee!H$60=E$109,Employee!D$61+SUM(N112)+W87,SUM(N112)+W87)</f>
        <v>0</v>
      </c>
      <c r="X112" s="60">
        <f t="shared" si="126"/>
        <v>0</v>
      </c>
      <c r="Y112" s="60">
        <f t="shared" si="127"/>
        <v>0</v>
      </c>
      <c r="Z112" s="60">
        <f t="shared" si="128"/>
        <v>0</v>
      </c>
      <c r="AA112" s="60">
        <f t="shared" si="129"/>
        <v>0</v>
      </c>
      <c r="AC112" s="60">
        <f t="shared" si="130"/>
        <v>0</v>
      </c>
      <c r="AD112" s="99"/>
      <c r="AE112" s="114">
        <f>IF(E112=" ",0,IF(D112="BR",0,IF(D112="D",0,IF(D112="NT",V112,LOOKUP(D112,Free!A:A,Free!B:B)*E$109/52))))</f>
        <v>0</v>
      </c>
      <c r="AF112" s="95">
        <f t="shared" ref="AF112:AF130" si="131">IF(E112=" ",0,V112-AE112)</f>
        <v>0</v>
      </c>
      <c r="AG112" s="95">
        <f t="shared" ref="AG112:AG130" si="132">AF112*AG$7</f>
        <v>0</v>
      </c>
      <c r="AH112" s="95">
        <f>IF(D112="D",AF112*AH$7,IF(AF112&gt;LOOKUP(E$109,HR!A:A,HR!B:B),(AF112-LOOKUP(E$109,HR!A:A,HR!B:B))*AH$7,0))</f>
        <v>0</v>
      </c>
      <c r="AI112" s="95">
        <f t="shared" ref="AI112:AI130" si="133">IF(AF112&lt;1,0,AG112+AH112)</f>
        <v>0</v>
      </c>
      <c r="AJ112" s="95">
        <f>IF(E112=" ",0,IF(D112="BR",0,IF(D112="D",0,IF(D112="NT",M112,LOOKUP(D112,Free!A:A,Free!B:B)*1/52))))</f>
        <v>0</v>
      </c>
      <c r="AK112" s="95">
        <f t="shared" ref="AK112:AK130" si="134">IF(E112=" ",0,SUM(M112)-AJ112)</f>
        <v>0</v>
      </c>
      <c r="AL112" s="95">
        <f t="shared" ref="AL112:AL130" si="135">AK112*AL$7</f>
        <v>0</v>
      </c>
      <c r="AM112" s="95">
        <f>IF(D112="D",AK112*AM$7,IF(AK112&gt;LOOKUP(1,HR!A:A,HR!B:B),(AK112-LOOKUP(1,HR!A:A,HR!B:B))*AH$7,0))</f>
        <v>0</v>
      </c>
      <c r="AN112" s="95">
        <f t="shared" ref="AN112:AN130" si="136">IF(AK112&lt;1,0,AL112+AM112)</f>
        <v>0</v>
      </c>
      <c r="AO112" s="99"/>
      <c r="AP112" s="62"/>
      <c r="AQ112" s="95">
        <f t="shared" ref="AQ112:AQ119" si="137">IF(G112="SSP",H112,0)</f>
        <v>0</v>
      </c>
      <c r="AR112" s="95">
        <f t="shared" ref="AR112:AR119" si="138">IF(G112="SMP",H112,0)</f>
        <v>0</v>
      </c>
      <c r="AS112" s="95">
        <f t="shared" ref="AS112:AS119" si="139">IF(G112="SPP",H112,0)</f>
        <v>0</v>
      </c>
      <c r="AT112" s="95">
        <f t="shared" ref="AT112:AT119" si="140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IF(E113=Employee!D$81,LOOKUP(E$109,NiTable!A:A,NiTable!H:H),"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IF(Employee!D$80="m","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 t="shared" si="119"/>
        <v>0</v>
      </c>
      <c r="I113" s="121">
        <f t="shared" si="120"/>
        <v>0</v>
      </c>
      <c r="J113" s="121">
        <f t="shared" si="121"/>
        <v>0</v>
      </c>
      <c r="K113" s="121">
        <f t="shared" si="122"/>
        <v>0</v>
      </c>
      <c r="L113" s="121">
        <f t="shared" si="123"/>
        <v>0</v>
      </c>
      <c r="M113" s="131" t="str">
        <f t="shared" si="124"/>
        <v xml:space="preserve"> </v>
      </c>
      <c r="N113" s="237" t="str">
        <f>IF(M113=" "," ",IF(M113=0," ",IF(Employee!O$76="W1",AN113,AI113-W88)))</f>
        <v xml:space="preserve"> </v>
      </c>
      <c r="O113" s="132" t="str">
        <f>IF(M113=" "," ",IF(M113=0," ",IF(Employee!P$69&gt;E$109,0,IF(C113="A",WNI!E765,IF(C113="B",WNI!F765,IF(C113="C",WNI!G765,IF(C113="J",WNI!H765," ")))))))</f>
        <v xml:space="preserve"> </v>
      </c>
      <c r="P113" s="123"/>
      <c r="Q113" s="123"/>
      <c r="R113" s="137" t="str">
        <f t="shared" si="125"/>
        <v xml:space="preserve"> </v>
      </c>
      <c r="S113" s="123"/>
      <c r="T113" s="124" t="str">
        <f>IF(M113=" "," ",IF(M113=0," ",WNI!I765))</f>
        <v xml:space="preserve"> </v>
      </c>
      <c r="U113" s="49"/>
      <c r="V113" s="60">
        <f>IF(Employee!H$86=E$109,Employee!D$86+SUM(M113)+V88,SUM(M113)+V88)</f>
        <v>0</v>
      </c>
      <c r="W113" s="60">
        <f>IF(Employee!H$86=E$109,Employee!D$87+SUM(N113)+W88,SUM(N113)+W88)</f>
        <v>0</v>
      </c>
      <c r="X113" s="60">
        <f t="shared" si="126"/>
        <v>0</v>
      </c>
      <c r="Y113" s="60">
        <f t="shared" si="127"/>
        <v>0</v>
      </c>
      <c r="Z113" s="60">
        <f t="shared" si="128"/>
        <v>0</v>
      </c>
      <c r="AA113" s="60">
        <f t="shared" si="129"/>
        <v>0</v>
      </c>
      <c r="AC113" s="60">
        <f t="shared" si="130"/>
        <v>0</v>
      </c>
      <c r="AD113" s="99"/>
      <c r="AE113" s="114">
        <f>IF(E113=" ",0,IF(D113="BR",0,IF(D113="D",0,IF(D113="NT",V113,LOOKUP(D113,Free!A:A,Free!B:B)*E$109/52))))</f>
        <v>0</v>
      </c>
      <c r="AF113" s="95">
        <f t="shared" si="131"/>
        <v>0</v>
      </c>
      <c r="AG113" s="95">
        <f t="shared" si="132"/>
        <v>0</v>
      </c>
      <c r="AH113" s="95">
        <f>IF(D113="D",AF113*AH$7,IF(AF113&gt;LOOKUP(E$109,HR!A:A,HR!B:B),(AF113-LOOKUP(E$109,HR!A:A,HR!B:B))*AH$7,0))</f>
        <v>0</v>
      </c>
      <c r="AI113" s="95">
        <f t="shared" si="133"/>
        <v>0</v>
      </c>
      <c r="AJ113" s="95">
        <f>IF(E113=" ",0,IF(D113="BR",0,IF(D113="D",0,IF(D113="NT",M113,LOOKUP(D113,Free!A:A,Free!B:B)*1/52))))</f>
        <v>0</v>
      </c>
      <c r="AK113" s="95">
        <f t="shared" si="134"/>
        <v>0</v>
      </c>
      <c r="AL113" s="95">
        <f t="shared" si="135"/>
        <v>0</v>
      </c>
      <c r="AM113" s="95">
        <f>IF(D113="D",AK113*AM$7,IF(AK113&gt;LOOKUP(1,HR!A:A,HR!B:B),(AK113-LOOKUP(1,HR!A:A,HR!B:B))*AH$7,0))</f>
        <v>0</v>
      </c>
      <c r="AN113" s="95">
        <f t="shared" si="136"/>
        <v>0</v>
      </c>
      <c r="AO113" s="99"/>
      <c r="AP113" s="62"/>
      <c r="AQ113" s="95">
        <f t="shared" si="137"/>
        <v>0</v>
      </c>
      <c r="AR113" s="95">
        <f t="shared" si="138"/>
        <v>0</v>
      </c>
      <c r="AS113" s="95">
        <f t="shared" si="139"/>
        <v>0</v>
      </c>
      <c r="AT113" s="95">
        <f t="shared" si="140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IF(E114=Employee!D$107,LOOKUP(E$109,NiTable!A:A,NiTable!K:K),"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IF(Employee!D$106="m","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 t="shared" si="119"/>
        <v>0</v>
      </c>
      <c r="I114" s="121">
        <f t="shared" si="120"/>
        <v>0</v>
      </c>
      <c r="J114" s="121">
        <f t="shared" si="121"/>
        <v>0</v>
      </c>
      <c r="K114" s="121">
        <f t="shared" si="122"/>
        <v>0</v>
      </c>
      <c r="L114" s="121">
        <f t="shared" si="123"/>
        <v>0</v>
      </c>
      <c r="M114" s="131" t="str">
        <f t="shared" si="124"/>
        <v xml:space="preserve"> </v>
      </c>
      <c r="N114" s="237" t="str">
        <f>IF(M114=" "," ",IF(M114=0," ",IF(Employee!O$102="W1",AN114,AI114-W89)))</f>
        <v xml:space="preserve"> </v>
      </c>
      <c r="O114" s="132" t="str">
        <f>IF(M114=" "," ",IF(M114=0," ",IF(Employee!P$95&gt;E$109,0,IF(C114="A",WNI!E766,IF(C114="B",WNI!F766,IF(C114="C",WNI!G766,IF(C114="J",WNI!H766," ")))))))</f>
        <v xml:space="preserve"> </v>
      </c>
      <c r="P114" s="123"/>
      <c r="Q114" s="123"/>
      <c r="R114" s="137" t="str">
        <f t="shared" si="125"/>
        <v xml:space="preserve"> </v>
      </c>
      <c r="S114" s="123"/>
      <c r="T114" s="124" t="str">
        <f>IF(M114=" "," ",IF(M114=0," ",WNI!I766))</f>
        <v xml:space="preserve"> </v>
      </c>
      <c r="U114" s="49"/>
      <c r="V114" s="60">
        <f>IF(Employee!H$112=E$109,Employee!D$112+SUM(M114)+V89,SUM(M114)+V89)</f>
        <v>0</v>
      </c>
      <c r="W114" s="60">
        <f>IF(Employee!H$112=E$109,Employee!D$113+SUM(N114)+W89,SUM(N114)+W89)</f>
        <v>0</v>
      </c>
      <c r="X114" s="60">
        <f t="shared" si="126"/>
        <v>0</v>
      </c>
      <c r="Y114" s="60">
        <f t="shared" si="127"/>
        <v>0</v>
      </c>
      <c r="Z114" s="60">
        <f t="shared" si="128"/>
        <v>0</v>
      </c>
      <c r="AA114" s="60">
        <f t="shared" si="129"/>
        <v>0</v>
      </c>
      <c r="AC114" s="60">
        <f t="shared" si="130"/>
        <v>0</v>
      </c>
      <c r="AD114" s="99"/>
      <c r="AE114" s="114">
        <f>IF(E114=" ",0,IF(D114="BR",0,IF(D114="D",0,IF(D114="NT",V114,LOOKUP(D114,Free!A:A,Free!B:B)*E$109/52))))</f>
        <v>0</v>
      </c>
      <c r="AF114" s="95">
        <f t="shared" si="131"/>
        <v>0</v>
      </c>
      <c r="AG114" s="95">
        <f t="shared" si="132"/>
        <v>0</v>
      </c>
      <c r="AH114" s="95">
        <f>IF(D114="D",AF114*AH$7,IF(AF114&gt;LOOKUP(E$109,HR!A:A,HR!B:B),(AF114-LOOKUP(E$109,HR!A:A,HR!B:B))*AH$7,0))</f>
        <v>0</v>
      </c>
      <c r="AI114" s="95">
        <f t="shared" si="133"/>
        <v>0</v>
      </c>
      <c r="AJ114" s="95">
        <f>IF(E114=" ",0,IF(D114="BR",0,IF(D114="D",0,IF(D114="NT",M114,LOOKUP(D114,Free!A:A,Free!B:B)*1/52))))</f>
        <v>0</v>
      </c>
      <c r="AK114" s="95">
        <f t="shared" si="134"/>
        <v>0</v>
      </c>
      <c r="AL114" s="95">
        <f t="shared" si="135"/>
        <v>0</v>
      </c>
      <c r="AM114" s="95">
        <f>IF(D114="D",AK114*AM$7,IF(AK114&gt;LOOKUP(1,HR!A:A,HR!B:B),(AK114-LOOKUP(1,HR!A:A,HR!B:B))*AH$7,0))</f>
        <v>0</v>
      </c>
      <c r="AN114" s="95">
        <f t="shared" si="136"/>
        <v>0</v>
      </c>
      <c r="AO114" s="99"/>
      <c r="AP114" s="62"/>
      <c r="AQ114" s="95">
        <f t="shared" si="137"/>
        <v>0</v>
      </c>
      <c r="AR114" s="95">
        <f t="shared" si="138"/>
        <v>0</v>
      </c>
      <c r="AS114" s="95">
        <f t="shared" si="139"/>
        <v>0</v>
      </c>
      <c r="AT114" s="95">
        <f t="shared" si="140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IF(E115=Employee!D$133,LOOKUP(E$109,NiTable!A:A,NiTable!N:N),"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IF(Employee!D$132="m","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 t="shared" si="119"/>
        <v>0</v>
      </c>
      <c r="I115" s="121">
        <f t="shared" si="120"/>
        <v>0</v>
      </c>
      <c r="J115" s="121">
        <f t="shared" si="121"/>
        <v>0</v>
      </c>
      <c r="K115" s="121">
        <f t="shared" si="122"/>
        <v>0</v>
      </c>
      <c r="L115" s="121">
        <f t="shared" si="123"/>
        <v>0</v>
      </c>
      <c r="M115" s="131" t="str">
        <f t="shared" si="124"/>
        <v xml:space="preserve"> </v>
      </c>
      <c r="N115" s="237" t="str">
        <f>IF(M115=" "," ",IF(M115=0," ",IF(Employee!O$128="W1",AN115,AI115-W90)))</f>
        <v xml:space="preserve"> </v>
      </c>
      <c r="O115" s="132" t="str">
        <f>IF(M115=" "," ",IF(M115=0," ",IF(Employee!P$121&gt;E$109,0,IF(C115="A",WNI!E767,IF(C115="B",WNI!F767,IF(C115="C",WNI!G767,IF(C115="J",WNI!H767," ")))))))</f>
        <v xml:space="preserve"> </v>
      </c>
      <c r="P115" s="123"/>
      <c r="Q115" s="123"/>
      <c r="R115" s="137" t="str">
        <f t="shared" si="125"/>
        <v xml:space="preserve"> </v>
      </c>
      <c r="S115" s="123"/>
      <c r="T115" s="124" t="str">
        <f>IF(M115=" "," ",IF(M115=0," ",WNI!I767))</f>
        <v xml:space="preserve"> </v>
      </c>
      <c r="U115" s="49"/>
      <c r="V115" s="60">
        <f>IF(Employee!H$138=E$109,Employee!D$138+SUM(M115)+V90,SUM(M115)+V90)</f>
        <v>0</v>
      </c>
      <c r="W115" s="60">
        <f>IF(Employee!H$138=E$109,Employee!D$139+SUM(N115)+W90,SUM(N115)+W90)</f>
        <v>0</v>
      </c>
      <c r="X115" s="60">
        <f t="shared" si="126"/>
        <v>0</v>
      </c>
      <c r="Y115" s="60">
        <f t="shared" si="127"/>
        <v>0</v>
      </c>
      <c r="Z115" s="60">
        <f t="shared" si="128"/>
        <v>0</v>
      </c>
      <c r="AA115" s="60">
        <f t="shared" si="129"/>
        <v>0</v>
      </c>
      <c r="AC115" s="60">
        <f t="shared" si="130"/>
        <v>0</v>
      </c>
      <c r="AD115" s="99"/>
      <c r="AE115" s="114">
        <f>IF(E115=" ",0,IF(D115="BR",0,IF(D115="D",0,IF(D115="NT",V115,LOOKUP(D115,Free!A:A,Free!B:B)*E$109/52))))</f>
        <v>0</v>
      </c>
      <c r="AF115" s="95">
        <f t="shared" si="131"/>
        <v>0</v>
      </c>
      <c r="AG115" s="95">
        <f t="shared" si="132"/>
        <v>0</v>
      </c>
      <c r="AH115" s="95">
        <f>IF(D115="D",AF115*AH$7,IF(AF115&gt;LOOKUP(E$109,HR!A:A,HR!B:B),(AF115-LOOKUP(E$109,HR!A:A,HR!B:B))*AH$7,0))</f>
        <v>0</v>
      </c>
      <c r="AI115" s="95">
        <f t="shared" si="133"/>
        <v>0</v>
      </c>
      <c r="AJ115" s="95">
        <f>IF(E115=" ",0,IF(D115="BR",0,IF(D115="D",0,IF(D115="NT",M115,LOOKUP(D115,Free!A:A,Free!B:B)*1/52))))</f>
        <v>0</v>
      </c>
      <c r="AK115" s="95">
        <f t="shared" si="134"/>
        <v>0</v>
      </c>
      <c r="AL115" s="95">
        <f t="shared" si="135"/>
        <v>0</v>
      </c>
      <c r="AM115" s="95">
        <f>IF(D115="D",AK115*AM$7,IF(AK115&gt;LOOKUP(1,HR!A:A,HR!B:B),(AK115-LOOKUP(1,HR!A:A,HR!B:B))*AH$7,0))</f>
        <v>0</v>
      </c>
      <c r="AN115" s="95">
        <f t="shared" si="136"/>
        <v>0</v>
      </c>
      <c r="AO115" s="99"/>
      <c r="AP115" s="62"/>
      <c r="AQ115" s="95">
        <f t="shared" si="137"/>
        <v>0</v>
      </c>
      <c r="AR115" s="95">
        <f t="shared" si="138"/>
        <v>0</v>
      </c>
      <c r="AS115" s="95">
        <f t="shared" si="139"/>
        <v>0</v>
      </c>
      <c r="AT115" s="95">
        <f t="shared" si="140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IF(E116=Employee!D$159,LOOKUP(E$109,NiTable!A:A,NiTable!Q:Q),"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IF(Employee!D$158="m","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 t="shared" si="119"/>
        <v>0</v>
      </c>
      <c r="I116" s="121">
        <f t="shared" si="120"/>
        <v>0</v>
      </c>
      <c r="J116" s="121">
        <f t="shared" si="121"/>
        <v>0</v>
      </c>
      <c r="K116" s="121">
        <f t="shared" si="122"/>
        <v>0</v>
      </c>
      <c r="L116" s="121">
        <f t="shared" si="123"/>
        <v>0</v>
      </c>
      <c r="M116" s="131" t="str">
        <f t="shared" si="124"/>
        <v xml:space="preserve"> </v>
      </c>
      <c r="N116" s="237" t="str">
        <f>IF(M116=" "," ",IF(M116=0," ",IF(Employee!O$154="W1",AN116,AI116-W91)))</f>
        <v xml:space="preserve"> </v>
      </c>
      <c r="O116" s="132" t="str">
        <f>IF(M116=" "," ",IF(M116=0," ",IF(Employee!P$147&gt;E$109,0,IF(C116="A",WNI!E768,IF(C116="B",WNI!F768,IF(C116="C",WNI!G768,IF(C116="J",WNI!H768," ")))))))</f>
        <v xml:space="preserve"> </v>
      </c>
      <c r="P116" s="123"/>
      <c r="Q116" s="123"/>
      <c r="R116" s="137" t="str">
        <f t="shared" si="125"/>
        <v xml:space="preserve"> </v>
      </c>
      <c r="S116" s="123"/>
      <c r="T116" s="124" t="str">
        <f>IF(M116=" "," ",IF(M116=0," ",WNI!I768))</f>
        <v xml:space="preserve"> </v>
      </c>
      <c r="U116" s="49"/>
      <c r="V116" s="60">
        <f>IF(Employee!H$164=E$109,Employee!D$164+SUM(M116)+V91,SUM(M116)+V91)</f>
        <v>0</v>
      </c>
      <c r="W116" s="60">
        <f>IF(Employee!H$164=E$109,Employee!D$165+SUM(N116)+W91,SUM(N116)+W91)</f>
        <v>0</v>
      </c>
      <c r="X116" s="60">
        <f t="shared" si="126"/>
        <v>0</v>
      </c>
      <c r="Y116" s="60">
        <f t="shared" si="127"/>
        <v>0</v>
      </c>
      <c r="Z116" s="60">
        <f t="shared" si="128"/>
        <v>0</v>
      </c>
      <c r="AA116" s="60">
        <f t="shared" si="129"/>
        <v>0</v>
      </c>
      <c r="AC116" s="60">
        <f t="shared" si="130"/>
        <v>0</v>
      </c>
      <c r="AD116" s="99"/>
      <c r="AE116" s="114">
        <f>IF(E116=" ",0,IF(D116="BR",0,IF(D116="D",0,IF(D116="NT",V116,LOOKUP(D116,Free!A:A,Free!B:B)*E$109/52))))</f>
        <v>0</v>
      </c>
      <c r="AF116" s="95">
        <f t="shared" si="131"/>
        <v>0</v>
      </c>
      <c r="AG116" s="95">
        <f t="shared" si="132"/>
        <v>0</v>
      </c>
      <c r="AH116" s="95">
        <f>IF(D116="D",AF116*AH$7,IF(AF116&gt;LOOKUP(E$109,HR!A:A,HR!B:B),(AF116-LOOKUP(E$109,HR!A:A,HR!B:B))*AH$7,0))</f>
        <v>0</v>
      </c>
      <c r="AI116" s="95">
        <f t="shared" si="133"/>
        <v>0</v>
      </c>
      <c r="AJ116" s="95">
        <f>IF(E116=" ",0,IF(D116="BR",0,IF(D116="D",0,IF(D116="NT",M116,LOOKUP(D116,Free!A:A,Free!B:B)*1/52))))</f>
        <v>0</v>
      </c>
      <c r="AK116" s="95">
        <f t="shared" si="134"/>
        <v>0</v>
      </c>
      <c r="AL116" s="95">
        <f t="shared" si="135"/>
        <v>0</v>
      </c>
      <c r="AM116" s="95">
        <f>IF(D116="D",AK116*AM$7,IF(AK116&gt;LOOKUP(1,HR!A:A,HR!B:B),(AK116-LOOKUP(1,HR!A:A,HR!B:B))*AH$7,0))</f>
        <v>0</v>
      </c>
      <c r="AN116" s="95">
        <f t="shared" si="136"/>
        <v>0</v>
      </c>
      <c r="AO116" s="99"/>
      <c r="AP116" s="62"/>
      <c r="AQ116" s="95">
        <f t="shared" si="137"/>
        <v>0</v>
      </c>
      <c r="AR116" s="95">
        <f t="shared" si="138"/>
        <v>0</v>
      </c>
      <c r="AS116" s="95">
        <f t="shared" si="139"/>
        <v>0</v>
      </c>
      <c r="AT116" s="95">
        <f t="shared" si="140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IF(E117=Employee!D$185,LOOKUP(E$109,NiTable!A:A,NiTable!T:T),"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IF(Employee!D$184="m","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 t="shared" si="119"/>
        <v>0</v>
      </c>
      <c r="I117" s="121">
        <f t="shared" si="120"/>
        <v>0</v>
      </c>
      <c r="J117" s="121">
        <f t="shared" si="121"/>
        <v>0</v>
      </c>
      <c r="K117" s="121">
        <f t="shared" si="122"/>
        <v>0</v>
      </c>
      <c r="L117" s="121">
        <f t="shared" si="123"/>
        <v>0</v>
      </c>
      <c r="M117" s="131" t="str">
        <f t="shared" si="124"/>
        <v xml:space="preserve"> </v>
      </c>
      <c r="N117" s="237" t="str">
        <f>IF(M117=" "," ",IF(M117=0," ",IF(Employee!O$180="W1",AN117,AI117-W92)))</f>
        <v xml:space="preserve"> </v>
      </c>
      <c r="O117" s="132" t="str">
        <f>IF(M117=" "," ",IF(M117=0," ",IF(Employee!P$173&gt;E$109,0,IF(C117="A",WNI!E769,IF(C117="B",WNI!F769,IF(C117="C",WNI!G769,IF(C117="J",WNI!H769," ")))))))</f>
        <v xml:space="preserve"> </v>
      </c>
      <c r="P117" s="123"/>
      <c r="Q117" s="123"/>
      <c r="R117" s="137" t="str">
        <f t="shared" si="125"/>
        <v xml:space="preserve"> </v>
      </c>
      <c r="S117" s="123"/>
      <c r="T117" s="124" t="str">
        <f>IF(M117=" "," ",IF(M117=0," ",WNI!I769))</f>
        <v xml:space="preserve"> </v>
      </c>
      <c r="U117" s="49"/>
      <c r="V117" s="60">
        <f>IF(Employee!H$190=E$109,Employee!D$190+SUM(M117)+V92,SUM(M117)+V92)</f>
        <v>0</v>
      </c>
      <c r="W117" s="60">
        <f>IF(Employee!H$190=E$109,Employee!D$191+SUM(N117)+W92,SUM(N117)+W92)</f>
        <v>0</v>
      </c>
      <c r="X117" s="60">
        <f t="shared" si="126"/>
        <v>0</v>
      </c>
      <c r="Y117" s="60">
        <f t="shared" si="127"/>
        <v>0</v>
      </c>
      <c r="Z117" s="60">
        <f t="shared" si="128"/>
        <v>0</v>
      </c>
      <c r="AA117" s="60">
        <f t="shared" si="129"/>
        <v>0</v>
      </c>
      <c r="AC117" s="60">
        <f t="shared" si="130"/>
        <v>0</v>
      </c>
      <c r="AD117" s="99"/>
      <c r="AE117" s="114">
        <f>IF(E117=" ",0,IF(D117="BR",0,IF(D117="D",0,IF(D117="NT",V117,LOOKUP(D117,Free!A:A,Free!B:B)*E$109/52))))</f>
        <v>0</v>
      </c>
      <c r="AF117" s="95">
        <f t="shared" si="131"/>
        <v>0</v>
      </c>
      <c r="AG117" s="95">
        <f t="shared" si="132"/>
        <v>0</v>
      </c>
      <c r="AH117" s="95">
        <f>IF(D117="D",AF117*AH$7,IF(AF117&gt;LOOKUP(E$109,HR!A:A,HR!B:B),(AF117-LOOKUP(E$109,HR!A:A,HR!B:B))*AH$7,0))</f>
        <v>0</v>
      </c>
      <c r="AI117" s="95">
        <f t="shared" si="133"/>
        <v>0</v>
      </c>
      <c r="AJ117" s="95">
        <f>IF(E117=" ",0,IF(D117="BR",0,IF(D117="D",0,IF(D117="NT",M117,LOOKUP(D117,Free!A:A,Free!B:B)*1/52))))</f>
        <v>0</v>
      </c>
      <c r="AK117" s="95">
        <f t="shared" si="134"/>
        <v>0</v>
      </c>
      <c r="AL117" s="95">
        <f t="shared" si="135"/>
        <v>0</v>
      </c>
      <c r="AM117" s="95">
        <f>IF(D117="D",AK117*AM$7,IF(AK117&gt;LOOKUP(1,HR!A:A,HR!B:B),(AK117-LOOKUP(1,HR!A:A,HR!B:B))*AH$7,0))</f>
        <v>0</v>
      </c>
      <c r="AN117" s="95">
        <f t="shared" si="136"/>
        <v>0</v>
      </c>
      <c r="AO117" s="99"/>
      <c r="AP117" s="62"/>
      <c r="AQ117" s="95">
        <f t="shared" si="137"/>
        <v>0</v>
      </c>
      <c r="AR117" s="95">
        <f t="shared" si="138"/>
        <v>0</v>
      </c>
      <c r="AS117" s="95">
        <f t="shared" si="139"/>
        <v>0</v>
      </c>
      <c r="AT117" s="95">
        <f t="shared" si="140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IF(E118=Employee!D$211,LOOKUP(E$109,NiTable!A:A,NiTable!W:W),"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IF(Employee!D$210="m","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 t="shared" si="119"/>
        <v>0</v>
      </c>
      <c r="I118" s="121">
        <f t="shared" si="120"/>
        <v>0</v>
      </c>
      <c r="J118" s="121">
        <f t="shared" si="121"/>
        <v>0</v>
      </c>
      <c r="K118" s="121">
        <f t="shared" si="122"/>
        <v>0</v>
      </c>
      <c r="L118" s="121">
        <f t="shared" si="123"/>
        <v>0</v>
      </c>
      <c r="M118" s="131" t="str">
        <f t="shared" si="124"/>
        <v xml:space="preserve"> </v>
      </c>
      <c r="N118" s="237" t="str">
        <f>IF(M118=" "," ",IF(M118=0," ",IF(Employee!O$206="W1",AN118,AI118-W93)))</f>
        <v xml:space="preserve"> </v>
      </c>
      <c r="O118" s="132" t="str">
        <f>IF(M118=" "," ",IF(M118=0," ",IF(Employee!P$199&gt;E$109,0,IF(C118="A",WNI!E770,IF(C118="B",WNI!F770,IF(C118="C",WNI!G770,IF(C118="J",WNI!H770," ")))))))</f>
        <v xml:space="preserve"> </v>
      </c>
      <c r="P118" s="123"/>
      <c r="Q118" s="123"/>
      <c r="R118" s="137" t="str">
        <f t="shared" si="125"/>
        <v xml:space="preserve"> </v>
      </c>
      <c r="S118" s="123"/>
      <c r="T118" s="124" t="str">
        <f>IF(M118=" "," ",IF(M118=0," ",WNI!I770))</f>
        <v xml:space="preserve"> </v>
      </c>
      <c r="U118" s="49"/>
      <c r="V118" s="60">
        <f>IF(Employee!H$216=E$109,Employee!D$216+SUM(M118)+V93,SUM(M118)+V93)</f>
        <v>0</v>
      </c>
      <c r="W118" s="60">
        <f>IF(Employee!H$216=E$109,Employee!D$217+SUM(N118)+W93,SUM(N118)+W93)</f>
        <v>0</v>
      </c>
      <c r="X118" s="60">
        <f t="shared" si="126"/>
        <v>0</v>
      </c>
      <c r="Y118" s="60">
        <f t="shared" si="127"/>
        <v>0</v>
      </c>
      <c r="Z118" s="60">
        <f t="shared" si="128"/>
        <v>0</v>
      </c>
      <c r="AA118" s="60">
        <f t="shared" si="129"/>
        <v>0</v>
      </c>
      <c r="AC118" s="60">
        <f t="shared" si="130"/>
        <v>0</v>
      </c>
      <c r="AD118" s="99"/>
      <c r="AE118" s="114">
        <f>IF(E118=" ",0,IF(D118="BR",0,IF(D118="D",0,IF(D118="NT",V118,LOOKUP(D118,Free!A:A,Free!B:B)*E$109/52))))</f>
        <v>0</v>
      </c>
      <c r="AF118" s="95">
        <f t="shared" si="131"/>
        <v>0</v>
      </c>
      <c r="AG118" s="95">
        <f t="shared" si="132"/>
        <v>0</v>
      </c>
      <c r="AH118" s="95">
        <f>IF(D118="D",AF118*AH$7,IF(AF118&gt;LOOKUP(E$109,HR!A:A,HR!B:B),(AF118-LOOKUP(E$109,HR!A:A,HR!B:B))*AH$7,0))</f>
        <v>0</v>
      </c>
      <c r="AI118" s="95">
        <f t="shared" si="133"/>
        <v>0</v>
      </c>
      <c r="AJ118" s="95">
        <f>IF(E118=" ",0,IF(D118="BR",0,IF(D118="D",0,IF(D118="NT",M118,LOOKUP(D118,Free!A:A,Free!B:B)*1/52))))</f>
        <v>0</v>
      </c>
      <c r="AK118" s="95">
        <f t="shared" si="134"/>
        <v>0</v>
      </c>
      <c r="AL118" s="95">
        <f t="shared" si="135"/>
        <v>0</v>
      </c>
      <c r="AM118" s="95">
        <f>IF(D118="D",AK118*AM$7,IF(AK118&gt;LOOKUP(1,HR!A:A,HR!B:B),(AK118-LOOKUP(1,HR!A:A,HR!B:B))*AH$7,0))</f>
        <v>0</v>
      </c>
      <c r="AN118" s="95">
        <f t="shared" si="136"/>
        <v>0</v>
      </c>
      <c r="AO118" s="99"/>
      <c r="AP118" s="62"/>
      <c r="AQ118" s="95">
        <f t="shared" si="137"/>
        <v>0</v>
      </c>
      <c r="AR118" s="95">
        <f t="shared" si="138"/>
        <v>0</v>
      </c>
      <c r="AS118" s="95">
        <f t="shared" si="139"/>
        <v>0</v>
      </c>
      <c r="AT118" s="95">
        <f t="shared" si="140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IF(E119=Employee!D$237,LOOKUP(E$109,NiTable!A:A,NiTable!Z:Z),"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IF(Employee!D$236="m","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 t="shared" si="119"/>
        <v>0</v>
      </c>
      <c r="I119" s="121">
        <f t="shared" si="120"/>
        <v>0</v>
      </c>
      <c r="J119" s="121">
        <f t="shared" si="121"/>
        <v>0</v>
      </c>
      <c r="K119" s="121">
        <f t="shared" si="122"/>
        <v>0</v>
      </c>
      <c r="L119" s="121">
        <f t="shared" si="123"/>
        <v>0</v>
      </c>
      <c r="M119" s="131" t="str">
        <f t="shared" si="124"/>
        <v xml:space="preserve"> </v>
      </c>
      <c r="N119" s="237" t="str">
        <f>IF(M119=" "," ",IF(M119=0," ",IF(Employee!O$232="W1",AN119,AI119-W94)))</f>
        <v xml:space="preserve"> </v>
      </c>
      <c r="O119" s="132" t="str">
        <f>IF(M119=" "," ",IF(M119=0," ",IF(Employee!P$225&gt;E$109,0,IF(C119="A",WNI!E771,IF(C119="B",WNI!F771,IF(C119="C",WNI!G771,IF(C119="J",WNI!H771," ")))))))</f>
        <v xml:space="preserve"> </v>
      </c>
      <c r="P119" s="123"/>
      <c r="Q119" s="123"/>
      <c r="R119" s="137" t="str">
        <f t="shared" si="125"/>
        <v xml:space="preserve"> </v>
      </c>
      <c r="S119" s="123"/>
      <c r="T119" s="124" t="str">
        <f>IF(M119=" "," ",IF(M119=0," ",WNI!I771))</f>
        <v xml:space="preserve"> </v>
      </c>
      <c r="U119" s="49"/>
      <c r="V119" s="60">
        <f>IF(Employee!H$242=E$109,Employee!D$242+SUM(M119)+V94,SUM(M119)+V94)</f>
        <v>0</v>
      </c>
      <c r="W119" s="60">
        <f>IF(Employee!H$242=E$109,Employee!D$243+SUM(N119)+W94,SUM(N119)+W94)</f>
        <v>0</v>
      </c>
      <c r="X119" s="60">
        <f t="shared" si="126"/>
        <v>0</v>
      </c>
      <c r="Y119" s="60">
        <f t="shared" si="127"/>
        <v>0</v>
      </c>
      <c r="Z119" s="60">
        <f t="shared" si="128"/>
        <v>0</v>
      </c>
      <c r="AA119" s="60">
        <f t="shared" si="129"/>
        <v>0</v>
      </c>
      <c r="AC119" s="60">
        <f t="shared" si="130"/>
        <v>0</v>
      </c>
      <c r="AD119" s="99"/>
      <c r="AE119" s="114">
        <f>IF(E119=" ",0,IF(D119="BR",0,IF(D119="D",0,IF(D119="NT",V119,LOOKUP(D119,Free!A:A,Free!B:B)*E$109/52))))</f>
        <v>0</v>
      </c>
      <c r="AF119" s="95">
        <f t="shared" si="131"/>
        <v>0</v>
      </c>
      <c r="AG119" s="95">
        <f t="shared" si="132"/>
        <v>0</v>
      </c>
      <c r="AH119" s="95">
        <f>IF(D119="D",AF119*AH$7,IF(AF119&gt;LOOKUP(E$109,HR!A:A,HR!B:B),(AF119-LOOKUP(E$109,HR!A:A,HR!B:B))*AH$7,0))</f>
        <v>0</v>
      </c>
      <c r="AI119" s="95">
        <f t="shared" si="133"/>
        <v>0</v>
      </c>
      <c r="AJ119" s="95">
        <f>IF(E119=" ",0,IF(D119="BR",0,IF(D119="D",0,IF(D119="NT",M119,LOOKUP(D119,Free!A:A,Free!B:B)*1/52))))</f>
        <v>0</v>
      </c>
      <c r="AK119" s="95">
        <f t="shared" si="134"/>
        <v>0</v>
      </c>
      <c r="AL119" s="95">
        <f t="shared" si="135"/>
        <v>0</v>
      </c>
      <c r="AM119" s="95">
        <f>IF(D119="D",AK119*AM$7,IF(AK119&gt;LOOKUP(1,HR!A:A,HR!B:B),(AK119-LOOKUP(1,HR!A:A,HR!B:B))*AH$7,0))</f>
        <v>0</v>
      </c>
      <c r="AN119" s="95">
        <f t="shared" si="136"/>
        <v>0</v>
      </c>
      <c r="AO119" s="99"/>
      <c r="AP119" s="62"/>
      <c r="AQ119" s="95">
        <f t="shared" si="137"/>
        <v>0</v>
      </c>
      <c r="AR119" s="95">
        <f t="shared" si="138"/>
        <v>0</v>
      </c>
      <c r="AS119" s="95">
        <f t="shared" si="139"/>
        <v>0</v>
      </c>
      <c r="AT119" s="95">
        <f t="shared" si="140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IF(E120=Employee!D$263,LOOKUP(E$109,NiTable!A:A,NiTable!AC:AC),"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IF(Employee!D$262="m","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 t="shared" si="119"/>
        <v>0</v>
      </c>
      <c r="I120" s="121">
        <f t="shared" si="120"/>
        <v>0</v>
      </c>
      <c r="J120" s="121">
        <f t="shared" si="121"/>
        <v>0</v>
      </c>
      <c r="K120" s="121">
        <f t="shared" si="122"/>
        <v>0</v>
      </c>
      <c r="L120" s="121">
        <f t="shared" si="123"/>
        <v>0</v>
      </c>
      <c r="M120" s="131" t="str">
        <f t="shared" si="124"/>
        <v xml:space="preserve"> </v>
      </c>
      <c r="N120" s="237" t="str">
        <f>IF(M120=" "," ",IF(M120=0," ",IF(Employee!O$258="W1",AN120,AI120-W95)))</f>
        <v xml:space="preserve"> </v>
      </c>
      <c r="O120" s="132" t="str">
        <f>IF(M120=" "," ",IF(M120=0," ",IF(Employee!P$251&gt;E$109,0,IF(C120="A",WNI!E772,IF(C120="B",WNI!F772,IF(C120="C",WNI!G772,IF(C120="J",WNI!H772," ")))))))</f>
        <v xml:space="preserve"> </v>
      </c>
      <c r="P120" s="123"/>
      <c r="Q120" s="123"/>
      <c r="R120" s="137" t="str">
        <f t="shared" si="125"/>
        <v xml:space="preserve"> </v>
      </c>
      <c r="S120" s="123"/>
      <c r="T120" s="124" t="str">
        <f>IF(M120=" "," ",IF(M120=0," ",WNI!I772))</f>
        <v xml:space="preserve"> </v>
      </c>
      <c r="U120" s="49"/>
      <c r="V120" s="60">
        <f>IF(Employee!H$268=E$109,Employee!D$268+SUM(M120)+V95,SUM(M120)+V95)</f>
        <v>0</v>
      </c>
      <c r="W120" s="60">
        <f>IF(Employee!H$268=E$109,Employee!D$269+SUM(N120)+W95,SUM(N120)+W95)</f>
        <v>0</v>
      </c>
      <c r="X120" s="60">
        <f t="shared" si="126"/>
        <v>0</v>
      </c>
      <c r="Y120" s="60">
        <f t="shared" si="127"/>
        <v>0</v>
      </c>
      <c r="Z120" s="60">
        <f t="shared" si="128"/>
        <v>0</v>
      </c>
      <c r="AA120" s="60">
        <f t="shared" si="129"/>
        <v>0</v>
      </c>
      <c r="AC120" s="60">
        <f t="shared" si="130"/>
        <v>0</v>
      </c>
      <c r="AD120" s="99"/>
      <c r="AE120" s="114">
        <f>IF(E120=" ",0,IF(D120="BR",0,IF(D120="D",0,IF(D120="NT",V120,LOOKUP(D120,Free!A:A,Free!B:B)*E$109/52))))</f>
        <v>0</v>
      </c>
      <c r="AF120" s="95">
        <f t="shared" si="131"/>
        <v>0</v>
      </c>
      <c r="AG120" s="95">
        <f t="shared" si="132"/>
        <v>0</v>
      </c>
      <c r="AH120" s="95">
        <f>IF(D120="D",AF120*AH$7,IF(AF120&gt;LOOKUP(E$109,HR!A:A,HR!B:B),(AF120-LOOKUP(E$109,HR!A:A,HR!B:B))*AH$7,0))</f>
        <v>0</v>
      </c>
      <c r="AI120" s="95">
        <f t="shared" si="133"/>
        <v>0</v>
      </c>
      <c r="AJ120" s="95">
        <f>IF(E120=" ",0,IF(D120="BR",0,IF(D120="D",0,IF(D120="NT",M120,LOOKUP(D120,Free!A:A,Free!B:B)*1/52))))</f>
        <v>0</v>
      </c>
      <c r="AK120" s="95">
        <f t="shared" si="134"/>
        <v>0</v>
      </c>
      <c r="AL120" s="95">
        <f t="shared" si="135"/>
        <v>0</v>
      </c>
      <c r="AM120" s="95">
        <f>IF(D120="D",AK120*AM$7,IF(AK120&gt;LOOKUP(1,HR!A:A,HR!B:B),(AK120-LOOKUP(1,HR!A:A,HR!B:B))*AH$7,0))</f>
        <v>0</v>
      </c>
      <c r="AN120" s="95">
        <f t="shared" si="136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IF(E121=Employee!D$289,LOOKUP(E$109,NiTable!A:A,NiTable!AF:AF),"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IF(Employee!D$288="m","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 t="shared" ref="H121:H130" si="141">IF(T$109="Y",H96,0)</f>
        <v>0</v>
      </c>
      <c r="I121" s="121">
        <f t="shared" ref="I121:I130" si="142">IF(T$109="Y",I96,0)</f>
        <v>0</v>
      </c>
      <c r="J121" s="121">
        <f t="shared" ref="J121:J130" si="143">IF(T$109="Y",J96,0)</f>
        <v>0</v>
      </c>
      <c r="K121" s="121">
        <f t="shared" ref="K121:K130" si="144">IF(T$109="Y",K96,I121*J121)</f>
        <v>0</v>
      </c>
      <c r="L121" s="121">
        <f t="shared" ref="L121:L130" si="145">IF(T$109="Y",L96,0)</f>
        <v>0</v>
      </c>
      <c r="M121" s="131" t="str">
        <f t="shared" ref="M121:M130" si="146">IF(E121=" "," ",IF(T$109="Y",M96,IF((H121+K121+L121)&gt;0,H121+K121+L121," ")))</f>
        <v xml:space="preserve"> </v>
      </c>
      <c r="N121" s="237" t="str">
        <f>IF(M121=" "," ",IF(M121=0," ",IF(Employee!O$284="W1",AN121,AI121-W96)))</f>
        <v xml:space="preserve"> </v>
      </c>
      <c r="O121" s="132" t="str">
        <f>IF(M121=" "," ",IF(M121=0," ",IF(Employee!P$277&gt;E$109,0,IF(C121="A",WNI!E773,IF(C121="B",WNI!F773,IF(C121="C",WNI!G773,IF(C121="J",WNI!H773," ")))))))</f>
        <v xml:space="preserve"> </v>
      </c>
      <c r="P121" s="123"/>
      <c r="Q121" s="123"/>
      <c r="R121" s="137" t="str">
        <f t="shared" si="125"/>
        <v xml:space="preserve"> </v>
      </c>
      <c r="S121" s="123"/>
      <c r="T121" s="124" t="str">
        <f>IF(M121=" "," ",IF(M121=0," ",WNI!I773))</f>
        <v xml:space="preserve"> </v>
      </c>
      <c r="U121" s="49"/>
      <c r="V121" s="60">
        <f>IF(Employee!H$294=E$109,Employee!D$294+SUM(M121)+V96,SUM(M121)+V96)</f>
        <v>0</v>
      </c>
      <c r="W121" s="60">
        <f>IF(Employee!H$294=E$109,Employee!D$295+SUM(N121)+W96,SUM(N121)+W96)</f>
        <v>0</v>
      </c>
      <c r="X121" s="60">
        <f t="shared" si="126"/>
        <v>0</v>
      </c>
      <c r="Y121" s="60">
        <f t="shared" si="127"/>
        <v>0</v>
      </c>
      <c r="Z121" s="60">
        <f t="shared" si="128"/>
        <v>0</v>
      </c>
      <c r="AA121" s="60">
        <f t="shared" si="129"/>
        <v>0</v>
      </c>
      <c r="AC121" s="60">
        <f t="shared" si="130"/>
        <v>0</v>
      </c>
      <c r="AD121" s="99"/>
      <c r="AE121" s="114">
        <f>IF(E121=" ",0,IF(D121="BR",0,IF(D121="D",0,IF(D121="NT",V121,LOOKUP(D121,Free!A:A,Free!B:B)*E$109/52))))</f>
        <v>0</v>
      </c>
      <c r="AF121" s="95">
        <f t="shared" si="131"/>
        <v>0</v>
      </c>
      <c r="AG121" s="95">
        <f t="shared" si="132"/>
        <v>0</v>
      </c>
      <c r="AH121" s="95">
        <f>IF(D121="D",AF121*AH$7,IF(AF121&gt;LOOKUP(E$109,HR!A:A,HR!B:B),(AF121-LOOKUP(E$109,HR!A:A,HR!B:B))*AH$7,0))</f>
        <v>0</v>
      </c>
      <c r="AI121" s="95">
        <f t="shared" si="133"/>
        <v>0</v>
      </c>
      <c r="AJ121" s="95">
        <f>IF(E121=" ",0,IF(D121="BR",0,IF(D121="D",0,IF(D121="NT",M121,LOOKUP(D121,Free!A:A,Free!B:B)*1/52))))</f>
        <v>0</v>
      </c>
      <c r="AK121" s="95">
        <f t="shared" si="134"/>
        <v>0</v>
      </c>
      <c r="AL121" s="95">
        <f t="shared" si="135"/>
        <v>0</v>
      </c>
      <c r="AM121" s="95">
        <f>IF(D121="D",AK121*AM$7,IF(AK121&gt;LOOKUP(1,HR!A:A,HR!B:B),(AK121-LOOKUP(1,HR!A:A,HR!B:B))*AH$7,0))</f>
        <v>0</v>
      </c>
      <c r="AN121" s="95">
        <f t="shared" si="136"/>
        <v>0</v>
      </c>
      <c r="AO121" s="99"/>
      <c r="AP121" s="62"/>
      <c r="AQ121" s="95">
        <f t="shared" ref="AQ121:AQ130" si="147">IF(G121="SSP",H121,0)</f>
        <v>0</v>
      </c>
      <c r="AR121" s="95">
        <f t="shared" ref="AR121:AR130" si="148">IF(G121="SMP",H121,0)</f>
        <v>0</v>
      </c>
      <c r="AS121" s="95">
        <f t="shared" ref="AS121:AS130" si="149">IF(G121="SPP",H121,0)</f>
        <v>0</v>
      </c>
      <c r="AT121" s="95">
        <f t="shared" ref="AT121:AT130" si="150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IF(E122=Employee!D$315,LOOKUP(E$109,NiTable!A:A,NiTable!AI:AI),"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IF(Employee!D$314="m","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 t="shared" si="141"/>
        <v>0</v>
      </c>
      <c r="I122" s="121">
        <f t="shared" si="142"/>
        <v>0</v>
      </c>
      <c r="J122" s="121">
        <f t="shared" si="143"/>
        <v>0</v>
      </c>
      <c r="K122" s="121">
        <f t="shared" si="144"/>
        <v>0</v>
      </c>
      <c r="L122" s="121">
        <f t="shared" si="145"/>
        <v>0</v>
      </c>
      <c r="M122" s="131" t="str">
        <f t="shared" si="146"/>
        <v xml:space="preserve"> </v>
      </c>
      <c r="N122" s="237" t="str">
        <f>IF(M122=" "," ",IF(M122=0," ",IF(Employee!O$310="W1",AN122,AI122-W97)))</f>
        <v xml:space="preserve"> </v>
      </c>
      <c r="O122" s="132" t="str">
        <f>IF(M122=" "," ",IF(M122=0," ",IF(Employee!P$303&gt;E$109,0,IF(C122="A",WNI!E774,IF(C122="B",WNI!F774,IF(C122="C",WNI!G774,IF(C122="J",WNI!H774," ")))))))</f>
        <v xml:space="preserve"> </v>
      </c>
      <c r="P122" s="123"/>
      <c r="Q122" s="123"/>
      <c r="R122" s="137" t="str">
        <f t="shared" si="125"/>
        <v xml:space="preserve"> </v>
      </c>
      <c r="S122" s="123"/>
      <c r="T122" s="124" t="str">
        <f>IF(M122=" "," ",IF(M122=0," ",WNI!I774))</f>
        <v xml:space="preserve"> </v>
      </c>
      <c r="U122" s="49"/>
      <c r="V122" s="60">
        <f>IF(Employee!H$320=E$109,Employee!D$320+SUM(M122)+V97,SUM(M122)+V97)</f>
        <v>0</v>
      </c>
      <c r="W122" s="60">
        <f>IF(Employee!H$320=E$109,Employee!D$321+SUM(N122)+W97,SUM(N122)+W97)</f>
        <v>0</v>
      </c>
      <c r="X122" s="60">
        <f t="shared" si="126"/>
        <v>0</v>
      </c>
      <c r="Y122" s="60">
        <f t="shared" si="127"/>
        <v>0</v>
      </c>
      <c r="Z122" s="60">
        <f t="shared" si="128"/>
        <v>0</v>
      </c>
      <c r="AA122" s="60">
        <f t="shared" si="129"/>
        <v>0</v>
      </c>
      <c r="AC122" s="60">
        <f t="shared" si="130"/>
        <v>0</v>
      </c>
      <c r="AD122" s="99"/>
      <c r="AE122" s="114">
        <f>IF(E122=" ",0,IF(D122="BR",0,IF(D122="D",0,IF(D122="NT",V122,LOOKUP(D122,Free!A:A,Free!B:B)*E$109/52))))</f>
        <v>0</v>
      </c>
      <c r="AF122" s="95">
        <f t="shared" si="131"/>
        <v>0</v>
      </c>
      <c r="AG122" s="95">
        <f t="shared" si="132"/>
        <v>0</v>
      </c>
      <c r="AH122" s="95">
        <f>IF(D122="D",AF122*AH$7,IF(AF122&gt;LOOKUP(E$109,HR!A:A,HR!B:B),(AF122-LOOKUP(E$109,HR!A:A,HR!B:B))*AH$7,0))</f>
        <v>0</v>
      </c>
      <c r="AI122" s="95">
        <f t="shared" si="133"/>
        <v>0</v>
      </c>
      <c r="AJ122" s="95">
        <f>IF(E122=" ",0,IF(D122="BR",0,IF(D122="D",0,IF(D122="NT",M122,LOOKUP(D122,Free!A:A,Free!B:B)*1/52))))</f>
        <v>0</v>
      </c>
      <c r="AK122" s="95">
        <f t="shared" si="134"/>
        <v>0</v>
      </c>
      <c r="AL122" s="95">
        <f t="shared" si="135"/>
        <v>0</v>
      </c>
      <c r="AM122" s="95">
        <f>IF(D122="D",AK122*AM$7,IF(AK122&gt;LOOKUP(1,HR!A:A,HR!B:B),(AK122-LOOKUP(1,HR!A:A,HR!B:B))*AH$7,0))</f>
        <v>0</v>
      </c>
      <c r="AN122" s="95">
        <f t="shared" si="136"/>
        <v>0</v>
      </c>
      <c r="AO122" s="99"/>
      <c r="AP122" s="62"/>
      <c r="AQ122" s="95">
        <f t="shared" si="147"/>
        <v>0</v>
      </c>
      <c r="AR122" s="95">
        <f t="shared" si="148"/>
        <v>0</v>
      </c>
      <c r="AS122" s="95">
        <f t="shared" si="149"/>
        <v>0</v>
      </c>
      <c r="AT122" s="95">
        <f t="shared" si="150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IF(E123=Employee!D$341,LOOKUP(E$109,NiTable!A:A,NiTable!AL:AL),"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IF(Employee!D$340="m","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 t="shared" si="141"/>
        <v>0</v>
      </c>
      <c r="I123" s="121">
        <f t="shared" si="142"/>
        <v>0</v>
      </c>
      <c r="J123" s="121">
        <f t="shared" si="143"/>
        <v>0</v>
      </c>
      <c r="K123" s="121">
        <f t="shared" si="144"/>
        <v>0</v>
      </c>
      <c r="L123" s="121">
        <f t="shared" si="145"/>
        <v>0</v>
      </c>
      <c r="M123" s="131" t="str">
        <f t="shared" si="146"/>
        <v xml:space="preserve"> </v>
      </c>
      <c r="N123" s="237" t="str">
        <f>IF(M123=" "," ",IF(M123=0," ",IF(Employee!O$336="W1",AN123,AI123-W98)))</f>
        <v xml:space="preserve"> </v>
      </c>
      <c r="O123" s="132" t="str">
        <f>IF(M123=" "," ",IF(M123=0," ",IF(Employee!P$329&gt;E$109,0,IF(C123="A",WNI!E775,IF(C123="B",WNI!F775,IF(C123="C",WNI!G775,IF(C123="J",WNI!H775," ")))))))</f>
        <v xml:space="preserve"> </v>
      </c>
      <c r="P123" s="123"/>
      <c r="Q123" s="123"/>
      <c r="R123" s="137" t="str">
        <f t="shared" si="125"/>
        <v xml:space="preserve"> </v>
      </c>
      <c r="S123" s="123"/>
      <c r="T123" s="124" t="str">
        <f>IF(M123=" "," ",IF(M123=0," ",WNI!I775))</f>
        <v xml:space="preserve"> </v>
      </c>
      <c r="U123" s="49"/>
      <c r="V123" s="60">
        <f>IF(Employee!H$346=E$109,Employee!D$346+SUM(M123)+V98,SUM(M123)+V98)</f>
        <v>0</v>
      </c>
      <c r="W123" s="60">
        <f>IF(Employee!H$346=E$109,Employee!D$347+SUM(N123)+W98,SUM(N123)+W98)</f>
        <v>0</v>
      </c>
      <c r="X123" s="60">
        <f t="shared" si="126"/>
        <v>0</v>
      </c>
      <c r="Y123" s="60">
        <f t="shared" si="127"/>
        <v>0</v>
      </c>
      <c r="Z123" s="60">
        <f t="shared" si="128"/>
        <v>0</v>
      </c>
      <c r="AA123" s="60">
        <f t="shared" si="129"/>
        <v>0</v>
      </c>
      <c r="AC123" s="60">
        <f t="shared" si="130"/>
        <v>0</v>
      </c>
      <c r="AD123" s="99"/>
      <c r="AE123" s="114">
        <f>IF(E123=" ",0,IF(D123="BR",0,IF(D123="D",0,IF(D123="NT",V123,LOOKUP(D123,Free!A:A,Free!B:B)*E$109/52))))</f>
        <v>0</v>
      </c>
      <c r="AF123" s="95">
        <f t="shared" si="131"/>
        <v>0</v>
      </c>
      <c r="AG123" s="95">
        <f t="shared" si="132"/>
        <v>0</v>
      </c>
      <c r="AH123" s="95">
        <f>IF(D123="D",AF123*AH$7,IF(AF123&gt;LOOKUP(E$109,HR!A:A,HR!B:B),(AF123-LOOKUP(E$109,HR!A:A,HR!B:B))*AH$7,0))</f>
        <v>0</v>
      </c>
      <c r="AI123" s="95">
        <f t="shared" si="133"/>
        <v>0</v>
      </c>
      <c r="AJ123" s="95">
        <f>IF(E123=" ",0,IF(D123="BR",0,IF(D123="D",0,IF(D123="NT",M123,LOOKUP(D123,Free!A:A,Free!B:B)*1/52))))</f>
        <v>0</v>
      </c>
      <c r="AK123" s="95">
        <f t="shared" si="134"/>
        <v>0</v>
      </c>
      <c r="AL123" s="95">
        <f t="shared" si="135"/>
        <v>0</v>
      </c>
      <c r="AM123" s="95">
        <f>IF(D123="D",AK123*AM$7,IF(AK123&gt;LOOKUP(1,HR!A:A,HR!B:B),(AK123-LOOKUP(1,HR!A:A,HR!B:B))*AH$7,0))</f>
        <v>0</v>
      </c>
      <c r="AN123" s="95">
        <f t="shared" si="136"/>
        <v>0</v>
      </c>
      <c r="AO123" s="99"/>
      <c r="AP123" s="62"/>
      <c r="AQ123" s="95">
        <f t="shared" si="147"/>
        <v>0</v>
      </c>
      <c r="AR123" s="95">
        <f t="shared" si="148"/>
        <v>0</v>
      </c>
      <c r="AS123" s="95">
        <f t="shared" si="149"/>
        <v>0</v>
      </c>
      <c r="AT123" s="95">
        <f t="shared" si="150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IF(E124=Employee!D$367,LOOKUP(E$109,NiTable!A:A,NiTable!AO:AO),"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IF(Employee!D$366="m","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 t="shared" si="141"/>
        <v>0</v>
      </c>
      <c r="I124" s="121">
        <f t="shared" si="142"/>
        <v>0</v>
      </c>
      <c r="J124" s="121">
        <f t="shared" si="143"/>
        <v>0</v>
      </c>
      <c r="K124" s="121">
        <f t="shared" si="144"/>
        <v>0</v>
      </c>
      <c r="L124" s="121">
        <f t="shared" si="145"/>
        <v>0</v>
      </c>
      <c r="M124" s="131" t="str">
        <f t="shared" si="146"/>
        <v xml:space="preserve"> </v>
      </c>
      <c r="N124" s="237" t="str">
        <f>IF(M124=" "," ",IF(M124=0," ",IF(Employee!O$362="W1",AN124,AI124-W99)))</f>
        <v xml:space="preserve"> </v>
      </c>
      <c r="O124" s="132" t="str">
        <f>IF(M124=" "," ",IF(M124=0," ",IF(Employee!P$355&gt;E$109,0,IF(C124="A",WNI!E776,IF(C124="B",WNI!F776,IF(C124="C",WNI!G776,IF(C124="J",WNI!H776," ")))))))</f>
        <v xml:space="preserve"> </v>
      </c>
      <c r="P124" s="123"/>
      <c r="Q124" s="123"/>
      <c r="R124" s="137" t="str">
        <f t="shared" si="125"/>
        <v xml:space="preserve"> </v>
      </c>
      <c r="S124" s="123"/>
      <c r="T124" s="124" t="str">
        <f>IF(M124=" "," ",IF(M124=0," ",WNI!I776))</f>
        <v xml:space="preserve"> </v>
      </c>
      <c r="U124" s="49"/>
      <c r="V124" s="60">
        <f>IF(Employee!H$372=E$109,Employee!D$372+SUM(M124)+V99,SUM(M124)+V99)</f>
        <v>0</v>
      </c>
      <c r="W124" s="60">
        <f>IF(Employee!H$372=E$109,Employee!D$373+SUM(N124)+W99,SUM(N124)+W99)</f>
        <v>0</v>
      </c>
      <c r="X124" s="60">
        <f t="shared" si="126"/>
        <v>0</v>
      </c>
      <c r="Y124" s="60">
        <f t="shared" si="127"/>
        <v>0</v>
      </c>
      <c r="Z124" s="60">
        <f t="shared" si="128"/>
        <v>0</v>
      </c>
      <c r="AA124" s="60">
        <f t="shared" si="129"/>
        <v>0</v>
      </c>
      <c r="AC124" s="60">
        <f t="shared" si="130"/>
        <v>0</v>
      </c>
      <c r="AD124" s="99"/>
      <c r="AE124" s="114">
        <f>IF(E124=" ",0,IF(D124="BR",0,IF(D124="D",0,IF(D124="NT",V124,LOOKUP(D124,Free!A:A,Free!B:B)*E$109/52))))</f>
        <v>0</v>
      </c>
      <c r="AF124" s="95">
        <f t="shared" si="131"/>
        <v>0</v>
      </c>
      <c r="AG124" s="95">
        <f t="shared" si="132"/>
        <v>0</v>
      </c>
      <c r="AH124" s="95">
        <f>IF(D124="D",AF124*AH$7,IF(AF124&gt;LOOKUP(E$109,HR!A:A,HR!B:B),(AF124-LOOKUP(E$109,HR!A:A,HR!B:B))*AH$7,0))</f>
        <v>0</v>
      </c>
      <c r="AI124" s="95">
        <f t="shared" si="133"/>
        <v>0</v>
      </c>
      <c r="AJ124" s="95">
        <f>IF(E124=" ",0,IF(D124="BR",0,IF(D124="D",0,IF(D124="NT",M124,LOOKUP(D124,Free!A:A,Free!B:B)*1/52))))</f>
        <v>0</v>
      </c>
      <c r="AK124" s="95">
        <f t="shared" si="134"/>
        <v>0</v>
      </c>
      <c r="AL124" s="95">
        <f t="shared" si="135"/>
        <v>0</v>
      </c>
      <c r="AM124" s="95">
        <f>IF(D124="D",AK124*AM$7,IF(AK124&gt;LOOKUP(1,HR!A:A,HR!B:B),(AK124-LOOKUP(1,HR!A:A,HR!B:B))*AH$7,0))</f>
        <v>0</v>
      </c>
      <c r="AN124" s="95">
        <f t="shared" si="136"/>
        <v>0</v>
      </c>
      <c r="AO124" s="99"/>
      <c r="AP124" s="62"/>
      <c r="AQ124" s="95">
        <f t="shared" si="147"/>
        <v>0</v>
      </c>
      <c r="AR124" s="95">
        <f t="shared" si="148"/>
        <v>0</v>
      </c>
      <c r="AS124" s="95">
        <f t="shared" si="149"/>
        <v>0</v>
      </c>
      <c r="AT124" s="95">
        <f t="shared" si="150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IF(E125=Employee!D$393,LOOKUP(E$109,NiTable!A:A,NiTable!AR:AR),"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IF(Employee!D$392="m","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 t="shared" si="141"/>
        <v>0</v>
      </c>
      <c r="I125" s="121">
        <f t="shared" si="142"/>
        <v>0</v>
      </c>
      <c r="J125" s="121">
        <f t="shared" si="143"/>
        <v>0</v>
      </c>
      <c r="K125" s="121">
        <f t="shared" si="144"/>
        <v>0</v>
      </c>
      <c r="L125" s="121">
        <f t="shared" si="145"/>
        <v>0</v>
      </c>
      <c r="M125" s="131" t="str">
        <f t="shared" si="146"/>
        <v xml:space="preserve"> </v>
      </c>
      <c r="N125" s="237" t="str">
        <f>IF(M125=" "," ",IF(M125=0," ",IF(Employee!O$388="W1",AN125,AI125-W100)))</f>
        <v xml:space="preserve"> </v>
      </c>
      <c r="O125" s="132" t="str">
        <f>IF(M125=" "," ",IF(M125=0," ",IF(Employee!P$381&gt;E$109,0,IF(C125="A",WNI!E777,IF(C125="B",WNI!F777,IF(C125="C",WNI!G777,IF(C125="J",WNI!H777," ")))))))</f>
        <v xml:space="preserve"> </v>
      </c>
      <c r="P125" s="123"/>
      <c r="Q125" s="123"/>
      <c r="R125" s="137" t="str">
        <f t="shared" si="125"/>
        <v xml:space="preserve"> </v>
      </c>
      <c r="S125" s="123"/>
      <c r="T125" s="124" t="str">
        <f>IF(M125=" "," ",IF(M125=0," ",WNI!I777))</f>
        <v xml:space="preserve"> </v>
      </c>
      <c r="U125" s="49"/>
      <c r="V125" s="60">
        <f>IF(Employee!H$398=E$109,Employee!D$398+SUM(M125)+V100,SUM(M125)+V100)</f>
        <v>0</v>
      </c>
      <c r="W125" s="60">
        <f>IF(Employee!H$398=E$109,Employee!D$399+SUM(N125)+W100,SUM(N125)+W100)</f>
        <v>0</v>
      </c>
      <c r="X125" s="60">
        <f t="shared" si="126"/>
        <v>0</v>
      </c>
      <c r="Y125" s="60">
        <f t="shared" si="127"/>
        <v>0</v>
      </c>
      <c r="Z125" s="60">
        <f t="shared" si="128"/>
        <v>0</v>
      </c>
      <c r="AA125" s="60">
        <f t="shared" si="129"/>
        <v>0</v>
      </c>
      <c r="AC125" s="60">
        <f t="shared" si="130"/>
        <v>0</v>
      </c>
      <c r="AD125" s="99"/>
      <c r="AE125" s="114">
        <f>IF(E125=" ",0,IF(D125="BR",0,IF(D125="D",0,IF(D125="NT",V125,LOOKUP(D125,Free!A:A,Free!B:B)*E$109/52))))</f>
        <v>0</v>
      </c>
      <c r="AF125" s="95">
        <f t="shared" si="131"/>
        <v>0</v>
      </c>
      <c r="AG125" s="95">
        <f t="shared" si="132"/>
        <v>0</v>
      </c>
      <c r="AH125" s="95">
        <f>IF(D125="D",AF125*AH$7,IF(AF125&gt;LOOKUP(E$109,HR!A:A,HR!B:B),(AF125-LOOKUP(E$109,HR!A:A,HR!B:B))*AH$7,0))</f>
        <v>0</v>
      </c>
      <c r="AI125" s="95">
        <f t="shared" si="133"/>
        <v>0</v>
      </c>
      <c r="AJ125" s="95">
        <f>IF(E125=" ",0,IF(D125="BR",0,IF(D125="D",0,IF(D125="NT",M125,LOOKUP(D125,Free!A:A,Free!B:B)*1/52))))</f>
        <v>0</v>
      </c>
      <c r="AK125" s="95">
        <f t="shared" si="134"/>
        <v>0</v>
      </c>
      <c r="AL125" s="95">
        <f t="shared" si="135"/>
        <v>0</v>
      </c>
      <c r="AM125" s="95">
        <f>IF(D125="D",AK125*AM$7,IF(AK125&gt;LOOKUP(1,HR!A:A,HR!B:B),(AK125-LOOKUP(1,HR!A:A,HR!B:B))*AH$7,0))</f>
        <v>0</v>
      </c>
      <c r="AN125" s="95">
        <f t="shared" si="136"/>
        <v>0</v>
      </c>
      <c r="AO125" s="99"/>
      <c r="AP125" s="62"/>
      <c r="AQ125" s="95">
        <f t="shared" si="147"/>
        <v>0</v>
      </c>
      <c r="AR125" s="95">
        <f t="shared" si="148"/>
        <v>0</v>
      </c>
      <c r="AS125" s="95">
        <f t="shared" si="149"/>
        <v>0</v>
      </c>
      <c r="AT125" s="95">
        <f t="shared" si="150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IF(E126=Employee!D$419,LOOKUP(E$109,NiTable!A:A,NiTable!AU:AU),"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IF(Employee!D$418="m","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 t="shared" si="141"/>
        <v>0</v>
      </c>
      <c r="I126" s="121">
        <f t="shared" si="142"/>
        <v>0</v>
      </c>
      <c r="J126" s="121">
        <f t="shared" si="143"/>
        <v>0</v>
      </c>
      <c r="K126" s="121">
        <f t="shared" si="144"/>
        <v>0</v>
      </c>
      <c r="L126" s="121">
        <f t="shared" si="145"/>
        <v>0</v>
      </c>
      <c r="M126" s="131" t="str">
        <f t="shared" si="146"/>
        <v xml:space="preserve"> </v>
      </c>
      <c r="N126" s="237" t="str">
        <f>IF(M126=" "," ",IF(M126=0," ",IF(Employee!O$414="W1",AN126,AI126-W101)))</f>
        <v xml:space="preserve"> </v>
      </c>
      <c r="O126" s="132" t="str">
        <f>IF(M126=" "," ",IF(M126=0," ",IF(Employee!P$407&gt;E$109,0,IF(C126="A",WNI!E778,IF(C126="B",WNI!F778,IF(C126="C",WNI!G778,IF(C126="J",WNI!H778," ")))))))</f>
        <v xml:space="preserve"> </v>
      </c>
      <c r="P126" s="123"/>
      <c r="Q126" s="123"/>
      <c r="R126" s="137" t="str">
        <f t="shared" si="125"/>
        <v xml:space="preserve"> </v>
      </c>
      <c r="S126" s="123"/>
      <c r="T126" s="124" t="str">
        <f>IF(M126=" "," ",IF(M126=0," ",WNI!I778))</f>
        <v xml:space="preserve"> </v>
      </c>
      <c r="U126" s="49"/>
      <c r="V126" s="60">
        <f>IF(Employee!H$424=E$109,Employee!D$424+SUM(M126)+V101,SUM(M126)+V101)</f>
        <v>0</v>
      </c>
      <c r="W126" s="60">
        <f>IF(Employee!H$424=E$109,Employee!D$425+SUM(N126)+W101,SUM(N126)+W101)</f>
        <v>0</v>
      </c>
      <c r="X126" s="60">
        <f t="shared" si="126"/>
        <v>0</v>
      </c>
      <c r="Y126" s="60">
        <f t="shared" si="127"/>
        <v>0</v>
      </c>
      <c r="Z126" s="60">
        <f t="shared" si="128"/>
        <v>0</v>
      </c>
      <c r="AA126" s="60">
        <f t="shared" si="129"/>
        <v>0</v>
      </c>
      <c r="AC126" s="60">
        <f t="shared" si="130"/>
        <v>0</v>
      </c>
      <c r="AD126" s="99"/>
      <c r="AE126" s="114">
        <f>IF(E126=" ",0,IF(D126="BR",0,IF(D126="D",0,IF(D126="NT",V126,LOOKUP(D126,Free!A:A,Free!B:B)*E$109/52))))</f>
        <v>0</v>
      </c>
      <c r="AF126" s="95">
        <f t="shared" si="131"/>
        <v>0</v>
      </c>
      <c r="AG126" s="95">
        <f t="shared" si="132"/>
        <v>0</v>
      </c>
      <c r="AH126" s="95">
        <f>IF(D126="D",AF126*AH$7,IF(AF126&gt;LOOKUP(E$109,HR!A:A,HR!B:B),(AF126-LOOKUP(E$109,HR!A:A,HR!B:B))*AH$7,0))</f>
        <v>0</v>
      </c>
      <c r="AI126" s="95">
        <f t="shared" si="133"/>
        <v>0</v>
      </c>
      <c r="AJ126" s="95">
        <f>IF(E126=" ",0,IF(D126="BR",0,IF(D126="D",0,IF(D126="NT",M126,LOOKUP(D126,Free!A:A,Free!B:B)*1/52))))</f>
        <v>0</v>
      </c>
      <c r="AK126" s="95">
        <f t="shared" si="134"/>
        <v>0</v>
      </c>
      <c r="AL126" s="95">
        <f t="shared" si="135"/>
        <v>0</v>
      </c>
      <c r="AM126" s="95">
        <f>IF(D126="D",AK126*AM$7,IF(AK126&gt;LOOKUP(1,HR!A:A,HR!B:B),(AK126-LOOKUP(1,HR!A:A,HR!B:B))*AH$7,0))</f>
        <v>0</v>
      </c>
      <c r="AN126" s="95">
        <f t="shared" si="136"/>
        <v>0</v>
      </c>
      <c r="AO126" s="99"/>
      <c r="AP126" s="62"/>
      <c r="AQ126" s="95">
        <f t="shared" si="147"/>
        <v>0</v>
      </c>
      <c r="AR126" s="95">
        <f t="shared" si="148"/>
        <v>0</v>
      </c>
      <c r="AS126" s="95">
        <f t="shared" si="149"/>
        <v>0</v>
      </c>
      <c r="AT126" s="95">
        <f t="shared" si="150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IF(E127=Employee!D$445,LOOKUP(E$109,NiTable!A:A,NiTable!AX:AX),"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IF(Employee!D$444="m","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 t="shared" si="141"/>
        <v>0</v>
      </c>
      <c r="I127" s="121">
        <f t="shared" si="142"/>
        <v>0</v>
      </c>
      <c r="J127" s="121">
        <f t="shared" si="143"/>
        <v>0</v>
      </c>
      <c r="K127" s="121">
        <f t="shared" si="144"/>
        <v>0</v>
      </c>
      <c r="L127" s="121">
        <f t="shared" si="145"/>
        <v>0</v>
      </c>
      <c r="M127" s="131" t="str">
        <f t="shared" si="146"/>
        <v xml:space="preserve"> </v>
      </c>
      <c r="N127" s="237" t="str">
        <f>IF(M127=" "," ",IF(M127=0," ",IF(Employee!O$440="W1",AN127,AI127-W102)))</f>
        <v xml:space="preserve"> </v>
      </c>
      <c r="O127" s="132" t="str">
        <f>IF(M127=" "," ",IF(M127=0," ",IF(Employee!P$433&gt;E$109,0,IF(C127="A",WNI!E779,IF(C127="B",WNI!F779,IF(C127="C",WNI!G779,IF(C127="J",WNI!H779," ")))))))</f>
        <v xml:space="preserve"> </v>
      </c>
      <c r="P127" s="123"/>
      <c r="Q127" s="123"/>
      <c r="R127" s="137" t="str">
        <f t="shared" si="125"/>
        <v xml:space="preserve"> </v>
      </c>
      <c r="S127" s="123"/>
      <c r="T127" s="124" t="str">
        <f>IF(M127=" "," ",IF(M127=0," ",WNI!I779))</f>
        <v xml:space="preserve"> </v>
      </c>
      <c r="U127" s="49"/>
      <c r="V127" s="60">
        <f>IF(Employee!H$450=E$109,Employee!D$450+SUM(M127)+V102,SUM(M127)+V102)</f>
        <v>0</v>
      </c>
      <c r="W127" s="60">
        <f>IF(Employee!H$450=E$109,Employee!D$451+SUM(N127)+W102,SUM(N127)+W102)</f>
        <v>0</v>
      </c>
      <c r="X127" s="60">
        <f t="shared" si="126"/>
        <v>0</v>
      </c>
      <c r="Y127" s="60">
        <f t="shared" si="127"/>
        <v>0</v>
      </c>
      <c r="Z127" s="60">
        <f t="shared" si="128"/>
        <v>0</v>
      </c>
      <c r="AA127" s="60">
        <f t="shared" si="129"/>
        <v>0</v>
      </c>
      <c r="AC127" s="60">
        <f t="shared" si="130"/>
        <v>0</v>
      </c>
      <c r="AD127" s="99"/>
      <c r="AE127" s="114">
        <f>IF(E127=" ",0,IF(D127="BR",0,IF(D127="D",0,IF(D127="NT",V127,LOOKUP(D127,Free!A:A,Free!B:B)*E$109/52))))</f>
        <v>0</v>
      </c>
      <c r="AF127" s="95">
        <f t="shared" si="131"/>
        <v>0</v>
      </c>
      <c r="AG127" s="95">
        <f t="shared" si="132"/>
        <v>0</v>
      </c>
      <c r="AH127" s="95">
        <f>IF(D127="D",AF127*AH$7,IF(AF127&gt;LOOKUP(E$109,HR!A:A,HR!B:B),(AF127-LOOKUP(E$109,HR!A:A,HR!B:B))*AH$7,0))</f>
        <v>0</v>
      </c>
      <c r="AI127" s="95">
        <f t="shared" si="133"/>
        <v>0</v>
      </c>
      <c r="AJ127" s="95">
        <f>IF(E127=" ",0,IF(D127="BR",0,IF(D127="D",0,IF(D127="NT",M127,LOOKUP(D127,Free!A:A,Free!B:B)*1/52))))</f>
        <v>0</v>
      </c>
      <c r="AK127" s="95">
        <f t="shared" si="134"/>
        <v>0</v>
      </c>
      <c r="AL127" s="95">
        <f t="shared" si="135"/>
        <v>0</v>
      </c>
      <c r="AM127" s="95">
        <f>IF(D127="D",AK127*AM$7,IF(AK127&gt;LOOKUP(1,HR!A:A,HR!B:B),(AK127-LOOKUP(1,HR!A:A,HR!B:B))*AH$7,0))</f>
        <v>0</v>
      </c>
      <c r="AN127" s="95">
        <f t="shared" si="136"/>
        <v>0</v>
      </c>
      <c r="AO127" s="99"/>
      <c r="AP127" s="62"/>
      <c r="AQ127" s="95">
        <f t="shared" si="147"/>
        <v>0</v>
      </c>
      <c r="AR127" s="95">
        <f t="shared" si="148"/>
        <v>0</v>
      </c>
      <c r="AS127" s="95">
        <f t="shared" si="149"/>
        <v>0</v>
      </c>
      <c r="AT127" s="95">
        <f t="shared" si="150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IF(E128=Employee!D$471,LOOKUP(E$109,NiTable!A:A,NiTable!BA:BA),"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IF(Employee!D$470="m","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 t="shared" si="141"/>
        <v>0</v>
      </c>
      <c r="I128" s="121">
        <f t="shared" si="142"/>
        <v>0</v>
      </c>
      <c r="J128" s="121">
        <f t="shared" si="143"/>
        <v>0</v>
      </c>
      <c r="K128" s="121">
        <f t="shared" si="144"/>
        <v>0</v>
      </c>
      <c r="L128" s="121">
        <f t="shared" si="145"/>
        <v>0</v>
      </c>
      <c r="M128" s="131" t="str">
        <f t="shared" si="146"/>
        <v xml:space="preserve"> </v>
      </c>
      <c r="N128" s="237" t="str">
        <f>IF(M128=" "," ",IF(M128=0," ",IF(Employee!O$466="W1",AN128,AI128-W103)))</f>
        <v xml:space="preserve"> </v>
      </c>
      <c r="O128" s="132" t="str">
        <f>IF(M128=" "," ",IF(M128=0," ",IF(Employee!P$459&gt;E$109,0,IF(C128="A",WNI!E780,IF(C128="B",WNI!F780,IF(C128="C",WNI!G780,IF(C128="J",WNI!H780," ")))))))</f>
        <v xml:space="preserve"> </v>
      </c>
      <c r="P128" s="123"/>
      <c r="Q128" s="123"/>
      <c r="R128" s="137" t="str">
        <f t="shared" si="125"/>
        <v xml:space="preserve"> </v>
      </c>
      <c r="S128" s="123"/>
      <c r="T128" s="124" t="str">
        <f>IF(M128=" "," ",IF(M128=0," ",WNI!I780))</f>
        <v xml:space="preserve"> </v>
      </c>
      <c r="U128" s="49"/>
      <c r="V128" s="60">
        <f>IF(Employee!H$476=E$109,Employee!D$476+SUM(M128)+V103,SUM(M128)+V103)</f>
        <v>0</v>
      </c>
      <c r="W128" s="60">
        <f>IF(Employee!H$476=E$109,Employee!D$477+SUM(N128)+W103,SUM(N128)+W103)</f>
        <v>0</v>
      </c>
      <c r="X128" s="60">
        <f t="shared" si="126"/>
        <v>0</v>
      </c>
      <c r="Y128" s="60">
        <f t="shared" si="127"/>
        <v>0</v>
      </c>
      <c r="Z128" s="60">
        <f t="shared" si="128"/>
        <v>0</v>
      </c>
      <c r="AA128" s="60">
        <f t="shared" si="129"/>
        <v>0</v>
      </c>
      <c r="AC128" s="60">
        <f t="shared" si="130"/>
        <v>0</v>
      </c>
      <c r="AD128" s="99"/>
      <c r="AE128" s="114">
        <f>IF(E128=" ",0,IF(D128="BR",0,IF(D128="D",0,IF(D128="NT",V128,LOOKUP(D128,Free!A:A,Free!B:B)*E$109/52))))</f>
        <v>0</v>
      </c>
      <c r="AF128" s="95">
        <f t="shared" si="131"/>
        <v>0</v>
      </c>
      <c r="AG128" s="95">
        <f t="shared" si="132"/>
        <v>0</v>
      </c>
      <c r="AH128" s="95">
        <f>IF(D128="D",AF128*AH$7,IF(AF128&gt;LOOKUP(E$109,HR!A:A,HR!B:B),(AF128-LOOKUP(E$109,HR!A:A,HR!B:B))*AH$7,0))</f>
        <v>0</v>
      </c>
      <c r="AI128" s="95">
        <f t="shared" si="133"/>
        <v>0</v>
      </c>
      <c r="AJ128" s="95">
        <f>IF(E128=" ",0,IF(D128="BR",0,IF(D128="D",0,IF(D128="NT",M128,LOOKUP(D128,Free!A:A,Free!B:B)*1/52))))</f>
        <v>0</v>
      </c>
      <c r="AK128" s="95">
        <f t="shared" si="134"/>
        <v>0</v>
      </c>
      <c r="AL128" s="95">
        <f t="shared" si="135"/>
        <v>0</v>
      </c>
      <c r="AM128" s="95">
        <f>IF(D128="D",AK128*AM$7,IF(AK128&gt;LOOKUP(1,HR!A:A,HR!B:B),(AK128-LOOKUP(1,HR!A:A,HR!B:B))*AH$7,0))</f>
        <v>0</v>
      </c>
      <c r="AN128" s="95">
        <f t="shared" si="136"/>
        <v>0</v>
      </c>
      <c r="AO128" s="99"/>
      <c r="AP128" s="62"/>
      <c r="AQ128" s="95">
        <f t="shared" si="147"/>
        <v>0</v>
      </c>
      <c r="AR128" s="95">
        <f t="shared" si="148"/>
        <v>0</v>
      </c>
      <c r="AS128" s="95">
        <f t="shared" si="149"/>
        <v>0</v>
      </c>
      <c r="AT128" s="95">
        <f t="shared" si="150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IF(E129=Employee!D$497,LOOKUP(E$109,NiTable!A:A,NiTable!BD:BD),"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IF(Employee!D$496="m","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 t="shared" si="141"/>
        <v>0</v>
      </c>
      <c r="I129" s="121">
        <f t="shared" si="142"/>
        <v>0</v>
      </c>
      <c r="J129" s="121">
        <f t="shared" si="143"/>
        <v>0</v>
      </c>
      <c r="K129" s="121">
        <f t="shared" si="144"/>
        <v>0</v>
      </c>
      <c r="L129" s="121">
        <f t="shared" si="145"/>
        <v>0</v>
      </c>
      <c r="M129" s="131" t="str">
        <f t="shared" si="146"/>
        <v xml:space="preserve"> </v>
      </c>
      <c r="N129" s="237" t="str">
        <f>IF(M129=" "," ",IF(M129=0," ",IF(Employee!O$492="W1",AN129,AI129-W104)))</f>
        <v xml:space="preserve"> </v>
      </c>
      <c r="O129" s="132" t="str">
        <f>IF(M129=" "," ",IF(M129=0," ",IF(Employee!P$485&gt;E$109,0,IF(C129="A",WNI!E781,IF(C129="B",WNI!F781,IF(C129="C",WNI!G781,IF(C129="J",WNI!H781," ")))))))</f>
        <v xml:space="preserve"> </v>
      </c>
      <c r="P129" s="123"/>
      <c r="Q129" s="123"/>
      <c r="R129" s="137" t="str">
        <f t="shared" si="125"/>
        <v xml:space="preserve"> </v>
      </c>
      <c r="S129" s="123"/>
      <c r="T129" s="124" t="str">
        <f>IF(M129=" "," ",IF(M129=0," ",WNI!I781))</f>
        <v xml:space="preserve"> </v>
      </c>
      <c r="U129" s="49"/>
      <c r="V129" s="60">
        <f>IF(Employee!H$502=E$109,Employee!D$502+SUM(M129)+V104,SUM(M129)+V104)</f>
        <v>0</v>
      </c>
      <c r="W129" s="60">
        <f>IF(Employee!H$502=E$109,Employee!D$503+SUM(N129)+W104,SUM(N129)+W104)</f>
        <v>0</v>
      </c>
      <c r="X129" s="60">
        <f t="shared" si="126"/>
        <v>0</v>
      </c>
      <c r="Y129" s="60">
        <f t="shared" si="127"/>
        <v>0</v>
      </c>
      <c r="Z129" s="60">
        <f t="shared" si="128"/>
        <v>0</v>
      </c>
      <c r="AA129" s="60">
        <f t="shared" si="129"/>
        <v>0</v>
      </c>
      <c r="AC129" s="60">
        <f t="shared" si="130"/>
        <v>0</v>
      </c>
      <c r="AD129" s="99"/>
      <c r="AE129" s="114">
        <f>IF(E129=" ",0,IF(D129="BR",0,IF(D129="D",0,IF(D129="NT",V129,LOOKUP(D129,Free!A:A,Free!B:B)*E$109/52))))</f>
        <v>0</v>
      </c>
      <c r="AF129" s="95">
        <f t="shared" si="131"/>
        <v>0</v>
      </c>
      <c r="AG129" s="95">
        <f t="shared" si="132"/>
        <v>0</v>
      </c>
      <c r="AH129" s="95">
        <f>IF(D129="D",AF129*AH$7,IF(AF129&gt;LOOKUP(E$109,HR!A:A,HR!B:B),(AF129-LOOKUP(E$109,HR!A:A,HR!B:B))*AH$7,0))</f>
        <v>0</v>
      </c>
      <c r="AI129" s="95">
        <f t="shared" si="133"/>
        <v>0</v>
      </c>
      <c r="AJ129" s="95">
        <f>IF(E129=" ",0,IF(D129="BR",0,IF(D129="D",0,IF(D129="NT",M129,LOOKUP(D129,Free!A:A,Free!B:B)*1/52))))</f>
        <v>0</v>
      </c>
      <c r="AK129" s="95">
        <f t="shared" si="134"/>
        <v>0</v>
      </c>
      <c r="AL129" s="95">
        <f t="shared" si="135"/>
        <v>0</v>
      </c>
      <c r="AM129" s="95">
        <f>IF(D129="D",AK129*AM$7,IF(AK129&gt;LOOKUP(1,HR!A:A,HR!B:B),(AK129-LOOKUP(1,HR!A:A,HR!B:B))*AH$7,0))</f>
        <v>0</v>
      </c>
      <c r="AN129" s="95">
        <f t="shared" si="136"/>
        <v>0</v>
      </c>
      <c r="AO129" s="99"/>
      <c r="AP129" s="62"/>
      <c r="AQ129" s="95">
        <f t="shared" si="147"/>
        <v>0</v>
      </c>
      <c r="AR129" s="95">
        <f t="shared" si="148"/>
        <v>0</v>
      </c>
      <c r="AS129" s="95">
        <f t="shared" si="149"/>
        <v>0</v>
      </c>
      <c r="AT129" s="95">
        <f t="shared" si="150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IF(E130=Employee!D$523,LOOKUP(E$109,NiTable!A:A,NiTable!BG:BG),"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IF(Employee!D$522="m","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 t="shared" si="141"/>
        <v>0</v>
      </c>
      <c r="I130" s="147">
        <f t="shared" si="142"/>
        <v>0</v>
      </c>
      <c r="J130" s="147">
        <f t="shared" si="143"/>
        <v>0</v>
      </c>
      <c r="K130" s="147">
        <f t="shared" si="144"/>
        <v>0</v>
      </c>
      <c r="L130" s="147">
        <f t="shared" si="145"/>
        <v>0</v>
      </c>
      <c r="M130" s="133" t="str">
        <f t="shared" si="146"/>
        <v xml:space="preserve"> </v>
      </c>
      <c r="N130" s="134" t="str">
        <f>IF(M130=" "," ",IF(M130=0," ",IF(Employee!O$518="W1",AN130,AI130-W105)))</f>
        <v xml:space="preserve"> </v>
      </c>
      <c r="O130" s="132" t="str">
        <f>IF(M130=" "," ",IF(M130=0," ",IF(Employee!P$511&gt;E$109,0,IF(C130="A",WNI!E782,IF(C130="B",WNI!F782,IF(C130="C",WNI!G782,IF(C130="J",WNI!H782," ")))))))</f>
        <v xml:space="preserve"> </v>
      </c>
      <c r="P130" s="135"/>
      <c r="Q130" s="135"/>
      <c r="R130" s="137" t="str">
        <f t="shared" si="125"/>
        <v xml:space="preserve"> </v>
      </c>
      <c r="S130" s="123"/>
      <c r="T130" s="124" t="str">
        <f>IF(M130=" "," ",IF(M130=0," ",WNI!I782))</f>
        <v xml:space="preserve"> </v>
      </c>
      <c r="U130" s="49"/>
      <c r="V130" s="60">
        <f>IF(Employee!H$528=E$109,Employee!D$528+SUM(M130)+V105,SUM(M130)+V105)</f>
        <v>0</v>
      </c>
      <c r="W130" s="60">
        <f>IF(Employee!H$528=E$109,Employee!D$529+SUM(N130)+W105,SUM(N130)+W105)</f>
        <v>0</v>
      </c>
      <c r="X130" s="60">
        <f t="shared" si="126"/>
        <v>0</v>
      </c>
      <c r="Y130" s="60">
        <f t="shared" si="127"/>
        <v>0</v>
      </c>
      <c r="Z130" s="60">
        <f t="shared" si="128"/>
        <v>0</v>
      </c>
      <c r="AA130" s="60">
        <f t="shared" si="129"/>
        <v>0</v>
      </c>
      <c r="AC130" s="60">
        <f t="shared" si="130"/>
        <v>0</v>
      </c>
      <c r="AD130" s="99"/>
      <c r="AE130" s="114">
        <f>IF(E130=" ",0,IF(D130="BR",0,IF(D130="D",0,IF(D130="NT",V130,LOOKUP(D130,Free!A:A,Free!B:B)*E$109/52))))</f>
        <v>0</v>
      </c>
      <c r="AF130" s="95">
        <f t="shared" si="131"/>
        <v>0</v>
      </c>
      <c r="AG130" s="95">
        <f t="shared" si="132"/>
        <v>0</v>
      </c>
      <c r="AH130" s="95">
        <f>IF(D130="D",AF130*AH$7,IF(AF130&gt;LOOKUP(E$109,HR!A:A,HR!B:B),(AF130-LOOKUP(E$109,HR!A:A,HR!B:B))*AH$7,0))</f>
        <v>0</v>
      </c>
      <c r="AI130" s="95">
        <f t="shared" si="133"/>
        <v>0</v>
      </c>
      <c r="AJ130" s="95">
        <f>IF(E130=" ",0,IF(D130="BR",0,IF(D130="D",0,IF(D130="NT",M130,LOOKUP(D130,Free!A:A,Free!B:B)*1/52))))</f>
        <v>0</v>
      </c>
      <c r="AK130" s="95">
        <f t="shared" si="134"/>
        <v>0</v>
      </c>
      <c r="AL130" s="95">
        <f t="shared" si="135"/>
        <v>0</v>
      </c>
      <c r="AM130" s="95">
        <f>IF(D130="D",AK130*AM$7,IF(AK130&gt;LOOKUP(1,HR!A:A,HR!B:B),(AK130-LOOKUP(1,HR!A:A,HR!B:B))*AH$7,0))</f>
        <v>0</v>
      </c>
      <c r="AN130" s="95">
        <f t="shared" si="136"/>
        <v>0</v>
      </c>
      <c r="AO130" s="99"/>
      <c r="AP130" s="62"/>
      <c r="AQ130" s="95">
        <f t="shared" si="147"/>
        <v>0</v>
      </c>
      <c r="AR130" s="95">
        <f t="shared" si="148"/>
        <v>0</v>
      </c>
      <c r="AS130" s="95">
        <f t="shared" si="149"/>
        <v>0</v>
      </c>
      <c r="AT130" s="95">
        <f t="shared" si="150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450"/>
      <c r="H131" s="134"/>
      <c r="I131" s="135"/>
      <c r="J131" s="135"/>
      <c r="K131" s="174"/>
      <c r="L131" s="174"/>
      <c r="M131" s="173">
        <f t="shared" ref="M131:R131" si="151">SUM(M111:M130)</f>
        <v>0</v>
      </c>
      <c r="N131" s="165">
        <f t="shared" si="151"/>
        <v>0</v>
      </c>
      <c r="O131" s="165">
        <f t="shared" si="151"/>
        <v>0</v>
      </c>
      <c r="P131" s="165">
        <f t="shared" si="151"/>
        <v>0</v>
      </c>
      <c r="Q131" s="165">
        <f t="shared" si="151"/>
        <v>0</v>
      </c>
      <c r="R131" s="165">
        <f t="shared" si="151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s="53" customFormat="1" ht="24" customHeight="1" thickBot="1" x14ac:dyDescent="0.25">
      <c r="A132" s="141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224"/>
      <c r="V132" s="83"/>
      <c r="W132" s="83"/>
      <c r="X132" s="83"/>
      <c r="Y132" s="225"/>
      <c r="Z132" s="83"/>
      <c r="AA132" s="83"/>
      <c r="AB132" s="84"/>
      <c r="AC132" s="83"/>
      <c r="AD132" s="98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8"/>
      <c r="AP132" s="62"/>
      <c r="AQ132" s="219"/>
      <c r="AR132" s="219"/>
      <c r="AS132" s="219"/>
      <c r="AT132" s="219"/>
      <c r="AU132" s="62"/>
    </row>
    <row r="133" spans="1:47" ht="18" customHeight="1" thickTop="1" thickBot="1" x14ac:dyDescent="0.25">
      <c r="A133" s="40"/>
      <c r="B133" s="404" t="s">
        <v>35</v>
      </c>
      <c r="C133" s="400"/>
      <c r="D133" s="400"/>
      <c r="E133" s="398"/>
      <c r="F133" s="41"/>
      <c r="G133" s="41"/>
      <c r="H133" s="54"/>
      <c r="I133" s="54"/>
      <c r="J133" s="54"/>
      <c r="K133" s="57"/>
      <c r="L133" s="57"/>
      <c r="M133" s="54"/>
      <c r="N133" s="42"/>
      <c r="O133" s="388" t="s">
        <v>39</v>
      </c>
      <c r="P133" s="389"/>
      <c r="Q133" s="390"/>
      <c r="R133" s="391"/>
      <c r="S133" s="392"/>
      <c r="T133" s="392"/>
      <c r="U133" s="43"/>
      <c r="AD133" s="99"/>
      <c r="AO133" s="99"/>
      <c r="AP133" s="62"/>
      <c r="AQ133" s="220"/>
      <c r="AR133" s="220"/>
      <c r="AS133" s="220"/>
      <c r="AT133" s="220"/>
      <c r="AU133" s="62"/>
    </row>
    <row r="134" spans="1:47" ht="18" customHeight="1" thickTop="1" thickBot="1" x14ac:dyDescent="0.25">
      <c r="A134" s="44"/>
      <c r="B134" s="399" t="s">
        <v>10</v>
      </c>
      <c r="C134" s="400"/>
      <c r="D134" s="398"/>
      <c r="E134" s="212">
        <v>9</v>
      </c>
      <c r="F134" s="62"/>
      <c r="G134" s="62"/>
      <c r="H134" s="399" t="s">
        <v>39</v>
      </c>
      <c r="I134" s="400"/>
      <c r="J134" s="398"/>
      <c r="K134" s="401" t="s">
        <v>327</v>
      </c>
      <c r="L134" s="402"/>
      <c r="M134" s="403"/>
      <c r="N134" s="28"/>
      <c r="O134" s="405" t="s">
        <v>117</v>
      </c>
      <c r="P134" s="406"/>
      <c r="Q134" s="406"/>
      <c r="R134" s="407"/>
      <c r="S134" s="45"/>
      <c r="T134" s="172"/>
      <c r="U134" s="47"/>
      <c r="AD134" s="99"/>
      <c r="AO134" s="99"/>
      <c r="AP134" s="62"/>
      <c r="AQ134" s="219"/>
      <c r="AR134" s="219"/>
      <c r="AS134" s="219"/>
      <c r="AT134" s="219"/>
      <c r="AU134" s="62"/>
    </row>
    <row r="135" spans="1:47" ht="18" customHeight="1" thickTop="1" x14ac:dyDescent="0.2">
      <c r="A135" s="44"/>
      <c r="B135" s="91"/>
      <c r="C135" s="32"/>
      <c r="D135" s="32"/>
      <c r="E135" s="46"/>
      <c r="F135" s="45"/>
      <c r="G135" s="45"/>
      <c r="H135" s="55"/>
      <c r="I135" s="55"/>
      <c r="J135" s="55"/>
      <c r="K135" s="58"/>
      <c r="L135" s="58"/>
      <c r="M135" s="55"/>
      <c r="N135" s="116"/>
      <c r="O135" s="55"/>
      <c r="P135" s="55"/>
      <c r="Q135" s="55"/>
      <c r="R135" s="55"/>
      <c r="S135" s="45"/>
      <c r="T135" s="55"/>
      <c r="U135" s="47"/>
      <c r="AD135" s="99"/>
      <c r="AO135" s="99"/>
      <c r="AP135" s="62"/>
      <c r="AQ135" s="219"/>
      <c r="AR135" s="219"/>
      <c r="AS135" s="219"/>
      <c r="AT135" s="219"/>
      <c r="AU135" s="62"/>
    </row>
    <row r="136" spans="1:47" ht="18" customHeight="1" x14ac:dyDescent="0.2">
      <c r="A136" s="44"/>
      <c r="B136" s="149" t="str">
        <f>IF(E136=" "," ",IF(Employee!F$24&gt;E$134," ",IF(Employee!F$26&lt;E$134," ",Employee!D$30)))</f>
        <v xml:space="preserve"> </v>
      </c>
      <c r="C136" s="110" t="str">
        <f>IF(E136=Employee!D$29,LOOKUP(E$134,NiTable!A:A,NiTable!C:C)," ")</f>
        <v xml:space="preserve"> </v>
      </c>
      <c r="D136" s="110" t="str">
        <f>IF(E136=Employee!D$29,LOOKUP(E$134,TaxCode!A:A,TaxCode!F:F)," ")</f>
        <v xml:space="preserve"> </v>
      </c>
      <c r="E136" s="150" t="str">
        <f>IF(Employee!D$28="w"," ",IF(Employee!F$24&gt;E$134," ",IF(Employee!F$26&lt;E$134," ",Employee!D$29)))</f>
        <v xml:space="preserve"> </v>
      </c>
      <c r="F136" s="242" t="str">
        <f>IF(E136=" "," ",IF(Employee!F$24&gt;E$134," ",IF(Employee!F$26&lt;E$134," ",Employee!D$15)))</f>
        <v xml:space="preserve"> </v>
      </c>
      <c r="G136" s="167"/>
      <c r="H136" s="126">
        <f>IF(T$134="Y",'Nov08'!H111,0)</f>
        <v>0</v>
      </c>
      <c r="I136" s="117">
        <f>IF(T$134="Y",'Nov08'!I111,0)</f>
        <v>0</v>
      </c>
      <c r="J136" s="117">
        <f>IF(T$134="Y",'Nov08'!J111,0)</f>
        <v>0</v>
      </c>
      <c r="K136" s="117">
        <f>IF(T$134="Y",'Nov08'!K111,I136*J136)</f>
        <v>0</v>
      </c>
      <c r="L136" s="117">
        <f>IF(T$134="Y",'Nov08'!L111,0)</f>
        <v>0</v>
      </c>
      <c r="M136" s="232" t="str">
        <f>IF(E136=" "," ",IF(T$134="Y",'Nov08'!M111,IF((H136+K136+L136)&gt;0,H136+K136+L136," ")))</f>
        <v xml:space="preserve"> </v>
      </c>
      <c r="N136" s="235" t="str">
        <f>IF(M136=" "," ",IF(M136=0," ",IF(Employee!O$24="M1",AN136,AI136-'Nov08'!W111)))</f>
        <v xml:space="preserve"> </v>
      </c>
      <c r="O136" s="130" t="str">
        <f>IF(M136=" "," ",IF(M136=0," ",IF(Employee!P$17&gt;E$134,0,IF(C136="A",MNI!E163,IF(C136="B",MNI!F163,IF(C136="C",MNI!G163,IF(C136="J",MNI!H163," ")))))))</f>
        <v xml:space="preserve"> </v>
      </c>
      <c r="P136" s="119"/>
      <c r="Q136" s="236"/>
      <c r="R136" s="236" t="str">
        <f t="shared" ref="R136:R144" si="152">IF(M136=" "," ",IF(M136=0," ",M136-SUM(N136:Q136)))</f>
        <v xml:space="preserve"> </v>
      </c>
      <c r="S136" s="123"/>
      <c r="T136" s="120" t="str">
        <f>IF(M136=" "," ",IF(M136=0," ",MNI!I163))</f>
        <v xml:space="preserve"> </v>
      </c>
      <c r="U136" s="49"/>
      <c r="V136" s="60">
        <f>IF(Employee!H$35=E$134,Employee!D$34+SUM(M136)+'Nov08'!V111,SUM(M136)+'Nov08'!V111)</f>
        <v>0</v>
      </c>
      <c r="W136" s="60">
        <f>IF(Employee!H$35=E$134,Employee!D$35+SUM(N136)+'Nov08'!W111,SUM(N136)+'Nov08'!W111)</f>
        <v>0</v>
      </c>
      <c r="X136" s="60">
        <f>IF(O136=" ",'Nov08'!X111,O136+'Nov08'!X111)</f>
        <v>0</v>
      </c>
      <c r="Y136" s="60">
        <f>IF(P136=" ",'Nov08'!Y111,P136+'Nov08'!Y111)</f>
        <v>0</v>
      </c>
      <c r="Z136" s="60">
        <f>IF(Q136=" ",'Nov08'!Z111,Q136+'Nov08'!Z111)</f>
        <v>0</v>
      </c>
      <c r="AA136" s="60">
        <f>IF(R136=" ",'Nov08'!AA111,R136+'Nov08'!AA111)</f>
        <v>0</v>
      </c>
      <c r="AB136" s="61"/>
      <c r="AC136" s="60">
        <f>IF(T136=" ",'Nov08'!AC111,T136+'Nov08'!AC111)</f>
        <v>0</v>
      </c>
      <c r="AD136" s="99"/>
      <c r="AE136" s="114">
        <f>IF(E136=" ",0,IF(D136="BR",0,IF(D136="D",0,IF(D136="NT",V136,LOOKUP(D136,Free!A:A,Free!C:C)*E$134/12))))</f>
        <v>0</v>
      </c>
      <c r="AF136" s="95">
        <f>IF(E136=" ",0,V136-AE136)</f>
        <v>0</v>
      </c>
      <c r="AG136" s="95">
        <f>AF136*AG$7</f>
        <v>0</v>
      </c>
      <c r="AH136" s="95">
        <f>IF(D136="D",AF136*AH$7,IF(AF136&gt;LOOKUP(E$134,HR!A:A,HR!C:C),(AF136-LOOKUP(E$134,HR!A:A,HR!C:C))*AH$7,0))</f>
        <v>0</v>
      </c>
      <c r="AI136" s="95">
        <f>IF(AF136&lt;1,0,AG136+AH136)</f>
        <v>0</v>
      </c>
      <c r="AJ136" s="95">
        <f>IF(E136=" ",0,IF(D136="BR",0,IF(D136="D",0,IF(D136="NT",M136,LOOKUP(D136,Free!A:A,Free!C:C)*1/12))))</f>
        <v>0</v>
      </c>
      <c r="AK136" s="95">
        <f>IF(E136=" ",0,SUM(M136)-AJ136)</f>
        <v>0</v>
      </c>
      <c r="AL136" s="95">
        <f>AK136*AL$7</f>
        <v>0</v>
      </c>
      <c r="AM136" s="95">
        <f>IF(D136="D",AK136*AM$7,IF(AK136&gt;LOOKUP(1,HR!A:A,HR!C:C),(AK136-LOOKUP(1,HR!A:A,HR!C:C))*AH$7,0))</f>
        <v>0</v>
      </c>
      <c r="AN136" s="95">
        <f>IF(AK136&lt;1,0,AL136+AM136)</f>
        <v>0</v>
      </c>
      <c r="AO136" s="99"/>
      <c r="AP136" s="62"/>
      <c r="AQ136" s="95">
        <f>IF(G136="SSP",H136,0)</f>
        <v>0</v>
      </c>
      <c r="AR136" s="95">
        <f>IF(G136="SMP",H136,0)</f>
        <v>0</v>
      </c>
      <c r="AS136" s="95">
        <f>IF(G136="SPP",H136,0)</f>
        <v>0</v>
      </c>
      <c r="AT136" s="95">
        <f>IF(G136="SAP",H136,0)</f>
        <v>0</v>
      </c>
      <c r="AU136" s="62"/>
    </row>
    <row r="137" spans="1:47" ht="18" customHeight="1" x14ac:dyDescent="0.2">
      <c r="A137" s="44"/>
      <c r="B137" s="151" t="str">
        <f>IF(E137=" "," ",IF(Employee!F$50&gt;E$134," ",IF(Employee!F$52&lt;E$134," ",Employee!D$56)))</f>
        <v xml:space="preserve"> </v>
      </c>
      <c r="C137" s="32" t="str">
        <f>IF(E137=Employee!D$55,LOOKUP(E$134,NiTable!A:A,NiTable!F:F)," ")</f>
        <v xml:space="preserve"> </v>
      </c>
      <c r="D137" s="32" t="str">
        <f>IF(E137=Employee!D$55,LOOKUP(E$134,TaxCode!A:A,TaxCode!L:L)," ")</f>
        <v xml:space="preserve"> </v>
      </c>
      <c r="E137" s="152" t="str">
        <f>IF(Employee!D$54="w"," ",IF(Employee!F$50&gt;E$134," ",IF(Employee!F$52&lt;E$134," ",Employee!D$55)))</f>
        <v xml:space="preserve"> </v>
      </c>
      <c r="F137" s="243" t="str">
        <f>IF(E137=" "," ",IF(Employee!F$50&gt;E$134," ",IF(Employee!F$52&lt;E$134," ",Employee!D$41)))</f>
        <v xml:space="preserve"> </v>
      </c>
      <c r="G137" s="167"/>
      <c r="H137" s="127">
        <f>IF(T$134="Y",'Nov08'!H112,0)</f>
        <v>0</v>
      </c>
      <c r="I137" s="121">
        <f>IF(T$134="Y",'Nov08'!I112,0)</f>
        <v>0</v>
      </c>
      <c r="J137" s="121">
        <f>IF(T$134="Y",'Nov08'!J112,0)</f>
        <v>0</v>
      </c>
      <c r="K137" s="121">
        <f>IF(T$134="Y",'Nov08'!K112,I137*J137)</f>
        <v>0</v>
      </c>
      <c r="L137" s="121">
        <f>IF(T$134="Y",'Nov08'!L112,0)</f>
        <v>0</v>
      </c>
      <c r="M137" s="233" t="str">
        <f>IF(E137=" "," ",IF(T$134="Y",'Nov08'!M112,IF((H137+K137+L137)&gt;0,H137+K137+L137," ")))</f>
        <v xml:space="preserve"> </v>
      </c>
      <c r="N137" s="237" t="str">
        <f>IF(M137=" "," ",IF(M137=0," ",IF(Employee!O$50="M1",AN137,AI137-'Nov08'!W112)))</f>
        <v xml:space="preserve"> </v>
      </c>
      <c r="O137" s="132" t="str">
        <f>IF(M137=" "," ",IF(M137=0," ",IF(Employee!P$43&gt;E$134,0,IF(C137="A",MNI!E164,IF(C137="B",MNI!F164,IF(C137="C",MNI!G164,IF(C137="J",MNI!H164," ")))))))</f>
        <v xml:space="preserve"> </v>
      </c>
      <c r="P137" s="123"/>
      <c r="Q137" s="238"/>
      <c r="R137" s="238" t="str">
        <f t="shared" si="152"/>
        <v xml:space="preserve"> </v>
      </c>
      <c r="S137" s="123"/>
      <c r="T137" s="124" t="str">
        <f>IF(M137=" "," ",IF(M137=0," ",MNI!I164))</f>
        <v xml:space="preserve"> </v>
      </c>
      <c r="U137" s="49"/>
      <c r="V137" s="60">
        <f>IF(Employee!H$61=E$134,Employee!D$60+SUM(M137)+'Nov08'!V112,SUM(M137)+'Nov08'!V112)</f>
        <v>0</v>
      </c>
      <c r="W137" s="60">
        <f>IF(Employee!H$61=E$134,Employee!D$61+SUM(N137)+'Nov08'!W112,SUM(N137)+'Nov08'!W112)</f>
        <v>0</v>
      </c>
      <c r="X137" s="60">
        <f>IF(O137=" ",'Nov08'!X112,O137+'Nov08'!X112)</f>
        <v>0</v>
      </c>
      <c r="Y137" s="60">
        <f>IF(P137=" ",'Nov08'!Y112,P137+'Nov08'!Y112)</f>
        <v>0</v>
      </c>
      <c r="Z137" s="60">
        <f>IF(Q137=" ",'Nov08'!Z112,Q137+'Nov08'!Z112)</f>
        <v>0</v>
      </c>
      <c r="AA137" s="60">
        <f>IF(R137=" ",'Nov08'!AA112,R137+'Nov08'!AA112)</f>
        <v>0</v>
      </c>
      <c r="AB137" s="61"/>
      <c r="AC137" s="60">
        <f>IF(T137=" ",'Nov08'!AC112,T137+'Nov08'!AC112)</f>
        <v>0</v>
      </c>
      <c r="AD137" s="99"/>
      <c r="AE137" s="114">
        <f>IF(E137=" ",0,IF(D137="BR",0,IF(D137="D",0,IF(D137="NT",V137,LOOKUP(D137,Free!A:A,Free!C:C)*E$134/12))))</f>
        <v>0</v>
      </c>
      <c r="AF137" s="95">
        <f t="shared" ref="AF137:AF155" si="153">IF(E137=" ",0,V137-AE137)</f>
        <v>0</v>
      </c>
      <c r="AG137" s="95">
        <f t="shared" ref="AG137:AG155" si="154">AF137*AG$7</f>
        <v>0</v>
      </c>
      <c r="AH137" s="95">
        <f>IF(D137="D",AF137*AH$7,IF(AF137&gt;LOOKUP(E$134,HR!A:A,HR!C:C),(AF137-LOOKUP(E$134,HR!A:A,HR!C:C))*AH$7,0))</f>
        <v>0</v>
      </c>
      <c r="AI137" s="95">
        <f t="shared" ref="AI137:AI155" si="155">IF(AF137&lt;1,0,AG137+AH137)</f>
        <v>0</v>
      </c>
      <c r="AJ137" s="95">
        <f>IF(E137=" ",0,IF(D137="BR",0,IF(D137="D",0,IF(D137="NT",M137,LOOKUP(D137,Free!A:A,Free!C:C)*1/12))))</f>
        <v>0</v>
      </c>
      <c r="AK137" s="95">
        <f t="shared" ref="AK137:AK155" si="156">IF(E137=" ",0,SUM(M137)-AJ137)</f>
        <v>0</v>
      </c>
      <c r="AL137" s="95">
        <f t="shared" ref="AL137:AL155" si="157">AK137*AL$7</f>
        <v>0</v>
      </c>
      <c r="AM137" s="95">
        <f>IF(D137="D",AK137*AM$7,IF(AK137&gt;LOOKUP(1,HR!A:A,HR!C:C),(AK137-LOOKUP(1,HR!A:A,HR!C:C))*AH$7,0))</f>
        <v>0</v>
      </c>
      <c r="AN137" s="95">
        <f t="shared" ref="AN137:AN155" si="158">IF(AK137&lt;1,0,AL137+AM137)</f>
        <v>0</v>
      </c>
      <c r="AO137" s="99"/>
      <c r="AP137" s="62"/>
      <c r="AQ137" s="95">
        <f t="shared" ref="AQ137:AQ144" si="159">IF(G137="SSP",H137,0)</f>
        <v>0</v>
      </c>
      <c r="AR137" s="95">
        <f t="shared" ref="AR137:AR144" si="160">IF(G137="SMP",H137,0)</f>
        <v>0</v>
      </c>
      <c r="AS137" s="95">
        <f t="shared" ref="AS137:AS144" si="161">IF(G137="SPP",H137,0)</f>
        <v>0</v>
      </c>
      <c r="AT137" s="95">
        <f t="shared" ref="AT137:AT144" si="162">IF(G137="SAP",H137,0)</f>
        <v>0</v>
      </c>
      <c r="AU137" s="62"/>
    </row>
    <row r="138" spans="1:47" ht="18" customHeight="1" x14ac:dyDescent="0.2">
      <c r="A138" s="44"/>
      <c r="B138" s="151" t="str">
        <f>IF(E138=" "," ",IF(Employee!F$76&gt;E$134," ",IF(Employee!F$78&lt;E$134," ",Employee!D$82)))</f>
        <v xml:space="preserve"> </v>
      </c>
      <c r="C138" s="32" t="str">
        <f>IF(E138=Employee!D$81,LOOKUP(E$134,NiTable!A:A,NiTable!I:I)," ")</f>
        <v xml:space="preserve"> </v>
      </c>
      <c r="D138" s="32" t="str">
        <f>IF(E138=Employee!D$81,LOOKUP(E$134,TaxCode!A:A,TaxCode!R:R)," ")</f>
        <v xml:space="preserve"> </v>
      </c>
      <c r="E138" s="152" t="str">
        <f>IF(Employee!D$80="w"," ",IF(Employee!F$76&gt;E$134," ",IF(Employee!F$78&lt;E$134," ",Employee!D$81)))</f>
        <v xml:space="preserve"> </v>
      </c>
      <c r="F138" s="243" t="str">
        <f>IF(E138=" "," ",IF(Employee!F$76&gt;E$134," ",IF(Employee!F$78&lt;E$134," ",Employee!D$67)))</f>
        <v xml:space="preserve"> </v>
      </c>
      <c r="G138" s="167"/>
      <c r="H138" s="127">
        <f>IF(T$134="Y",'Nov08'!H113,0)</f>
        <v>0</v>
      </c>
      <c r="I138" s="121">
        <f>IF(T$134="Y",'Nov08'!I113,0)</f>
        <v>0</v>
      </c>
      <c r="J138" s="121">
        <f>IF(T$134="Y",'Nov08'!J113,0)</f>
        <v>0</v>
      </c>
      <c r="K138" s="121">
        <f>IF(T$134="Y",'Nov08'!K113,I138*J138)</f>
        <v>0</v>
      </c>
      <c r="L138" s="121">
        <f>IF(T$134="Y",'Nov08'!L113,0)</f>
        <v>0</v>
      </c>
      <c r="M138" s="233" t="str">
        <f>IF(E138=" "," ",IF(T$134="Y",'Nov08'!M113,IF((H138+K138+L138)&gt;0,H138+K138+L138," ")))</f>
        <v xml:space="preserve"> </v>
      </c>
      <c r="N138" s="237" t="str">
        <f>IF(M138=" "," ",IF(M138=0," ",IF(Employee!O$76="M1",AN138,AI138-'Nov08'!W113)))</f>
        <v xml:space="preserve"> </v>
      </c>
      <c r="O138" s="132" t="str">
        <f>IF(M138=" "," ",IF(M138=0," ",IF(Employee!P$69&gt;E$134,0,IF(C138="A",MNI!E165,IF(C138="B",MNI!F165,IF(C138="C",MNI!G165,IF(C138="J",MNI!H165," ")))))))</f>
        <v xml:space="preserve"> </v>
      </c>
      <c r="P138" s="123"/>
      <c r="Q138" s="238"/>
      <c r="R138" s="238" t="str">
        <f t="shared" si="152"/>
        <v xml:space="preserve"> </v>
      </c>
      <c r="S138" s="123"/>
      <c r="T138" s="124" t="str">
        <f>IF(M138=" "," ",IF(M138=0," ",MNI!I165))</f>
        <v xml:space="preserve"> </v>
      </c>
      <c r="U138" s="49"/>
      <c r="V138" s="60">
        <f>IF(Employee!H$87=E$134,Employee!D$86+SUM(M138)+'Nov08'!V113,SUM(M138)+'Nov08'!V113)</f>
        <v>0</v>
      </c>
      <c r="W138" s="60">
        <f>IF(Employee!H$87=E$134,Employee!D$87+SUM(N138)+'Nov08'!W113,SUM(N138)+'Nov08'!W113)</f>
        <v>0</v>
      </c>
      <c r="X138" s="60">
        <f>IF(O138=" ",'Nov08'!X113,O138+'Nov08'!X113)</f>
        <v>0</v>
      </c>
      <c r="Y138" s="60">
        <f>IF(P138=" ",'Nov08'!Y113,P138+'Nov08'!Y113)</f>
        <v>0</v>
      </c>
      <c r="Z138" s="60">
        <f>IF(Q138=" ",'Nov08'!Z113,Q138+'Nov08'!Z113)</f>
        <v>0</v>
      </c>
      <c r="AA138" s="60">
        <f>IF(R138=" ",'Nov08'!AA113,R138+'Nov08'!AA113)</f>
        <v>0</v>
      </c>
      <c r="AB138" s="61"/>
      <c r="AC138" s="60">
        <f>IF(T138=" ",'Nov08'!AC113,T138+'Nov08'!AC113)</f>
        <v>0</v>
      </c>
      <c r="AD138" s="99"/>
      <c r="AE138" s="114">
        <f>IF(E138=" ",0,IF(D138="BR",0,IF(D138="D",0,IF(D138="NT",V138,LOOKUP(D138,Free!A:A,Free!C:C)*E$134/12))))</f>
        <v>0</v>
      </c>
      <c r="AF138" s="95">
        <f t="shared" si="153"/>
        <v>0</v>
      </c>
      <c r="AG138" s="95">
        <f t="shared" si="154"/>
        <v>0</v>
      </c>
      <c r="AH138" s="95">
        <f>IF(D138="D",AF138*AH$7,IF(AF138&gt;LOOKUP(E$134,HR!A:A,HR!C:C),(AF138-LOOKUP(E$134,HR!A:A,HR!C:C))*AH$7,0))</f>
        <v>0</v>
      </c>
      <c r="AI138" s="95">
        <f t="shared" si="155"/>
        <v>0</v>
      </c>
      <c r="AJ138" s="95">
        <f>IF(E138=" ",0,IF(D138="BR",0,IF(D138="D",0,IF(D138="NT",M138,LOOKUP(D138,Free!A:A,Free!C:C)*1/12))))</f>
        <v>0</v>
      </c>
      <c r="AK138" s="95">
        <f t="shared" si="156"/>
        <v>0</v>
      </c>
      <c r="AL138" s="95">
        <f t="shared" si="157"/>
        <v>0</v>
      </c>
      <c r="AM138" s="95">
        <f>IF(D138="D",AK138*AM$7,IF(AK138&gt;LOOKUP(1,HR!A:A,HR!C:C),(AK138-LOOKUP(1,HR!A:A,HR!C:C))*AH$7,0))</f>
        <v>0</v>
      </c>
      <c r="AN138" s="95">
        <f t="shared" si="158"/>
        <v>0</v>
      </c>
      <c r="AO138" s="99"/>
      <c r="AP138" s="62"/>
      <c r="AQ138" s="95">
        <f t="shared" si="159"/>
        <v>0</v>
      </c>
      <c r="AR138" s="95">
        <f t="shared" si="160"/>
        <v>0</v>
      </c>
      <c r="AS138" s="95">
        <f t="shared" si="161"/>
        <v>0</v>
      </c>
      <c r="AT138" s="95">
        <f t="shared" si="162"/>
        <v>0</v>
      </c>
      <c r="AU138" s="62"/>
    </row>
    <row r="139" spans="1:47" ht="18" customHeight="1" x14ac:dyDescent="0.2">
      <c r="A139" s="44"/>
      <c r="B139" s="151" t="str">
        <f>IF(E139=" "," ",IF(Employee!F$102&gt;E$134," ",IF(Employee!F$104&lt;E$134," ",Employee!D$108)))</f>
        <v xml:space="preserve"> </v>
      </c>
      <c r="C139" s="32" t="str">
        <f>IF(E139=Employee!D$107,LOOKUP(E$134,NiTable!A:A,NiTable!L:L)," ")</f>
        <v xml:space="preserve"> </v>
      </c>
      <c r="D139" s="32" t="str">
        <f>IF(E139=Employee!D$107,LOOKUP(E$134,TaxCode!A:A,TaxCode!X:X)," ")</f>
        <v xml:space="preserve"> </v>
      </c>
      <c r="E139" s="152" t="str">
        <f>IF(Employee!D$106="w"," ",IF(Employee!F$102&gt;E$134," ",IF(Employee!F$104&lt;E$134," ",Employee!D$107)))</f>
        <v xml:space="preserve"> </v>
      </c>
      <c r="F139" s="243" t="str">
        <f>IF(E139=" "," ",IF(Employee!F$102&gt;E$134," ",IF(Employee!F$104&lt;E$134," ",Employee!D$93)))</f>
        <v xml:space="preserve"> </v>
      </c>
      <c r="G139" s="167"/>
      <c r="H139" s="127">
        <f>IF(T$134="Y",'Nov08'!H114,0)</f>
        <v>0</v>
      </c>
      <c r="I139" s="121">
        <f>IF(T$134="Y",'Nov08'!I114,0)</f>
        <v>0</v>
      </c>
      <c r="J139" s="121">
        <f>IF(T$134="Y",'Nov08'!J114,0)</f>
        <v>0</v>
      </c>
      <c r="K139" s="121">
        <f>IF(T$134="Y",'Nov08'!K114,I139*J139)</f>
        <v>0</v>
      </c>
      <c r="L139" s="121">
        <f>IF(T$134="Y",'Nov08'!L114,0)</f>
        <v>0</v>
      </c>
      <c r="M139" s="233" t="str">
        <f>IF(E139=" "," ",IF(T$134="Y",'Nov08'!M114,IF((H139+K139+L139)&gt;0,H139+K139+L139," ")))</f>
        <v xml:space="preserve"> </v>
      </c>
      <c r="N139" s="237" t="str">
        <f>IF(M139=" "," ",IF(M139=0," ",IF(Employee!O$102="M1",AN139,AI139-'Nov08'!W114)))</f>
        <v xml:space="preserve"> </v>
      </c>
      <c r="O139" s="132" t="str">
        <f>IF(M139=" "," ",IF(M139=0," ",IF(Employee!P$95&gt;E$134,0,IF(C139="A",MNI!E166,IF(C139="B",MNI!F166,IF(C139="C",MNI!G166,IF(C139="J",MNI!H166," ")))))))</f>
        <v xml:space="preserve"> </v>
      </c>
      <c r="P139" s="123"/>
      <c r="Q139" s="238"/>
      <c r="R139" s="238" t="str">
        <f t="shared" si="152"/>
        <v xml:space="preserve"> </v>
      </c>
      <c r="S139" s="123"/>
      <c r="T139" s="124" t="str">
        <f>IF(M139=" "," ",IF(M139=0," ",MNI!I166))</f>
        <v xml:space="preserve"> </v>
      </c>
      <c r="U139" s="49"/>
      <c r="V139" s="60">
        <f>IF(Employee!H$113=E$134,Employee!D$112+SUM(M139)+'Nov08'!V114,SUM(M139)+'Nov08'!V114)</f>
        <v>0</v>
      </c>
      <c r="W139" s="60">
        <f>IF(Employee!H$113=E$134,Employee!D$113+SUM(N139)+'Nov08'!W114,SUM(N139)+'Nov08'!W114)</f>
        <v>0</v>
      </c>
      <c r="X139" s="60">
        <f>IF(O139=" ",'Nov08'!X114,O139+'Nov08'!X114)</f>
        <v>0</v>
      </c>
      <c r="Y139" s="60">
        <f>IF(P139=" ",'Nov08'!Y114,P139+'Nov08'!Y114)</f>
        <v>0</v>
      </c>
      <c r="Z139" s="60">
        <f>IF(Q139=" ",'Nov08'!Z114,Q139+'Nov08'!Z114)</f>
        <v>0</v>
      </c>
      <c r="AA139" s="60">
        <f>IF(R139=" ",'Nov08'!AA114,R139+'Nov08'!AA114)</f>
        <v>0</v>
      </c>
      <c r="AB139" s="61"/>
      <c r="AC139" s="60">
        <f>IF(T139=" ",'Nov08'!AC114,T139+'Nov08'!AC114)</f>
        <v>0</v>
      </c>
      <c r="AD139" s="99"/>
      <c r="AE139" s="114">
        <f>IF(E139=" ",0,IF(D139="BR",0,IF(D139="D",0,IF(D139="NT",V139,LOOKUP(D139,Free!A:A,Free!C:C)*E$134/12))))</f>
        <v>0</v>
      </c>
      <c r="AF139" s="95">
        <f t="shared" si="153"/>
        <v>0</v>
      </c>
      <c r="AG139" s="95">
        <f t="shared" si="154"/>
        <v>0</v>
      </c>
      <c r="AH139" s="95">
        <f>IF(D139="D",AF139*AH$7,IF(AF139&gt;LOOKUP(E$134,HR!A:A,HR!C:C),(AF139-LOOKUP(E$134,HR!A:A,HR!C:C))*AH$7,0))</f>
        <v>0</v>
      </c>
      <c r="AI139" s="95">
        <f t="shared" si="155"/>
        <v>0</v>
      </c>
      <c r="AJ139" s="95">
        <f>IF(E139=" ",0,IF(D139="BR",0,IF(D139="D",0,IF(D139="NT",M139,LOOKUP(D139,Free!A:A,Free!C:C)*1/12))))</f>
        <v>0</v>
      </c>
      <c r="AK139" s="95">
        <f t="shared" si="156"/>
        <v>0</v>
      </c>
      <c r="AL139" s="95">
        <f t="shared" si="157"/>
        <v>0</v>
      </c>
      <c r="AM139" s="95">
        <f>IF(D139="D",AK139*AM$7,IF(AK139&gt;LOOKUP(1,HR!A:A,HR!C:C),(AK139-LOOKUP(1,HR!A:A,HR!C:C))*AH$7,0))</f>
        <v>0</v>
      </c>
      <c r="AN139" s="95">
        <f t="shared" si="158"/>
        <v>0</v>
      </c>
      <c r="AO139" s="99"/>
      <c r="AP139" s="62"/>
      <c r="AQ139" s="95">
        <f t="shared" si="159"/>
        <v>0</v>
      </c>
      <c r="AR139" s="95">
        <f t="shared" si="160"/>
        <v>0</v>
      </c>
      <c r="AS139" s="95">
        <f t="shared" si="161"/>
        <v>0</v>
      </c>
      <c r="AT139" s="95">
        <f t="shared" si="162"/>
        <v>0</v>
      </c>
      <c r="AU139" s="62"/>
    </row>
    <row r="140" spans="1:47" ht="18" customHeight="1" x14ac:dyDescent="0.2">
      <c r="A140" s="44"/>
      <c r="B140" s="151" t="str">
        <f>IF(E140=" "," ",IF(Employee!F$128&gt;E$134," ",IF(Employee!F$130&lt;E$134," ",Employee!D$134)))</f>
        <v xml:space="preserve"> </v>
      </c>
      <c r="C140" s="32" t="str">
        <f>IF(E140=Employee!D$133,LOOKUP(E$134,NiTable!A:A,NiTable!O:O)," ")</f>
        <v xml:space="preserve"> </v>
      </c>
      <c r="D140" s="32" t="str">
        <f>IF(E140=Employee!D$133,LOOKUP(E$134,TaxCode!A:A,TaxCode!AD:AD)," ")</f>
        <v xml:space="preserve"> </v>
      </c>
      <c r="E140" s="152" t="str">
        <f>IF(Employee!D$132="w"," ",IF(Employee!F$128&gt;E$134," ",IF(Employee!F$130&lt;E$134," ",Employee!D$133)))</f>
        <v xml:space="preserve"> </v>
      </c>
      <c r="F140" s="243" t="str">
        <f>IF(E140=" "," ",IF(Employee!F$128&gt;E$134," ",IF(Employee!F$130&lt;E$134," ",Employee!D$119)))</f>
        <v xml:space="preserve"> </v>
      </c>
      <c r="G140" s="167"/>
      <c r="H140" s="127">
        <f>IF(T$134="Y",'Nov08'!H115,0)</f>
        <v>0</v>
      </c>
      <c r="I140" s="121">
        <f>IF(T$134="Y",'Nov08'!I115,0)</f>
        <v>0</v>
      </c>
      <c r="J140" s="121">
        <f>IF(T$134="Y",'Nov08'!J115,0)</f>
        <v>0</v>
      </c>
      <c r="K140" s="121">
        <f>IF(T$134="Y",'Nov08'!K115,I140*J140)</f>
        <v>0</v>
      </c>
      <c r="L140" s="121">
        <f>IF(T$134="Y",'Nov08'!L115,0)</f>
        <v>0</v>
      </c>
      <c r="M140" s="233" t="str">
        <f>IF(E140=" "," ",IF(T$134="Y",'Nov08'!M115,IF((H140+K140+L140)&gt;0,H140+K140+L140," ")))</f>
        <v xml:space="preserve"> </v>
      </c>
      <c r="N140" s="237" t="str">
        <f>IF(M140=" "," ",IF(M140=0," ",IF(Employee!O$128="M1",AN140,AI140-'Nov08'!W115)))</f>
        <v xml:space="preserve"> </v>
      </c>
      <c r="O140" s="132" t="str">
        <f>IF(M140=" "," ",IF(M140=0," ",IF(Employee!P$121&gt;E$134,0,IF(C140="A",MNI!E167,IF(C140="B",MNI!F167,IF(C140="C",MNI!G167,IF(C140="J",MNI!H167," ")))))))</f>
        <v xml:space="preserve"> </v>
      </c>
      <c r="P140" s="123"/>
      <c r="Q140" s="238"/>
      <c r="R140" s="238" t="str">
        <f t="shared" si="152"/>
        <v xml:space="preserve"> </v>
      </c>
      <c r="S140" s="123"/>
      <c r="T140" s="124" t="str">
        <f>IF(M140=" "," ",IF(M140=0," ",MNI!I167))</f>
        <v xml:space="preserve"> </v>
      </c>
      <c r="U140" s="49"/>
      <c r="V140" s="60">
        <f>IF(Employee!H$139=E$134,Employee!D$138+SUM(M140)+'Nov08'!V115,SUM(M140)+'Nov08'!V115)</f>
        <v>0</v>
      </c>
      <c r="W140" s="60">
        <f>IF(Employee!H$139=E$134,Employee!D$139+SUM(N140)+'Nov08'!W115,SUM(N140)+'Nov08'!W115)</f>
        <v>0</v>
      </c>
      <c r="X140" s="60">
        <f>IF(O140=" ",'Nov08'!X115,O140+'Nov08'!X115)</f>
        <v>0</v>
      </c>
      <c r="Y140" s="60">
        <f>IF(P140=" ",'Nov08'!Y115,P140+'Nov08'!Y115)</f>
        <v>0</v>
      </c>
      <c r="Z140" s="60">
        <f>IF(Q140=" ",'Nov08'!Z115,Q140+'Nov08'!Z115)</f>
        <v>0</v>
      </c>
      <c r="AA140" s="60">
        <f>IF(R140=" ",'Nov08'!AA115,R140+'Nov08'!AA115)</f>
        <v>0</v>
      </c>
      <c r="AB140" s="61"/>
      <c r="AC140" s="60">
        <f>IF(T140=" ",'Nov08'!AC115,T140+'Nov08'!AC115)</f>
        <v>0</v>
      </c>
      <c r="AD140" s="99"/>
      <c r="AE140" s="114">
        <f>IF(E140=" ",0,IF(D140="BR",0,IF(D140="D",0,IF(D140="NT",V140,LOOKUP(D140,Free!A:A,Free!C:C)*E$134/12))))</f>
        <v>0</v>
      </c>
      <c r="AF140" s="95">
        <f t="shared" si="153"/>
        <v>0</v>
      </c>
      <c r="AG140" s="95">
        <f t="shared" si="154"/>
        <v>0</v>
      </c>
      <c r="AH140" s="95">
        <f>IF(D140="D",AF140*AH$7,IF(AF140&gt;LOOKUP(E$134,HR!A:A,HR!C:C),(AF140-LOOKUP(E$134,HR!A:A,HR!C:C))*AH$7,0))</f>
        <v>0</v>
      </c>
      <c r="AI140" s="95">
        <f t="shared" si="155"/>
        <v>0</v>
      </c>
      <c r="AJ140" s="95">
        <f>IF(E140=" ",0,IF(D140="BR",0,IF(D140="D",0,IF(D140="NT",M140,LOOKUP(D140,Free!A:A,Free!C:C)*1/12))))</f>
        <v>0</v>
      </c>
      <c r="AK140" s="95">
        <f t="shared" si="156"/>
        <v>0</v>
      </c>
      <c r="AL140" s="95">
        <f t="shared" si="157"/>
        <v>0</v>
      </c>
      <c r="AM140" s="95">
        <f>IF(D140="D",AK140*AM$7,IF(AK140&gt;LOOKUP(1,HR!A:A,HR!C:C),(AK140-LOOKUP(1,HR!A:A,HR!C:C))*AH$7,0))</f>
        <v>0</v>
      </c>
      <c r="AN140" s="95">
        <f t="shared" si="158"/>
        <v>0</v>
      </c>
      <c r="AO140" s="99"/>
      <c r="AP140" s="62"/>
      <c r="AQ140" s="95">
        <f t="shared" si="159"/>
        <v>0</v>
      </c>
      <c r="AR140" s="95">
        <f t="shared" si="160"/>
        <v>0</v>
      </c>
      <c r="AS140" s="95">
        <f t="shared" si="161"/>
        <v>0</v>
      </c>
      <c r="AT140" s="95">
        <f t="shared" si="162"/>
        <v>0</v>
      </c>
      <c r="AU140" s="62"/>
    </row>
    <row r="141" spans="1:47" ht="18" customHeight="1" x14ac:dyDescent="0.2">
      <c r="A141" s="44"/>
      <c r="B141" s="151" t="str">
        <f>IF(E141=" "," ",IF(Employee!F$154&gt;E$134," ",IF(Employee!F$156&lt;E$134," ",Employee!D$160)))</f>
        <v xml:space="preserve"> </v>
      </c>
      <c r="C141" s="32" t="str">
        <f>IF(E141=Employee!D$159,LOOKUP(E$134,NiTable!A:A,NiTable!R:R)," ")</f>
        <v xml:space="preserve"> </v>
      </c>
      <c r="D141" s="32" t="str">
        <f>IF(E141=Employee!D$159,LOOKUP(E$134,TaxCode!A:A,TaxCode!AJ:AJ)," ")</f>
        <v xml:space="preserve"> </v>
      </c>
      <c r="E141" s="152" t="str">
        <f>IF(Employee!D$158="w"," ",IF(Employee!F$154&gt;E$134," ",IF(Employee!F$156&lt;E$134," ",Employee!D$159)))</f>
        <v xml:space="preserve"> </v>
      </c>
      <c r="F141" s="243" t="str">
        <f>IF(E141=" "," ",IF(Employee!F$154&gt;E$134," ",IF(Employee!F$156&lt;E$134," ",Employee!D$145)))</f>
        <v xml:space="preserve"> </v>
      </c>
      <c r="G141" s="167"/>
      <c r="H141" s="127">
        <f>IF(T$134="Y",'Nov08'!H116,0)</f>
        <v>0</v>
      </c>
      <c r="I141" s="121">
        <f>IF(T$134="Y",'Nov08'!I116,0)</f>
        <v>0</v>
      </c>
      <c r="J141" s="121">
        <f>IF(T$134="Y",'Nov08'!J116,0)</f>
        <v>0</v>
      </c>
      <c r="K141" s="121">
        <f>IF(T$134="Y",'Nov08'!K116,I141*J141)</f>
        <v>0</v>
      </c>
      <c r="L141" s="121">
        <f>IF(T$134="Y",'Nov08'!L116,0)</f>
        <v>0</v>
      </c>
      <c r="M141" s="233" t="str">
        <f>IF(E141=" "," ",IF(T$134="Y",'Nov08'!M116,IF((H141+K141+L141)&gt;0,H141+K141+L141," ")))</f>
        <v xml:space="preserve"> </v>
      </c>
      <c r="N141" s="237" t="str">
        <f>IF(M141=" "," ",IF(M141=0," ",IF(Employee!O$154="M1",AN141,AI141-'Nov08'!W116)))</f>
        <v xml:space="preserve"> </v>
      </c>
      <c r="O141" s="132" t="str">
        <f>IF(M141=" "," ",IF(M141=0," ",IF(Employee!P$147&gt;E$134,0,IF(C141="A",MNI!E168,IF(C141="B",MNI!F168,IF(C141="C",MNI!G168,IF(C141="J",MNI!H168," ")))))))</f>
        <v xml:space="preserve"> </v>
      </c>
      <c r="P141" s="123"/>
      <c r="Q141" s="238"/>
      <c r="R141" s="238" t="str">
        <f t="shared" si="152"/>
        <v xml:space="preserve"> </v>
      </c>
      <c r="S141" s="123"/>
      <c r="T141" s="124" t="str">
        <f>IF(M141=" "," ",IF(M141=0," ",MNI!I168))</f>
        <v xml:space="preserve"> </v>
      </c>
      <c r="U141" s="49"/>
      <c r="V141" s="60">
        <f>IF(Employee!H$165=E$134,Employee!D$164+SUM(M141)+'Nov08'!V116,SUM(M141)+'Nov08'!V116)</f>
        <v>0</v>
      </c>
      <c r="W141" s="60">
        <f>IF(Employee!H$165=E$134,Employee!D$165+SUM(N141)+'Nov08'!W116,SUM(N141)+'Nov08'!W116)</f>
        <v>0</v>
      </c>
      <c r="X141" s="60">
        <f>IF(O141=" ",'Nov08'!X116,O141+'Nov08'!X116)</f>
        <v>0</v>
      </c>
      <c r="Y141" s="60">
        <f>IF(P141=" ",'Nov08'!Y116,P141+'Nov08'!Y116)</f>
        <v>0</v>
      </c>
      <c r="Z141" s="60">
        <f>IF(Q141=" ",'Nov08'!Z116,Q141+'Nov08'!Z116)</f>
        <v>0</v>
      </c>
      <c r="AA141" s="60">
        <f>IF(R141=" ",'Nov08'!AA116,R141+'Nov08'!AA116)</f>
        <v>0</v>
      </c>
      <c r="AB141" s="61"/>
      <c r="AC141" s="60">
        <f>IF(T141=" ",'Nov08'!AC116,T141+'Nov08'!AC116)</f>
        <v>0</v>
      </c>
      <c r="AD141" s="99"/>
      <c r="AE141" s="114">
        <f>IF(E141=" ",0,IF(D141="BR",0,IF(D141="D",0,IF(D141="NT",V141,LOOKUP(D141,Free!A:A,Free!C:C)*E$134/12))))</f>
        <v>0</v>
      </c>
      <c r="AF141" s="95">
        <f t="shared" si="153"/>
        <v>0</v>
      </c>
      <c r="AG141" s="95">
        <f t="shared" si="154"/>
        <v>0</v>
      </c>
      <c r="AH141" s="95">
        <f>IF(D141="D",AF141*AH$7,IF(AF141&gt;LOOKUP(E$134,HR!A:A,HR!C:C),(AF141-LOOKUP(E$134,HR!A:A,HR!C:C))*AH$7,0))</f>
        <v>0</v>
      </c>
      <c r="AI141" s="95">
        <f t="shared" si="155"/>
        <v>0</v>
      </c>
      <c r="AJ141" s="95">
        <f>IF(E141=" ",0,IF(D141="BR",0,IF(D141="D",0,IF(D141="NT",M141,LOOKUP(D141,Free!A:A,Free!C:C)*1/12))))</f>
        <v>0</v>
      </c>
      <c r="AK141" s="95">
        <f t="shared" si="156"/>
        <v>0</v>
      </c>
      <c r="AL141" s="95">
        <f t="shared" si="157"/>
        <v>0</v>
      </c>
      <c r="AM141" s="95">
        <f>IF(D141="D",AK141*AM$7,IF(AK141&gt;LOOKUP(1,HR!A:A,HR!C:C),(AK141-LOOKUP(1,HR!A:A,HR!C:C))*AH$7,0))</f>
        <v>0</v>
      </c>
      <c r="AN141" s="95">
        <f t="shared" si="158"/>
        <v>0</v>
      </c>
      <c r="AO141" s="99"/>
      <c r="AP141" s="62"/>
      <c r="AQ141" s="95">
        <f t="shared" si="159"/>
        <v>0</v>
      </c>
      <c r="AR141" s="95">
        <f t="shared" si="160"/>
        <v>0</v>
      </c>
      <c r="AS141" s="95">
        <f t="shared" si="161"/>
        <v>0</v>
      </c>
      <c r="AT141" s="95">
        <f t="shared" si="162"/>
        <v>0</v>
      </c>
      <c r="AU141" s="62"/>
    </row>
    <row r="142" spans="1:47" ht="18" customHeight="1" x14ac:dyDescent="0.2">
      <c r="A142" s="44"/>
      <c r="B142" s="151" t="str">
        <f>IF(E142=" "," ",IF(Employee!F$180&gt;E$134," ",IF(Employee!F$182&lt;E$134," ",Employee!D$186)))</f>
        <v xml:space="preserve"> </v>
      </c>
      <c r="C142" s="32" t="str">
        <f>IF(E142=Employee!D$185,LOOKUP(E$134,NiTable!A:A,NiTable!U:U)," ")</f>
        <v xml:space="preserve"> </v>
      </c>
      <c r="D142" s="32" t="str">
        <f>IF(E142=Employee!D$185,LOOKUP(E$134,TaxCode!A:A,TaxCode!AP:AP)," ")</f>
        <v xml:space="preserve"> </v>
      </c>
      <c r="E142" s="152" t="str">
        <f>IF(Employee!D$184="w"," ",IF(Employee!F$180&gt;E$134," ",IF(Employee!F$182&lt;E$134," ",Employee!D$185)))</f>
        <v xml:space="preserve"> </v>
      </c>
      <c r="F142" s="243" t="str">
        <f>IF(E142=" "," ",IF(Employee!F$180&gt;E$134," ",IF(Employee!F$182&lt;E$134," ",Employee!D$171)))</f>
        <v xml:space="preserve"> </v>
      </c>
      <c r="G142" s="167"/>
      <c r="H142" s="127">
        <f>IF(T$134="Y",'Nov08'!H117,0)</f>
        <v>0</v>
      </c>
      <c r="I142" s="121">
        <f>IF(T$134="Y",'Nov08'!I117,0)</f>
        <v>0</v>
      </c>
      <c r="J142" s="121">
        <f>IF(T$134="Y",'Nov08'!J117,0)</f>
        <v>0</v>
      </c>
      <c r="K142" s="121">
        <f>IF(T$134="Y",'Nov08'!K117,I142*J142)</f>
        <v>0</v>
      </c>
      <c r="L142" s="121">
        <f>IF(T$134="Y",'Nov08'!L117,0)</f>
        <v>0</v>
      </c>
      <c r="M142" s="233" t="str">
        <f>IF(E142=" "," ",IF(T$134="Y",'Nov08'!M117,IF((H142+K142+L142)&gt;0,H142+K142+L142," ")))</f>
        <v xml:space="preserve"> </v>
      </c>
      <c r="N142" s="237" t="str">
        <f>IF(M142=" "," ",IF(M142=0," ",IF(Employee!O$180="M1",AN142,AI142-'Nov08'!W117)))</f>
        <v xml:space="preserve"> </v>
      </c>
      <c r="O142" s="132" t="str">
        <f>IF(M142=" "," ",IF(M142=0," ",IF(Employee!P$173&gt;E$134,0,IF(C142="A",MNI!E169,IF(C142="B",MNI!F169,IF(C142="C",MNI!G169,IF(C142="J",MNI!H169," ")))))))</f>
        <v xml:space="preserve"> </v>
      </c>
      <c r="P142" s="123"/>
      <c r="Q142" s="238"/>
      <c r="R142" s="238" t="str">
        <f t="shared" si="152"/>
        <v xml:space="preserve"> </v>
      </c>
      <c r="S142" s="123"/>
      <c r="T142" s="124" t="str">
        <f>IF(M142=" "," ",IF(M142=0," ",MNI!I169))</f>
        <v xml:space="preserve"> </v>
      </c>
      <c r="U142" s="49"/>
      <c r="V142" s="60">
        <f>IF(Employee!H$191=E$134,Employee!D$190+SUM(M142)+'Nov08'!V117,SUM(M142)+'Nov08'!V117)</f>
        <v>0</v>
      </c>
      <c r="W142" s="60">
        <f>IF(Employee!H$191=E$134,Employee!D$191+SUM(N142)+'Nov08'!W117,SUM(N142)+'Nov08'!W117)</f>
        <v>0</v>
      </c>
      <c r="X142" s="60">
        <f>IF(O142=" ",'Nov08'!X117,O142+'Nov08'!X117)</f>
        <v>0</v>
      </c>
      <c r="Y142" s="60">
        <f>IF(P142=" ",'Nov08'!Y117,P142+'Nov08'!Y117)</f>
        <v>0</v>
      </c>
      <c r="Z142" s="60">
        <f>IF(Q142=" ",'Nov08'!Z117,Q142+'Nov08'!Z117)</f>
        <v>0</v>
      </c>
      <c r="AA142" s="60">
        <f>IF(R142=" ",'Nov08'!AA117,R142+'Nov08'!AA117)</f>
        <v>0</v>
      </c>
      <c r="AB142" s="61"/>
      <c r="AC142" s="60">
        <f>IF(T142=" ",'Nov08'!AC117,T142+'Nov08'!AC117)</f>
        <v>0</v>
      </c>
      <c r="AD142" s="99"/>
      <c r="AE142" s="114">
        <f>IF(E142=" ",0,IF(D142="BR",0,IF(D142="D",0,IF(D142="NT",V142,LOOKUP(D142,Free!A:A,Free!C:C)*E$134/12))))</f>
        <v>0</v>
      </c>
      <c r="AF142" s="95">
        <f t="shared" si="153"/>
        <v>0</v>
      </c>
      <c r="AG142" s="95">
        <f t="shared" si="154"/>
        <v>0</v>
      </c>
      <c r="AH142" s="95">
        <f>IF(D142="D",AF142*AH$7,IF(AF142&gt;LOOKUP(E$134,HR!A:A,HR!C:C),(AF142-LOOKUP(E$134,HR!A:A,HR!C:C))*AH$7,0))</f>
        <v>0</v>
      </c>
      <c r="AI142" s="95">
        <f t="shared" si="155"/>
        <v>0</v>
      </c>
      <c r="AJ142" s="95">
        <f>IF(E142=" ",0,IF(D142="BR",0,IF(D142="D",0,IF(D142="NT",M142,LOOKUP(D142,Free!A:A,Free!C:C)*1/12))))</f>
        <v>0</v>
      </c>
      <c r="AK142" s="95">
        <f t="shared" si="156"/>
        <v>0</v>
      </c>
      <c r="AL142" s="95">
        <f t="shared" si="157"/>
        <v>0</v>
      </c>
      <c r="AM142" s="95">
        <f>IF(D142="D",AK142*AM$7,IF(AK142&gt;LOOKUP(1,HR!A:A,HR!C:C),(AK142-LOOKUP(1,HR!A:A,HR!C:C))*AH$7,0))</f>
        <v>0</v>
      </c>
      <c r="AN142" s="95">
        <f t="shared" si="158"/>
        <v>0</v>
      </c>
      <c r="AO142" s="99"/>
      <c r="AP142" s="62"/>
      <c r="AQ142" s="95">
        <f t="shared" si="159"/>
        <v>0</v>
      </c>
      <c r="AR142" s="95">
        <f t="shared" si="160"/>
        <v>0</v>
      </c>
      <c r="AS142" s="95">
        <f t="shared" si="161"/>
        <v>0</v>
      </c>
      <c r="AT142" s="95">
        <f t="shared" si="162"/>
        <v>0</v>
      </c>
      <c r="AU142" s="62"/>
    </row>
    <row r="143" spans="1:47" ht="18" customHeight="1" x14ac:dyDescent="0.2">
      <c r="A143" s="44"/>
      <c r="B143" s="151" t="str">
        <f>IF(E143=" "," ",IF(Employee!F$206&gt;E$134," ",IF(Employee!F$208&lt;E$134," ",Employee!D$212)))</f>
        <v xml:space="preserve"> </v>
      </c>
      <c r="C143" s="32" t="str">
        <f>IF(E143=Employee!D$211,LOOKUP(E$134,NiTable!A:A,NiTable!X:X)," ")</f>
        <v xml:space="preserve"> </v>
      </c>
      <c r="D143" s="32" t="str">
        <f>IF(E143=Employee!D$211,LOOKUP(E$134,TaxCode!A:A,TaxCode!AV:AV)," ")</f>
        <v xml:space="preserve"> </v>
      </c>
      <c r="E143" s="152" t="str">
        <f>IF(Employee!D$210="w"," ",IF(Employee!F$206&gt;E$134," ",IF(Employee!F$208&lt;E$134," ",Employee!D$211)))</f>
        <v xml:space="preserve"> </v>
      </c>
      <c r="F143" s="243" t="str">
        <f>IF(E143=" "," ",IF(Employee!F$206&gt;E$134," ",IF(Employee!F$208&lt;E$134," ",Employee!D$197)))</f>
        <v xml:space="preserve"> </v>
      </c>
      <c r="G143" s="167"/>
      <c r="H143" s="127">
        <f>IF(T$134="Y",'Nov08'!H118,0)</f>
        <v>0</v>
      </c>
      <c r="I143" s="121">
        <f>IF(T$134="Y",'Nov08'!I118,0)</f>
        <v>0</v>
      </c>
      <c r="J143" s="121">
        <f>IF(T$134="Y",'Nov08'!J118,0)</f>
        <v>0</v>
      </c>
      <c r="K143" s="121">
        <f>IF(T$134="Y",'Nov08'!K118,I143*J143)</f>
        <v>0</v>
      </c>
      <c r="L143" s="121">
        <f>IF(T$134="Y",'Nov08'!L118,0)</f>
        <v>0</v>
      </c>
      <c r="M143" s="233" t="str">
        <f>IF(E143=" "," ",IF(T$134="Y",'Nov08'!M118,IF((H143+K143+L143)&gt;0,H143+K143+L143," ")))</f>
        <v xml:space="preserve"> </v>
      </c>
      <c r="N143" s="237" t="str">
        <f>IF(M143=" "," ",IF(M143=0," ",IF(Employee!O$206="M1",AN143,AI143-'Nov08'!W118)))</f>
        <v xml:space="preserve"> </v>
      </c>
      <c r="O143" s="132" t="str">
        <f>IF(M143=" "," ",IF(M143=0," ",IF(Employee!P$199&gt;E$134,0,IF(C143="A",MNI!E170,IF(C143="B",MNI!F170,IF(C143="C",MNI!G170,IF(C143="J",MNI!H170," ")))))))</f>
        <v xml:space="preserve"> </v>
      </c>
      <c r="P143" s="123"/>
      <c r="Q143" s="238"/>
      <c r="R143" s="238" t="str">
        <f t="shared" si="152"/>
        <v xml:space="preserve"> </v>
      </c>
      <c r="S143" s="123"/>
      <c r="T143" s="124" t="str">
        <f>IF(M143=" "," ",IF(M143=0," ",MNI!I170))</f>
        <v xml:space="preserve"> </v>
      </c>
      <c r="U143" s="49"/>
      <c r="V143" s="60">
        <f>IF(Employee!H$217=E$134,Employee!D$216+SUM(M143)+'Nov08'!V118,SUM(M143)+'Nov08'!V118)</f>
        <v>0</v>
      </c>
      <c r="W143" s="60">
        <f>IF(Employee!H$217=E$134,Employee!D$217+SUM(N143)+'Nov08'!W118,SUM(N143)+'Nov08'!W118)</f>
        <v>0</v>
      </c>
      <c r="X143" s="60">
        <f>IF(O143=" ",'Nov08'!X118,O143+'Nov08'!X118)</f>
        <v>0</v>
      </c>
      <c r="Y143" s="60">
        <f>IF(P143=" ",'Nov08'!Y118,P143+'Nov08'!Y118)</f>
        <v>0</v>
      </c>
      <c r="Z143" s="60">
        <f>IF(Q143=" ",'Nov08'!Z118,Q143+'Nov08'!Z118)</f>
        <v>0</v>
      </c>
      <c r="AA143" s="60">
        <f>IF(R143=" ",'Nov08'!AA118,R143+'Nov08'!AA118)</f>
        <v>0</v>
      </c>
      <c r="AB143" s="61"/>
      <c r="AC143" s="60">
        <f>IF(T143=" ",'Nov08'!AC118,T143+'Nov08'!AC118)</f>
        <v>0</v>
      </c>
      <c r="AD143" s="99"/>
      <c r="AE143" s="114">
        <f>IF(E143=" ",0,IF(D143="BR",0,IF(D143="D",0,IF(D143="NT",V143,LOOKUP(D143,Free!A:A,Free!C:C)*E$134/12))))</f>
        <v>0</v>
      </c>
      <c r="AF143" s="95">
        <f t="shared" si="153"/>
        <v>0</v>
      </c>
      <c r="AG143" s="95">
        <f t="shared" si="154"/>
        <v>0</v>
      </c>
      <c r="AH143" s="95">
        <f>IF(D143="D",AF143*AH$7,IF(AF143&gt;LOOKUP(E$134,HR!A:A,HR!C:C),(AF143-LOOKUP(E$134,HR!A:A,HR!C:C))*AH$7,0))</f>
        <v>0</v>
      </c>
      <c r="AI143" s="95">
        <f t="shared" si="155"/>
        <v>0</v>
      </c>
      <c r="AJ143" s="95">
        <f>IF(E143=" ",0,IF(D143="BR",0,IF(D143="D",0,IF(D143="NT",M143,LOOKUP(D143,Free!A:A,Free!C:C)*1/12))))</f>
        <v>0</v>
      </c>
      <c r="AK143" s="95">
        <f t="shared" si="156"/>
        <v>0</v>
      </c>
      <c r="AL143" s="95">
        <f t="shared" si="157"/>
        <v>0</v>
      </c>
      <c r="AM143" s="95">
        <f>IF(D143="D",AK143*AM$7,IF(AK143&gt;LOOKUP(1,HR!A:A,HR!C:C),(AK143-LOOKUP(1,HR!A:A,HR!C:C))*AH$7,0))</f>
        <v>0</v>
      </c>
      <c r="AN143" s="95">
        <f t="shared" si="158"/>
        <v>0</v>
      </c>
      <c r="AO143" s="99"/>
      <c r="AP143" s="62"/>
      <c r="AQ143" s="95">
        <f t="shared" si="159"/>
        <v>0</v>
      </c>
      <c r="AR143" s="95">
        <f t="shared" si="160"/>
        <v>0</v>
      </c>
      <c r="AS143" s="95">
        <f t="shared" si="161"/>
        <v>0</v>
      </c>
      <c r="AT143" s="95">
        <f t="shared" si="162"/>
        <v>0</v>
      </c>
      <c r="AU143" s="62"/>
    </row>
    <row r="144" spans="1:47" ht="18" customHeight="1" x14ac:dyDescent="0.2">
      <c r="A144" s="44"/>
      <c r="B144" s="151" t="str">
        <f>IF(E144=" "," ",IF(Employee!F$232&gt;E$134," ",IF(Employee!F$234&lt;E$134," ",Employee!D$238)))</f>
        <v xml:space="preserve"> </v>
      </c>
      <c r="C144" s="32" t="str">
        <f>IF(E144=Employee!D$237,LOOKUP(E$134,NiTable!A:A,NiTable!AA:AA)," ")</f>
        <v xml:space="preserve"> </v>
      </c>
      <c r="D144" s="32" t="str">
        <f>IF(E144=Employee!D$237,LOOKUP(E$134,TaxCode!A:A,TaxCode!BB:BB)," ")</f>
        <v xml:space="preserve"> </v>
      </c>
      <c r="E144" s="152" t="str">
        <f>IF(Employee!D$236="w"," ",IF(Employee!F$232&gt;E$134," ",IF(Employee!F$234&lt;E$134," ",Employee!D$237)))</f>
        <v xml:space="preserve"> </v>
      </c>
      <c r="F144" s="243" t="str">
        <f>IF(E144=" "," ",IF(Employee!F$232&gt;E$134," ",IF(Employee!F$234&lt;E$134," ",Employee!D$223)))</f>
        <v xml:space="preserve"> </v>
      </c>
      <c r="G144" s="167"/>
      <c r="H144" s="127">
        <f>IF(T$134="Y",'Nov08'!H119,0)</f>
        <v>0</v>
      </c>
      <c r="I144" s="121">
        <f>IF(T$134="Y",'Nov08'!I119,0)</f>
        <v>0</v>
      </c>
      <c r="J144" s="121">
        <f>IF(T$134="Y",'Nov08'!J119,0)</f>
        <v>0</v>
      </c>
      <c r="K144" s="121">
        <f>IF(T$134="Y",'Nov08'!K119,I144*J144)</f>
        <v>0</v>
      </c>
      <c r="L144" s="121">
        <f>IF(T$134="Y",'Nov08'!L119,0)</f>
        <v>0</v>
      </c>
      <c r="M144" s="233" t="str">
        <f>IF(E144=" "," ",IF(T$134="Y",'Nov08'!M119,IF((H144+K144+L144)&gt;0,H144+K144+L144," ")))</f>
        <v xml:space="preserve"> </v>
      </c>
      <c r="N144" s="237" t="str">
        <f>IF(M144=" "," ",IF(M144=0," ",IF(Employee!O$232="M1",AN144,AI144-'Nov08'!W119)))</f>
        <v xml:space="preserve"> </v>
      </c>
      <c r="O144" s="132" t="str">
        <f>IF(M144=" "," ",IF(M144=0," ",IF(Employee!P$225&gt;E$134,0,IF(C144="A",MNI!E171,IF(C144="B",MNI!F171,IF(C144="C",MNI!G171,IF(C144="J",MNI!H171," ")))))))</f>
        <v xml:space="preserve"> </v>
      </c>
      <c r="P144" s="123"/>
      <c r="Q144" s="238"/>
      <c r="R144" s="238" t="str">
        <f t="shared" si="152"/>
        <v xml:space="preserve"> </v>
      </c>
      <c r="S144" s="123"/>
      <c r="T144" s="124" t="str">
        <f>IF(M144=" "," ",IF(M144=0," ",MNI!I171))</f>
        <v xml:space="preserve"> </v>
      </c>
      <c r="U144" s="49"/>
      <c r="V144" s="60">
        <f>IF(Employee!H$243=E$134,Employee!D$242+SUM(M144)+'Nov08'!V119,SUM(M144)+'Nov08'!V119)</f>
        <v>0</v>
      </c>
      <c r="W144" s="60">
        <f>IF(Employee!H$243=E$134,Employee!D$243+SUM(N144)+'Nov08'!W119,SUM(N144)+'Nov08'!W119)</f>
        <v>0</v>
      </c>
      <c r="X144" s="60">
        <f>IF(O144=" ",'Nov08'!X119,O144+'Nov08'!X119)</f>
        <v>0</v>
      </c>
      <c r="Y144" s="60">
        <f>IF(P144=" ",'Nov08'!Y119,P144+'Nov08'!Y119)</f>
        <v>0</v>
      </c>
      <c r="Z144" s="60">
        <f>IF(Q144=" ",'Nov08'!Z119,Q144+'Nov08'!Z119)</f>
        <v>0</v>
      </c>
      <c r="AA144" s="60">
        <f>IF(R144=" ",'Nov08'!AA119,R144+'Nov08'!AA119)</f>
        <v>0</v>
      </c>
      <c r="AB144" s="61"/>
      <c r="AC144" s="60">
        <f>IF(T144=" ",'Nov08'!AC119,T144+'Nov08'!AC119)</f>
        <v>0</v>
      </c>
      <c r="AD144" s="99"/>
      <c r="AE144" s="114">
        <f>IF(E144=" ",0,IF(D144="BR",0,IF(D144="D",0,IF(D144="NT",V144,LOOKUP(D144,Free!A:A,Free!C:C)*E$134/12))))</f>
        <v>0</v>
      </c>
      <c r="AF144" s="95">
        <f t="shared" si="153"/>
        <v>0</v>
      </c>
      <c r="AG144" s="95">
        <f t="shared" si="154"/>
        <v>0</v>
      </c>
      <c r="AH144" s="95">
        <f>IF(D144="D",AF144*AH$7,IF(AF144&gt;LOOKUP(E$134,HR!A:A,HR!C:C),(AF144-LOOKUP(E$134,HR!A:A,HR!C:C))*AH$7,0))</f>
        <v>0</v>
      </c>
      <c r="AI144" s="95">
        <f t="shared" si="155"/>
        <v>0</v>
      </c>
      <c r="AJ144" s="95">
        <f>IF(E144=" ",0,IF(D144="BR",0,IF(D144="D",0,IF(D144="NT",M144,LOOKUP(D144,Free!A:A,Free!C:C)*1/12))))</f>
        <v>0</v>
      </c>
      <c r="AK144" s="95">
        <f t="shared" si="156"/>
        <v>0</v>
      </c>
      <c r="AL144" s="95">
        <f t="shared" si="157"/>
        <v>0</v>
      </c>
      <c r="AM144" s="95">
        <f>IF(D144="D",AK144*AM$7,IF(AK144&gt;LOOKUP(1,HR!A:A,HR!C:C),(AK144-LOOKUP(1,HR!A:A,HR!C:C))*AH$7,0))</f>
        <v>0</v>
      </c>
      <c r="AN144" s="95">
        <f t="shared" si="158"/>
        <v>0</v>
      </c>
      <c r="AO144" s="99"/>
      <c r="AP144" s="62"/>
      <c r="AQ144" s="95">
        <f t="shared" si="159"/>
        <v>0</v>
      </c>
      <c r="AR144" s="95">
        <f t="shared" si="160"/>
        <v>0</v>
      </c>
      <c r="AS144" s="95">
        <f t="shared" si="161"/>
        <v>0</v>
      </c>
      <c r="AT144" s="95">
        <f t="shared" si="162"/>
        <v>0</v>
      </c>
      <c r="AU144" s="62"/>
    </row>
    <row r="145" spans="1:47" ht="18" customHeight="1" x14ac:dyDescent="0.2">
      <c r="A145" s="44"/>
      <c r="B145" s="151" t="str">
        <f>IF(E145=" "," ",IF(Employee!F$258&gt;E$134," ",IF(Employee!F$260&lt;E$134," ",Employee!D$264)))</f>
        <v xml:space="preserve"> </v>
      </c>
      <c r="C145" s="32" t="str">
        <f>IF(E145=Employee!D$263,LOOKUP(E$134,NiTable!A:A,NiTable!AD:AD)," ")</f>
        <v xml:space="preserve"> </v>
      </c>
      <c r="D145" s="32" t="str">
        <f>IF(E145=Employee!D$263,LOOKUP(E$134,TaxCode!A:A,TaxCode!BH:BH)," ")</f>
        <v xml:space="preserve"> </v>
      </c>
      <c r="E145" s="152" t="str">
        <f>IF(Employee!D$262="w"," ",IF(Employee!F$258&gt;E$134," ",IF(Employee!F$260&lt;E$134," ",Employee!D$263)))</f>
        <v xml:space="preserve"> </v>
      </c>
      <c r="F145" s="243" t="str">
        <f>IF(E145=" "," ",IF(Employee!F$258&gt;E$134," ",IF(Employee!F$260&lt;E$134," ",Employee!D$249)))</f>
        <v xml:space="preserve"> </v>
      </c>
      <c r="G145" s="168"/>
      <c r="H145" s="127">
        <f>IF(T$134="Y",'Nov08'!H120,0)</f>
        <v>0</v>
      </c>
      <c r="I145" s="121">
        <f>IF(T$134="Y",'Nov08'!I120,0)</f>
        <v>0</v>
      </c>
      <c r="J145" s="121">
        <f>IF(T$134="Y",'Nov08'!J120,0)</f>
        <v>0</v>
      </c>
      <c r="K145" s="121">
        <f>IF(T$134="Y",'Nov08'!K120,I145*J145)</f>
        <v>0</v>
      </c>
      <c r="L145" s="121">
        <f>IF(T$134="Y",'Nov08'!L120,0)</f>
        <v>0</v>
      </c>
      <c r="M145" s="233" t="str">
        <f>IF(E145=" "," ",IF(T$134="Y",'Nov08'!M120,IF((H145+K145+L145)&gt;0,H145+K145+L145," ")))</f>
        <v xml:space="preserve"> </v>
      </c>
      <c r="N145" s="237" t="str">
        <f>IF(M145=" "," ",IF(M145=0," ",IF(Employee!O$258="M1",AN145,AI145-'Nov08'!W120)))</f>
        <v xml:space="preserve"> </v>
      </c>
      <c r="O145" s="132" t="str">
        <f>IF(M145=" "," ",IF(M145=0," ",IF(Employee!P$251&gt;E$134,0,IF(C145="A",MNI!E172,IF(C145="B",MNI!F172,IF(C145="C",MNI!G172,IF(C145="J",MNI!H172," ")))))))</f>
        <v xml:space="preserve"> </v>
      </c>
      <c r="P145" s="123"/>
      <c r="Q145" s="238"/>
      <c r="R145" s="238" t="str">
        <f>IF(M145=" "," ",IF(M145=0," ",M145-SUM(N145:Q145)))</f>
        <v xml:space="preserve"> </v>
      </c>
      <c r="S145" s="123"/>
      <c r="T145" s="124" t="str">
        <f>IF(M145=" "," ",IF(M145=0," ",MNI!I172))</f>
        <v xml:space="preserve"> </v>
      </c>
      <c r="U145" s="49"/>
      <c r="V145" s="60">
        <f>IF(Employee!H$269=E$134,Employee!D$268+SUM(M145)+'Nov08'!V120,SUM(M145)+'Nov08'!V120)</f>
        <v>0</v>
      </c>
      <c r="W145" s="60">
        <f>IF(Employee!H$269=E$134,Employee!D$269+SUM(N145)+'Nov08'!W120,SUM(N145)+'Nov08'!W120)</f>
        <v>0</v>
      </c>
      <c r="X145" s="60">
        <f>IF(O145=" ",'Nov08'!X120,O145+'Nov08'!X120)</f>
        <v>0</v>
      </c>
      <c r="Y145" s="60">
        <f>IF(P145=" ",'Nov08'!Y120,P145+'Nov08'!Y120)</f>
        <v>0</v>
      </c>
      <c r="Z145" s="60">
        <f>IF(Q145=" ",'Nov08'!Z120,Q145+'Nov08'!Z120)</f>
        <v>0</v>
      </c>
      <c r="AA145" s="60">
        <f>IF(R145=" ",'Nov08'!AA120,R145+'Nov08'!AA120)</f>
        <v>0</v>
      </c>
      <c r="AB145" s="61"/>
      <c r="AC145" s="60">
        <f>IF(T145=" ",'Nov08'!AC120,T145+'Nov08'!AC120)</f>
        <v>0</v>
      </c>
      <c r="AD145" s="99"/>
      <c r="AE145" s="114">
        <f>IF(E145=" ",0,IF(D145="BR",0,IF(D145="D",0,IF(D145="NT",V145,LOOKUP(D145,Free!A:A,Free!C:C)*E$134/12))))</f>
        <v>0</v>
      </c>
      <c r="AF145" s="95">
        <f t="shared" si="153"/>
        <v>0</v>
      </c>
      <c r="AG145" s="95">
        <f t="shared" si="154"/>
        <v>0</v>
      </c>
      <c r="AH145" s="95">
        <f>IF(D145="D",AF145*AH$7,IF(AF145&gt;LOOKUP(E$134,HR!A:A,HR!C:C),(AF145-LOOKUP(E$134,HR!A:A,HR!C:C))*AH$7,0))</f>
        <v>0</v>
      </c>
      <c r="AI145" s="95">
        <f t="shared" si="155"/>
        <v>0</v>
      </c>
      <c r="AJ145" s="95">
        <f>IF(E145=" ",0,IF(D145="BR",0,IF(D145="D",0,IF(D145="NT",M145,LOOKUP(D145,Free!A:A,Free!C:C)*1/12))))</f>
        <v>0</v>
      </c>
      <c r="AK145" s="95">
        <f t="shared" si="156"/>
        <v>0</v>
      </c>
      <c r="AL145" s="95">
        <f t="shared" si="157"/>
        <v>0</v>
      </c>
      <c r="AM145" s="95">
        <f>IF(D145="D",AK145*AM$7,IF(AK145&gt;LOOKUP(1,HR!A:A,HR!C:C),(AK145-LOOKUP(1,HR!A:A,HR!C:C))*AH$7,0))</f>
        <v>0</v>
      </c>
      <c r="AN145" s="95">
        <f t="shared" si="158"/>
        <v>0</v>
      </c>
      <c r="AO145" s="99"/>
      <c r="AP145" s="62"/>
      <c r="AQ145" s="95">
        <f>IF(G145="SSP",H145,0)</f>
        <v>0</v>
      </c>
      <c r="AR145" s="95">
        <f>IF(G145="SMP",H145,0)</f>
        <v>0</v>
      </c>
      <c r="AS145" s="95">
        <f>IF(G145="SPP",H145,0)</f>
        <v>0</v>
      </c>
      <c r="AT145" s="95">
        <f>IF(G145="SAP",H145,0)</f>
        <v>0</v>
      </c>
      <c r="AU145" s="62"/>
    </row>
    <row r="146" spans="1:47" ht="18" customHeight="1" x14ac:dyDescent="0.2">
      <c r="A146" s="44"/>
      <c r="B146" s="151" t="str">
        <f>IF(E146=" "," ",IF(Employee!F$284&gt;E$134," ",IF(Employee!F$286&lt;E$134," ",Employee!D$290)))</f>
        <v xml:space="preserve"> </v>
      </c>
      <c r="C146" s="32" t="str">
        <f>IF(E146=Employee!D$289,LOOKUP(E$134,NiTable!A:A,NiTable!AG:AG)," ")</f>
        <v xml:space="preserve"> </v>
      </c>
      <c r="D146" s="32" t="str">
        <f>IF(E146=Employee!D$289,LOOKUP(E$134,TaxCode!A:A,TaxCode!BN:BN)," ")</f>
        <v xml:space="preserve"> </v>
      </c>
      <c r="E146" s="152" t="str">
        <f>IF(Employee!D$288="w"," ",IF(Employee!F$284&gt;E$134," ",IF(Employee!F$286&lt;E$134," ",Employee!D$289)))</f>
        <v xml:space="preserve"> </v>
      </c>
      <c r="F146" s="243" t="str">
        <f>IF(E146=" "," ",IF(Employee!F$284&gt;E$134," ",IF(Employee!F$286&lt;E$134," ",Employee!D$275)))</f>
        <v xml:space="preserve"> </v>
      </c>
      <c r="G146" s="167"/>
      <c r="H146" s="127">
        <f>IF(T$134="Y",'Nov08'!H121,0)</f>
        <v>0</v>
      </c>
      <c r="I146" s="121">
        <f>IF(T$134="Y",'Nov08'!I121,0)</f>
        <v>0</v>
      </c>
      <c r="J146" s="121">
        <f>IF(T$134="Y",'Nov08'!J121,0)</f>
        <v>0</v>
      </c>
      <c r="K146" s="121">
        <f>IF(T$134="Y",'Nov08'!K121,I146*J146)</f>
        <v>0</v>
      </c>
      <c r="L146" s="121">
        <f>IF(T$134="Y",'Nov08'!L121,0)</f>
        <v>0</v>
      </c>
      <c r="M146" s="233" t="str">
        <f>IF(E146=" "," ",IF(T$134="Y",'Nov08'!M121,IF((H146+K146+L146)&gt;0,H146+K146+L146," ")))</f>
        <v xml:space="preserve"> </v>
      </c>
      <c r="N146" s="237" t="str">
        <f>IF(M146=" "," ",IF(M146=0," ",IF(Employee!O$284="M1",AN146,AI146-'Nov08'!W121)))</f>
        <v xml:space="preserve"> </v>
      </c>
      <c r="O146" s="132" t="str">
        <f>IF(M146=" "," ",IF(M146=0," ",IF(Employee!P$277&gt;E$134,0,IF(C146="A",MNI!E173,IF(C146="B",MNI!F173,IF(C146="C",MNI!G173,IF(C146="J",MNI!H173," ")))))))</f>
        <v xml:space="preserve"> </v>
      </c>
      <c r="P146" s="123"/>
      <c r="Q146" s="238"/>
      <c r="R146" s="238" t="str">
        <f t="shared" ref="R146:R155" si="163">IF(M146=" "," ",IF(M146=0," ",M146-SUM(N146:Q146)))</f>
        <v xml:space="preserve"> </v>
      </c>
      <c r="S146" s="123"/>
      <c r="T146" s="124" t="str">
        <f>IF(M146=" "," ",IF(M146=0," ",MNI!I173))</f>
        <v xml:space="preserve"> </v>
      </c>
      <c r="U146" s="49"/>
      <c r="V146" s="60">
        <f>IF(Employee!H$295=E$134,Employee!D$294+SUM(M146)+'Nov08'!V121,SUM(M146)+'Nov08'!V121)</f>
        <v>0</v>
      </c>
      <c r="W146" s="60">
        <f>IF(Employee!H$295=E$134,Employee!D$295+SUM(N146)+'Nov08'!W121,SUM(N146)+'Nov08'!W121)</f>
        <v>0</v>
      </c>
      <c r="X146" s="60">
        <f>IF(O146=" ",'Nov08'!X121,O146+'Nov08'!X121)</f>
        <v>0</v>
      </c>
      <c r="Y146" s="60">
        <f>IF(P146=" ",'Nov08'!Y121,P146+'Nov08'!Y121)</f>
        <v>0</v>
      </c>
      <c r="Z146" s="60">
        <f>IF(Q146=" ",'Nov08'!Z121,Q146+'Nov08'!Z121)</f>
        <v>0</v>
      </c>
      <c r="AA146" s="60">
        <f>IF(R146=" ",'Nov08'!AA121,R146+'Nov08'!AA121)</f>
        <v>0</v>
      </c>
      <c r="AB146" s="61"/>
      <c r="AC146" s="60">
        <f>IF(T146=" ",'Nov08'!AC121,T146+'Nov08'!AC121)</f>
        <v>0</v>
      </c>
      <c r="AD146" s="99"/>
      <c r="AE146" s="114">
        <f>IF(E146=" ",0,IF(D146="BR",0,IF(D146="D",0,IF(D146="NT",V146,LOOKUP(D146,Free!A:A,Free!C:C)*E$134/12))))</f>
        <v>0</v>
      </c>
      <c r="AF146" s="95">
        <f t="shared" si="153"/>
        <v>0</v>
      </c>
      <c r="AG146" s="95">
        <f t="shared" si="154"/>
        <v>0</v>
      </c>
      <c r="AH146" s="95">
        <f>IF(D146="D",AF146*AH$7,IF(AF146&gt;LOOKUP(E$134,HR!A:A,HR!C:C),(AF146-LOOKUP(E$134,HR!A:A,HR!C:C))*AH$7,0))</f>
        <v>0</v>
      </c>
      <c r="AI146" s="95">
        <f t="shared" si="155"/>
        <v>0</v>
      </c>
      <c r="AJ146" s="95">
        <f>IF(E146=" ",0,IF(D146="BR",0,IF(D146="D",0,IF(D146="NT",M146,LOOKUP(D146,Free!A:A,Free!C:C)*1/12))))</f>
        <v>0</v>
      </c>
      <c r="AK146" s="95">
        <f t="shared" si="156"/>
        <v>0</v>
      </c>
      <c r="AL146" s="95">
        <f t="shared" si="157"/>
        <v>0</v>
      </c>
      <c r="AM146" s="95">
        <f>IF(D146="D",AK146*AM$7,IF(AK146&gt;LOOKUP(1,HR!A:A,HR!C:C),(AK146-LOOKUP(1,HR!A:A,HR!C:C))*AH$7,0))</f>
        <v>0</v>
      </c>
      <c r="AN146" s="95">
        <f t="shared" si="158"/>
        <v>0</v>
      </c>
      <c r="AO146" s="99"/>
      <c r="AP146" s="62"/>
      <c r="AQ146" s="95">
        <f t="shared" ref="AQ146:AQ155" si="164">IF(G146="SSP",H146,0)</f>
        <v>0</v>
      </c>
      <c r="AR146" s="95">
        <f t="shared" ref="AR146:AR155" si="165">IF(G146="SMP",H146,0)</f>
        <v>0</v>
      </c>
      <c r="AS146" s="95">
        <f t="shared" ref="AS146:AS155" si="166">IF(G146="SPP",H146,0)</f>
        <v>0</v>
      </c>
      <c r="AT146" s="95">
        <f t="shared" ref="AT146:AT155" si="167">IF(G146="SAP",H146,0)</f>
        <v>0</v>
      </c>
      <c r="AU146" s="62"/>
    </row>
    <row r="147" spans="1:47" ht="18" customHeight="1" x14ac:dyDescent="0.2">
      <c r="A147" s="44"/>
      <c r="B147" s="151" t="str">
        <f>IF(E147=" "," ",IF(Employee!F$310&gt;E$134," ",IF(Employee!F$312&lt;E$134," ",Employee!D$316)))</f>
        <v xml:space="preserve"> </v>
      </c>
      <c r="C147" s="32" t="str">
        <f>IF(E147=Employee!D$315,LOOKUP(E$134,NiTable!A:A,NiTable!AJ:AJ)," ")</f>
        <v xml:space="preserve"> </v>
      </c>
      <c r="D147" s="32" t="str">
        <f>IF(E147=Employee!D$315,LOOKUP(E$134,TaxCode!A:A,TaxCode!BT:BT)," ")</f>
        <v xml:space="preserve"> </v>
      </c>
      <c r="E147" s="152" t="str">
        <f>IF(Employee!D$314="w"," ",IF(Employee!F$310&gt;E$134," ",IF(Employee!F$312&lt;E$134," ",Employee!D$315)))</f>
        <v xml:space="preserve"> </v>
      </c>
      <c r="F147" s="243" t="str">
        <f>IF(E147=" "," ",IF(Employee!F$310&gt;E$134," ",IF(Employee!F$312&lt;E$134," ",Employee!D$301)))</f>
        <v xml:space="preserve"> </v>
      </c>
      <c r="G147" s="167"/>
      <c r="H147" s="127">
        <f>IF(T$134="Y",'Nov08'!H122,0)</f>
        <v>0</v>
      </c>
      <c r="I147" s="121">
        <f>IF(T$134="Y",'Nov08'!I122,0)</f>
        <v>0</v>
      </c>
      <c r="J147" s="121">
        <f>IF(T$134="Y",'Nov08'!J122,0)</f>
        <v>0</v>
      </c>
      <c r="K147" s="121">
        <f>IF(T$134="Y",'Nov08'!K122,I147*J147)</f>
        <v>0</v>
      </c>
      <c r="L147" s="121">
        <f>IF(T$134="Y",'Nov08'!L122,0)</f>
        <v>0</v>
      </c>
      <c r="M147" s="233" t="str">
        <f>IF(E147=" "," ",IF(T$134="Y",'Nov08'!M122,IF((H147+K147+L147)&gt;0,H147+K147+L147," ")))</f>
        <v xml:space="preserve"> </v>
      </c>
      <c r="N147" s="237" t="str">
        <f>IF(M147=" "," ",IF(M147=0," ",IF(Employee!O$310="M1",AN147,AI147-'Nov08'!W122)))</f>
        <v xml:space="preserve"> </v>
      </c>
      <c r="O147" s="132" t="str">
        <f>IF(M147=" "," ",IF(M147=0," ",IF(Employee!P$303&gt;E$134,0,IF(C147="A",MNI!E174,IF(C147="B",MNI!F174,IF(C147="C",MNI!G174,IF(C147="J",MNI!H174," ")))))))</f>
        <v xml:space="preserve"> </v>
      </c>
      <c r="P147" s="123"/>
      <c r="Q147" s="238"/>
      <c r="R147" s="238" t="str">
        <f t="shared" si="163"/>
        <v xml:space="preserve"> </v>
      </c>
      <c r="S147" s="123"/>
      <c r="T147" s="124" t="str">
        <f>IF(M147=" "," ",IF(M147=0," ",MNI!I174))</f>
        <v xml:space="preserve"> </v>
      </c>
      <c r="U147" s="49"/>
      <c r="V147" s="60">
        <f>IF(Employee!H$321=E$134,Employee!D$320+SUM(M147)+'Nov08'!V122,SUM(M147)+'Nov08'!V122)</f>
        <v>0</v>
      </c>
      <c r="W147" s="60">
        <f>IF(Employee!H$321=E$134,Employee!D$321+SUM(N147)+'Nov08'!W122,SUM(N147)+'Nov08'!W122)</f>
        <v>0</v>
      </c>
      <c r="X147" s="60">
        <f>IF(O147=" ",'Nov08'!X122,O147+'Nov08'!X122)</f>
        <v>0</v>
      </c>
      <c r="Y147" s="60">
        <f>IF(P147=" ",'Nov08'!Y122,P147+'Nov08'!Y122)</f>
        <v>0</v>
      </c>
      <c r="Z147" s="60">
        <f>IF(Q147=" ",'Nov08'!Z122,Q147+'Nov08'!Z122)</f>
        <v>0</v>
      </c>
      <c r="AA147" s="60">
        <f>IF(R147=" ",'Nov08'!AA122,R147+'Nov08'!AA122)</f>
        <v>0</v>
      </c>
      <c r="AB147" s="61"/>
      <c r="AC147" s="60">
        <f>IF(T147=" ",'Nov08'!AC122,T147+'Nov08'!AC122)</f>
        <v>0</v>
      </c>
      <c r="AD147" s="99"/>
      <c r="AE147" s="114">
        <f>IF(E147=" ",0,IF(D147="BR",0,IF(D147="D",0,IF(D147="NT",V147,LOOKUP(D147,Free!A:A,Free!C:C)*E$134/12))))</f>
        <v>0</v>
      </c>
      <c r="AF147" s="95">
        <f t="shared" si="153"/>
        <v>0</v>
      </c>
      <c r="AG147" s="95">
        <f t="shared" si="154"/>
        <v>0</v>
      </c>
      <c r="AH147" s="95">
        <f>IF(D147="D",AF147*AH$7,IF(AF147&gt;LOOKUP(E$134,HR!A:A,HR!C:C),(AF147-LOOKUP(E$134,HR!A:A,HR!C:C))*AH$7,0))</f>
        <v>0</v>
      </c>
      <c r="AI147" s="95">
        <f t="shared" si="155"/>
        <v>0</v>
      </c>
      <c r="AJ147" s="95">
        <f>IF(E147=" ",0,IF(D147="BR",0,IF(D147="D",0,IF(D147="NT",M147,LOOKUP(D147,Free!A:A,Free!C:C)*1/12))))</f>
        <v>0</v>
      </c>
      <c r="AK147" s="95">
        <f t="shared" si="156"/>
        <v>0</v>
      </c>
      <c r="AL147" s="95">
        <f t="shared" si="157"/>
        <v>0</v>
      </c>
      <c r="AM147" s="95">
        <f>IF(D147="D",AK147*AM$7,IF(AK147&gt;LOOKUP(1,HR!A:A,HR!C:C),(AK147-LOOKUP(1,HR!A:A,HR!C:C))*AH$7,0))</f>
        <v>0</v>
      </c>
      <c r="AN147" s="95">
        <f t="shared" si="158"/>
        <v>0</v>
      </c>
      <c r="AO147" s="99"/>
      <c r="AP147" s="62"/>
      <c r="AQ147" s="95">
        <f t="shared" si="164"/>
        <v>0</v>
      </c>
      <c r="AR147" s="95">
        <f t="shared" si="165"/>
        <v>0</v>
      </c>
      <c r="AS147" s="95">
        <f t="shared" si="166"/>
        <v>0</v>
      </c>
      <c r="AT147" s="95">
        <f t="shared" si="167"/>
        <v>0</v>
      </c>
      <c r="AU147" s="62"/>
    </row>
    <row r="148" spans="1:47" ht="18" customHeight="1" x14ac:dyDescent="0.2">
      <c r="A148" s="44"/>
      <c r="B148" s="151" t="str">
        <f>IF(E148=" "," ",IF(Employee!F$336&gt;E$134," ",IF(Employee!F$338&lt;E$134," ",Employee!D$342)))</f>
        <v xml:space="preserve"> </v>
      </c>
      <c r="C148" s="32" t="str">
        <f>IF(E148=Employee!D$341,LOOKUP(E$134,NiTable!A:A,NiTable!AM:AM)," ")</f>
        <v xml:space="preserve"> </v>
      </c>
      <c r="D148" s="32" t="str">
        <f>IF(E148=Employee!D$341,LOOKUP(E$134,TaxCode!A:A,TaxCode!BZ:BZ)," ")</f>
        <v xml:space="preserve"> </v>
      </c>
      <c r="E148" s="152" t="str">
        <f>IF(Employee!D$340="w"," ",IF(Employee!F$336&gt;E$134," ",IF(Employee!F$338&lt;E$134," ",Employee!D$341)))</f>
        <v xml:space="preserve"> </v>
      </c>
      <c r="F148" s="243" t="str">
        <f>IF(E148=" "," ",IF(Employee!F$336&gt;E$134," ",IF(Employee!F$338&lt;E$134," ",Employee!D$327)))</f>
        <v xml:space="preserve"> </v>
      </c>
      <c r="G148" s="167"/>
      <c r="H148" s="127">
        <f>IF(T$134="Y",'Nov08'!H123,0)</f>
        <v>0</v>
      </c>
      <c r="I148" s="121">
        <f>IF(T$134="Y",'Nov08'!I123,0)</f>
        <v>0</v>
      </c>
      <c r="J148" s="121">
        <f>IF(T$134="Y",'Nov08'!J123,0)</f>
        <v>0</v>
      </c>
      <c r="K148" s="121">
        <f>IF(T$134="Y",'Nov08'!K123,I148*J148)</f>
        <v>0</v>
      </c>
      <c r="L148" s="121">
        <f>IF(T$134="Y",'Nov08'!L123,0)</f>
        <v>0</v>
      </c>
      <c r="M148" s="233" t="str">
        <f>IF(E148=" "," ",IF(T$134="Y",'Nov08'!M123,IF((H148+K148+L148)&gt;0,H148+K148+L148," ")))</f>
        <v xml:space="preserve"> </v>
      </c>
      <c r="N148" s="237" t="str">
        <f>IF(M148=" "," ",IF(M148=0," ",IF(Employee!O$336="M1",AN148,AI148-'Nov08'!W123)))</f>
        <v xml:space="preserve"> </v>
      </c>
      <c r="O148" s="132" t="str">
        <f>IF(M148=" "," ",IF(M148=0," ",IF(Employee!P$329&gt;E$134,0,IF(C148="A",MNI!E175,IF(C148="B",MNI!F175,IF(C148="C",MNI!G175,IF(C148="J",MNI!H175," ")))))))</f>
        <v xml:space="preserve"> </v>
      </c>
      <c r="P148" s="123"/>
      <c r="Q148" s="238"/>
      <c r="R148" s="238" t="str">
        <f t="shared" si="163"/>
        <v xml:space="preserve"> </v>
      </c>
      <c r="S148" s="123"/>
      <c r="T148" s="124" t="str">
        <f>IF(M148=" "," ",IF(M148=0," ",MNI!I175))</f>
        <v xml:space="preserve"> </v>
      </c>
      <c r="U148" s="49"/>
      <c r="V148" s="60">
        <f>IF(Employee!H$347=E$134,Employee!D$346+SUM(M148)+'Nov08'!V123,SUM(M148)+'Nov08'!V123)</f>
        <v>0</v>
      </c>
      <c r="W148" s="60">
        <f>IF(Employee!H$347=E$134,Employee!D$347+SUM(N148)+'Nov08'!W123,SUM(N148)+'Nov08'!W123)</f>
        <v>0</v>
      </c>
      <c r="X148" s="60">
        <f>IF(O148=" ",'Nov08'!X123,O148+'Nov08'!X123)</f>
        <v>0</v>
      </c>
      <c r="Y148" s="60">
        <f>IF(P148=" ",'Nov08'!Y123,P148+'Nov08'!Y123)</f>
        <v>0</v>
      </c>
      <c r="Z148" s="60">
        <f>IF(Q148=" ",'Nov08'!Z123,Q148+'Nov08'!Z123)</f>
        <v>0</v>
      </c>
      <c r="AA148" s="60">
        <f>IF(R148=" ",'Nov08'!AA123,R148+'Nov08'!AA123)</f>
        <v>0</v>
      </c>
      <c r="AB148" s="61"/>
      <c r="AC148" s="60">
        <f>IF(T148=" ",'Nov08'!AC123,T148+'Nov08'!AC123)</f>
        <v>0</v>
      </c>
      <c r="AD148" s="99"/>
      <c r="AE148" s="114">
        <f>IF(E148=" ",0,IF(D148="BR",0,IF(D148="D",0,IF(D148="NT",V148,LOOKUP(D148,Free!A:A,Free!C:C)*E$134/12))))</f>
        <v>0</v>
      </c>
      <c r="AF148" s="95">
        <f t="shared" si="153"/>
        <v>0</v>
      </c>
      <c r="AG148" s="95">
        <f t="shared" si="154"/>
        <v>0</v>
      </c>
      <c r="AH148" s="95">
        <f>IF(D148="D",AF148*AH$7,IF(AF148&gt;LOOKUP(E$134,HR!A:A,HR!C:C),(AF148-LOOKUP(E$134,HR!A:A,HR!C:C))*AH$7,0))</f>
        <v>0</v>
      </c>
      <c r="AI148" s="95">
        <f t="shared" si="155"/>
        <v>0</v>
      </c>
      <c r="AJ148" s="95">
        <f>IF(E148=" ",0,IF(D148="BR",0,IF(D148="D",0,IF(D148="NT",M148,LOOKUP(D148,Free!A:A,Free!C:C)*1/12))))</f>
        <v>0</v>
      </c>
      <c r="AK148" s="95">
        <f t="shared" si="156"/>
        <v>0</v>
      </c>
      <c r="AL148" s="95">
        <f t="shared" si="157"/>
        <v>0</v>
      </c>
      <c r="AM148" s="95">
        <f>IF(D148="D",AK148*AM$7,IF(AK148&gt;LOOKUP(1,HR!A:A,HR!C:C),(AK148-LOOKUP(1,HR!A:A,HR!C:C))*AH$7,0))</f>
        <v>0</v>
      </c>
      <c r="AN148" s="95">
        <f t="shared" si="158"/>
        <v>0</v>
      </c>
      <c r="AO148" s="99"/>
      <c r="AP148" s="62"/>
      <c r="AQ148" s="95">
        <f t="shared" si="164"/>
        <v>0</v>
      </c>
      <c r="AR148" s="95">
        <f t="shared" si="165"/>
        <v>0</v>
      </c>
      <c r="AS148" s="95">
        <f t="shared" si="166"/>
        <v>0</v>
      </c>
      <c r="AT148" s="95">
        <f t="shared" si="167"/>
        <v>0</v>
      </c>
      <c r="AU148" s="62"/>
    </row>
    <row r="149" spans="1:47" ht="18" customHeight="1" x14ac:dyDescent="0.2">
      <c r="A149" s="44"/>
      <c r="B149" s="151" t="str">
        <f>IF(E149=" "," ",IF(Employee!F$362&gt;E$134," ",IF(Employee!F$364&lt;E$134," ",Employee!D$368)))</f>
        <v xml:space="preserve"> </v>
      </c>
      <c r="C149" s="32" t="str">
        <f>IF(E149=Employee!D$367,LOOKUP(E$134,NiTable!A:A,NiTable!AP:AP)," ")</f>
        <v xml:space="preserve"> </v>
      </c>
      <c r="D149" s="32" t="str">
        <f>IF(E149=Employee!D$367,LOOKUP(E$134,TaxCode!A:A,TaxCode!CF:CF)," ")</f>
        <v xml:space="preserve"> </v>
      </c>
      <c r="E149" s="152" t="str">
        <f>IF(Employee!D$366="w"," ",IF(Employee!F$362&gt;E$134," ",IF(Employee!F$364&lt;E$134," ",Employee!D$367)))</f>
        <v xml:space="preserve"> </v>
      </c>
      <c r="F149" s="243" t="str">
        <f>IF(E149=" "," ",IF(Employee!F$362&gt;E$134," ",IF(Employee!F$364&lt;E$134," ",Employee!D$353)))</f>
        <v xml:space="preserve"> </v>
      </c>
      <c r="G149" s="167"/>
      <c r="H149" s="127">
        <f>IF(T$134="Y",'Nov08'!H124,0)</f>
        <v>0</v>
      </c>
      <c r="I149" s="121">
        <f>IF(T$134="Y",'Nov08'!I124,0)</f>
        <v>0</v>
      </c>
      <c r="J149" s="121">
        <f>IF(T$134="Y",'Nov08'!J124,0)</f>
        <v>0</v>
      </c>
      <c r="K149" s="121">
        <f>IF(T$134="Y",'Nov08'!K124,I149*J149)</f>
        <v>0</v>
      </c>
      <c r="L149" s="121">
        <f>IF(T$134="Y",'Nov08'!L124,0)</f>
        <v>0</v>
      </c>
      <c r="M149" s="233" t="str">
        <f>IF(E149=" "," ",IF(T$134="Y",'Nov08'!M124,IF((H149+K149+L149)&gt;0,H149+K149+L149," ")))</f>
        <v xml:space="preserve"> </v>
      </c>
      <c r="N149" s="237" t="str">
        <f>IF(M149=" "," ",IF(M149=0," ",IF(Employee!O$362="M1",AN149,AI149-'Nov08'!W124)))</f>
        <v xml:space="preserve"> </v>
      </c>
      <c r="O149" s="132" t="str">
        <f>IF(M149=" "," ",IF(M149=0," ",IF(Employee!P$355&gt;E$134,0,IF(C149="A",MNI!E176,IF(C149="B",MNI!F176,IF(C149="C",MNI!G176,IF(C149="J",MNI!H176," ")))))))</f>
        <v xml:space="preserve"> </v>
      </c>
      <c r="P149" s="123"/>
      <c r="Q149" s="238"/>
      <c r="R149" s="238" t="str">
        <f t="shared" si="163"/>
        <v xml:space="preserve"> </v>
      </c>
      <c r="S149" s="123"/>
      <c r="T149" s="124" t="str">
        <f>IF(M149=" "," ",IF(M149=0," ",MNI!I176))</f>
        <v xml:space="preserve"> </v>
      </c>
      <c r="U149" s="49"/>
      <c r="V149" s="60">
        <f>IF(Employee!H$373=E$134,Employee!D$372+SUM(M149)+'Nov08'!V124,SUM(M149)+'Nov08'!V124)</f>
        <v>0</v>
      </c>
      <c r="W149" s="60">
        <f>IF(Employee!H$373=E$134,Employee!D$373+SUM(N149)+'Nov08'!W124,SUM(N149)+'Nov08'!W124)</f>
        <v>0</v>
      </c>
      <c r="X149" s="60">
        <f>IF(O149=" ",'Nov08'!X124,O149+'Nov08'!X124)</f>
        <v>0</v>
      </c>
      <c r="Y149" s="60">
        <f>IF(P149=" ",'Nov08'!Y124,P149+'Nov08'!Y124)</f>
        <v>0</v>
      </c>
      <c r="Z149" s="60">
        <f>IF(Q149=" ",'Nov08'!Z124,Q149+'Nov08'!Z124)</f>
        <v>0</v>
      </c>
      <c r="AA149" s="60">
        <f>IF(R149=" ",'Nov08'!AA124,R149+'Nov08'!AA124)</f>
        <v>0</v>
      </c>
      <c r="AB149" s="61"/>
      <c r="AC149" s="60">
        <f>IF(T149=" ",'Nov08'!AC124,T149+'Nov08'!AC124)</f>
        <v>0</v>
      </c>
      <c r="AD149" s="99"/>
      <c r="AE149" s="114">
        <f>IF(E149=" ",0,IF(D149="BR",0,IF(D149="D",0,IF(D149="NT",V149,LOOKUP(D149,Free!A:A,Free!C:C)*E$134/12))))</f>
        <v>0</v>
      </c>
      <c r="AF149" s="95">
        <f t="shared" si="153"/>
        <v>0</v>
      </c>
      <c r="AG149" s="95">
        <f t="shared" si="154"/>
        <v>0</v>
      </c>
      <c r="AH149" s="95">
        <f>IF(D149="D",AF149*AH$7,IF(AF149&gt;LOOKUP(E$134,HR!A:A,HR!C:C),(AF149-LOOKUP(E$134,HR!A:A,HR!C:C))*AH$7,0))</f>
        <v>0</v>
      </c>
      <c r="AI149" s="95">
        <f t="shared" si="155"/>
        <v>0</v>
      </c>
      <c r="AJ149" s="95">
        <f>IF(E149=" ",0,IF(D149="BR",0,IF(D149="D",0,IF(D149="NT",M149,LOOKUP(D149,Free!A:A,Free!C:C)*1/12))))</f>
        <v>0</v>
      </c>
      <c r="AK149" s="95">
        <f t="shared" si="156"/>
        <v>0</v>
      </c>
      <c r="AL149" s="95">
        <f t="shared" si="157"/>
        <v>0</v>
      </c>
      <c r="AM149" s="95">
        <f>IF(D149="D",AK149*AM$7,IF(AK149&gt;LOOKUP(1,HR!A:A,HR!C:C),(AK149-LOOKUP(1,HR!A:A,HR!C:C))*AH$7,0))</f>
        <v>0</v>
      </c>
      <c r="AN149" s="95">
        <f t="shared" si="158"/>
        <v>0</v>
      </c>
      <c r="AO149" s="99"/>
      <c r="AP149" s="62"/>
      <c r="AQ149" s="95">
        <f t="shared" si="164"/>
        <v>0</v>
      </c>
      <c r="AR149" s="95">
        <f t="shared" si="165"/>
        <v>0</v>
      </c>
      <c r="AS149" s="95">
        <f t="shared" si="166"/>
        <v>0</v>
      </c>
      <c r="AT149" s="95">
        <f t="shared" si="167"/>
        <v>0</v>
      </c>
      <c r="AU149" s="62"/>
    </row>
    <row r="150" spans="1:47" ht="18" customHeight="1" x14ac:dyDescent="0.2">
      <c r="A150" s="44"/>
      <c r="B150" s="151" t="str">
        <f>IF(E150=" "," ",IF(Employee!F$388&gt;E$134," ",IF(Employee!F$390&lt;E$134," ",Employee!D$394)))</f>
        <v xml:space="preserve"> </v>
      </c>
      <c r="C150" s="32" t="str">
        <f>IF(E150=Employee!D$393,LOOKUP(E$134,NiTable!A:A,NiTable!AS:AS)," ")</f>
        <v xml:space="preserve"> </v>
      </c>
      <c r="D150" s="32" t="str">
        <f>IF(E150=Employee!D$393,LOOKUP(E$134,TaxCode!A:A,TaxCode!CL:CL)," ")</f>
        <v xml:space="preserve"> </v>
      </c>
      <c r="E150" s="152" t="str">
        <f>IF(Employee!D$392="w"," ",IF(Employee!F$388&gt;E$134," ",IF(Employee!F$390&lt;E$134," ",Employee!D$393)))</f>
        <v xml:space="preserve"> </v>
      </c>
      <c r="F150" s="243" t="str">
        <f>IF(E150=" "," ",IF(Employee!F$388&gt;E$134," ",IF(Employee!F$390&lt;E$134," ",Employee!D$379)))</f>
        <v xml:space="preserve"> </v>
      </c>
      <c r="G150" s="167"/>
      <c r="H150" s="127">
        <f>IF(T$134="Y",'Nov08'!H125,0)</f>
        <v>0</v>
      </c>
      <c r="I150" s="121">
        <f>IF(T$134="Y",'Nov08'!I125,0)</f>
        <v>0</v>
      </c>
      <c r="J150" s="121">
        <f>IF(T$134="Y",'Nov08'!J125,0)</f>
        <v>0</v>
      </c>
      <c r="K150" s="121">
        <f>IF(T$134="Y",'Nov08'!K125,I150*J150)</f>
        <v>0</v>
      </c>
      <c r="L150" s="121">
        <f>IF(T$134="Y",'Nov08'!L125,0)</f>
        <v>0</v>
      </c>
      <c r="M150" s="233" t="str">
        <f>IF(E150=" "," ",IF(T$134="Y",'Nov08'!M125,IF((H150+K150+L150)&gt;0,H150+K150+L150," ")))</f>
        <v xml:space="preserve"> </v>
      </c>
      <c r="N150" s="237" t="str">
        <f>IF(M150=" "," ",IF(M150=0," ",IF(Employee!O$388="M1",AN150,AI150-'Nov08'!W125)))</f>
        <v xml:space="preserve"> </v>
      </c>
      <c r="O150" s="132" t="str">
        <f>IF(M150=" "," ",IF(M150=0," ",IF(Employee!P$381&gt;E$134,0,IF(C150="A",MNI!E177,IF(C150="B",MNI!F177,IF(C150="C",MNI!G177,IF(C150="J",MNI!H177," ")))))))</f>
        <v xml:space="preserve"> </v>
      </c>
      <c r="P150" s="123"/>
      <c r="Q150" s="238"/>
      <c r="R150" s="238" t="str">
        <f t="shared" si="163"/>
        <v xml:space="preserve"> </v>
      </c>
      <c r="S150" s="123"/>
      <c r="T150" s="124" t="str">
        <f>IF(M150=" "," ",IF(M150=0," ",MNI!I177))</f>
        <v xml:space="preserve"> </v>
      </c>
      <c r="U150" s="49"/>
      <c r="V150" s="60">
        <f>IF(Employee!H$399=E$134,Employee!D$398+SUM(M150)+'Nov08'!V125,SUM(M150)+'Nov08'!V125)</f>
        <v>0</v>
      </c>
      <c r="W150" s="60">
        <f>IF(Employee!H$399=E$134,Employee!D$399+SUM(N150)+'Nov08'!W125,SUM(N150)+'Nov08'!W125)</f>
        <v>0</v>
      </c>
      <c r="X150" s="60">
        <f>IF(O150=" ",'Nov08'!X125,O150+'Nov08'!X125)</f>
        <v>0</v>
      </c>
      <c r="Y150" s="60">
        <f>IF(P150=" ",'Nov08'!Y125,P150+'Nov08'!Y125)</f>
        <v>0</v>
      </c>
      <c r="Z150" s="60">
        <f>IF(Q150=" ",'Nov08'!Z125,Q150+'Nov08'!Z125)</f>
        <v>0</v>
      </c>
      <c r="AA150" s="60">
        <f>IF(R150=" ",'Nov08'!AA125,R150+'Nov08'!AA125)</f>
        <v>0</v>
      </c>
      <c r="AB150" s="61"/>
      <c r="AC150" s="60">
        <f>IF(T150=" ",'Nov08'!AC125,T150+'Nov08'!AC125)</f>
        <v>0</v>
      </c>
      <c r="AD150" s="99"/>
      <c r="AE150" s="114">
        <f>IF(E150=" ",0,IF(D150="BR",0,IF(D150="D",0,IF(D150="NT",V150,LOOKUP(D150,Free!A:A,Free!C:C)*E$134/12))))</f>
        <v>0</v>
      </c>
      <c r="AF150" s="95">
        <f t="shared" si="153"/>
        <v>0</v>
      </c>
      <c r="AG150" s="95">
        <f t="shared" si="154"/>
        <v>0</v>
      </c>
      <c r="AH150" s="95">
        <f>IF(D150="D",AF150*AH$7,IF(AF150&gt;LOOKUP(E$134,HR!A:A,HR!C:C),(AF150-LOOKUP(E$134,HR!A:A,HR!C:C))*AH$7,0))</f>
        <v>0</v>
      </c>
      <c r="AI150" s="95">
        <f t="shared" si="155"/>
        <v>0</v>
      </c>
      <c r="AJ150" s="95">
        <f>IF(E150=" ",0,IF(D150="BR",0,IF(D150="D",0,IF(D150="NT",M150,LOOKUP(D150,Free!A:A,Free!C:C)*1/12))))</f>
        <v>0</v>
      </c>
      <c r="AK150" s="95">
        <f t="shared" si="156"/>
        <v>0</v>
      </c>
      <c r="AL150" s="95">
        <f t="shared" si="157"/>
        <v>0</v>
      </c>
      <c r="AM150" s="95">
        <f>IF(D150="D",AK150*AM$7,IF(AK150&gt;LOOKUP(1,HR!A:A,HR!C:C),(AK150-LOOKUP(1,HR!A:A,HR!C:C))*AH$7,0))</f>
        <v>0</v>
      </c>
      <c r="AN150" s="95">
        <f t="shared" si="158"/>
        <v>0</v>
      </c>
      <c r="AO150" s="99"/>
      <c r="AP150" s="62"/>
      <c r="AQ150" s="95">
        <f t="shared" si="164"/>
        <v>0</v>
      </c>
      <c r="AR150" s="95">
        <f t="shared" si="165"/>
        <v>0</v>
      </c>
      <c r="AS150" s="95">
        <f t="shared" si="166"/>
        <v>0</v>
      </c>
      <c r="AT150" s="95">
        <f t="shared" si="167"/>
        <v>0</v>
      </c>
      <c r="AU150" s="62"/>
    </row>
    <row r="151" spans="1:47" ht="18" customHeight="1" x14ac:dyDescent="0.2">
      <c r="A151" s="44"/>
      <c r="B151" s="151" t="str">
        <f>IF(E151=" "," ",IF(Employee!F$414&gt;E$134," ",IF(Employee!F$416&lt;E$134," ",Employee!D$420)))</f>
        <v xml:space="preserve"> </v>
      </c>
      <c r="C151" s="32" t="str">
        <f>IF(E151=Employee!D$419,LOOKUP(E$134,NiTable!A:A,NiTable!AV:AV)," ")</f>
        <v xml:space="preserve"> </v>
      </c>
      <c r="D151" s="32" t="str">
        <f>IF(E151=Employee!D$419,LOOKUP(E$134,TaxCode!A:A,TaxCode!CR:CR)," ")</f>
        <v xml:space="preserve"> </v>
      </c>
      <c r="E151" s="152" t="str">
        <f>IF(Employee!D$418="w"," ",IF(Employee!F$414&gt;E$134," ",IF(Employee!F$416&lt;E$134," ",Employee!D$419)))</f>
        <v xml:space="preserve"> </v>
      </c>
      <c r="F151" s="243" t="str">
        <f>IF(E151=" "," ",IF(Employee!F$414&gt;E$134," ",IF(Employee!F$416&lt;E$134," ",Employee!D$405)))</f>
        <v xml:space="preserve"> </v>
      </c>
      <c r="G151" s="167"/>
      <c r="H151" s="127">
        <f>IF(T$134="Y",'Nov08'!H126,0)</f>
        <v>0</v>
      </c>
      <c r="I151" s="121">
        <f>IF(T$134="Y",'Nov08'!I126,0)</f>
        <v>0</v>
      </c>
      <c r="J151" s="121">
        <f>IF(T$134="Y",'Nov08'!J126,0)</f>
        <v>0</v>
      </c>
      <c r="K151" s="121">
        <f>IF(T$134="Y",'Nov08'!K126,I151*J151)</f>
        <v>0</v>
      </c>
      <c r="L151" s="121">
        <f>IF(T$134="Y",'Nov08'!L126,0)</f>
        <v>0</v>
      </c>
      <c r="M151" s="233" t="str">
        <f>IF(E151=" "," ",IF(T$134="Y",'Nov08'!M126,IF((H151+K151+L151)&gt;0,H151+K151+L151," ")))</f>
        <v xml:space="preserve"> </v>
      </c>
      <c r="N151" s="237" t="str">
        <f>IF(M151=" "," ",IF(M151=0," ",IF(Employee!O$414="M1",AN151,AI151-'Nov08'!W126)))</f>
        <v xml:space="preserve"> </v>
      </c>
      <c r="O151" s="132" t="str">
        <f>IF(M151=" "," ",IF(M151=0," ",IF(Employee!P$407&gt;E$134,0,IF(C151="A",MNI!E178,IF(C151="B",MNI!F178,IF(C151="C",MNI!G178,IF(C151="J",MNI!H178," ")))))))</f>
        <v xml:space="preserve"> </v>
      </c>
      <c r="P151" s="123"/>
      <c r="Q151" s="238"/>
      <c r="R151" s="238" t="str">
        <f t="shared" si="163"/>
        <v xml:space="preserve"> </v>
      </c>
      <c r="S151" s="123"/>
      <c r="T151" s="124" t="str">
        <f>IF(M151=" "," ",IF(M151=0," ",MNI!I178))</f>
        <v xml:space="preserve"> </v>
      </c>
      <c r="U151" s="49"/>
      <c r="V151" s="60">
        <f>IF(Employee!H$425=E$134,Employee!D$424+SUM(M151)+'Nov08'!V126,SUM(M151)+'Nov08'!V126)</f>
        <v>0</v>
      </c>
      <c r="W151" s="60">
        <f>IF(Employee!H$425=E$134,Employee!D$425+SUM(N151)+'Nov08'!W126,SUM(N151)+'Nov08'!W126)</f>
        <v>0</v>
      </c>
      <c r="X151" s="60">
        <f>IF(O151=" ",'Nov08'!X126,O151+'Nov08'!X126)</f>
        <v>0</v>
      </c>
      <c r="Y151" s="60">
        <f>IF(P151=" ",'Nov08'!Y126,P151+'Nov08'!Y126)</f>
        <v>0</v>
      </c>
      <c r="Z151" s="60">
        <f>IF(Q151=" ",'Nov08'!Z126,Q151+'Nov08'!Z126)</f>
        <v>0</v>
      </c>
      <c r="AA151" s="60">
        <f>IF(R151=" ",'Nov08'!AA126,R151+'Nov08'!AA126)</f>
        <v>0</v>
      </c>
      <c r="AB151" s="61"/>
      <c r="AC151" s="60">
        <f>IF(T151=" ",'Nov08'!AC126,T151+'Nov08'!AC126)</f>
        <v>0</v>
      </c>
      <c r="AD151" s="99"/>
      <c r="AE151" s="114">
        <f>IF(E151=" ",0,IF(D151="BR",0,IF(D151="D",0,IF(D151="NT",V151,LOOKUP(D151,Free!A:A,Free!C:C)*E$134/12))))</f>
        <v>0</v>
      </c>
      <c r="AF151" s="95">
        <f t="shared" si="153"/>
        <v>0</v>
      </c>
      <c r="AG151" s="95">
        <f t="shared" si="154"/>
        <v>0</v>
      </c>
      <c r="AH151" s="95">
        <f>IF(D151="D",AF151*AH$7,IF(AF151&gt;LOOKUP(E$134,HR!A:A,HR!C:C),(AF151-LOOKUP(E$134,HR!A:A,HR!C:C))*AH$7,0))</f>
        <v>0</v>
      </c>
      <c r="AI151" s="95">
        <f t="shared" si="155"/>
        <v>0</v>
      </c>
      <c r="AJ151" s="95">
        <f>IF(E151=" ",0,IF(D151="BR",0,IF(D151="D",0,IF(D151="NT",M151,LOOKUP(D151,Free!A:A,Free!C:C)*1/12))))</f>
        <v>0</v>
      </c>
      <c r="AK151" s="95">
        <f t="shared" si="156"/>
        <v>0</v>
      </c>
      <c r="AL151" s="95">
        <f t="shared" si="157"/>
        <v>0</v>
      </c>
      <c r="AM151" s="95">
        <f>IF(D151="D",AK151*AM$7,IF(AK151&gt;LOOKUP(1,HR!A:A,HR!C:C),(AK151-LOOKUP(1,HR!A:A,HR!C:C))*AH$7,0))</f>
        <v>0</v>
      </c>
      <c r="AN151" s="95">
        <f t="shared" si="158"/>
        <v>0</v>
      </c>
      <c r="AO151" s="99"/>
      <c r="AP151" s="62"/>
      <c r="AQ151" s="95">
        <f t="shared" si="164"/>
        <v>0</v>
      </c>
      <c r="AR151" s="95">
        <f t="shared" si="165"/>
        <v>0</v>
      </c>
      <c r="AS151" s="95">
        <f t="shared" si="166"/>
        <v>0</v>
      </c>
      <c r="AT151" s="95">
        <f t="shared" si="167"/>
        <v>0</v>
      </c>
      <c r="AU151" s="62"/>
    </row>
    <row r="152" spans="1:47" ht="18" customHeight="1" x14ac:dyDescent="0.2">
      <c r="A152" s="44"/>
      <c r="B152" s="151" t="str">
        <f>IF(E152=" "," ",IF(Employee!F$440&gt;E$134," ",IF(Employee!F$442&lt;E$134," ",Employee!D$446)))</f>
        <v xml:space="preserve"> </v>
      </c>
      <c r="C152" s="32" t="str">
        <f>IF(E152=Employee!D$445,LOOKUP(E$134,NiTable!A:A,NiTable!AY:AY)," ")</f>
        <v xml:space="preserve"> </v>
      </c>
      <c r="D152" s="32" t="str">
        <f>IF(E152=Employee!D$445,LOOKUP(E$134,TaxCode!A:A,TaxCode!CX:CX)," ")</f>
        <v xml:space="preserve"> </v>
      </c>
      <c r="E152" s="152" t="str">
        <f>IF(Employee!D$444="w"," ",IF(Employee!F$440&gt;E$134," ",IF(Employee!F$442&lt;E$134," ",Employee!D$445)))</f>
        <v xml:space="preserve"> </v>
      </c>
      <c r="F152" s="243" t="str">
        <f>IF(E152=" "," ",IF(Employee!F$440&gt;E$134," ",IF(Employee!F$442&lt;E$134," ",Employee!D$431)))</f>
        <v xml:space="preserve"> </v>
      </c>
      <c r="G152" s="167"/>
      <c r="H152" s="127">
        <f>IF(T$134="Y",'Nov08'!H127,0)</f>
        <v>0</v>
      </c>
      <c r="I152" s="121">
        <f>IF(T$134="Y",'Nov08'!I127,0)</f>
        <v>0</v>
      </c>
      <c r="J152" s="121">
        <f>IF(T$134="Y",'Nov08'!J127,0)</f>
        <v>0</v>
      </c>
      <c r="K152" s="121">
        <f>IF(T$134="Y",'Nov08'!K127,I152*J152)</f>
        <v>0</v>
      </c>
      <c r="L152" s="121">
        <f>IF(T$134="Y",'Nov08'!L127,0)</f>
        <v>0</v>
      </c>
      <c r="M152" s="233" t="str">
        <f>IF(E152=" "," ",IF(T$134="Y",'Nov08'!M127,IF((H152+K152+L152)&gt;0,H152+K152+L152," ")))</f>
        <v xml:space="preserve"> </v>
      </c>
      <c r="N152" s="237" t="str">
        <f>IF(M152=" "," ",IF(M152=0," ",IF(Employee!O$440="M1",AN152,AI152-'Nov08'!W127)))</f>
        <v xml:space="preserve"> </v>
      </c>
      <c r="O152" s="132" t="str">
        <f>IF(M152=" "," ",IF(M152=0," ",IF(Employee!P$433&gt;E$134,0,IF(C152="A",MNI!E179,IF(C152="B",MNI!F179,IF(C152="C",MNI!G179,IF(C152="J",MNI!H179," ")))))))</f>
        <v xml:space="preserve"> </v>
      </c>
      <c r="P152" s="123"/>
      <c r="Q152" s="238"/>
      <c r="R152" s="238" t="str">
        <f t="shared" si="163"/>
        <v xml:space="preserve"> </v>
      </c>
      <c r="S152" s="123"/>
      <c r="T152" s="124" t="str">
        <f>IF(M152=" "," ",IF(M152=0," ",MNI!I179))</f>
        <v xml:space="preserve"> </v>
      </c>
      <c r="U152" s="49"/>
      <c r="V152" s="60">
        <f>IF(Employee!H$451=E$134,Employee!D$450+SUM(M152)+'Nov08'!V127,SUM(M152)+'Nov08'!V127)</f>
        <v>0</v>
      </c>
      <c r="W152" s="60">
        <f>IF(Employee!H$451=E$134,Employee!D$451+SUM(N152)+'Nov08'!W127,SUM(N152)+'Nov08'!W127)</f>
        <v>0</v>
      </c>
      <c r="X152" s="60">
        <f>IF(O152=" ",'Nov08'!X127,O152+'Nov08'!X127)</f>
        <v>0</v>
      </c>
      <c r="Y152" s="60">
        <f>IF(P152=" ",'Nov08'!Y127,P152+'Nov08'!Y127)</f>
        <v>0</v>
      </c>
      <c r="Z152" s="60">
        <f>IF(Q152=" ",'Nov08'!Z127,Q152+'Nov08'!Z127)</f>
        <v>0</v>
      </c>
      <c r="AA152" s="60">
        <f>IF(R152=" ",'Nov08'!AA127,R152+'Nov08'!AA127)</f>
        <v>0</v>
      </c>
      <c r="AB152" s="61"/>
      <c r="AC152" s="60">
        <f>IF(T152=" ",'Nov08'!AC127,T152+'Nov08'!AC127)</f>
        <v>0</v>
      </c>
      <c r="AD152" s="99"/>
      <c r="AE152" s="114">
        <f>IF(E152=" ",0,IF(D152="BR",0,IF(D152="D",0,IF(D152="NT",V152,LOOKUP(D152,Free!A:A,Free!C:C)*E$134/12))))</f>
        <v>0</v>
      </c>
      <c r="AF152" s="95">
        <f t="shared" si="153"/>
        <v>0</v>
      </c>
      <c r="AG152" s="95">
        <f t="shared" si="154"/>
        <v>0</v>
      </c>
      <c r="AH152" s="95">
        <f>IF(D152="D",AF152*AH$7,IF(AF152&gt;LOOKUP(E$134,HR!A:A,HR!C:C),(AF152-LOOKUP(E$134,HR!A:A,HR!C:C))*AH$7,0))</f>
        <v>0</v>
      </c>
      <c r="AI152" s="95">
        <f t="shared" si="155"/>
        <v>0</v>
      </c>
      <c r="AJ152" s="95">
        <f>IF(E152=" ",0,IF(D152="BR",0,IF(D152="D",0,IF(D152="NT",M152,LOOKUP(D152,Free!A:A,Free!C:C)*1/12))))</f>
        <v>0</v>
      </c>
      <c r="AK152" s="95">
        <f t="shared" si="156"/>
        <v>0</v>
      </c>
      <c r="AL152" s="95">
        <f t="shared" si="157"/>
        <v>0</v>
      </c>
      <c r="AM152" s="95">
        <f>IF(D152="D",AK152*AM$7,IF(AK152&gt;LOOKUP(1,HR!A:A,HR!C:C),(AK152-LOOKUP(1,HR!A:A,HR!C:C))*AH$7,0))</f>
        <v>0</v>
      </c>
      <c r="AN152" s="95">
        <f t="shared" si="158"/>
        <v>0</v>
      </c>
      <c r="AO152" s="99"/>
      <c r="AP152" s="62"/>
      <c r="AQ152" s="95">
        <f t="shared" si="164"/>
        <v>0</v>
      </c>
      <c r="AR152" s="95">
        <f t="shared" si="165"/>
        <v>0</v>
      </c>
      <c r="AS152" s="95">
        <f t="shared" si="166"/>
        <v>0</v>
      </c>
      <c r="AT152" s="95">
        <f t="shared" si="167"/>
        <v>0</v>
      </c>
      <c r="AU152" s="62"/>
    </row>
    <row r="153" spans="1:47" ht="18" customHeight="1" x14ac:dyDescent="0.2">
      <c r="A153" s="44"/>
      <c r="B153" s="151" t="str">
        <f>IF(E153=" "," ",IF(Employee!F$466&gt;E$134," ",IF(Employee!F$468&lt;E$134," ",Employee!D$472)))</f>
        <v xml:space="preserve"> </v>
      </c>
      <c r="C153" s="32" t="str">
        <f>IF(E153=Employee!D$471,LOOKUP(E$134,NiTable!A:A,NiTable!BB:BB)," ")</f>
        <v xml:space="preserve"> </v>
      </c>
      <c r="D153" s="32" t="str">
        <f>IF(E153=Employee!D$471,LOOKUP(E$134,TaxCode!A:A,TaxCode!DD:DD)," ")</f>
        <v xml:space="preserve"> </v>
      </c>
      <c r="E153" s="152" t="str">
        <f>IF(Employee!D$470="w"," ",IF(Employee!F$466&gt;E$134," ",IF(Employee!F$468&lt;E$134," ",Employee!D$471)))</f>
        <v xml:space="preserve"> </v>
      </c>
      <c r="F153" s="243" t="str">
        <f>IF(E153=" "," ",IF(Employee!F$466&gt;E$134," ",IF(Employee!F$468&lt;E$134," ",Employee!D$457)))</f>
        <v xml:space="preserve"> </v>
      </c>
      <c r="G153" s="167"/>
      <c r="H153" s="127">
        <f>IF(T$134="Y",'Nov08'!H128,0)</f>
        <v>0</v>
      </c>
      <c r="I153" s="121">
        <f>IF(T$134="Y",'Nov08'!I128,0)</f>
        <v>0</v>
      </c>
      <c r="J153" s="121">
        <f>IF(T$134="Y",'Nov08'!J128,0)</f>
        <v>0</v>
      </c>
      <c r="K153" s="121">
        <f>IF(T$134="Y",'Nov08'!K128,I153*J153)</f>
        <v>0</v>
      </c>
      <c r="L153" s="121">
        <f>IF(T$134="Y",'Nov08'!L128,0)</f>
        <v>0</v>
      </c>
      <c r="M153" s="233" t="str">
        <f>IF(E153=" "," ",IF(T$134="Y",'Nov08'!M128,IF((H153+K153+L153)&gt;0,H153+K153+L153," ")))</f>
        <v xml:space="preserve"> </v>
      </c>
      <c r="N153" s="237" t="str">
        <f>IF(M153=" "," ",IF(M153=0," ",IF(Employee!O$466="M1",AN153,AI153-'Nov08'!W128)))</f>
        <v xml:space="preserve"> </v>
      </c>
      <c r="O153" s="132" t="str">
        <f>IF(M153=" "," ",IF(M153=0," ",IF(Employee!P$459&gt;E$134,0,IF(C153="A",MNI!E180,IF(C153="B",MNI!F180,IF(C153="C",MNI!G180,IF(C153="J",MNI!H180," ")))))))</f>
        <v xml:space="preserve"> </v>
      </c>
      <c r="P153" s="123"/>
      <c r="Q153" s="238"/>
      <c r="R153" s="238" t="str">
        <f t="shared" si="163"/>
        <v xml:space="preserve"> </v>
      </c>
      <c r="S153" s="123"/>
      <c r="T153" s="124" t="str">
        <f>IF(M153=" "," ",IF(M153=0," ",MNI!I180))</f>
        <v xml:space="preserve"> </v>
      </c>
      <c r="U153" s="49"/>
      <c r="V153" s="60">
        <f>IF(Employee!H$477=E$134,Employee!D$476+SUM(M153)+'Nov08'!V128,SUM(M153)+'Nov08'!V128)</f>
        <v>0</v>
      </c>
      <c r="W153" s="60">
        <f>IF(Employee!H$477=E$134,Employee!D$477+SUM(N153)+'Nov08'!W128,SUM(N153)+'Nov08'!W128)</f>
        <v>0</v>
      </c>
      <c r="X153" s="60">
        <f>IF(O153=" ",'Nov08'!X128,O153+'Nov08'!X128)</f>
        <v>0</v>
      </c>
      <c r="Y153" s="60">
        <f>IF(P153=" ",'Nov08'!Y128,P153+'Nov08'!Y128)</f>
        <v>0</v>
      </c>
      <c r="Z153" s="60">
        <f>IF(Q153=" ",'Nov08'!Z128,Q153+'Nov08'!Z128)</f>
        <v>0</v>
      </c>
      <c r="AA153" s="60">
        <f>IF(R153=" ",'Nov08'!AA128,R153+'Nov08'!AA128)</f>
        <v>0</v>
      </c>
      <c r="AB153" s="61"/>
      <c r="AC153" s="60">
        <f>IF(T153=" ",'Nov08'!AC128,T153+'Nov08'!AC128)</f>
        <v>0</v>
      </c>
      <c r="AD153" s="99"/>
      <c r="AE153" s="114">
        <f>IF(E153=" ",0,IF(D153="BR",0,IF(D153="D",0,IF(D153="NT",V153,LOOKUP(D153,Free!A:A,Free!C:C)*E$134/12))))</f>
        <v>0</v>
      </c>
      <c r="AF153" s="95">
        <f t="shared" si="153"/>
        <v>0</v>
      </c>
      <c r="AG153" s="95">
        <f t="shared" si="154"/>
        <v>0</v>
      </c>
      <c r="AH153" s="95">
        <f>IF(D153="D",AF153*AH$7,IF(AF153&gt;LOOKUP(E$134,HR!A:A,HR!C:C),(AF153-LOOKUP(E$134,HR!A:A,HR!C:C))*AH$7,0))</f>
        <v>0</v>
      </c>
      <c r="AI153" s="95">
        <f t="shared" si="155"/>
        <v>0</v>
      </c>
      <c r="AJ153" s="95">
        <f>IF(E153=" ",0,IF(D153="BR",0,IF(D153="D",0,IF(D153="NT",M153,LOOKUP(D153,Free!A:A,Free!C:C)*1/12))))</f>
        <v>0</v>
      </c>
      <c r="AK153" s="95">
        <f t="shared" si="156"/>
        <v>0</v>
      </c>
      <c r="AL153" s="95">
        <f t="shared" si="157"/>
        <v>0</v>
      </c>
      <c r="AM153" s="95">
        <f>IF(D153="D",AK153*AM$7,IF(AK153&gt;LOOKUP(1,HR!A:A,HR!C:C),(AK153-LOOKUP(1,HR!A:A,HR!C:C))*AH$7,0))</f>
        <v>0</v>
      </c>
      <c r="AN153" s="95">
        <f t="shared" si="158"/>
        <v>0</v>
      </c>
      <c r="AO153" s="99"/>
      <c r="AP153" s="62"/>
      <c r="AQ153" s="95">
        <f t="shared" si="164"/>
        <v>0</v>
      </c>
      <c r="AR153" s="95">
        <f t="shared" si="165"/>
        <v>0</v>
      </c>
      <c r="AS153" s="95">
        <f t="shared" si="166"/>
        <v>0</v>
      </c>
      <c r="AT153" s="95">
        <f t="shared" si="167"/>
        <v>0</v>
      </c>
      <c r="AU153" s="62"/>
    </row>
    <row r="154" spans="1:47" ht="18" customHeight="1" x14ac:dyDescent="0.2">
      <c r="A154" s="44"/>
      <c r="B154" s="151" t="str">
        <f>IF(E154=" "," ",IF(Employee!F$492&gt;E$134," ",IF(Employee!F$494&lt;E$134," ",Employee!D$498)))</f>
        <v xml:space="preserve"> </v>
      </c>
      <c r="C154" s="32" t="str">
        <f>IF(E154=Employee!D$497,LOOKUP(E$134,NiTable!A:A,NiTable!BE:BE)," ")</f>
        <v xml:space="preserve"> </v>
      </c>
      <c r="D154" s="32" t="str">
        <f>IF(E154=Employee!D$497,LOOKUP(E$134,TaxCode!A:A,TaxCode!DJ:DJ)," ")</f>
        <v xml:space="preserve"> </v>
      </c>
      <c r="E154" s="152" t="str">
        <f>IF(Employee!D$496="w"," ",IF(Employee!F$492&gt;E$134," ",IF(Employee!F$494&lt;E$134," ",Employee!D$497)))</f>
        <v xml:space="preserve"> </v>
      </c>
      <c r="F154" s="243" t="str">
        <f>IF(E154=" "," ",IF(Employee!F$492&gt;E$134," ",IF(Employee!F$494&lt;E$134," ",Employee!D$483)))</f>
        <v xml:space="preserve"> </v>
      </c>
      <c r="G154" s="167"/>
      <c r="H154" s="127">
        <f>IF(T$134="Y",'Nov08'!H129,0)</f>
        <v>0</v>
      </c>
      <c r="I154" s="121">
        <f>IF(T$134="Y",'Nov08'!I129,0)</f>
        <v>0</v>
      </c>
      <c r="J154" s="121">
        <f>IF(T$134="Y",'Nov08'!J129,0)</f>
        <v>0</v>
      </c>
      <c r="K154" s="121">
        <f>IF(T$134="Y",'Nov08'!K129,I154*J154)</f>
        <v>0</v>
      </c>
      <c r="L154" s="121">
        <f>IF(T$134="Y",'Nov08'!L129,0)</f>
        <v>0</v>
      </c>
      <c r="M154" s="233" t="str">
        <f>IF(E154=" "," ",IF(T$134="Y",'Nov08'!M129,IF((H154+K154+L154)&gt;0,H154+K154+L154," ")))</f>
        <v xml:space="preserve"> </v>
      </c>
      <c r="N154" s="237" t="str">
        <f>IF(M154=" "," ",IF(M154=0," ",IF(Employee!O$492="M1",AN154,AI154-'Nov08'!W129)))</f>
        <v xml:space="preserve"> </v>
      </c>
      <c r="O154" s="132" t="str">
        <f>IF(M154=" "," ",IF(M154=0," ",IF(Employee!P$485&gt;E$134,0,IF(C154="A",MNI!E181,IF(C154="B",MNI!F181,IF(C154="C",MNI!G181,IF(C154="J",MNI!H181," ")))))))</f>
        <v xml:space="preserve"> </v>
      </c>
      <c r="P154" s="123"/>
      <c r="Q154" s="238"/>
      <c r="R154" s="238" t="str">
        <f t="shared" si="163"/>
        <v xml:space="preserve"> </v>
      </c>
      <c r="S154" s="123"/>
      <c r="T154" s="124" t="str">
        <f>IF(M154=" "," ",IF(M154=0," ",MNI!I181))</f>
        <v xml:space="preserve"> </v>
      </c>
      <c r="U154" s="49"/>
      <c r="V154" s="60">
        <f>IF(Employee!H$503=E$134,Employee!D$502+SUM(M154)+'Nov08'!V129,SUM(M154)+'Nov08'!V129)</f>
        <v>0</v>
      </c>
      <c r="W154" s="60">
        <f>IF(Employee!H$503=E$134,Employee!D$503+SUM(N154)+'Nov08'!W129,SUM(N154)+'Nov08'!W129)</f>
        <v>0</v>
      </c>
      <c r="X154" s="60">
        <f>IF(O154=" ",'Nov08'!X129,O154+'Nov08'!X129)</f>
        <v>0</v>
      </c>
      <c r="Y154" s="60">
        <f>IF(P154=" ",'Nov08'!Y129,P154+'Nov08'!Y129)</f>
        <v>0</v>
      </c>
      <c r="Z154" s="60">
        <f>IF(Q154=" ",'Nov08'!Z129,Q154+'Nov08'!Z129)</f>
        <v>0</v>
      </c>
      <c r="AA154" s="60">
        <f>IF(R154=" ",'Nov08'!AA129,R154+'Nov08'!AA129)</f>
        <v>0</v>
      </c>
      <c r="AB154" s="61"/>
      <c r="AC154" s="60">
        <f>IF(T154=" ",'Nov08'!AC129,T154+'Nov08'!AC129)</f>
        <v>0</v>
      </c>
      <c r="AD154" s="99"/>
      <c r="AE154" s="114">
        <f>IF(E154=" ",0,IF(D154="BR",0,IF(D154="D",0,IF(D154="NT",V154,LOOKUP(D154,Free!A:A,Free!C:C)*E$134/12))))</f>
        <v>0</v>
      </c>
      <c r="AF154" s="95">
        <f t="shared" si="153"/>
        <v>0</v>
      </c>
      <c r="AG154" s="95">
        <f t="shared" si="154"/>
        <v>0</v>
      </c>
      <c r="AH154" s="95">
        <f>IF(D154="D",AF154*AH$7,IF(AF154&gt;LOOKUP(E$134,HR!A:A,HR!C:C),(AF154-LOOKUP(E$134,HR!A:A,HR!C:C))*AH$7,0))</f>
        <v>0</v>
      </c>
      <c r="AI154" s="95">
        <f t="shared" si="155"/>
        <v>0</v>
      </c>
      <c r="AJ154" s="95">
        <f>IF(E154=" ",0,IF(D154="BR",0,IF(D154="D",0,IF(D154="NT",M154,LOOKUP(D154,Free!A:A,Free!C:C)*1/12))))</f>
        <v>0</v>
      </c>
      <c r="AK154" s="95">
        <f t="shared" si="156"/>
        <v>0</v>
      </c>
      <c r="AL154" s="95">
        <f t="shared" si="157"/>
        <v>0</v>
      </c>
      <c r="AM154" s="95">
        <f>IF(D154="D",AK154*AM$7,IF(AK154&gt;LOOKUP(1,HR!A:A,HR!C:C),(AK154-LOOKUP(1,HR!A:A,HR!C:C))*AH$7,0))</f>
        <v>0</v>
      </c>
      <c r="AN154" s="95">
        <f t="shared" si="158"/>
        <v>0</v>
      </c>
      <c r="AO154" s="99"/>
      <c r="AP154" s="62"/>
      <c r="AQ154" s="95">
        <f t="shared" si="164"/>
        <v>0</v>
      </c>
      <c r="AR154" s="95">
        <f t="shared" si="165"/>
        <v>0</v>
      </c>
      <c r="AS154" s="95">
        <f t="shared" si="166"/>
        <v>0</v>
      </c>
      <c r="AT154" s="95">
        <f t="shared" si="167"/>
        <v>0</v>
      </c>
      <c r="AU154" s="62"/>
    </row>
    <row r="155" spans="1:47" ht="18" customHeight="1" thickBot="1" x14ac:dyDescent="0.25">
      <c r="A155" s="44"/>
      <c r="B155" s="153" t="str">
        <f>IF(E155=" "," ",IF(Employee!F$518&gt;E$134," ",IF(Employee!F$520&lt;E$134," ",Employee!D$524)))</f>
        <v xml:space="preserve"> </v>
      </c>
      <c r="C155" s="111" t="str">
        <f>IF(E155=Employee!D$523,LOOKUP(E$134,NiTable!A:A,NiTable!BH:BH)," ")</f>
        <v xml:space="preserve"> </v>
      </c>
      <c r="D155" s="111" t="str">
        <f>IF(E155=Employee!D$523,LOOKUP(E$134,TaxCode!A:A,TaxCode!DP:DP)," ")</f>
        <v xml:space="preserve"> </v>
      </c>
      <c r="E155" s="154" t="str">
        <f>IF(Employee!D$522="w"," ",IF(Employee!F$518&gt;E$134," ",IF(Employee!F$520&lt;E$134," ",Employee!D$523)))</f>
        <v xml:space="preserve"> </v>
      </c>
      <c r="F155" s="244" t="str">
        <f>IF(E155=" "," ",IF(Employee!F$518&gt;E$134," ",IF(Employee!F$520&lt;E$134," ",Employee!D$509)))</f>
        <v xml:space="preserve"> </v>
      </c>
      <c r="G155" s="167"/>
      <c r="H155" s="146">
        <f>IF(T$134="Y",'Nov08'!H130,0)</f>
        <v>0</v>
      </c>
      <c r="I155" s="147">
        <f>IF(T$134="Y",'Nov08'!I130,0)</f>
        <v>0</v>
      </c>
      <c r="J155" s="147">
        <f>IF(T$134="Y",'Nov08'!J130,0)</f>
        <v>0</v>
      </c>
      <c r="K155" s="147">
        <f>IF(T$134="Y",'Nov08'!K130,I155*J155)</f>
        <v>0</v>
      </c>
      <c r="L155" s="147">
        <f>IF(T$134="Y",'Nov08'!L130,0)</f>
        <v>0</v>
      </c>
      <c r="M155" s="234" t="str">
        <f>IF(E155=" "," ",IF(T$134="Y",'Nov08'!M130,IF((H155+K155+L155)&gt;0,H155+K155+L155," ")))</f>
        <v xml:space="preserve"> </v>
      </c>
      <c r="N155" s="134" t="str">
        <f>IF(M155=" "," ",IF(M155=0," ",IF(Employee!O$518="M1",AN155,AI155-'Nov08'!W130)))</f>
        <v xml:space="preserve"> </v>
      </c>
      <c r="O155" s="132" t="str">
        <f>IF(M155=" "," ",IF(M155=0," ",IF(Employee!P$511&gt;E$134,0,IF(C155="A",MNI!E182,IF(C155="B",MNI!F182,IF(C155="C",MNI!G182,IF(C155="J",MNI!H182," ")))))))</f>
        <v xml:space="preserve"> </v>
      </c>
      <c r="P155" s="135"/>
      <c r="Q155" s="239"/>
      <c r="R155" s="238" t="str">
        <f t="shared" si="163"/>
        <v xml:space="preserve"> </v>
      </c>
      <c r="S155" s="123"/>
      <c r="T155" s="124" t="str">
        <f>IF(M155=" "," ",IF(M155=0," ",MNI!I182))</f>
        <v xml:space="preserve"> </v>
      </c>
      <c r="U155" s="49"/>
      <c r="V155" s="60">
        <f>IF(Employee!H$529=E$134,Employee!D$528+SUM(M155)+'Nov08'!V130,SUM(M155)+'Nov08'!V130)</f>
        <v>0</v>
      </c>
      <c r="W155" s="60">
        <f>IF(Employee!H$529=E$134,Employee!D$529+SUM(N155)+'Nov08'!W130,SUM(N155)+'Nov08'!W130)</f>
        <v>0</v>
      </c>
      <c r="X155" s="60">
        <f>IF(O155=" ",'Nov08'!X130,O155+'Nov08'!X130)</f>
        <v>0</v>
      </c>
      <c r="Y155" s="60">
        <f>IF(P155=" ",'Nov08'!Y130,P155+'Nov08'!Y130)</f>
        <v>0</v>
      </c>
      <c r="Z155" s="60">
        <f>IF(Q155=" ",'Nov08'!Z130,Q155+'Nov08'!Z130)</f>
        <v>0</v>
      </c>
      <c r="AA155" s="60">
        <f>IF(R155=" ",'Nov08'!AA130,R155+'Nov08'!AA130)</f>
        <v>0</v>
      </c>
      <c r="AB155" s="61"/>
      <c r="AC155" s="60">
        <f>IF(T155=" ",'Nov08'!AC130,T155+'Nov08'!AC130)</f>
        <v>0</v>
      </c>
      <c r="AD155" s="99"/>
      <c r="AE155" s="114">
        <f>IF(E155=" ",0,IF(D155="BR",0,IF(D155="D",0,IF(D155="NT",V155,LOOKUP(D155,Free!A:A,Free!C:C)*E$134/12))))</f>
        <v>0</v>
      </c>
      <c r="AF155" s="95">
        <f t="shared" si="153"/>
        <v>0</v>
      </c>
      <c r="AG155" s="95">
        <f t="shared" si="154"/>
        <v>0</v>
      </c>
      <c r="AH155" s="95">
        <f>IF(D155="D",AF155*AH$7,IF(AF155&gt;LOOKUP(E$134,HR!A:A,HR!C:C),(AF155-LOOKUP(E$134,HR!A:A,HR!C:C))*AH$7,0))</f>
        <v>0</v>
      </c>
      <c r="AI155" s="95">
        <f t="shared" si="155"/>
        <v>0</v>
      </c>
      <c r="AJ155" s="95">
        <f>IF(E155=" ",0,IF(D155="BR",0,IF(D155="D",0,IF(D155="NT",M155,LOOKUP(D155,Free!A:A,Free!C:C)*1/12))))</f>
        <v>0</v>
      </c>
      <c r="AK155" s="95">
        <f t="shared" si="156"/>
        <v>0</v>
      </c>
      <c r="AL155" s="95">
        <f t="shared" si="157"/>
        <v>0</v>
      </c>
      <c r="AM155" s="95">
        <f>IF(D155="D",AK155*AM$7,IF(AK155&gt;LOOKUP(1,HR!A:A,HR!C:C),(AK155-LOOKUP(1,HR!A:A,HR!C:C))*AH$7,0))</f>
        <v>0</v>
      </c>
      <c r="AN155" s="95">
        <f t="shared" si="158"/>
        <v>0</v>
      </c>
      <c r="AO155" s="99"/>
      <c r="AP155" s="62"/>
      <c r="AQ155" s="95">
        <f t="shared" si="164"/>
        <v>0</v>
      </c>
      <c r="AR155" s="95">
        <f t="shared" si="165"/>
        <v>0</v>
      </c>
      <c r="AS155" s="95">
        <f t="shared" si="166"/>
        <v>0</v>
      </c>
      <c r="AT155" s="95">
        <f t="shared" si="167"/>
        <v>0</v>
      </c>
      <c r="AU155" s="62"/>
    </row>
    <row r="156" spans="1:47" ht="18" customHeight="1" thickTop="1" thickBot="1" x14ac:dyDescent="0.25">
      <c r="A156" s="48"/>
      <c r="B156" s="158"/>
      <c r="C156" s="156"/>
      <c r="D156" s="156"/>
      <c r="E156" s="157"/>
      <c r="F156" s="397" t="s">
        <v>7</v>
      </c>
      <c r="G156" s="398"/>
      <c r="H156" s="134"/>
      <c r="I156" s="135"/>
      <c r="J156" s="135"/>
      <c r="K156" s="174"/>
      <c r="L156" s="174"/>
      <c r="M156" s="173">
        <f t="shared" ref="M156:R156" si="168">SUM(M136:M155)</f>
        <v>0</v>
      </c>
      <c r="N156" s="173">
        <f t="shared" si="168"/>
        <v>0</v>
      </c>
      <c r="O156" s="173">
        <f t="shared" si="168"/>
        <v>0</v>
      </c>
      <c r="P156" s="173">
        <f t="shared" si="168"/>
        <v>0</v>
      </c>
      <c r="Q156" s="173">
        <f t="shared" si="168"/>
        <v>0</v>
      </c>
      <c r="R156" s="165">
        <f t="shared" si="168"/>
        <v>0</v>
      </c>
      <c r="S156" s="123"/>
      <c r="T156" s="165">
        <f>SUM(T136:T155)</f>
        <v>0</v>
      </c>
      <c r="U156" s="50"/>
      <c r="V156" s="60"/>
      <c r="AD156" s="99"/>
      <c r="AO156" s="99"/>
      <c r="AP156" s="62"/>
      <c r="AU156" s="62"/>
    </row>
    <row r="157" spans="1:47" ht="24" customHeight="1" x14ac:dyDescent="0.2">
      <c r="A157" s="62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45"/>
      <c r="AI157" s="94"/>
    </row>
    <row r="158" spans="1:47" x14ac:dyDescent="0.2">
      <c r="AL158" s="393" t="s">
        <v>111</v>
      </c>
      <c r="AM158" s="394"/>
      <c r="AN158" s="395"/>
      <c r="AQ158" s="213">
        <f>SUM(AQ11:AQ156)</f>
        <v>0</v>
      </c>
      <c r="AR158" s="213">
        <f>SUM(AR11:AR156)</f>
        <v>0</v>
      </c>
      <c r="AS158" s="213">
        <f>SUM(AS11:AS156)</f>
        <v>0</v>
      </c>
      <c r="AT158" s="213">
        <f>SUM(AT11:AT156)</f>
        <v>0</v>
      </c>
    </row>
    <row r="159" spans="1:47" ht="13.5" customHeight="1" thickBot="1" x14ac:dyDescent="0.25">
      <c r="F159" s="257" t="s">
        <v>276</v>
      </c>
      <c r="M159" s="440" t="s">
        <v>277</v>
      </c>
      <c r="N159" s="441"/>
      <c r="O159" s="441"/>
      <c r="P159" s="441"/>
      <c r="Q159" s="441"/>
      <c r="R159" s="441"/>
      <c r="T159" s="273"/>
    </row>
    <row r="160" spans="1:47" x14ac:dyDescent="0.2">
      <c r="F160" s="259" t="str">
        <f>IF(B136="D",Employee!D15," ")</f>
        <v xml:space="preserve"> </v>
      </c>
      <c r="M160" s="268" t="str">
        <f t="shared" ref="M160:M179" si="169">IF(B136="D",M136," ")</f>
        <v xml:space="preserve"> </v>
      </c>
      <c r="N160" s="269" t="str">
        <f t="shared" ref="N160:N179" si="170">IF(B136="D",N136," ")</f>
        <v xml:space="preserve"> </v>
      </c>
      <c r="O160" s="269" t="str">
        <f t="shared" ref="O160:O179" si="171">IF(B136="D",O136," ")</f>
        <v xml:space="preserve"> </v>
      </c>
      <c r="P160" s="269" t="str">
        <f t="shared" ref="P160:P179" si="172">IF(B136="D",P136," ")</f>
        <v xml:space="preserve"> </v>
      </c>
      <c r="Q160" s="269" t="str">
        <f t="shared" ref="Q160:Q179" si="173">IF(B136="D",Q136," ")</f>
        <v xml:space="preserve"> </v>
      </c>
      <c r="R160" s="262" t="str">
        <f t="shared" ref="R160:R179" si="174">IF(B136="D",R136," ")</f>
        <v xml:space="preserve"> </v>
      </c>
      <c r="S160" s="256"/>
      <c r="T160" s="259" t="str">
        <f t="shared" ref="T160:T179" si="175">IF(B136="D",T136," ")</f>
        <v xml:space="preserve"> </v>
      </c>
      <c r="AL160" s="393" t="s">
        <v>112</v>
      </c>
      <c r="AM160" s="394"/>
      <c r="AN160" s="395"/>
      <c r="AQ160" s="215">
        <f>IF((AQ158-(O1+T1)*0.13)&gt;0,AQ158-(Q1+T1)*0.13,0)</f>
        <v>0</v>
      </c>
      <c r="AR160" s="215">
        <f>AR158</f>
        <v>0</v>
      </c>
      <c r="AS160" s="215">
        <f>AS158</f>
        <v>0</v>
      </c>
      <c r="AT160" s="215">
        <f>AT158</f>
        <v>0</v>
      </c>
    </row>
    <row r="161" spans="6:46" x14ac:dyDescent="0.2">
      <c r="F161" s="260" t="str">
        <f>IF(B137="D",Employee!D41," ")</f>
        <v xml:space="preserve"> </v>
      </c>
      <c r="M161" s="270" t="str">
        <f t="shared" si="169"/>
        <v xml:space="preserve"> </v>
      </c>
      <c r="N161" s="266" t="str">
        <f t="shared" si="170"/>
        <v xml:space="preserve"> </v>
      </c>
      <c r="O161" s="266" t="str">
        <f t="shared" si="171"/>
        <v xml:space="preserve"> </v>
      </c>
      <c r="P161" s="266" t="str">
        <f t="shared" si="172"/>
        <v xml:space="preserve"> </v>
      </c>
      <c r="Q161" s="266" t="str">
        <f t="shared" si="173"/>
        <v xml:space="preserve"> </v>
      </c>
      <c r="R161" s="263" t="str">
        <f t="shared" si="174"/>
        <v xml:space="preserve"> </v>
      </c>
      <c r="S161" s="256"/>
      <c r="T161" s="260" t="str">
        <f t="shared" si="175"/>
        <v xml:space="preserve"> </v>
      </c>
    </row>
    <row r="162" spans="6:46" x14ac:dyDescent="0.2">
      <c r="F162" s="260" t="str">
        <f>IF(B138="D",Employee!D67," ")</f>
        <v xml:space="preserve"> </v>
      </c>
      <c r="M162" s="270" t="str">
        <f t="shared" si="169"/>
        <v xml:space="preserve"> </v>
      </c>
      <c r="N162" s="266" t="str">
        <f t="shared" si="170"/>
        <v xml:space="preserve"> </v>
      </c>
      <c r="O162" s="266" t="str">
        <f t="shared" si="171"/>
        <v xml:space="preserve"> </v>
      </c>
      <c r="P162" s="266" t="str">
        <f t="shared" si="172"/>
        <v xml:space="preserve"> </v>
      </c>
      <c r="Q162" s="266" t="str">
        <f t="shared" si="173"/>
        <v xml:space="preserve"> </v>
      </c>
      <c r="R162" s="263" t="str">
        <f t="shared" si="174"/>
        <v xml:space="preserve"> </v>
      </c>
      <c r="S162" s="256"/>
      <c r="T162" s="260" t="str">
        <f t="shared" si="175"/>
        <v xml:space="preserve"> </v>
      </c>
      <c r="AL162" s="393" t="s">
        <v>113</v>
      </c>
      <c r="AM162" s="394"/>
      <c r="AN162" s="395"/>
      <c r="AQ162" s="221"/>
      <c r="AR162" s="215">
        <f>AR160*0.045</f>
        <v>0</v>
      </c>
      <c r="AS162" s="215">
        <f>AS160*0.045</f>
        <v>0</v>
      </c>
      <c r="AT162" s="215">
        <f>AT160*0.045</f>
        <v>0</v>
      </c>
    </row>
    <row r="163" spans="6:46" x14ac:dyDescent="0.2">
      <c r="F163" s="260" t="str">
        <f>IF(B139="D",Employee!D93," ")</f>
        <v xml:space="preserve"> </v>
      </c>
      <c r="M163" s="270" t="str">
        <f t="shared" si="169"/>
        <v xml:space="preserve"> </v>
      </c>
      <c r="N163" s="266" t="str">
        <f t="shared" si="170"/>
        <v xml:space="preserve"> </v>
      </c>
      <c r="O163" s="266" t="str">
        <f t="shared" si="171"/>
        <v xml:space="preserve"> </v>
      </c>
      <c r="P163" s="266" t="str">
        <f t="shared" si="172"/>
        <v xml:space="preserve"> </v>
      </c>
      <c r="Q163" s="266" t="str">
        <f t="shared" si="173"/>
        <v xml:space="preserve"> </v>
      </c>
      <c r="R163" s="263" t="str">
        <f t="shared" si="174"/>
        <v xml:space="preserve"> </v>
      </c>
      <c r="S163" s="256"/>
      <c r="T163" s="260" t="str">
        <f t="shared" si="175"/>
        <v xml:space="preserve"> </v>
      </c>
    </row>
    <row r="164" spans="6:46" x14ac:dyDescent="0.2">
      <c r="F164" s="260" t="str">
        <f>IF(B140="D",Employee!D119," ")</f>
        <v xml:space="preserve"> </v>
      </c>
      <c r="M164" s="270" t="str">
        <f t="shared" si="169"/>
        <v xml:space="preserve"> </v>
      </c>
      <c r="N164" s="266" t="str">
        <f t="shared" si="170"/>
        <v xml:space="preserve"> </v>
      </c>
      <c r="O164" s="266" t="str">
        <f t="shared" si="171"/>
        <v xml:space="preserve"> </v>
      </c>
      <c r="P164" s="266" t="str">
        <f t="shared" si="172"/>
        <v xml:space="preserve"> </v>
      </c>
      <c r="Q164" s="266" t="str">
        <f t="shared" si="173"/>
        <v xml:space="preserve"> </v>
      </c>
      <c r="R164" s="263" t="str">
        <f t="shared" si="174"/>
        <v xml:space="preserve"> </v>
      </c>
      <c r="S164" s="256"/>
      <c r="T164" s="260" t="str">
        <f t="shared" si="175"/>
        <v xml:space="preserve"> </v>
      </c>
    </row>
    <row r="165" spans="6:46" x14ac:dyDescent="0.2">
      <c r="F165" s="260" t="str">
        <f>IF(B141="D",Employee!D145," ")</f>
        <v xml:space="preserve"> </v>
      </c>
      <c r="M165" s="270" t="str">
        <f t="shared" si="169"/>
        <v xml:space="preserve"> </v>
      </c>
      <c r="N165" s="266" t="str">
        <f t="shared" si="170"/>
        <v xml:space="preserve"> </v>
      </c>
      <c r="O165" s="266" t="str">
        <f t="shared" si="171"/>
        <v xml:space="preserve"> </v>
      </c>
      <c r="P165" s="266" t="str">
        <f t="shared" si="172"/>
        <v xml:space="preserve"> </v>
      </c>
      <c r="Q165" s="266" t="str">
        <f t="shared" si="173"/>
        <v xml:space="preserve"> </v>
      </c>
      <c r="R165" s="263" t="str">
        <f t="shared" si="174"/>
        <v xml:space="preserve"> </v>
      </c>
      <c r="S165" s="256"/>
      <c r="T165" s="260" t="str">
        <f t="shared" si="175"/>
        <v xml:space="preserve"> </v>
      </c>
      <c r="AL165" s="385" t="s">
        <v>114</v>
      </c>
      <c r="AM165" s="386"/>
      <c r="AN165" s="387"/>
      <c r="AQ165" s="214">
        <f>AQ160+'Nov08'!AQ140</f>
        <v>0</v>
      </c>
      <c r="AR165" s="214">
        <f>AR160+'Nov08'!AR140</f>
        <v>0</v>
      </c>
      <c r="AS165" s="214">
        <f>AS160+'Nov08'!AS140</f>
        <v>0</v>
      </c>
      <c r="AT165" s="214">
        <f>AT160+'Nov08'!AT140</f>
        <v>0</v>
      </c>
    </row>
    <row r="166" spans="6:46" x14ac:dyDescent="0.2">
      <c r="F166" s="260" t="str">
        <f>IF(B142="D",Employee!D171," ")</f>
        <v xml:space="preserve"> </v>
      </c>
      <c r="M166" s="270" t="str">
        <f t="shared" si="169"/>
        <v xml:space="preserve"> </v>
      </c>
      <c r="N166" s="266" t="str">
        <f t="shared" si="170"/>
        <v xml:space="preserve"> </v>
      </c>
      <c r="O166" s="266" t="str">
        <f t="shared" si="171"/>
        <v xml:space="preserve"> </v>
      </c>
      <c r="P166" s="266" t="str">
        <f t="shared" si="172"/>
        <v xml:space="preserve"> </v>
      </c>
      <c r="Q166" s="266" t="str">
        <f t="shared" si="173"/>
        <v xml:space="preserve"> </v>
      </c>
      <c r="R166" s="263" t="str">
        <f t="shared" si="174"/>
        <v xml:space="preserve"> </v>
      </c>
      <c r="S166" s="256"/>
      <c r="T166" s="260" t="str">
        <f t="shared" si="175"/>
        <v xml:space="preserve"> </v>
      </c>
    </row>
    <row r="167" spans="6:46" x14ac:dyDescent="0.2">
      <c r="F167" s="260" t="str">
        <f>IF(B143="D",Employee!D197," ")</f>
        <v xml:space="preserve"> </v>
      </c>
      <c r="M167" s="270" t="str">
        <f t="shared" si="169"/>
        <v xml:space="preserve"> </v>
      </c>
      <c r="N167" s="266" t="str">
        <f t="shared" si="170"/>
        <v xml:space="preserve"> </v>
      </c>
      <c r="O167" s="266" t="str">
        <f t="shared" si="171"/>
        <v xml:space="preserve"> </v>
      </c>
      <c r="P167" s="266" t="str">
        <f t="shared" si="172"/>
        <v xml:space="preserve"> </v>
      </c>
      <c r="Q167" s="266" t="str">
        <f t="shared" si="173"/>
        <v xml:space="preserve"> </v>
      </c>
      <c r="R167" s="263" t="str">
        <f t="shared" si="174"/>
        <v xml:space="preserve"> </v>
      </c>
      <c r="S167" s="256"/>
      <c r="T167" s="260" t="str">
        <f t="shared" si="175"/>
        <v xml:space="preserve"> </v>
      </c>
      <c r="AL167" s="385" t="s">
        <v>115</v>
      </c>
      <c r="AM167" s="386"/>
      <c r="AN167" s="387"/>
      <c r="AQ167" s="221"/>
      <c r="AR167" s="214">
        <f>AR162+'Nov08'!AR142</f>
        <v>0</v>
      </c>
      <c r="AS167" s="214">
        <f>AS162+'Nov08'!AS142</f>
        <v>0</v>
      </c>
      <c r="AT167" s="214">
        <f>AT162+'Nov08'!AT142</f>
        <v>0</v>
      </c>
    </row>
    <row r="168" spans="6:46" x14ac:dyDescent="0.2">
      <c r="F168" s="260" t="str">
        <f>IF(B144="D",Employee!D223," ")</f>
        <v xml:space="preserve"> </v>
      </c>
      <c r="M168" s="270" t="str">
        <f t="shared" si="169"/>
        <v xml:space="preserve"> </v>
      </c>
      <c r="N168" s="266" t="str">
        <f t="shared" si="170"/>
        <v xml:space="preserve"> </v>
      </c>
      <c r="O168" s="266" t="str">
        <f t="shared" si="171"/>
        <v xml:space="preserve"> </v>
      </c>
      <c r="P168" s="266" t="str">
        <f t="shared" si="172"/>
        <v xml:space="preserve"> </v>
      </c>
      <c r="Q168" s="266" t="str">
        <f t="shared" si="173"/>
        <v xml:space="preserve"> </v>
      </c>
      <c r="R168" s="263" t="str">
        <f t="shared" si="174"/>
        <v xml:space="preserve"> </v>
      </c>
      <c r="S168" s="256"/>
      <c r="T168" s="260" t="str">
        <f t="shared" si="175"/>
        <v xml:space="preserve"> </v>
      </c>
    </row>
    <row r="169" spans="6:46" x14ac:dyDescent="0.2">
      <c r="F169" s="260" t="str">
        <f>IF(B145="D",Employee!D249," ")</f>
        <v xml:space="preserve"> </v>
      </c>
      <c r="M169" s="270" t="str">
        <f t="shared" si="169"/>
        <v xml:space="preserve"> </v>
      </c>
      <c r="N169" s="266" t="str">
        <f t="shared" si="170"/>
        <v xml:space="preserve"> </v>
      </c>
      <c r="O169" s="266" t="str">
        <f t="shared" si="171"/>
        <v xml:space="preserve"> </v>
      </c>
      <c r="P169" s="266" t="str">
        <f t="shared" si="172"/>
        <v xml:space="preserve"> </v>
      </c>
      <c r="Q169" s="266" t="str">
        <f t="shared" si="173"/>
        <v xml:space="preserve"> </v>
      </c>
      <c r="R169" s="263" t="str">
        <f t="shared" si="174"/>
        <v xml:space="preserve"> </v>
      </c>
      <c r="S169" s="256"/>
      <c r="T169" s="260" t="str">
        <f t="shared" si="175"/>
        <v xml:space="preserve"> </v>
      </c>
    </row>
    <row r="170" spans="6:46" x14ac:dyDescent="0.2">
      <c r="F170" s="260" t="str">
        <f>IF(B146="D",Employee!D275," ")</f>
        <v xml:space="preserve"> </v>
      </c>
      <c r="M170" s="270" t="str">
        <f t="shared" si="169"/>
        <v xml:space="preserve"> </v>
      </c>
      <c r="N170" s="266" t="str">
        <f t="shared" si="170"/>
        <v xml:space="preserve"> </v>
      </c>
      <c r="O170" s="266" t="str">
        <f t="shared" si="171"/>
        <v xml:space="preserve"> </v>
      </c>
      <c r="P170" s="266" t="str">
        <f t="shared" si="172"/>
        <v xml:space="preserve"> </v>
      </c>
      <c r="Q170" s="266" t="str">
        <f t="shared" si="173"/>
        <v xml:space="preserve"> </v>
      </c>
      <c r="R170" s="263" t="str">
        <f t="shared" si="174"/>
        <v xml:space="preserve"> </v>
      </c>
      <c r="S170" s="256"/>
      <c r="T170" s="260" t="str">
        <f t="shared" si="175"/>
        <v xml:space="preserve"> </v>
      </c>
    </row>
    <row r="171" spans="6:46" x14ac:dyDescent="0.2">
      <c r="F171" s="260" t="str">
        <f>IF(B147="D",Employee!D301," ")</f>
        <v xml:space="preserve"> </v>
      </c>
      <c r="M171" s="270" t="str">
        <f t="shared" si="169"/>
        <v xml:space="preserve"> </v>
      </c>
      <c r="N171" s="266" t="str">
        <f t="shared" si="170"/>
        <v xml:space="preserve"> </v>
      </c>
      <c r="O171" s="266" t="str">
        <f t="shared" si="171"/>
        <v xml:space="preserve"> </v>
      </c>
      <c r="P171" s="266" t="str">
        <f t="shared" si="172"/>
        <v xml:space="preserve"> </v>
      </c>
      <c r="Q171" s="266" t="str">
        <f t="shared" si="173"/>
        <v xml:space="preserve"> </v>
      </c>
      <c r="R171" s="263" t="str">
        <f t="shared" si="174"/>
        <v xml:space="preserve"> </v>
      </c>
      <c r="S171" s="256"/>
      <c r="T171" s="260" t="str">
        <f t="shared" si="175"/>
        <v xml:space="preserve"> </v>
      </c>
    </row>
    <row r="172" spans="6:46" x14ac:dyDescent="0.2">
      <c r="F172" s="260" t="str">
        <f>IF(B148="D",Employee!D327," ")</f>
        <v xml:space="preserve"> </v>
      </c>
      <c r="M172" s="270" t="str">
        <f t="shared" si="169"/>
        <v xml:space="preserve"> </v>
      </c>
      <c r="N172" s="266" t="str">
        <f t="shared" si="170"/>
        <v xml:space="preserve"> </v>
      </c>
      <c r="O172" s="266" t="str">
        <f t="shared" si="171"/>
        <v xml:space="preserve"> </v>
      </c>
      <c r="P172" s="266" t="str">
        <f t="shared" si="172"/>
        <v xml:space="preserve"> </v>
      </c>
      <c r="Q172" s="266" t="str">
        <f t="shared" si="173"/>
        <v xml:space="preserve"> </v>
      </c>
      <c r="R172" s="263" t="str">
        <f t="shared" si="174"/>
        <v xml:space="preserve"> </v>
      </c>
      <c r="S172" s="256"/>
      <c r="T172" s="260" t="str">
        <f t="shared" si="175"/>
        <v xml:space="preserve"> </v>
      </c>
    </row>
    <row r="173" spans="6:46" x14ac:dyDescent="0.2">
      <c r="F173" s="260" t="str">
        <f>IF(B149="D",Employee!D353," ")</f>
        <v xml:space="preserve"> </v>
      </c>
      <c r="M173" s="270" t="str">
        <f t="shared" si="169"/>
        <v xml:space="preserve"> </v>
      </c>
      <c r="N173" s="266" t="str">
        <f t="shared" si="170"/>
        <v xml:space="preserve"> </v>
      </c>
      <c r="O173" s="266" t="str">
        <f t="shared" si="171"/>
        <v xml:space="preserve"> </v>
      </c>
      <c r="P173" s="266" t="str">
        <f t="shared" si="172"/>
        <v xml:space="preserve"> </v>
      </c>
      <c r="Q173" s="266" t="str">
        <f t="shared" si="173"/>
        <v xml:space="preserve"> </v>
      </c>
      <c r="R173" s="263" t="str">
        <f t="shared" si="174"/>
        <v xml:space="preserve"> </v>
      </c>
      <c r="S173" s="256"/>
      <c r="T173" s="260" t="str">
        <f t="shared" si="175"/>
        <v xml:space="preserve"> </v>
      </c>
    </row>
    <row r="174" spans="6:46" x14ac:dyDescent="0.2">
      <c r="F174" s="260" t="str">
        <f>IF(B150="D",Employee!D379," ")</f>
        <v xml:space="preserve"> </v>
      </c>
      <c r="M174" s="270" t="str">
        <f t="shared" si="169"/>
        <v xml:space="preserve"> </v>
      </c>
      <c r="N174" s="266" t="str">
        <f t="shared" si="170"/>
        <v xml:space="preserve"> </v>
      </c>
      <c r="O174" s="266" t="str">
        <f t="shared" si="171"/>
        <v xml:space="preserve"> </v>
      </c>
      <c r="P174" s="266" t="str">
        <f t="shared" si="172"/>
        <v xml:space="preserve"> </v>
      </c>
      <c r="Q174" s="266" t="str">
        <f t="shared" si="173"/>
        <v xml:space="preserve"> </v>
      </c>
      <c r="R174" s="263" t="str">
        <f t="shared" si="174"/>
        <v xml:space="preserve"> </v>
      </c>
      <c r="S174" s="256"/>
      <c r="T174" s="260" t="str">
        <f t="shared" si="175"/>
        <v xml:space="preserve"> </v>
      </c>
    </row>
    <row r="175" spans="6:46" x14ac:dyDescent="0.2">
      <c r="F175" s="260" t="str">
        <f>IF(B151="D",Employee!D405," ")</f>
        <v xml:space="preserve"> </v>
      </c>
      <c r="M175" s="270" t="str">
        <f t="shared" si="169"/>
        <v xml:space="preserve"> </v>
      </c>
      <c r="N175" s="266" t="str">
        <f t="shared" si="170"/>
        <v xml:space="preserve"> </v>
      </c>
      <c r="O175" s="266" t="str">
        <f t="shared" si="171"/>
        <v xml:space="preserve"> </v>
      </c>
      <c r="P175" s="266" t="str">
        <f t="shared" si="172"/>
        <v xml:space="preserve"> </v>
      </c>
      <c r="Q175" s="266" t="str">
        <f t="shared" si="173"/>
        <v xml:space="preserve"> </v>
      </c>
      <c r="R175" s="263" t="str">
        <f t="shared" si="174"/>
        <v xml:space="preserve"> </v>
      </c>
      <c r="S175" s="256"/>
      <c r="T175" s="260" t="str">
        <f t="shared" si="175"/>
        <v xml:space="preserve"> </v>
      </c>
    </row>
    <row r="176" spans="6:46" x14ac:dyDescent="0.2">
      <c r="F176" s="260" t="str">
        <f>IF(B152="D",Employee!D431," ")</f>
        <v xml:space="preserve"> </v>
      </c>
      <c r="M176" s="270" t="str">
        <f t="shared" si="169"/>
        <v xml:space="preserve"> </v>
      </c>
      <c r="N176" s="266" t="str">
        <f t="shared" si="170"/>
        <v xml:space="preserve"> </v>
      </c>
      <c r="O176" s="266" t="str">
        <f t="shared" si="171"/>
        <v xml:space="preserve"> </v>
      </c>
      <c r="P176" s="266" t="str">
        <f t="shared" si="172"/>
        <v xml:space="preserve"> </v>
      </c>
      <c r="Q176" s="266" t="str">
        <f t="shared" si="173"/>
        <v xml:space="preserve"> </v>
      </c>
      <c r="R176" s="263" t="str">
        <f t="shared" si="174"/>
        <v xml:space="preserve"> </v>
      </c>
      <c r="S176" s="256"/>
      <c r="T176" s="260" t="str">
        <f t="shared" si="175"/>
        <v xml:space="preserve"> </v>
      </c>
    </row>
    <row r="177" spans="6:35" x14ac:dyDescent="0.2">
      <c r="F177" s="260" t="str">
        <f>IF(B153="D",Employee!D457," ")</f>
        <v xml:space="preserve"> </v>
      </c>
      <c r="M177" s="270" t="str">
        <f t="shared" si="169"/>
        <v xml:space="preserve"> </v>
      </c>
      <c r="N177" s="266" t="str">
        <f t="shared" si="170"/>
        <v xml:space="preserve"> </v>
      </c>
      <c r="O177" s="266" t="str">
        <f t="shared" si="171"/>
        <v xml:space="preserve"> </v>
      </c>
      <c r="P177" s="266" t="str">
        <f t="shared" si="172"/>
        <v xml:space="preserve"> </v>
      </c>
      <c r="Q177" s="266" t="str">
        <f t="shared" si="173"/>
        <v xml:space="preserve"> </v>
      </c>
      <c r="R177" s="263" t="str">
        <f t="shared" si="174"/>
        <v xml:space="preserve"> </v>
      </c>
      <c r="S177" s="256"/>
      <c r="T177" s="260" t="str">
        <f t="shared" si="175"/>
        <v xml:space="preserve"> </v>
      </c>
    </row>
    <row r="178" spans="6:35" x14ac:dyDescent="0.2">
      <c r="F178" s="260" t="str">
        <f>IF(B154="D",Employee!D483," ")</f>
        <v xml:space="preserve"> </v>
      </c>
      <c r="M178" s="270" t="str">
        <f t="shared" si="169"/>
        <v xml:space="preserve"> </v>
      </c>
      <c r="N178" s="266" t="str">
        <f t="shared" si="170"/>
        <v xml:space="preserve"> </v>
      </c>
      <c r="O178" s="266" t="str">
        <f t="shared" si="171"/>
        <v xml:space="preserve"> </v>
      </c>
      <c r="P178" s="266" t="str">
        <f t="shared" si="172"/>
        <v xml:space="preserve"> </v>
      </c>
      <c r="Q178" s="266" t="str">
        <f t="shared" si="173"/>
        <v xml:space="preserve"> </v>
      </c>
      <c r="R178" s="263" t="str">
        <f t="shared" si="174"/>
        <v xml:space="preserve"> </v>
      </c>
      <c r="S178" s="256"/>
      <c r="T178" s="260" t="str">
        <f t="shared" si="175"/>
        <v xml:space="preserve"> </v>
      </c>
    </row>
    <row r="179" spans="6:35" ht="13.5" thickBot="1" x14ac:dyDescent="0.25">
      <c r="F179" s="261" t="str">
        <f>IF(B155="D",Employee!D509," ")</f>
        <v xml:space="preserve"> </v>
      </c>
      <c r="M179" s="271" t="str">
        <f t="shared" si="169"/>
        <v xml:space="preserve"> </v>
      </c>
      <c r="N179" s="272" t="str">
        <f t="shared" si="170"/>
        <v xml:space="preserve"> </v>
      </c>
      <c r="O179" s="272" t="str">
        <f t="shared" si="171"/>
        <v xml:space="preserve"> </v>
      </c>
      <c r="P179" s="272" t="str">
        <f t="shared" si="172"/>
        <v xml:space="preserve"> </v>
      </c>
      <c r="Q179" s="272" t="str">
        <f t="shared" si="173"/>
        <v xml:space="preserve"> </v>
      </c>
      <c r="R179" s="264" t="str">
        <f t="shared" si="174"/>
        <v xml:space="preserve"> </v>
      </c>
      <c r="S179" s="256"/>
      <c r="T179" s="261" t="str">
        <f t="shared" si="175"/>
        <v xml:space="preserve"> </v>
      </c>
    </row>
    <row r="180" spans="6:35" x14ac:dyDescent="0.2">
      <c r="F180" s="258" t="s">
        <v>278</v>
      </c>
      <c r="M180" s="265">
        <v>0</v>
      </c>
      <c r="N180" s="267">
        <v>0</v>
      </c>
      <c r="O180" s="265">
        <v>0</v>
      </c>
      <c r="P180" s="265">
        <v>0</v>
      </c>
      <c r="Q180" s="265">
        <v>0</v>
      </c>
      <c r="R180" s="265">
        <v>0</v>
      </c>
      <c r="S180" s="256"/>
      <c r="T180" s="265">
        <v>0</v>
      </c>
    </row>
    <row r="182" spans="6:35" x14ac:dyDescent="0.2">
      <c r="AI182" s="94"/>
    </row>
  </sheetData>
  <sheetCalcPr fullCalcOnLoad="1"/>
  <mergeCells count="109">
    <mergeCell ref="O34:R34"/>
    <mergeCell ref="T3:T6"/>
    <mergeCell ref="A1:A6"/>
    <mergeCell ref="F156:G156"/>
    <mergeCell ref="B157:T157"/>
    <mergeCell ref="N3:N6"/>
    <mergeCell ref="O3:O6"/>
    <mergeCell ref="P3:P6"/>
    <mergeCell ref="Q3:Q6"/>
    <mergeCell ref="F31:G31"/>
    <mergeCell ref="W3:W6"/>
    <mergeCell ref="J3:J6"/>
    <mergeCell ref="O8:Q8"/>
    <mergeCell ref="M159:R159"/>
    <mergeCell ref="Z3:Z6"/>
    <mergeCell ref="U1:U6"/>
    <mergeCell ref="X3:X6"/>
    <mergeCell ref="Y3:Y6"/>
    <mergeCell ref="O9:R9"/>
    <mergeCell ref="V3:V6"/>
    <mergeCell ref="B32:T32"/>
    <mergeCell ref="K3:K6"/>
    <mergeCell ref="L3:L6"/>
    <mergeCell ref="M3:M6"/>
    <mergeCell ref="R3:R6"/>
    <mergeCell ref="F3:F6"/>
    <mergeCell ref="H3:H6"/>
    <mergeCell ref="I3:I6"/>
    <mergeCell ref="B33:E33"/>
    <mergeCell ref="B34:D34"/>
    <mergeCell ref="H34:J34"/>
    <mergeCell ref="K34:M34"/>
    <mergeCell ref="AK3:AK6"/>
    <mergeCell ref="AL3:AL6"/>
    <mergeCell ref="AE3:AE6"/>
    <mergeCell ref="AF3:AF6"/>
    <mergeCell ref="AG3:AG6"/>
    <mergeCell ref="AH3:AH6"/>
    <mergeCell ref="B59:D59"/>
    <mergeCell ref="H59:J59"/>
    <mergeCell ref="K59:M59"/>
    <mergeCell ref="O59:R59"/>
    <mergeCell ref="F56:G56"/>
    <mergeCell ref="B57:T57"/>
    <mergeCell ref="B58:E58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R108:T108"/>
    <mergeCell ref="F131:G131"/>
    <mergeCell ref="B132:T132"/>
    <mergeCell ref="B133:E133"/>
    <mergeCell ref="B134:D134"/>
    <mergeCell ref="H134:J134"/>
    <mergeCell ref="K134:M134"/>
    <mergeCell ref="O134:R134"/>
    <mergeCell ref="O133:Q133"/>
    <mergeCell ref="R133:T133"/>
    <mergeCell ref="R8:T8"/>
    <mergeCell ref="O33:Q33"/>
    <mergeCell ref="R33:T33"/>
    <mergeCell ref="AQ3:AQ6"/>
    <mergeCell ref="AN3:AN6"/>
    <mergeCell ref="B7:T7"/>
    <mergeCell ref="B8:E8"/>
    <mergeCell ref="B9:D9"/>
    <mergeCell ref="H9:J9"/>
    <mergeCell ref="K9:M9"/>
    <mergeCell ref="AT3:AT6"/>
    <mergeCell ref="AL167:AN167"/>
    <mergeCell ref="AL158:AN158"/>
    <mergeCell ref="AL160:AN160"/>
    <mergeCell ref="AL162:AN162"/>
    <mergeCell ref="AL165:AN165"/>
    <mergeCell ref="AM3:AM6"/>
    <mergeCell ref="B3:B6"/>
    <mergeCell ref="C3:C6"/>
    <mergeCell ref="D3:D6"/>
    <mergeCell ref="E3:E6"/>
    <mergeCell ref="AR3:AR6"/>
    <mergeCell ref="AS3:AS6"/>
    <mergeCell ref="AI3:AI6"/>
    <mergeCell ref="AJ3:AJ6"/>
    <mergeCell ref="AA3:AA6"/>
    <mergeCell ref="AC3:AC6"/>
    <mergeCell ref="B1:F2"/>
    <mergeCell ref="V1:AC2"/>
    <mergeCell ref="AE1:AN2"/>
    <mergeCell ref="AQ1:AT2"/>
    <mergeCell ref="G1:H1"/>
    <mergeCell ref="I1:L1"/>
    <mergeCell ref="G2:H2"/>
    <mergeCell ref="I2:L2"/>
  </mergeCells>
  <phoneticPr fontId="5" type="noConversion"/>
  <dataValidations count="1">
    <dataValidation type="list" allowBlank="1" showInputMessage="1" showErrorMessage="1" sqref="G86:G105 G136:G155 G61:G80 G111:G130 G11:G30 G36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38" max="16383" man="1"/>
    <brk id="80" max="16383" man="1"/>
    <brk id="112" max="16383" man="1"/>
    <brk id="14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15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451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452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452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453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40</v>
      </c>
      <c r="F9" s="62"/>
      <c r="G9" s="62"/>
      <c r="H9" s="399" t="s">
        <v>39</v>
      </c>
      <c r="I9" s="400"/>
      <c r="J9" s="398"/>
      <c r="K9" s="401" t="s">
        <v>328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IF(T$9="Y",'Dec08'!H111,0)</f>
        <v>0</v>
      </c>
      <c r="I11" s="117">
        <f>IF(T$9="Y",'Dec08'!I111,0)</f>
        <v>0</v>
      </c>
      <c r="J11" s="117">
        <f>IF(T$9="Y",'Dec08'!J111,0)</f>
        <v>0</v>
      </c>
      <c r="K11" s="117">
        <f>IF(T$9="Y",'Dec08'!K111,I11*J11)</f>
        <v>0</v>
      </c>
      <c r="L11" s="117">
        <f>IF(T$9="Y",'Dec08'!L111,0)</f>
        <v>0</v>
      </c>
      <c r="M11" s="232" t="str">
        <f>IF(E11=" "," ",IF(T$9="Y",'Dec08'!M111,IF((H11+K11+L11)&gt;0,H11+K11+L11," ")))</f>
        <v xml:space="preserve"> </v>
      </c>
      <c r="N11" s="235" t="str">
        <f>IF(M11=" "," ",IF(M11=0," ",IF(Employee!O$24="W1",AN11,AI11-'Dec08'!W111)))</f>
        <v xml:space="preserve"> </v>
      </c>
      <c r="O11" s="130" t="str">
        <f>IF(M11=" "," ",IF(M11=0," ",IF(Employee!P$17&gt;E$9,0,IF(C11="A",WNI!E783,IF(C11="B",WNI!F783,IF(C11="C",WNI!G783,IF(C11="J",WNI!H783,"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",WNI!I783))</f>
        <v xml:space="preserve"> </v>
      </c>
      <c r="U11" s="49"/>
      <c r="V11" s="60">
        <f>IF(Employee!H$34=E$9,Employee!D$34+SUM(M11)+'Dec08'!V111,SUM(M11)+'Dec08'!V111)</f>
        <v>0</v>
      </c>
      <c r="W11" s="60">
        <f>IF(Employee!H$34=E$9,Employee!D$35+SUM(N11)+'Dec08'!W111,SUM(N11)+'Dec08'!W111)</f>
        <v>0</v>
      </c>
      <c r="X11" s="60">
        <f>IF(O11=" ",'Dec08'!X111,O11+'Dec08'!X111)</f>
        <v>0</v>
      </c>
      <c r="Y11" s="60">
        <f>IF(P11=" ",'Dec08'!Y111,P11+'Dec08'!Y111)</f>
        <v>0</v>
      </c>
      <c r="Z11" s="60">
        <f>IF(Q11=" ",'Dec08'!Z111,Q11+'Dec08'!Z111)</f>
        <v>0</v>
      </c>
      <c r="AA11" s="60">
        <f>IF(R11=" ",'Dec08'!AA111,R11+'Dec08'!AA111)</f>
        <v>0</v>
      </c>
      <c r="AB11" s="61"/>
      <c r="AC11" s="60">
        <f>IF(T11=" ",'Dec08'!AC111,T11+'Dec08'!AC111)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IF(T$9="Y",'Dec08'!H112,0)</f>
        <v>0</v>
      </c>
      <c r="I12" s="121">
        <f>IF(T$9="Y",'Dec08'!I112,0)</f>
        <v>0</v>
      </c>
      <c r="J12" s="121">
        <f>IF(T$9="Y",'Dec08'!J112,0)</f>
        <v>0</v>
      </c>
      <c r="K12" s="121">
        <f>IF(T$9="Y",'Dec08'!K112,I12*J12)</f>
        <v>0</v>
      </c>
      <c r="L12" s="121">
        <f>IF(T$9="Y",'Dec08'!L112,0)</f>
        <v>0</v>
      </c>
      <c r="M12" s="233" t="str">
        <f>IF(E12=" "," ",IF(T$9="Y",'Dec08'!M112,IF((H12+K12+L12)&gt;0,H12+K12+L12," ")))</f>
        <v xml:space="preserve"> </v>
      </c>
      <c r="N12" s="237" t="str">
        <f>IF(M12=" "," ",IF(M12=0," ",IF(Employee!O$50="W1",AN12,AI12-'Dec08'!W112)))</f>
        <v xml:space="preserve"> </v>
      </c>
      <c r="O12" s="132" t="str">
        <f>IF(M12=" "," ",IF(M12=0," ",IF(Employee!P$43&gt;E$9,0,IF(C12="A",WNI!E784,IF(C12="B",WNI!F784,IF(C12="C",WNI!G784,IF(C12="J",WNI!H784,"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",WNI!I784))</f>
        <v xml:space="preserve"> </v>
      </c>
      <c r="U12" s="49"/>
      <c r="V12" s="60">
        <f>IF(Employee!H$60=E$9,Employee!D$60+SUM(M12)+'Dec08'!V112,SUM(M12)+'Dec08'!V112)</f>
        <v>0</v>
      </c>
      <c r="W12" s="60">
        <f>IF(Employee!H$60=E$9,Employee!D$61+SUM(N12)+'Dec08'!W112,SUM(N12)+'Dec08'!W112)</f>
        <v>0</v>
      </c>
      <c r="X12" s="60">
        <f>IF(O12=" ",'Dec08'!X112,O12+'Dec08'!X112)</f>
        <v>0</v>
      </c>
      <c r="Y12" s="60">
        <f>IF(P12=" ",'Dec08'!Y112,P12+'Dec08'!Y112)</f>
        <v>0</v>
      </c>
      <c r="Z12" s="60">
        <f>IF(Q12=" ",'Dec08'!Z112,Q12+'Dec08'!Z112)</f>
        <v>0</v>
      </c>
      <c r="AA12" s="60">
        <f>IF(R12=" ",'Dec08'!AA112,R12+'Dec08'!AA112)</f>
        <v>0</v>
      </c>
      <c r="AB12" s="61"/>
      <c r="AC12" s="60">
        <f>IF(T12=" ",'Dec08'!AC112,T12+'Dec08'!AC112)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IF(T$9="Y",'Dec08'!H113,0)</f>
        <v>0</v>
      </c>
      <c r="I13" s="121">
        <f>IF(T$9="Y",'Dec08'!I113,0)</f>
        <v>0</v>
      </c>
      <c r="J13" s="121">
        <f>IF(T$9="Y",'Dec08'!J113,0)</f>
        <v>0</v>
      </c>
      <c r="K13" s="121">
        <f>IF(T$9="Y",'Dec08'!K113,I13*J13)</f>
        <v>0</v>
      </c>
      <c r="L13" s="121">
        <f>IF(T$9="Y",'Dec08'!L113,0)</f>
        <v>0</v>
      </c>
      <c r="M13" s="233" t="str">
        <f>IF(E13=" "," ",IF(T$9="Y",'Dec08'!M113,IF((H13+K13+L13)&gt;0,H13+K13+L13," ")))</f>
        <v xml:space="preserve"> </v>
      </c>
      <c r="N13" s="237" t="str">
        <f>IF(M13=" "," ",IF(M13=0," ",IF(Employee!O$76="W1",AN13,AI13-'Dec08'!W113)))</f>
        <v xml:space="preserve"> </v>
      </c>
      <c r="O13" s="132" t="str">
        <f>IF(M13=" "," ",IF(M13=0," ",IF(Employee!P$69&gt;E$9,0,IF(C13="A",WNI!E785,IF(C13="B",WNI!F785,IF(C13="C",WNI!G785,IF(C13="J",WNI!H785,"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",WNI!I785))</f>
        <v xml:space="preserve"> </v>
      </c>
      <c r="U13" s="49"/>
      <c r="V13" s="60">
        <f>IF(Employee!H$86=E$9,Employee!D$86+SUM(M13)+'Dec08'!V113,SUM(M13)+'Dec08'!V113)</f>
        <v>0</v>
      </c>
      <c r="W13" s="60">
        <f>IF(Employee!H$86=E$9,Employee!D$87+SUM(N13)+'Dec08'!W113,SUM(N13)+'Dec08'!W113)</f>
        <v>0</v>
      </c>
      <c r="X13" s="60">
        <f>IF(O13=" ",'Dec08'!X113,O13+'Dec08'!X113)</f>
        <v>0</v>
      </c>
      <c r="Y13" s="60">
        <f>IF(P13=" ",'Dec08'!Y113,P13+'Dec08'!Y113)</f>
        <v>0</v>
      </c>
      <c r="Z13" s="60">
        <f>IF(Q13=" ",'Dec08'!Z113,Q13+'Dec08'!Z113)</f>
        <v>0</v>
      </c>
      <c r="AA13" s="60">
        <f>IF(R13=" ",'Dec08'!AA113,R13+'Dec08'!AA113)</f>
        <v>0</v>
      </c>
      <c r="AB13" s="61"/>
      <c r="AC13" s="60">
        <f>IF(T13=" ",'Dec08'!AC113,T13+'Dec08'!AC113)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IF(T$9="Y",'Dec08'!H114,0)</f>
        <v>0</v>
      </c>
      <c r="I14" s="121">
        <f>IF(T$9="Y",'Dec08'!I114,0)</f>
        <v>0</v>
      </c>
      <c r="J14" s="121">
        <f>IF(T$9="Y",'Dec08'!J114,0)</f>
        <v>0</v>
      </c>
      <c r="K14" s="121">
        <f>IF(T$9="Y",'Dec08'!K114,I14*J14)</f>
        <v>0</v>
      </c>
      <c r="L14" s="121">
        <f>IF(T$9="Y",'Dec08'!L114,0)</f>
        <v>0</v>
      </c>
      <c r="M14" s="233" t="str">
        <f>IF(E14=" "," ",IF(T$9="Y",'Dec08'!M114,IF((H14+K14+L14)&gt;0,H14+K14+L14," ")))</f>
        <v xml:space="preserve"> </v>
      </c>
      <c r="N14" s="237" t="str">
        <f>IF(M14=" "," ",IF(M14=0," ",IF(Employee!O$102="W1",AN14,AI14-'Dec08'!W114)))</f>
        <v xml:space="preserve"> </v>
      </c>
      <c r="O14" s="132" t="str">
        <f>IF(M14=" "," ",IF(M14=0," ",IF(Employee!P$95&gt;E$9,0,IF(C14="A",WNI!E786,IF(C14="B",WNI!F786,IF(C14="C",WNI!G786,IF(C14="J",WNI!H786,"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",WNI!I786))</f>
        <v xml:space="preserve"> </v>
      </c>
      <c r="U14" s="49"/>
      <c r="V14" s="60">
        <f>IF(Employee!H$112=E$9,Employee!D$112+SUM(M14)+'Dec08'!V114,SUM(M14)+'Dec08'!V114)</f>
        <v>0</v>
      </c>
      <c r="W14" s="60">
        <f>IF(Employee!H$112=E$9,Employee!D$113+SUM(N14)+'Dec08'!W114,SUM(N14)+'Dec08'!W114)</f>
        <v>0</v>
      </c>
      <c r="X14" s="60">
        <f>IF(O14=" ",'Dec08'!X114,O14+'Dec08'!X114)</f>
        <v>0</v>
      </c>
      <c r="Y14" s="60">
        <f>IF(P14=" ",'Dec08'!Y114,P14+'Dec08'!Y114)</f>
        <v>0</v>
      </c>
      <c r="Z14" s="60">
        <f>IF(Q14=" ",'Dec08'!Z114,Q14+'Dec08'!Z114)</f>
        <v>0</v>
      </c>
      <c r="AA14" s="60">
        <f>IF(R14=" ",'Dec08'!AA114,R14+'Dec08'!AA114)</f>
        <v>0</v>
      </c>
      <c r="AB14" s="61"/>
      <c r="AC14" s="60">
        <f>IF(T14=" ",'Dec08'!AC114,T14+'Dec08'!AC114)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IF(T$9="Y",'Dec08'!H115,0)</f>
        <v>0</v>
      </c>
      <c r="I15" s="121">
        <f>IF(T$9="Y",'Dec08'!I115,0)</f>
        <v>0</v>
      </c>
      <c r="J15" s="121">
        <f>IF(T$9="Y",'Dec08'!J115,0)</f>
        <v>0</v>
      </c>
      <c r="K15" s="121">
        <f>IF(T$9="Y",'Dec08'!K115,I15*J15)</f>
        <v>0</v>
      </c>
      <c r="L15" s="121">
        <f>IF(T$9="Y",'Dec08'!L115,0)</f>
        <v>0</v>
      </c>
      <c r="M15" s="233" t="str">
        <f>IF(E15=" "," ",IF(T$9="Y",'Dec08'!M115,IF((H15+K15+L15)&gt;0,H15+K15+L15," ")))</f>
        <v xml:space="preserve"> </v>
      </c>
      <c r="N15" s="237" t="str">
        <f>IF(M15=" "," ",IF(M15=0," ",IF(Employee!O$128="W1",AN15,AI15-'Dec08'!W115)))</f>
        <v xml:space="preserve"> </v>
      </c>
      <c r="O15" s="132" t="str">
        <f>IF(M15=" "," ",IF(M15=0," ",IF(Employee!P$121&gt;E$9,0,IF(C15="A",WNI!E787,IF(C15="B",WNI!F787,IF(C15="C",WNI!G787,IF(C15="J",WNI!H787,"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",WNI!I787))</f>
        <v xml:space="preserve"> </v>
      </c>
      <c r="U15" s="49"/>
      <c r="V15" s="60">
        <f>IF(Employee!H$138=E$9,Employee!D$138+SUM(M15)+'Dec08'!V115,SUM(M15)+'Dec08'!V115)</f>
        <v>0</v>
      </c>
      <c r="W15" s="60">
        <f>IF(Employee!H$138=E$9,Employee!D$139+SUM(N15)+'Dec08'!W115,SUM(N15)+'Dec08'!W115)</f>
        <v>0</v>
      </c>
      <c r="X15" s="60">
        <f>IF(O15=" ",'Dec08'!X115,O15+'Dec08'!X115)</f>
        <v>0</v>
      </c>
      <c r="Y15" s="60">
        <f>IF(P15=" ",'Dec08'!Y115,P15+'Dec08'!Y115)</f>
        <v>0</v>
      </c>
      <c r="Z15" s="60">
        <f>IF(Q15=" ",'Dec08'!Z115,Q15+'Dec08'!Z115)</f>
        <v>0</v>
      </c>
      <c r="AA15" s="60">
        <f>IF(R15=" ",'Dec08'!AA115,R15+'Dec08'!AA115)</f>
        <v>0</v>
      </c>
      <c r="AB15" s="61"/>
      <c r="AC15" s="60">
        <f>IF(T15=" ",'Dec08'!AC115,T15+'Dec08'!AC115)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IF(T$9="Y",'Dec08'!H116,0)</f>
        <v>0</v>
      </c>
      <c r="I16" s="121">
        <f>IF(T$9="Y",'Dec08'!I116,0)</f>
        <v>0</v>
      </c>
      <c r="J16" s="121">
        <f>IF(T$9="Y",'Dec08'!J116,0)</f>
        <v>0</v>
      </c>
      <c r="K16" s="121">
        <f>IF(T$9="Y",'Dec08'!K116,I16*J16)</f>
        <v>0</v>
      </c>
      <c r="L16" s="121">
        <f>IF(T$9="Y",'Dec08'!L116,0)</f>
        <v>0</v>
      </c>
      <c r="M16" s="233" t="str">
        <f>IF(E16=" "," ",IF(T$9="Y",'Dec08'!M116,IF((H16+K16+L16)&gt;0,H16+K16+L16," ")))</f>
        <v xml:space="preserve"> </v>
      </c>
      <c r="N16" s="237" t="str">
        <f>IF(M16=" "," ",IF(M16=0," ",IF(Employee!O$154="W1",AN16,AI16-'Dec08'!W116)))</f>
        <v xml:space="preserve"> </v>
      </c>
      <c r="O16" s="132" t="str">
        <f>IF(M16=" "," ",IF(M16=0," ",IF(Employee!P$147&gt;E$9,0,IF(C16="A",WNI!E788,IF(C16="B",WNI!F788,IF(C16="C",WNI!G788,IF(C16="J",WNI!H788,"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",WNI!I788))</f>
        <v xml:space="preserve"> </v>
      </c>
      <c r="U16" s="49"/>
      <c r="V16" s="60">
        <f>IF(Employee!H$164=E$9,Employee!D$164+SUM(M16)+'Dec08'!V116,SUM(M16)+'Dec08'!V116)</f>
        <v>0</v>
      </c>
      <c r="W16" s="60">
        <f>IF(Employee!H$164=E$9,Employee!D$165+SUM(N16)+'Dec08'!W116,SUM(N16)+'Dec08'!W116)</f>
        <v>0</v>
      </c>
      <c r="X16" s="60">
        <f>IF(O16=" ",'Dec08'!X116,O16+'Dec08'!X116)</f>
        <v>0</v>
      </c>
      <c r="Y16" s="60">
        <f>IF(P16=" ",'Dec08'!Y116,P16+'Dec08'!Y116)</f>
        <v>0</v>
      </c>
      <c r="Z16" s="60">
        <f>IF(Q16=" ",'Dec08'!Z116,Q16+'Dec08'!Z116)</f>
        <v>0</v>
      </c>
      <c r="AA16" s="60">
        <f>IF(R16=" ",'Dec08'!AA116,R16+'Dec08'!AA116)</f>
        <v>0</v>
      </c>
      <c r="AB16" s="61"/>
      <c r="AC16" s="60">
        <f>IF(T16=" ",'Dec08'!AC116,T16+'Dec08'!AC116)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IF(T$9="Y",'Dec08'!H117,0)</f>
        <v>0</v>
      </c>
      <c r="I17" s="121">
        <f>IF(T$9="Y",'Dec08'!I117,0)</f>
        <v>0</v>
      </c>
      <c r="J17" s="121">
        <f>IF(T$9="Y",'Dec08'!J117,0)</f>
        <v>0</v>
      </c>
      <c r="K17" s="121">
        <f>IF(T$9="Y",'Dec08'!K117,I17*J17)</f>
        <v>0</v>
      </c>
      <c r="L17" s="121">
        <f>IF(T$9="Y",'Dec08'!L117,0)</f>
        <v>0</v>
      </c>
      <c r="M17" s="233" t="str">
        <f>IF(E17=" "," ",IF(T$9="Y",'Dec08'!M117,IF((H17+K17+L17)&gt;0,H17+K17+L17," ")))</f>
        <v xml:space="preserve"> </v>
      </c>
      <c r="N17" s="237" t="str">
        <f>IF(M17=" "," ",IF(M17=0," ",IF(Employee!O$180="W1",AN17,AI17-'Dec08'!W117)))</f>
        <v xml:space="preserve"> </v>
      </c>
      <c r="O17" s="132" t="str">
        <f>IF(M17=" "," ",IF(M17=0," ",IF(Employee!P$173&gt;E$9,0,IF(C17="A",WNI!E789,IF(C17="B",WNI!F789,IF(C17="C",WNI!G789,IF(C17="J",WNI!H789,"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",WNI!I789))</f>
        <v xml:space="preserve"> </v>
      </c>
      <c r="U17" s="49"/>
      <c r="V17" s="60">
        <f>IF(Employee!H$190=E$9,Employee!D$190+SUM(M17)+'Dec08'!V117,SUM(M17)+'Dec08'!V117)</f>
        <v>0</v>
      </c>
      <c r="W17" s="60">
        <f>IF(Employee!H$190=E$9,Employee!D$191+SUM(N17)+'Dec08'!W117,SUM(N17)+'Dec08'!W117)</f>
        <v>0</v>
      </c>
      <c r="X17" s="60">
        <f>IF(O17=" ",'Dec08'!X117,O17+'Dec08'!X117)</f>
        <v>0</v>
      </c>
      <c r="Y17" s="60">
        <f>IF(P17=" ",'Dec08'!Y117,P17+'Dec08'!Y117)</f>
        <v>0</v>
      </c>
      <c r="Z17" s="60">
        <f>IF(Q17=" ",'Dec08'!Z117,Q17+'Dec08'!Z117)</f>
        <v>0</v>
      </c>
      <c r="AA17" s="60">
        <f>IF(R17=" ",'Dec08'!AA117,R17+'Dec08'!AA117)</f>
        <v>0</v>
      </c>
      <c r="AB17" s="61"/>
      <c r="AC17" s="60">
        <f>IF(T17=" ",'Dec08'!AC117,T17+'Dec08'!AC117)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IF(T$9="Y",'Dec08'!H118,0)</f>
        <v>0</v>
      </c>
      <c r="I18" s="121">
        <f>IF(T$9="Y",'Dec08'!I118,0)</f>
        <v>0</v>
      </c>
      <c r="J18" s="121">
        <f>IF(T$9="Y",'Dec08'!J118,0)</f>
        <v>0</v>
      </c>
      <c r="K18" s="121">
        <f>IF(T$9="Y",'Dec08'!K118,I18*J18)</f>
        <v>0</v>
      </c>
      <c r="L18" s="121">
        <f>IF(T$9="Y",'Dec08'!L118,0)</f>
        <v>0</v>
      </c>
      <c r="M18" s="233" t="str">
        <f>IF(E18=" "," ",IF(T$9="Y",'Dec08'!M118,IF((H18+K18+L18)&gt;0,H18+K18+L18," ")))</f>
        <v xml:space="preserve"> </v>
      </c>
      <c r="N18" s="237" t="str">
        <f>IF(M18=" "," ",IF(M18=0," ",IF(Employee!O$206="W1",AN18,AI18-'Dec08'!W118)))</f>
        <v xml:space="preserve"> </v>
      </c>
      <c r="O18" s="132" t="str">
        <f>IF(M18=" "," ",IF(M18=0," ",IF(Employee!P$199&gt;E$9,0,IF(C18="A",WNI!E790,IF(C18="B",WNI!F790,IF(C18="C",WNI!G790,IF(C18="J",WNI!H790,"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",WNI!I790))</f>
        <v xml:space="preserve"> </v>
      </c>
      <c r="U18" s="49"/>
      <c r="V18" s="60">
        <f>IF(Employee!H$216=E$9,Employee!D$216+SUM(M18)+'Dec08'!V118,SUM(M18)+'Dec08'!V118)</f>
        <v>0</v>
      </c>
      <c r="W18" s="60">
        <f>IF(Employee!H$216=E$9,Employee!D$217+SUM(N18)+'Dec08'!W118,SUM(N18)+'Dec08'!W118)</f>
        <v>0</v>
      </c>
      <c r="X18" s="60">
        <f>IF(O18=" ",'Dec08'!X118,O18+'Dec08'!X118)</f>
        <v>0</v>
      </c>
      <c r="Y18" s="60">
        <f>IF(P18=" ",'Dec08'!Y118,P18+'Dec08'!Y118)</f>
        <v>0</v>
      </c>
      <c r="Z18" s="60">
        <f>IF(Q18=" ",'Dec08'!Z118,Q18+'Dec08'!Z118)</f>
        <v>0</v>
      </c>
      <c r="AA18" s="60">
        <f>IF(R18=" ",'Dec08'!AA118,R18+'Dec08'!AA118)</f>
        <v>0</v>
      </c>
      <c r="AB18" s="61"/>
      <c r="AC18" s="60">
        <f>IF(T18=" ",'Dec08'!AC118,T18+'Dec08'!AC118)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IF(T$9="Y",'Dec08'!H119,0)</f>
        <v>0</v>
      </c>
      <c r="I19" s="121">
        <f>IF(T$9="Y",'Dec08'!I119,0)</f>
        <v>0</v>
      </c>
      <c r="J19" s="121">
        <f>IF(T$9="Y",'Dec08'!J119,0)</f>
        <v>0</v>
      </c>
      <c r="K19" s="121">
        <f>IF(T$9="Y",'Dec08'!K119,I19*J19)</f>
        <v>0</v>
      </c>
      <c r="L19" s="121">
        <f>IF(T$9="Y",'Dec08'!L119,0)</f>
        <v>0</v>
      </c>
      <c r="M19" s="233" t="str">
        <f>IF(E19=" "," ",IF(T$9="Y",'Dec08'!M119,IF((H19+K19+L19)&gt;0,H19+K19+L19," ")))</f>
        <v xml:space="preserve"> </v>
      </c>
      <c r="N19" s="237" t="str">
        <f>IF(M19=" "," ",IF(M19=0," ",IF(Employee!O$232="W1",AN19,AI19-'Dec08'!W119)))</f>
        <v xml:space="preserve"> </v>
      </c>
      <c r="O19" s="132" t="str">
        <f>IF(M19=" "," ",IF(M19=0," ",IF(Employee!P$225&gt;E$9,0,IF(C19="A",WNI!E791,IF(C19="B",WNI!F791,IF(C19="C",WNI!G791,IF(C19="J",WNI!H791,"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",WNI!I791))</f>
        <v xml:space="preserve"> </v>
      </c>
      <c r="U19" s="49"/>
      <c r="V19" s="60">
        <f>IF(Employee!H$242=E$9,Employee!D$242+SUM(M19)+'Dec08'!V119,SUM(M19)+'Dec08'!V119)</f>
        <v>0</v>
      </c>
      <c r="W19" s="60">
        <f>IF(Employee!H$242=E$9,Employee!D$243+SUM(N19)+'Dec08'!W119,SUM(N19)+'Dec08'!W119)</f>
        <v>0</v>
      </c>
      <c r="X19" s="60">
        <f>IF(O19=" ",'Dec08'!X119,O19+'Dec08'!X119)</f>
        <v>0</v>
      </c>
      <c r="Y19" s="60">
        <f>IF(P19=" ",'Dec08'!Y119,P19+'Dec08'!Y119)</f>
        <v>0</v>
      </c>
      <c r="Z19" s="60">
        <f>IF(Q19=" ",'Dec08'!Z119,Q19+'Dec08'!Z119)</f>
        <v>0</v>
      </c>
      <c r="AA19" s="60">
        <f>IF(R19=" ",'Dec08'!AA119,R19+'Dec08'!AA119)</f>
        <v>0</v>
      </c>
      <c r="AB19" s="61"/>
      <c r="AC19" s="60">
        <f>IF(T19=" ",'Dec08'!AC119,T19+'Dec08'!AC119)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IF(T$9="Y",'Dec08'!H120,0)</f>
        <v>0</v>
      </c>
      <c r="I20" s="121">
        <f>IF(T$9="Y",'Dec08'!I120,0)</f>
        <v>0</v>
      </c>
      <c r="J20" s="121">
        <f>IF(T$9="Y",'Dec08'!J120,0)</f>
        <v>0</v>
      </c>
      <c r="K20" s="121">
        <f>IF(T$9="Y",'Dec08'!K120,I20*J20)</f>
        <v>0</v>
      </c>
      <c r="L20" s="121">
        <f>IF(T$9="Y",'Dec08'!L120,0)</f>
        <v>0</v>
      </c>
      <c r="M20" s="233" t="str">
        <f>IF(E20=" "," ",IF(T$9="Y",'Dec08'!M120,IF((H20+K20+L20)&gt;0,H20+K20+L20," ")))</f>
        <v xml:space="preserve"> </v>
      </c>
      <c r="N20" s="237" t="str">
        <f>IF(M20=" "," ",IF(M20=0," ",IF(Employee!O$258="W1",AN20,AI20-'Dec08'!W120)))</f>
        <v xml:space="preserve"> </v>
      </c>
      <c r="O20" s="132" t="str">
        <f>IF(M20=" "," ",IF(M20=0," ",IF(Employee!P$251&gt;E$9,0,IF(C20="A",WNI!E792,IF(C20="B",WNI!F792,IF(C20="C",WNI!G792,IF(C20="J",WNI!H792,"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",WNI!I792))</f>
        <v xml:space="preserve"> </v>
      </c>
      <c r="U20" s="49"/>
      <c r="V20" s="60">
        <f>IF(Employee!H$268=E$9,Employee!D$268+SUM(M20)+'Dec08'!V120,SUM(M20)+'Dec08'!V120)</f>
        <v>0</v>
      </c>
      <c r="W20" s="60">
        <f>IF(Employee!H$268=E$9,Employee!D$269+SUM(N20)+'Dec08'!W120,SUM(N20)+'Dec08'!W120)</f>
        <v>0</v>
      </c>
      <c r="X20" s="60">
        <f>IF(O20=" ",'Dec08'!X120,O20+'Dec08'!X120)</f>
        <v>0</v>
      </c>
      <c r="Y20" s="60">
        <f>IF(P20=" ",'Dec08'!Y120,P20+'Dec08'!Y120)</f>
        <v>0</v>
      </c>
      <c r="Z20" s="60">
        <f>IF(Q20=" ",'Dec08'!Z120,Q20+'Dec08'!Z120)</f>
        <v>0</v>
      </c>
      <c r="AA20" s="60">
        <f>IF(R20=" ",'Dec08'!AA120,R20+'Dec08'!AA120)</f>
        <v>0</v>
      </c>
      <c r="AB20" s="61"/>
      <c r="AC20" s="60">
        <f>IF(T20=" ",'Dec08'!AC120,T20+'Dec08'!AC120)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IF(T$9="Y",'Dec08'!H121,0)</f>
        <v>0</v>
      </c>
      <c r="I21" s="121">
        <f>IF(T$9="Y",'Dec08'!I121,0)</f>
        <v>0</v>
      </c>
      <c r="J21" s="121">
        <f>IF(T$9="Y",'Dec08'!J121,0)</f>
        <v>0</v>
      </c>
      <c r="K21" s="121">
        <f>IF(T$9="Y",'Dec08'!K121,I21*J21)</f>
        <v>0</v>
      </c>
      <c r="L21" s="121">
        <f>IF(T$9="Y",'Dec08'!L121,0)</f>
        <v>0</v>
      </c>
      <c r="M21" s="233" t="str">
        <f>IF(E21=" "," ",IF(T$9="Y",'Dec08'!M121,IF((H21+K21+L21)&gt;0,H21+K21+L21," ")))</f>
        <v xml:space="preserve"> </v>
      </c>
      <c r="N21" s="237" t="str">
        <f>IF(M21=" "," ",IF(M21=0," ",IF(Employee!O$284="W1",AN21,AI21-'Dec08'!W121)))</f>
        <v xml:space="preserve"> </v>
      </c>
      <c r="O21" s="132" t="str">
        <f>IF(M21=" "," ",IF(M21=0," ",IF(Employee!P$277&gt;E$9,0,IF(C21="A",WNI!E793,IF(C21="B",WNI!F793,IF(C21="C",WNI!G793,IF(C21="J",WNI!H793,"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",WNI!I793))</f>
        <v xml:space="preserve"> </v>
      </c>
      <c r="U21" s="49"/>
      <c r="V21" s="60">
        <f>IF(Employee!H$294=E$9,Employee!D$294+SUM(M21)+'Dec08'!V121,SUM(M21)+'Dec08'!V121)</f>
        <v>0</v>
      </c>
      <c r="W21" s="60">
        <f>IF(Employee!H$294=E$9,Employee!D$295+SUM(N21)+'Dec08'!W121,SUM(N21)+'Dec08'!W121)</f>
        <v>0</v>
      </c>
      <c r="X21" s="60">
        <f>IF(O21=" ",'Dec08'!X121,O21+'Dec08'!X121)</f>
        <v>0</v>
      </c>
      <c r="Y21" s="60">
        <f>IF(P21=" ",'Dec08'!Y121,P21+'Dec08'!Y121)</f>
        <v>0</v>
      </c>
      <c r="Z21" s="60">
        <f>IF(Q21=" ",'Dec08'!Z121,Q21+'Dec08'!Z121)</f>
        <v>0</v>
      </c>
      <c r="AA21" s="60">
        <f>IF(R21=" ",'Dec08'!AA121,R21+'Dec08'!AA121)</f>
        <v>0</v>
      </c>
      <c r="AB21" s="61"/>
      <c r="AC21" s="60">
        <f>IF(T21=" ",'Dec08'!AC121,T21+'Dec08'!AC121)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IF(T$9="Y",'Dec08'!H122,0)</f>
        <v>0</v>
      </c>
      <c r="I22" s="121">
        <f>IF(T$9="Y",'Dec08'!I122,0)</f>
        <v>0</v>
      </c>
      <c r="J22" s="121">
        <f>IF(T$9="Y",'Dec08'!J122,0)</f>
        <v>0</v>
      </c>
      <c r="K22" s="121">
        <f>IF(T$9="Y",'Dec08'!K122,I22*J22)</f>
        <v>0</v>
      </c>
      <c r="L22" s="121">
        <f>IF(T$9="Y",'Dec08'!L122,0)</f>
        <v>0</v>
      </c>
      <c r="M22" s="233" t="str">
        <f>IF(E22=" "," ",IF(T$9="Y",'Dec08'!M122,IF((H22+K22+L22)&gt;0,H22+K22+L22," ")))</f>
        <v xml:space="preserve"> </v>
      </c>
      <c r="N22" s="237" t="str">
        <f>IF(M22=" "," ",IF(M22=0," ",IF(Employee!O$310="W1",AN22,AI22-'Dec08'!W122)))</f>
        <v xml:space="preserve"> </v>
      </c>
      <c r="O22" s="132" t="str">
        <f>IF(M22=" "," ",IF(M22=0," ",IF(Employee!P$303&gt;E$9,0,IF(C22="A",WNI!E794,IF(C22="B",WNI!F794,IF(C22="C",WNI!G794,IF(C22="J",WNI!H794,"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",WNI!I794))</f>
        <v xml:space="preserve"> </v>
      </c>
      <c r="U22" s="49"/>
      <c r="V22" s="60">
        <f>IF(Employee!H$320=E$9,Employee!D$320+SUM(M22)+'Dec08'!V122,SUM(M22)+'Dec08'!V122)</f>
        <v>0</v>
      </c>
      <c r="W22" s="60">
        <f>IF(Employee!H$320=E$9,Employee!D$321+SUM(N22)+'Dec08'!W122,SUM(N22)+'Dec08'!W122)</f>
        <v>0</v>
      </c>
      <c r="X22" s="60">
        <f>IF(O22=" ",'Dec08'!X122,O22+'Dec08'!X122)</f>
        <v>0</v>
      </c>
      <c r="Y22" s="60">
        <f>IF(P22=" ",'Dec08'!Y122,P22+'Dec08'!Y122)</f>
        <v>0</v>
      </c>
      <c r="Z22" s="60">
        <f>IF(Q22=" ",'Dec08'!Z122,Q22+'Dec08'!Z122)</f>
        <v>0</v>
      </c>
      <c r="AA22" s="60">
        <f>IF(R22=" ",'Dec08'!AA122,R22+'Dec08'!AA122)</f>
        <v>0</v>
      </c>
      <c r="AB22" s="61"/>
      <c r="AC22" s="60">
        <f>IF(T22=" ",'Dec08'!AC122,T22+'Dec08'!AC122)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IF(T$9="Y",'Dec08'!H123,0)</f>
        <v>0</v>
      </c>
      <c r="I23" s="121">
        <f>IF(T$9="Y",'Dec08'!I123,0)</f>
        <v>0</v>
      </c>
      <c r="J23" s="121">
        <f>IF(T$9="Y",'Dec08'!J123,0)</f>
        <v>0</v>
      </c>
      <c r="K23" s="121">
        <f>IF(T$9="Y",'Dec08'!K123,I23*J23)</f>
        <v>0</v>
      </c>
      <c r="L23" s="121">
        <f>IF(T$9="Y",'Dec08'!L123,0)</f>
        <v>0</v>
      </c>
      <c r="M23" s="233" t="str">
        <f>IF(E23=" "," ",IF(T$9="Y",'Dec08'!M123,IF((H23+K23+L23)&gt;0,H23+K23+L23," ")))</f>
        <v xml:space="preserve"> </v>
      </c>
      <c r="N23" s="237" t="str">
        <f>IF(M23=" "," ",IF(M23=0," ",IF(Employee!O$336="W1",AN23,AI23-'Dec08'!W123)))</f>
        <v xml:space="preserve"> </v>
      </c>
      <c r="O23" s="132" t="str">
        <f>IF(M23=" "," ",IF(M23=0," ",IF(Employee!P$329&gt;E$9,0,IF(C23="A",WNI!E795,IF(C23="B",WNI!F795,IF(C23="C",WNI!G795,IF(C23="J",WNI!H795,"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",WNI!I795))</f>
        <v xml:space="preserve"> </v>
      </c>
      <c r="U23" s="49"/>
      <c r="V23" s="60">
        <f>IF(Employee!H$346=E$9,Employee!D$346+SUM(M23)+'Dec08'!V123,SUM(M23)+'Dec08'!V123)</f>
        <v>0</v>
      </c>
      <c r="W23" s="60">
        <f>IF(Employee!H$346=E$9,Employee!D$347+SUM(N23)+'Dec08'!W123,SUM(N23)+'Dec08'!W123)</f>
        <v>0</v>
      </c>
      <c r="X23" s="60">
        <f>IF(O23=" ",'Dec08'!X123,O23+'Dec08'!X123)</f>
        <v>0</v>
      </c>
      <c r="Y23" s="60">
        <f>IF(P23=" ",'Dec08'!Y123,P23+'Dec08'!Y123)</f>
        <v>0</v>
      </c>
      <c r="Z23" s="60">
        <f>IF(Q23=" ",'Dec08'!Z123,Q23+'Dec08'!Z123)</f>
        <v>0</v>
      </c>
      <c r="AA23" s="60">
        <f>IF(R23=" ",'Dec08'!AA123,R23+'Dec08'!AA123)</f>
        <v>0</v>
      </c>
      <c r="AB23" s="61"/>
      <c r="AC23" s="60">
        <f>IF(T23=" ",'Dec08'!AC123,T23+'Dec08'!AC123)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IF(T$9="Y",'Dec08'!H124,0)</f>
        <v>0</v>
      </c>
      <c r="I24" s="121">
        <f>IF(T$9="Y",'Dec08'!I124,0)</f>
        <v>0</v>
      </c>
      <c r="J24" s="121">
        <f>IF(T$9="Y",'Dec08'!J124,0)</f>
        <v>0</v>
      </c>
      <c r="K24" s="121">
        <f>IF(T$9="Y",'Dec08'!K124,I24*J24)</f>
        <v>0</v>
      </c>
      <c r="L24" s="121">
        <f>IF(T$9="Y",'Dec08'!L124,0)</f>
        <v>0</v>
      </c>
      <c r="M24" s="233" t="str">
        <f>IF(E24=" "," ",IF(T$9="Y",'Dec08'!M124,IF((H24+K24+L24)&gt;0,H24+K24+L24," ")))</f>
        <v xml:space="preserve"> </v>
      </c>
      <c r="N24" s="237" t="str">
        <f>IF(M24=" "," ",IF(M24=0," ",IF(Employee!O$362="W1",AN24,AI24-'Dec08'!W124)))</f>
        <v xml:space="preserve"> </v>
      </c>
      <c r="O24" s="132" t="str">
        <f>IF(M24=" "," ",IF(M24=0," ",IF(Employee!P$355&gt;E$9,0,IF(C24="A",WNI!E796,IF(C24="B",WNI!F796,IF(C24="C",WNI!G796,IF(C24="J",WNI!H796,"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",WNI!I796))</f>
        <v xml:space="preserve"> </v>
      </c>
      <c r="U24" s="49"/>
      <c r="V24" s="60">
        <f>IF(Employee!H$372=E$9,Employee!D$372+SUM(M24)+'Dec08'!V124,SUM(M24)+'Dec08'!V124)</f>
        <v>0</v>
      </c>
      <c r="W24" s="60">
        <f>IF(Employee!H$372=E$9,Employee!D$373+SUM(N24)+'Dec08'!W124,SUM(N24)+'Dec08'!W124)</f>
        <v>0</v>
      </c>
      <c r="X24" s="60">
        <f>IF(O24=" ",'Dec08'!X124,O24+'Dec08'!X124)</f>
        <v>0</v>
      </c>
      <c r="Y24" s="60">
        <f>IF(P24=" ",'Dec08'!Y124,P24+'Dec08'!Y124)</f>
        <v>0</v>
      </c>
      <c r="Z24" s="60">
        <f>IF(Q24=" ",'Dec08'!Z124,Q24+'Dec08'!Z124)</f>
        <v>0</v>
      </c>
      <c r="AA24" s="60">
        <f>IF(R24=" ",'Dec08'!AA124,R24+'Dec08'!AA124)</f>
        <v>0</v>
      </c>
      <c r="AB24" s="61"/>
      <c r="AC24" s="60">
        <f>IF(T24=" ",'Dec08'!AC124,T24+'Dec08'!AC124)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IF(T$9="Y",'Dec08'!H125,0)</f>
        <v>0</v>
      </c>
      <c r="I25" s="121">
        <f>IF(T$9="Y",'Dec08'!I125,0)</f>
        <v>0</v>
      </c>
      <c r="J25" s="121">
        <f>IF(T$9="Y",'Dec08'!J125,0)</f>
        <v>0</v>
      </c>
      <c r="K25" s="121">
        <f>IF(T$9="Y",'Dec08'!K125,I25*J25)</f>
        <v>0</v>
      </c>
      <c r="L25" s="121">
        <f>IF(T$9="Y",'Dec08'!L125,0)</f>
        <v>0</v>
      </c>
      <c r="M25" s="233" t="str">
        <f>IF(E25=" "," ",IF(T$9="Y",'Dec08'!M125,IF((H25+K25+L25)&gt;0,H25+K25+L25," ")))</f>
        <v xml:space="preserve"> </v>
      </c>
      <c r="N25" s="237" t="str">
        <f>IF(M25=" "," ",IF(M25=0," ",IF(Employee!O$388="W1",AN25,AI25-'Dec08'!W125)))</f>
        <v xml:space="preserve"> </v>
      </c>
      <c r="O25" s="132" t="str">
        <f>IF(M25=" "," ",IF(M25=0," ",IF(Employee!P$381&gt;E$9,0,IF(C25="A",WNI!E797,IF(C25="B",WNI!F797,IF(C25="C",WNI!G797,IF(C25="J",WNI!H797,"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",WNI!I797))</f>
        <v xml:space="preserve"> </v>
      </c>
      <c r="U25" s="49"/>
      <c r="V25" s="60">
        <f>IF(Employee!H$398=E$9,Employee!D$398+SUM(M25)+'Dec08'!V125,SUM(M25)+'Dec08'!V125)</f>
        <v>0</v>
      </c>
      <c r="W25" s="60">
        <f>IF(Employee!H$398=E$9,Employee!D$399+SUM(N25)+'Dec08'!W125,SUM(N25)+'Dec08'!W125)</f>
        <v>0</v>
      </c>
      <c r="X25" s="60">
        <f>IF(O25=" ",'Dec08'!X125,O25+'Dec08'!X125)</f>
        <v>0</v>
      </c>
      <c r="Y25" s="60">
        <f>IF(P25=" ",'Dec08'!Y125,P25+'Dec08'!Y125)</f>
        <v>0</v>
      </c>
      <c r="Z25" s="60">
        <f>IF(Q25=" ",'Dec08'!Z125,Q25+'Dec08'!Z125)</f>
        <v>0</v>
      </c>
      <c r="AA25" s="60">
        <f>IF(R25=" ",'Dec08'!AA125,R25+'Dec08'!AA125)</f>
        <v>0</v>
      </c>
      <c r="AB25" s="61"/>
      <c r="AC25" s="60">
        <f>IF(T25=" ",'Dec08'!AC125,T25+'Dec08'!AC125)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IF(T$9="Y",'Dec08'!H126,0)</f>
        <v>0</v>
      </c>
      <c r="I26" s="121">
        <f>IF(T$9="Y",'Dec08'!I126,0)</f>
        <v>0</v>
      </c>
      <c r="J26" s="121">
        <f>IF(T$9="Y",'Dec08'!J126,0)</f>
        <v>0</v>
      </c>
      <c r="K26" s="121">
        <f>IF(T$9="Y",'Dec08'!K126,I26*J26)</f>
        <v>0</v>
      </c>
      <c r="L26" s="121">
        <f>IF(T$9="Y",'Dec08'!L126,0)</f>
        <v>0</v>
      </c>
      <c r="M26" s="233" t="str">
        <f>IF(E26=" "," ",IF(T$9="Y",'Dec08'!M126,IF((H26+K26+L26)&gt;0,H26+K26+L26," ")))</f>
        <v xml:space="preserve"> </v>
      </c>
      <c r="N26" s="237" t="str">
        <f>IF(M26=" "," ",IF(M26=0," ",IF(Employee!O$414="W1",AN26,AI26-'Dec08'!W126)))</f>
        <v xml:space="preserve"> </v>
      </c>
      <c r="O26" s="132" t="str">
        <f>IF(M26=" "," ",IF(M26=0," ",IF(Employee!P$407&gt;E$9,0,IF(C26="A",WNI!E798,IF(C26="B",WNI!F798,IF(C26="C",WNI!G798,IF(C26="J",WNI!H798,"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",WNI!I798))</f>
        <v xml:space="preserve"> </v>
      </c>
      <c r="U26" s="49"/>
      <c r="V26" s="60">
        <f>IF(Employee!H$424=E$9,Employee!D$424+SUM(M26)+'Dec08'!V126,SUM(M26)+'Dec08'!V126)</f>
        <v>0</v>
      </c>
      <c r="W26" s="60">
        <f>IF(Employee!H$424=E$9,Employee!D$425+SUM(N26)+'Dec08'!W126,SUM(N26)+'Dec08'!W126)</f>
        <v>0</v>
      </c>
      <c r="X26" s="60">
        <f>IF(O26=" ",'Dec08'!X126,O26+'Dec08'!X126)</f>
        <v>0</v>
      </c>
      <c r="Y26" s="60">
        <f>IF(P26=" ",'Dec08'!Y126,P26+'Dec08'!Y126)</f>
        <v>0</v>
      </c>
      <c r="Z26" s="60">
        <f>IF(Q26=" ",'Dec08'!Z126,Q26+'Dec08'!Z126)</f>
        <v>0</v>
      </c>
      <c r="AA26" s="60">
        <f>IF(R26=" ",'Dec08'!AA126,R26+'Dec08'!AA126)</f>
        <v>0</v>
      </c>
      <c r="AB26" s="61"/>
      <c r="AC26" s="60">
        <f>IF(T26=" ",'Dec08'!AC126,T26+'Dec08'!AC126)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IF(T$9="Y",'Dec08'!H127,0)</f>
        <v>0</v>
      </c>
      <c r="I27" s="121">
        <f>IF(T$9="Y",'Dec08'!I127,0)</f>
        <v>0</v>
      </c>
      <c r="J27" s="121">
        <f>IF(T$9="Y",'Dec08'!J127,0)</f>
        <v>0</v>
      </c>
      <c r="K27" s="121">
        <f>IF(T$9="Y",'Dec08'!K127,I27*J27)</f>
        <v>0</v>
      </c>
      <c r="L27" s="121">
        <f>IF(T$9="Y",'Dec08'!L127,0)</f>
        <v>0</v>
      </c>
      <c r="M27" s="233" t="str">
        <f>IF(E27=" "," ",IF(T$9="Y",'Dec08'!M127,IF((H27+K27+L27)&gt;0,H27+K27+L27," ")))</f>
        <v xml:space="preserve"> </v>
      </c>
      <c r="N27" s="237" t="str">
        <f>IF(M27=" "," ",IF(M27=0," ",IF(Employee!O$440="W1",AN27,AI27-'Dec08'!W127)))</f>
        <v xml:space="preserve"> </v>
      </c>
      <c r="O27" s="132" t="str">
        <f>IF(M27=" "," ",IF(M27=0," ",IF(Employee!P$433&gt;E$9,0,IF(C27="A",WNI!E799,IF(C27="B",WNI!F799,IF(C27="C",WNI!G799,IF(C27="J",WNI!H799,"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",WNI!I799))</f>
        <v xml:space="preserve"> </v>
      </c>
      <c r="U27" s="49"/>
      <c r="V27" s="60">
        <f>IF(Employee!H$450=E$9,Employee!D$450+SUM(M27)+'Dec08'!V127,SUM(M27)+'Dec08'!V127)</f>
        <v>0</v>
      </c>
      <c r="W27" s="60">
        <f>IF(Employee!H$450=E$9,Employee!D$451+SUM(N27)+'Dec08'!W127,SUM(N27)+'Dec08'!W127)</f>
        <v>0</v>
      </c>
      <c r="X27" s="60">
        <f>IF(O27=" ",'Dec08'!X127,O27+'Dec08'!X127)</f>
        <v>0</v>
      </c>
      <c r="Y27" s="60">
        <f>IF(P27=" ",'Dec08'!Y127,P27+'Dec08'!Y127)</f>
        <v>0</v>
      </c>
      <c r="Z27" s="60">
        <f>IF(Q27=" ",'Dec08'!Z127,Q27+'Dec08'!Z127)</f>
        <v>0</v>
      </c>
      <c r="AA27" s="60">
        <f>IF(R27=" ",'Dec08'!AA127,R27+'Dec08'!AA127)</f>
        <v>0</v>
      </c>
      <c r="AB27" s="61"/>
      <c r="AC27" s="60">
        <f>IF(T27=" ",'Dec08'!AC127,T27+'Dec08'!AC127)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IF(T$9="Y",'Dec08'!H128,0)</f>
        <v>0</v>
      </c>
      <c r="I28" s="121">
        <f>IF(T$9="Y",'Dec08'!I128,0)</f>
        <v>0</v>
      </c>
      <c r="J28" s="121">
        <f>IF(T$9="Y",'Dec08'!J128,0)</f>
        <v>0</v>
      </c>
      <c r="K28" s="121">
        <f>IF(T$9="Y",'Dec08'!K128,I28*J28)</f>
        <v>0</v>
      </c>
      <c r="L28" s="121">
        <f>IF(T$9="Y",'Dec08'!L128,0)</f>
        <v>0</v>
      </c>
      <c r="M28" s="233" t="str">
        <f>IF(E28=" "," ",IF(T$9="Y",'Dec08'!M128,IF((H28+K28+L28)&gt;0,H28+K28+L28," ")))</f>
        <v xml:space="preserve"> </v>
      </c>
      <c r="N28" s="237" t="str">
        <f>IF(M28=" "," ",IF(M28=0," ",IF(Employee!O$466="W1",AN28,AI28-'Dec08'!W128)))</f>
        <v xml:space="preserve"> </v>
      </c>
      <c r="O28" s="132" t="str">
        <f>IF(M28=" "," ",IF(M28=0," ",IF(Employee!P$459&gt;E$9,0,IF(C28="A",WNI!E800,IF(C28="B",WNI!F800,IF(C28="C",WNI!G800,IF(C28="J",WNI!H800,"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",WNI!I800))</f>
        <v xml:space="preserve"> </v>
      </c>
      <c r="U28" s="49"/>
      <c r="V28" s="60">
        <f>IF(Employee!H$476=E$9,Employee!D$476+SUM(M28)+'Dec08'!V128,SUM(M28)+'Dec08'!V128)</f>
        <v>0</v>
      </c>
      <c r="W28" s="60">
        <f>IF(Employee!H$476=E$9,Employee!D$477+SUM(N28)+'Dec08'!W128,SUM(N28)+'Dec08'!W128)</f>
        <v>0</v>
      </c>
      <c r="X28" s="60">
        <f>IF(O28=" ",'Dec08'!X128,O28+'Dec08'!X128)</f>
        <v>0</v>
      </c>
      <c r="Y28" s="60">
        <f>IF(P28=" ",'Dec08'!Y128,P28+'Dec08'!Y128)</f>
        <v>0</v>
      </c>
      <c r="Z28" s="60">
        <f>IF(Q28=" ",'Dec08'!Z128,Q28+'Dec08'!Z128)</f>
        <v>0</v>
      </c>
      <c r="AA28" s="60">
        <f>IF(R28=" ",'Dec08'!AA128,R28+'Dec08'!AA128)</f>
        <v>0</v>
      </c>
      <c r="AB28" s="61"/>
      <c r="AC28" s="60">
        <f>IF(T28=" ",'Dec08'!AC128,T28+'Dec08'!AC128)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IF(T$9="Y",'Dec08'!H129,0)</f>
        <v>0</v>
      </c>
      <c r="I29" s="121">
        <f>IF(T$9="Y",'Dec08'!I129,0)</f>
        <v>0</v>
      </c>
      <c r="J29" s="121">
        <f>IF(T$9="Y",'Dec08'!J129,0)</f>
        <v>0</v>
      </c>
      <c r="K29" s="121">
        <f>IF(T$9="Y",'Dec08'!K129,I29*J29)</f>
        <v>0</v>
      </c>
      <c r="L29" s="121">
        <f>IF(T$9="Y",'Dec08'!L129,0)</f>
        <v>0</v>
      </c>
      <c r="M29" s="233" t="str">
        <f>IF(E29=" "," ",IF(T$9="Y",'Dec08'!M129,IF((H29+K29+L29)&gt;0,H29+K29+L29," ")))</f>
        <v xml:space="preserve"> </v>
      </c>
      <c r="N29" s="237" t="str">
        <f>IF(M29=" "," ",IF(M29=0," ",IF(Employee!O$492="W1",AN29,AI29-'Dec08'!W129)))</f>
        <v xml:space="preserve"> </v>
      </c>
      <c r="O29" s="132" t="str">
        <f>IF(M29=" "," ",IF(M29=0," ",IF(Employee!P$485&gt;E$9,0,IF(C29="A",WNI!E801,IF(C29="B",WNI!F801,IF(C29="C",WNI!G801,IF(C29="J",WNI!H801,"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",WNI!I801))</f>
        <v xml:space="preserve"> </v>
      </c>
      <c r="U29" s="49"/>
      <c r="V29" s="60">
        <f>IF(Employee!H$502=E$9,Employee!D$502+SUM(M29)+'Dec08'!V129,SUM(M29)+'Dec08'!V129)</f>
        <v>0</v>
      </c>
      <c r="W29" s="60">
        <f>IF(Employee!H$502=E$9,Employee!D$503+SUM(N29)+'Dec08'!W129,SUM(N29)+'Dec08'!W129)</f>
        <v>0</v>
      </c>
      <c r="X29" s="60">
        <f>IF(O29=" ",'Dec08'!X129,O29+'Dec08'!X129)</f>
        <v>0</v>
      </c>
      <c r="Y29" s="60">
        <f>IF(P29=" ",'Dec08'!Y129,P29+'Dec08'!Y129)</f>
        <v>0</v>
      </c>
      <c r="Z29" s="60">
        <f>IF(Q29=" ",'Dec08'!Z129,Q29+'Dec08'!Z129)</f>
        <v>0</v>
      </c>
      <c r="AA29" s="60">
        <f>IF(R29=" ",'Dec08'!AA129,R29+'Dec08'!AA129)</f>
        <v>0</v>
      </c>
      <c r="AB29" s="61"/>
      <c r="AC29" s="60">
        <f>IF(T29=" ",'Dec08'!AC129,T29+'Dec08'!AC129)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IF(T$9="Y",'Dec08'!H130,0)</f>
        <v>0</v>
      </c>
      <c r="I30" s="147">
        <f>IF(T$9="Y",'Dec08'!I130,0)</f>
        <v>0</v>
      </c>
      <c r="J30" s="147">
        <f>IF(T$9="Y",'Dec08'!J130,0)</f>
        <v>0</v>
      </c>
      <c r="K30" s="147">
        <f>IF(T$9="Y",'Dec08'!K130,I30*J30)</f>
        <v>0</v>
      </c>
      <c r="L30" s="147">
        <f>IF(T$9="Y",'Dec08'!L130,0)</f>
        <v>0</v>
      </c>
      <c r="M30" s="234" t="str">
        <f>IF(E30=" "," ",IF(T$9="Y",'Dec08'!M130,IF((H30+K30+L30)&gt;0,H30+K30+L30," ")))</f>
        <v xml:space="preserve"> </v>
      </c>
      <c r="N30" s="134" t="str">
        <f>IF(M30=" "," ",IF(M30=0," ",IF(Employee!O$518="W1",AN30,AI30-'Dec08'!W130)))</f>
        <v xml:space="preserve"> </v>
      </c>
      <c r="O30" s="132" t="str">
        <f>IF(M30=" "," ",IF(M30=0," ",IF(Employee!P$511&gt;E$9,0,IF(C30="A",WNI!E802,IF(C30="B",WNI!F802,IF(C30="C",WNI!G802,IF(C30="J",WNI!H802,"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",WNI!I802))</f>
        <v xml:space="preserve"> </v>
      </c>
      <c r="U30" s="49"/>
      <c r="V30" s="60">
        <f>IF(Employee!H$528=E$9,Employee!D$528+SUM(M30)+'Dec08'!V130,SUM(M30)+'Dec08'!V130)</f>
        <v>0</v>
      </c>
      <c r="W30" s="60">
        <f>IF(Employee!H$528=E$9,Employee!D$529+SUM(N30)+'Dec08'!W130,SUM(N30)+'Dec08'!W130)</f>
        <v>0</v>
      </c>
      <c r="X30" s="60">
        <f>IF(O30=" ",'Dec08'!X130,O30+'Dec08'!X130)</f>
        <v>0</v>
      </c>
      <c r="Y30" s="60">
        <f>IF(P30=" ",'Dec08'!Y130,P30+'Dec08'!Y130)</f>
        <v>0</v>
      </c>
      <c r="Z30" s="60">
        <f>IF(Q30=" ",'Dec08'!Z130,Q30+'Dec08'!Z130)</f>
        <v>0</v>
      </c>
      <c r="AA30" s="60">
        <f>IF(R30=" ",'Dec08'!AA130,R30+'Dec08'!AA130)</f>
        <v>0</v>
      </c>
      <c r="AB30" s="61"/>
      <c r="AC30" s="60">
        <f>IF(T30=" ",'Dec08'!AC130,T30+'Dec08'!AC130)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41</v>
      </c>
      <c r="F34" s="62"/>
      <c r="G34" s="62"/>
      <c r="H34" s="399" t="s">
        <v>39</v>
      </c>
      <c r="I34" s="400"/>
      <c r="J34" s="398"/>
      <c r="K34" s="401" t="s">
        <v>329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",IF(Employee!P$17&gt;E$34,0,IF(C36="A",WNI!E803,IF(C36="B",WNI!F803,IF(C36="C",WNI!G803,IF(C36="J",WNI!H803,"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",WNI!I803))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",IF(Employee!P$43&gt;E$34,0,IF(C37="A",WNI!E804,IF(C37="B",WNI!F804,IF(C37="C",WNI!G804,IF(C37="J",WNI!H804,"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",WNI!I804))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",IF(Employee!P$69&gt;E$34,0,IF(C38="A",WNI!E805,IF(C38="B",WNI!F805,IF(C38="C",WNI!G805,IF(C38="J",WNI!H805,"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",WNI!I805))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",IF(Employee!P$95&gt;E$34,0,IF(C39="A",WNI!E806,IF(C39="B",WNI!F806,IF(C39="C",WNI!G806,IF(C39="J",WNI!H806,"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",WNI!I806))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",IF(Employee!P$121&gt;E$34,0,IF(C40="A",WNI!E807,IF(C40="B",WNI!F807,IF(C40="C",WNI!G807,IF(C40="J",WNI!H807,"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",WNI!I807))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",IF(Employee!P$147&gt;E$34,0,IF(C41="A",WNI!E808,IF(C41="B",WNI!F808,IF(C41="C",WNI!G808,IF(C41="J",WNI!H808,"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",WNI!I808))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",IF(Employee!P$173&gt;E$34,0,IF(C42="A",WNI!E809,IF(C42="B",WNI!F809,IF(C42="C",WNI!G809,IF(C42="J",WNI!H809,"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",WNI!I809))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",IF(Employee!P$199&gt;E$34,0,IF(C43="A",WNI!E810,IF(C43="B",WNI!F810,IF(C43="C",WNI!G810,IF(C43="J",WNI!H810,"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",WNI!I810))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",IF(Employee!P$225&gt;E$34,0,IF(C44="A",WNI!E811,IF(C44="B",WNI!F811,IF(C44="C",WNI!G811,IF(C44="J",WNI!H811,"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",WNI!I811))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",IF(Employee!P$251&gt;E$34,0,IF(C45="A",WNI!E812,IF(C45="B",WNI!F812,IF(C45="C",WNI!G812,IF(C45="J",WNI!H812,"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",WNI!I812))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",IF(Employee!P$277&gt;E$34,0,IF(C46="A",WNI!E813,IF(C46="B",WNI!F813,IF(C46="C",WNI!G813,IF(C46="J",WNI!H813,"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",WNI!I813))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",IF(Employee!P$303&gt;E$34,0,IF(C47="A",WNI!E814,IF(C47="B",WNI!F814,IF(C47="C",WNI!G814,IF(C47="J",WNI!H814,"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",WNI!I814))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",IF(Employee!P$329&gt;E$34,0,IF(C48="A",WNI!E815,IF(C48="B",WNI!F815,IF(C48="C",WNI!G815,IF(C48="J",WNI!H815,"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",WNI!I815))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",IF(Employee!P$355&gt;E$34,0,IF(C49="A",WNI!E816,IF(C49="B",WNI!F816,IF(C49="C",WNI!G816,IF(C49="J",WNI!H816,"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",WNI!I816))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",IF(Employee!P$381&gt;E$34,0,IF(C50="A",WNI!E817,IF(C50="B",WNI!F817,IF(C50="C",WNI!G817,IF(C50="J",WNI!H817,"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",WNI!I817))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",IF(Employee!P$407&gt;E$34,0,IF(C51="A",WNI!E818,IF(C51="B",WNI!F818,IF(C51="C",WNI!G818,IF(C51="J",WNI!H818,"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",WNI!I818))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",IF(Employee!P$433&gt;E$34,0,IF(C52="A",WNI!E819,IF(C52="B",WNI!F819,IF(C52="C",WNI!G819,IF(C52="J",WNI!H819,"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",WNI!I819))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",IF(Employee!P$459&gt;E$34,0,IF(C53="A",WNI!E820,IF(C53="B",WNI!F820,IF(C53="C",WNI!G820,IF(C53="J",WNI!H820,"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",WNI!I820))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",IF(Employee!P$485&gt;E$34,0,IF(C54="A",WNI!E821,IF(C54="B",WNI!F821,IF(C54="C",WNI!G821,IF(C54="J",WNI!H821,"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",WNI!I821))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",IF(Employee!P$511&gt;E$34,0,IF(C55="A",WNI!E822,IF(C55="B",WNI!F822,IF(C55="C",WNI!G822,IF(C55="J",WNI!H822,"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",WNI!I822))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42</v>
      </c>
      <c r="F59" s="62"/>
      <c r="G59" s="62"/>
      <c r="H59" s="399" t="s">
        <v>39</v>
      </c>
      <c r="I59" s="400"/>
      <c r="J59" s="398"/>
      <c r="K59" s="401" t="s">
        <v>330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",IF(Employee!P$17&gt;E$59,0,IF(C61="A",WNI!E823,IF(C61="B",WNI!F823,IF(C61="C",WNI!G823,IF(C61="J",WNI!H823,"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",WNI!I823))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",IF(Employee!P$43&gt;E$59,0,IF(C62="A",WNI!E824,IF(C62="B",WNI!F824,IF(C62="C",WNI!G824,IF(C62="J",WNI!H824,"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",WNI!I824))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",IF(Employee!P$69&gt;E$59,0,IF(C63="A",WNI!E825,IF(C63="B",WNI!F825,IF(C63="C",WNI!G825,IF(C63="J",WNI!H825,"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",WNI!I825))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",IF(Employee!P$95&gt;E$59,0,IF(C64="A",WNI!E826,IF(C64="B",WNI!F826,IF(C64="C",WNI!G826,IF(C64="J",WNI!H826,"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",WNI!I826))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",IF(Employee!P$121&gt;E$59,0,IF(C65="A",WNI!E827,IF(C65="B",WNI!F827,IF(C65="C",WNI!G827,IF(C65="J",WNI!H827,"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",WNI!I827))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",IF(Employee!P$147&gt;E$59,0,IF(C66="A",WNI!E828,IF(C66="B",WNI!F828,IF(C66="C",WNI!G828,IF(C66="J",WNI!H828,"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",WNI!I828))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",IF(Employee!P$173&gt;E$59,0,IF(C67="A",WNI!E829,IF(C67="B",WNI!F829,IF(C67="C",WNI!G829,IF(C67="J",WNI!H829,"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",WNI!I829))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",IF(Employee!P$199&gt;E$59,0,IF(C68="A",WNI!E830,IF(C68="B",WNI!F830,IF(C68="C",WNI!G830,IF(C68="J",WNI!H830,"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",WNI!I830))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",IF(Employee!P$225&gt;E$59,0,IF(C69="A",WNI!E831,IF(C69="B",WNI!F831,IF(C69="C",WNI!G831,IF(C69="J",WNI!H831,"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",WNI!I831))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",IF(Employee!P$251&gt;E$59,0,IF(C70="A",WNI!E832,IF(C70="B",WNI!F832,IF(C70="C",WNI!G832,IF(C70="J",WNI!H832,"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",WNI!I832))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",IF(Employee!P$277&gt;E$59,0,IF(C71="A",WNI!E833,IF(C71="B",WNI!F833,IF(C71="C",WNI!G833,IF(C71="J",WNI!H833,"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",WNI!I833))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",IF(Employee!P$303&gt;E$59,0,IF(C72="A",WNI!E834,IF(C72="B",WNI!F834,IF(C72="C",WNI!G834,IF(C72="J",WNI!H834,"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",WNI!I834))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",IF(Employee!P$329&gt;E$59,0,IF(C73="A",WNI!E835,IF(C73="B",WNI!F835,IF(C73="C",WNI!G835,IF(C73="J",WNI!H835,"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",WNI!I835))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",IF(Employee!P$355&gt;E$59,0,IF(C74="A",WNI!E836,IF(C74="B",WNI!F836,IF(C74="C",WNI!G836,IF(C74="J",WNI!H836,"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",WNI!I836))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",IF(Employee!P$381&gt;E$59,0,IF(C75="A",WNI!E837,IF(C75="B",WNI!F837,IF(C75="C",WNI!G837,IF(C75="J",WNI!H837,"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",WNI!I837))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",IF(Employee!P$407&gt;E$59,0,IF(C76="A",WNI!E838,IF(C76="B",WNI!F838,IF(C76="C",WNI!G838,IF(C76="J",WNI!H838,"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",WNI!I838))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",IF(Employee!P$433&gt;E$59,0,IF(C77="A",WNI!E839,IF(C77="B",WNI!F839,IF(C77="C",WNI!G839,IF(C77="J",WNI!H839,"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",WNI!I839))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",IF(Employee!P$459&gt;E$59,0,IF(C78="A",WNI!E840,IF(C78="B",WNI!F840,IF(C78="C",WNI!G840,IF(C78="J",WNI!H840,"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",WNI!I840))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",IF(Employee!P$485&gt;E$59,0,IF(C79="A",WNI!E841,IF(C79="B",WNI!F841,IF(C79="C",WNI!G841,IF(C79="J",WNI!H841,"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",WNI!I841))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",IF(Employee!P$511&gt;E$59,0,IF(C80="A",WNI!E842,IF(C80="B",WNI!F842,IF(C80="C",WNI!G842,IF(C80="J",WNI!H842,"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",WNI!I842))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43</v>
      </c>
      <c r="F84" s="62"/>
      <c r="G84" s="62"/>
      <c r="H84" s="399" t="s">
        <v>39</v>
      </c>
      <c r="I84" s="446"/>
      <c r="J84" s="447"/>
      <c r="K84" s="401" t="s">
        <v>331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",IF(Employee!P$17&gt;E$84,0,IF(C86="A",WNI!E843,IF(C86="B",WNI!F843,IF(C86="C",WNI!G843,IF(C86="J",WNI!H843,"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",WNI!I843))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",IF(Employee!P$43&gt;E$84,0,IF(C87="A",WNI!E844,IF(C87="B",WNI!F844,IF(C87="C",WNI!G844,IF(C87="J",WNI!H844,"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",WNI!I844))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",IF(Employee!P$69&gt;E$84,0,IF(C88="A",WNI!E845,IF(C88="B",WNI!F845,IF(C88="C",WNI!G845,IF(C88="J",WNI!H845,"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",WNI!I845))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",IF(Employee!P$95&gt;E$84,0,IF(C89="A",WNI!E846,IF(C89="B",WNI!F846,IF(C89="C",WNI!G846,IF(C89="J",WNI!H846,"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",WNI!I846))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",IF(Employee!P$121&gt;E$84,0,IF(C90="A",WNI!E847,IF(C90="B",WNI!F847,IF(C90="C",WNI!G847,IF(C90="J",WNI!H847,"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",WNI!I847))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",IF(Employee!P$147&gt;E$84,0,IF(C91="A",WNI!E848,IF(C91="B",WNI!F848,IF(C91="C",WNI!G848,IF(C91="J",WNI!H848,"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",WNI!I848))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",IF(Employee!P$173&gt;E$84,0,IF(C92="A",WNI!E849,IF(C92="B",WNI!F849,IF(C92="C",WNI!G849,IF(C92="J",WNI!H849,"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",WNI!I849))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",IF(Employee!P$199&gt;E$84,0,IF(C93="A",WNI!E850,IF(C93="B",WNI!F850,IF(C93="C",WNI!G850,IF(C93="J",WNI!H850,"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",WNI!I850))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",IF(Employee!P$225&gt;E$84,0,IF(C94="A",WNI!E851,IF(C94="B",WNI!F851,IF(C94="C",WNI!G851,IF(C94="J",WNI!H851,"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",WNI!I851))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",IF(Employee!P$251&gt;E$84,0,IF(C95="A",WNI!E852,IF(C95="B",WNI!F852,IF(C95="C",WNI!G852,IF(C95="J",WNI!H852,"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",WNI!I852))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",IF(Employee!P$277&gt;E$84,0,IF(C96="A",WNI!E853,IF(C96="B",WNI!F853,IF(C96="C",WNI!G853,IF(C96="J",WNI!H853,"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",WNI!I853))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",IF(Employee!P$303&gt;E$84,0,IF(C97="A",WNI!E854,IF(C97="B",WNI!F854,IF(C97="C",WNI!G854,IF(C97="J",WNI!H854,"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",WNI!I854))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",IF(Employee!P$329&gt;E$84,0,IF(C98="A",WNI!E855,IF(C98="B",WNI!F855,IF(C98="C",WNI!G855,IF(C98="J",WNI!H855,"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",WNI!I855))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",IF(Employee!P$355&gt;E$84,0,IF(C99="A",WNI!E856,IF(C99="B",WNI!F856,IF(C99="C",WNI!G856,IF(C99="J",WNI!H856,"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",WNI!I856))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",IF(Employee!P$381&gt;E$84,0,IF(C100="A",WNI!E857,IF(C100="B",WNI!F857,IF(C100="C",WNI!G857,IF(C100="J",WNI!H857,"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",WNI!I857))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",IF(Employee!P$407&gt;E$84,0,IF(C101="A",WNI!E858,IF(C101="B",WNI!F858,IF(C101="C",WNI!G858,IF(C101="J",WNI!H858,"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",WNI!I858))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",IF(Employee!P$433&gt;E$84,0,IF(C102="A",WNI!E859,IF(C102="B",WNI!F859,IF(C102="C",WNI!G859,IF(C102="J",WNI!H859,"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",WNI!I859))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",IF(Employee!P$459&gt;E$84,0,IF(C103="A",WNI!E860,IF(C103="B",WNI!F860,IF(C103="C",WNI!G860,IF(C103="J",WNI!H860,"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",WNI!I860))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",IF(Employee!P$485&gt;E$84,0,IF(C104="A",WNI!E861,IF(C104="B",WNI!F861,IF(C104="C",WNI!G861,IF(C104="J",WNI!H861,"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",WNI!I861))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",IF(Employee!P$511&gt;E$84,0,IF(C105="A",WNI!E862,IF(C105="B",WNI!F862,IF(C105="C",WNI!G862,IF(C105="J",WNI!H862,"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",WNI!I862))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10</v>
      </c>
      <c r="F109" s="62"/>
      <c r="G109" s="62"/>
      <c r="H109" s="399" t="s">
        <v>39</v>
      </c>
      <c r="I109" s="400"/>
      <c r="J109" s="398"/>
      <c r="K109" s="401" t="s">
        <v>332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IF(T$109="Y",'Dec08'!H136,0)</f>
        <v>0</v>
      </c>
      <c r="I111" s="117">
        <f>IF(T$109="Y",'Dec08'!I136,0)</f>
        <v>0</v>
      </c>
      <c r="J111" s="117">
        <f>IF(T$109="Y",'Dec08'!J136,0)</f>
        <v>0</v>
      </c>
      <c r="K111" s="117">
        <f>IF(T$109="Y",'Dec08'!K136,I111*J111)</f>
        <v>0</v>
      </c>
      <c r="L111" s="117">
        <f>IF(T$109="Y",'Dec08'!L136,0)</f>
        <v>0</v>
      </c>
      <c r="M111" s="232" t="str">
        <f>IF(E111=" "," ",IF(T$109="Y",'Dec08'!M136,IF((H111+K111+L111)&gt;0,H111+K111+L111," ")))</f>
        <v xml:space="preserve"> </v>
      </c>
      <c r="N111" s="235" t="str">
        <f>IF(M111=" "," ",IF(M111=0," ",IF(Employee!O$24="M1",AN111,AI111-'Dec08'!W136)))</f>
        <v xml:space="preserve"> </v>
      </c>
      <c r="O111" s="130" t="str">
        <f>IF(M111=" "," ",IF(M111=0," ",IF(Employee!P$17&gt;E$109,0,IF(C111="A",MNI!E183,IF(C111="B",MNI!F183,IF(C111="C",MNI!G183,IF(C111="J",MNI!H183,"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",MNI!I183))</f>
        <v xml:space="preserve"> </v>
      </c>
      <c r="U111" s="49"/>
      <c r="V111" s="60">
        <f>IF(Employee!H$35=E$109,Employee!D$34+SUM(M111)+'Dec08'!V136,SUM(M111)+'Dec08'!V136)</f>
        <v>0</v>
      </c>
      <c r="W111" s="60">
        <f>IF(Employee!H$35=E$109,Employee!D$35+SUM(N111)+'Dec08'!W136,SUM(N111)+'Dec08'!W136)</f>
        <v>0</v>
      </c>
      <c r="X111" s="60">
        <f>IF(O111=" ",'Dec08'!X136,O111+'Dec08'!X136)</f>
        <v>0</v>
      </c>
      <c r="Y111" s="60">
        <f>IF(P111=" ",'Dec08'!Y136,P111+'Dec08'!Y136)</f>
        <v>0</v>
      </c>
      <c r="Z111" s="60">
        <f>IF(Q111=" ",'Dec08'!Z136,Q111+'Dec08'!Z136)</f>
        <v>0</v>
      </c>
      <c r="AA111" s="60">
        <f>IF(R111=" ",'Dec08'!AA136,R111+'Dec08'!AA136)</f>
        <v>0</v>
      </c>
      <c r="AB111" s="61"/>
      <c r="AC111" s="60">
        <f>IF(T111=" ",'Dec08'!AC136,T111+'Dec08'!AC136)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IF(T$109="Y",'Dec08'!H137,0)</f>
        <v>0</v>
      </c>
      <c r="I112" s="121">
        <f>IF(T$109="Y",'Dec08'!I137,0)</f>
        <v>0</v>
      </c>
      <c r="J112" s="121">
        <f>IF(T$109="Y",'Dec08'!J137,0)</f>
        <v>0</v>
      </c>
      <c r="K112" s="121">
        <f>IF(T$109="Y",'Dec08'!K137,I112*J112)</f>
        <v>0</v>
      </c>
      <c r="L112" s="121">
        <f>IF(T$109="Y",'Dec08'!L137,0)</f>
        <v>0</v>
      </c>
      <c r="M112" s="233" t="str">
        <f>IF(E112=" "," ",IF(T$109="Y",'Dec08'!M137,IF((H112+K112+L112)&gt;0,H112+K112+L112," ")))</f>
        <v xml:space="preserve"> </v>
      </c>
      <c r="N112" s="237" t="str">
        <f>IF(M112=" "," ",IF(M112=0," ",IF(Employee!O$50="M1",AN112,AI112-'Dec08'!W137)))</f>
        <v xml:space="preserve"> </v>
      </c>
      <c r="O112" s="132" t="str">
        <f>IF(M112=" "," ",IF(M112=0," ",IF(Employee!P$43&gt;E$109,0,IF(C112="A",MNI!E184,IF(C112="B",MNI!F184,IF(C112="C",MNI!G184,IF(C112="J",MNI!H184,"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",MNI!I184))</f>
        <v xml:space="preserve"> </v>
      </c>
      <c r="U112" s="49"/>
      <c r="V112" s="60">
        <f>IF(Employee!H$61=E$109,Employee!D$60+SUM(M112)+'Dec08'!V137,SUM(M112)+'Dec08'!V137)</f>
        <v>0</v>
      </c>
      <c r="W112" s="60">
        <f>IF(Employee!H$61=E$109,Employee!D$61+SUM(N112)+'Dec08'!W137,SUM(N112)+'Dec08'!W137)</f>
        <v>0</v>
      </c>
      <c r="X112" s="60">
        <f>IF(O112=" ",'Dec08'!X137,O112+'Dec08'!X137)</f>
        <v>0</v>
      </c>
      <c r="Y112" s="60">
        <f>IF(P112=" ",'Dec08'!Y137,P112+'Dec08'!Y137)</f>
        <v>0</v>
      </c>
      <c r="Z112" s="60">
        <f>IF(Q112=" ",'Dec08'!Z137,Q112+'Dec08'!Z137)</f>
        <v>0</v>
      </c>
      <c r="AA112" s="60">
        <f>IF(R112=" ",'Dec08'!AA137,R112+'Dec08'!AA137)</f>
        <v>0</v>
      </c>
      <c r="AB112" s="61"/>
      <c r="AC112" s="60">
        <f>IF(T112=" ",'Dec08'!AC137,T112+'Dec08'!AC137)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IF(T$109="Y",'Dec08'!H138,0)</f>
        <v>0</v>
      </c>
      <c r="I113" s="121">
        <f>IF(T$109="Y",'Dec08'!I138,0)</f>
        <v>0</v>
      </c>
      <c r="J113" s="121">
        <f>IF(T$109="Y",'Dec08'!J138,0)</f>
        <v>0</v>
      </c>
      <c r="K113" s="121">
        <f>IF(T$109="Y",'Dec08'!K138,I113*J113)</f>
        <v>0</v>
      </c>
      <c r="L113" s="121">
        <f>IF(T$109="Y",'Dec08'!L138,0)</f>
        <v>0</v>
      </c>
      <c r="M113" s="233" t="str">
        <f>IF(E113=" "," ",IF(T$109="Y",'Dec08'!M138,IF((H113+K113+L113)&gt;0,H113+K113+L113," ")))</f>
        <v xml:space="preserve"> </v>
      </c>
      <c r="N113" s="237" t="str">
        <f>IF(M113=" "," ",IF(M113=0," ",IF(Employee!O$76="M1",AN113,AI113-'Dec08'!W138)))</f>
        <v xml:space="preserve"> </v>
      </c>
      <c r="O113" s="132" t="str">
        <f>IF(M113=" "," ",IF(M113=0," ",IF(Employee!P$69&gt;E$109,0,IF(C113="A",MNI!E185,IF(C113="B",MNI!F185,IF(C113="C",MNI!G185,IF(C113="J",MNI!H185,"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",MNI!I185))</f>
        <v xml:space="preserve"> </v>
      </c>
      <c r="U113" s="49"/>
      <c r="V113" s="60">
        <f>IF(Employee!H$87=E$109,Employee!D$86+SUM(M113)+'Dec08'!V138,SUM(M113)+'Dec08'!V138)</f>
        <v>0</v>
      </c>
      <c r="W113" s="60">
        <f>IF(Employee!H$87=E$109,Employee!D$87+SUM(N113)+'Dec08'!W138,SUM(N113)+'Dec08'!W138)</f>
        <v>0</v>
      </c>
      <c r="X113" s="60">
        <f>IF(O113=" ",'Dec08'!X138,O113+'Dec08'!X138)</f>
        <v>0</v>
      </c>
      <c r="Y113" s="60">
        <f>IF(P113=" ",'Dec08'!Y138,P113+'Dec08'!Y138)</f>
        <v>0</v>
      </c>
      <c r="Z113" s="60">
        <f>IF(Q113=" ",'Dec08'!Z138,Q113+'Dec08'!Z138)</f>
        <v>0</v>
      </c>
      <c r="AA113" s="60">
        <f>IF(R113=" ",'Dec08'!AA138,R113+'Dec08'!AA138)</f>
        <v>0</v>
      </c>
      <c r="AB113" s="61"/>
      <c r="AC113" s="60">
        <f>IF(T113=" ",'Dec08'!AC138,T113+'Dec08'!AC138)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IF(T$109="Y",'Dec08'!H139,0)</f>
        <v>0</v>
      </c>
      <c r="I114" s="121">
        <f>IF(T$109="Y",'Dec08'!I139,0)</f>
        <v>0</v>
      </c>
      <c r="J114" s="121">
        <f>IF(T$109="Y",'Dec08'!J139,0)</f>
        <v>0</v>
      </c>
      <c r="K114" s="121">
        <f>IF(T$109="Y",'Dec08'!K139,I114*J114)</f>
        <v>0</v>
      </c>
      <c r="L114" s="121">
        <f>IF(T$109="Y",'Dec08'!L139,0)</f>
        <v>0</v>
      </c>
      <c r="M114" s="233" t="str">
        <f>IF(E114=" "," ",IF(T$109="Y",'Dec08'!M139,IF((H114+K114+L114)&gt;0,H114+K114+L114," ")))</f>
        <v xml:space="preserve"> </v>
      </c>
      <c r="N114" s="237" t="str">
        <f>IF(M114=" "," ",IF(M114=0," ",IF(Employee!O$102="M1",AN114,AI114-'Dec08'!W139)))</f>
        <v xml:space="preserve"> </v>
      </c>
      <c r="O114" s="132" t="str">
        <f>IF(M114=" "," ",IF(M114=0," ",IF(Employee!P$95&gt;E$109,0,IF(C114="A",MNI!E186,IF(C114="B",MNI!F186,IF(C114="C",MNI!G186,IF(C114="J",MNI!H186,"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",MNI!I186))</f>
        <v xml:space="preserve"> </v>
      </c>
      <c r="U114" s="49"/>
      <c r="V114" s="60">
        <f>IF(Employee!H$113=E$109,Employee!D$112+SUM(M114)+'Dec08'!V139,SUM(M114)+'Dec08'!V139)</f>
        <v>0</v>
      </c>
      <c r="W114" s="60">
        <f>IF(Employee!H$113=E$109,Employee!D$113+SUM(N114)+'Dec08'!W139,SUM(N114)+'Dec08'!W139)</f>
        <v>0</v>
      </c>
      <c r="X114" s="60">
        <f>IF(O114=" ",'Dec08'!X139,O114+'Dec08'!X139)</f>
        <v>0</v>
      </c>
      <c r="Y114" s="60">
        <f>IF(P114=" ",'Dec08'!Y139,P114+'Dec08'!Y139)</f>
        <v>0</v>
      </c>
      <c r="Z114" s="60">
        <f>IF(Q114=" ",'Dec08'!Z139,Q114+'Dec08'!Z139)</f>
        <v>0</v>
      </c>
      <c r="AA114" s="60">
        <f>IF(R114=" ",'Dec08'!AA139,R114+'Dec08'!AA139)</f>
        <v>0</v>
      </c>
      <c r="AB114" s="61"/>
      <c r="AC114" s="60">
        <f>IF(T114=" ",'Dec08'!AC139,T114+'Dec08'!AC139)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IF(T$109="Y",'Dec08'!H140,0)</f>
        <v>0</v>
      </c>
      <c r="I115" s="121">
        <f>IF(T$109="Y",'Dec08'!I140,0)</f>
        <v>0</v>
      </c>
      <c r="J115" s="121">
        <f>IF(T$109="Y",'Dec08'!J140,0)</f>
        <v>0</v>
      </c>
      <c r="K115" s="121">
        <f>IF(T$109="Y",'Dec08'!K140,I115*J115)</f>
        <v>0</v>
      </c>
      <c r="L115" s="121">
        <f>IF(T$109="Y",'Dec08'!L140,0)</f>
        <v>0</v>
      </c>
      <c r="M115" s="233" t="str">
        <f>IF(E115=" "," ",IF(T$109="Y",'Dec08'!M140,IF((H115+K115+L115)&gt;0,H115+K115+L115," ")))</f>
        <v xml:space="preserve"> </v>
      </c>
      <c r="N115" s="237" t="str">
        <f>IF(M115=" "," ",IF(M115=0," ",IF(Employee!O$128="M1",AN115,AI115-'Dec08'!W140)))</f>
        <v xml:space="preserve"> </v>
      </c>
      <c r="O115" s="132" t="str">
        <f>IF(M115=" "," ",IF(M115=0," ",IF(Employee!P$121&gt;E$109,0,IF(C115="A",MNI!E187,IF(C115="B",MNI!F187,IF(C115="C",MNI!G187,IF(C115="J",MNI!H187,"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",MNI!I187))</f>
        <v xml:space="preserve"> </v>
      </c>
      <c r="U115" s="49"/>
      <c r="V115" s="60">
        <f>IF(Employee!H$139=E$109,Employee!D$138+SUM(M115)+'Dec08'!V140,SUM(M115)+'Dec08'!V140)</f>
        <v>0</v>
      </c>
      <c r="W115" s="60">
        <f>IF(Employee!H$139=E$109,Employee!D$139+SUM(N115)+'Dec08'!W140,SUM(N115)+'Dec08'!W140)</f>
        <v>0</v>
      </c>
      <c r="X115" s="60">
        <f>IF(O115=" ",'Dec08'!X140,O115+'Dec08'!X140)</f>
        <v>0</v>
      </c>
      <c r="Y115" s="60">
        <f>IF(P115=" ",'Dec08'!Y140,P115+'Dec08'!Y140)</f>
        <v>0</v>
      </c>
      <c r="Z115" s="60">
        <f>IF(Q115=" ",'Dec08'!Z140,Q115+'Dec08'!Z140)</f>
        <v>0</v>
      </c>
      <c r="AA115" s="60">
        <f>IF(R115=" ",'Dec08'!AA140,R115+'Dec08'!AA140)</f>
        <v>0</v>
      </c>
      <c r="AB115" s="61"/>
      <c r="AC115" s="60">
        <f>IF(T115=" ",'Dec08'!AC140,T115+'Dec08'!AC140)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IF(T$109="Y",'Dec08'!H141,0)</f>
        <v>0</v>
      </c>
      <c r="I116" s="121">
        <f>IF(T$109="Y",'Dec08'!I141,0)</f>
        <v>0</v>
      </c>
      <c r="J116" s="121">
        <f>IF(T$109="Y",'Dec08'!J141,0)</f>
        <v>0</v>
      </c>
      <c r="K116" s="121">
        <f>IF(T$109="Y",'Dec08'!K141,I116*J116)</f>
        <v>0</v>
      </c>
      <c r="L116" s="121">
        <f>IF(T$109="Y",'Dec08'!L141,0)</f>
        <v>0</v>
      </c>
      <c r="M116" s="233" t="str">
        <f>IF(E116=" "," ",IF(T$109="Y",'Dec08'!M141,IF((H116+K116+L116)&gt;0,H116+K116+L116," ")))</f>
        <v xml:space="preserve"> </v>
      </c>
      <c r="N116" s="237" t="str">
        <f>IF(M116=" "," ",IF(M116=0," ",IF(Employee!O$154="M1",AN116,AI116-'Dec08'!W141)))</f>
        <v xml:space="preserve"> </v>
      </c>
      <c r="O116" s="132" t="str">
        <f>IF(M116=" "," ",IF(M116=0," ",IF(Employee!P$147&gt;E$109,0,IF(C116="A",MNI!E188,IF(C116="B",MNI!F188,IF(C116="C",MNI!G188,IF(C116="J",MNI!H188,"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",MNI!I188))</f>
        <v xml:space="preserve"> </v>
      </c>
      <c r="U116" s="49"/>
      <c r="V116" s="60">
        <f>IF(Employee!H$165=E$109,Employee!D$164+SUM(M116)+'Dec08'!V141,SUM(M116)+'Dec08'!V141)</f>
        <v>0</v>
      </c>
      <c r="W116" s="60">
        <f>IF(Employee!H$165=E$109,Employee!D$165+SUM(N116)+'Dec08'!W141,SUM(N116)+'Dec08'!W141)</f>
        <v>0</v>
      </c>
      <c r="X116" s="60">
        <f>IF(O116=" ",'Dec08'!X141,O116+'Dec08'!X141)</f>
        <v>0</v>
      </c>
      <c r="Y116" s="60">
        <f>IF(P116=" ",'Dec08'!Y141,P116+'Dec08'!Y141)</f>
        <v>0</v>
      </c>
      <c r="Z116" s="60">
        <f>IF(Q116=" ",'Dec08'!Z141,Q116+'Dec08'!Z141)</f>
        <v>0</v>
      </c>
      <c r="AA116" s="60">
        <f>IF(R116=" ",'Dec08'!AA141,R116+'Dec08'!AA141)</f>
        <v>0</v>
      </c>
      <c r="AB116" s="61"/>
      <c r="AC116" s="60">
        <f>IF(T116=" ",'Dec08'!AC141,T116+'Dec08'!AC141)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IF(T$109="Y",'Dec08'!H142,0)</f>
        <v>0</v>
      </c>
      <c r="I117" s="121">
        <f>IF(T$109="Y",'Dec08'!I142,0)</f>
        <v>0</v>
      </c>
      <c r="J117" s="121">
        <f>IF(T$109="Y",'Dec08'!J142,0)</f>
        <v>0</v>
      </c>
      <c r="K117" s="121">
        <f>IF(T$109="Y",'Dec08'!K142,I117*J117)</f>
        <v>0</v>
      </c>
      <c r="L117" s="121">
        <f>IF(T$109="Y",'Dec08'!L142,0)</f>
        <v>0</v>
      </c>
      <c r="M117" s="233" t="str">
        <f>IF(E117=" "," ",IF(T$109="Y",'Dec08'!M142,IF((H117+K117+L117)&gt;0,H117+K117+L117," ")))</f>
        <v xml:space="preserve"> </v>
      </c>
      <c r="N117" s="237" t="str">
        <f>IF(M117=" "," ",IF(M117=0," ",IF(Employee!O$180="M1",AN117,AI117-'Dec08'!W142)))</f>
        <v xml:space="preserve"> </v>
      </c>
      <c r="O117" s="132" t="str">
        <f>IF(M117=" "," ",IF(M117=0," ",IF(Employee!P$173&gt;E$109,0,IF(C117="A",MNI!E189,IF(C117="B",MNI!F189,IF(C117="C",MNI!G189,IF(C117="J",MNI!H189,"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",MNI!I189))</f>
        <v xml:space="preserve"> </v>
      </c>
      <c r="U117" s="49"/>
      <c r="V117" s="60">
        <f>IF(Employee!H$191=E$109,Employee!D$190+SUM(M117)+'Dec08'!V142,SUM(M117)+'Dec08'!V142)</f>
        <v>0</v>
      </c>
      <c r="W117" s="60">
        <f>IF(Employee!H$191=E$109,Employee!D$191+SUM(N117)+'Dec08'!W142,SUM(N117)+'Dec08'!W142)</f>
        <v>0</v>
      </c>
      <c r="X117" s="60">
        <f>IF(O117=" ",'Dec08'!X142,O117+'Dec08'!X142)</f>
        <v>0</v>
      </c>
      <c r="Y117" s="60">
        <f>IF(P117=" ",'Dec08'!Y142,P117+'Dec08'!Y142)</f>
        <v>0</v>
      </c>
      <c r="Z117" s="60">
        <f>IF(Q117=" ",'Dec08'!Z142,Q117+'Dec08'!Z142)</f>
        <v>0</v>
      </c>
      <c r="AA117" s="60">
        <f>IF(R117=" ",'Dec08'!AA142,R117+'Dec08'!AA142)</f>
        <v>0</v>
      </c>
      <c r="AB117" s="61"/>
      <c r="AC117" s="60">
        <f>IF(T117=" ",'Dec08'!AC142,T117+'Dec08'!AC142)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IF(T$109="Y",'Dec08'!H143,0)</f>
        <v>0</v>
      </c>
      <c r="I118" s="121">
        <f>IF(T$109="Y",'Dec08'!I143,0)</f>
        <v>0</v>
      </c>
      <c r="J118" s="121">
        <f>IF(T$109="Y",'Dec08'!J143,0)</f>
        <v>0</v>
      </c>
      <c r="K118" s="121">
        <f>IF(T$109="Y",'Dec08'!K143,I118*J118)</f>
        <v>0</v>
      </c>
      <c r="L118" s="121">
        <f>IF(T$109="Y",'Dec08'!L143,0)</f>
        <v>0</v>
      </c>
      <c r="M118" s="233" t="str">
        <f>IF(E118=" "," ",IF(T$109="Y",'Dec08'!M143,IF((H118+K118+L118)&gt;0,H118+K118+L118," ")))</f>
        <v xml:space="preserve"> </v>
      </c>
      <c r="N118" s="237" t="str">
        <f>IF(M118=" "," ",IF(M118=0," ",IF(Employee!O$206="M1",AN118,AI118-'Dec08'!W143)))</f>
        <v xml:space="preserve"> </v>
      </c>
      <c r="O118" s="132" t="str">
        <f>IF(M118=" "," ",IF(M118=0," ",IF(Employee!P$199&gt;E$109,0,IF(C118="A",MNI!E190,IF(C118="B",MNI!F190,IF(C118="C",MNI!G190,IF(C118="J",MNI!H190,"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",MNI!I190))</f>
        <v xml:space="preserve"> </v>
      </c>
      <c r="U118" s="49"/>
      <c r="V118" s="60">
        <f>IF(Employee!H$217=E$109,Employee!D$216+SUM(M118)+'Dec08'!V143,SUM(M118)+'Dec08'!V143)</f>
        <v>0</v>
      </c>
      <c r="W118" s="60">
        <f>IF(Employee!H$217=E$109,Employee!D$217+SUM(N118)+'Dec08'!W143,SUM(N118)+'Dec08'!W143)</f>
        <v>0</v>
      </c>
      <c r="X118" s="60">
        <f>IF(O118=" ",'Dec08'!X143,O118+'Dec08'!X143)</f>
        <v>0</v>
      </c>
      <c r="Y118" s="60">
        <f>IF(P118=" ",'Dec08'!Y143,P118+'Dec08'!Y143)</f>
        <v>0</v>
      </c>
      <c r="Z118" s="60">
        <f>IF(Q118=" ",'Dec08'!Z143,Q118+'Dec08'!Z143)</f>
        <v>0</v>
      </c>
      <c r="AA118" s="60">
        <f>IF(R118=" ",'Dec08'!AA143,R118+'Dec08'!AA143)</f>
        <v>0</v>
      </c>
      <c r="AB118" s="61"/>
      <c r="AC118" s="60">
        <f>IF(T118=" ",'Dec08'!AC143,T118+'Dec08'!AC143)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IF(T$109="Y",'Dec08'!H144,0)</f>
        <v>0</v>
      </c>
      <c r="I119" s="121">
        <f>IF(T$109="Y",'Dec08'!I144,0)</f>
        <v>0</v>
      </c>
      <c r="J119" s="121">
        <f>IF(T$109="Y",'Dec08'!J144,0)</f>
        <v>0</v>
      </c>
      <c r="K119" s="121">
        <f>IF(T$109="Y",'Dec08'!K144,I119*J119)</f>
        <v>0</v>
      </c>
      <c r="L119" s="121">
        <f>IF(T$109="Y",'Dec08'!L144,0)</f>
        <v>0</v>
      </c>
      <c r="M119" s="233" t="str">
        <f>IF(E119=" "," ",IF(T$109="Y",'Dec08'!M144,IF((H119+K119+L119)&gt;0,H119+K119+L119," ")))</f>
        <v xml:space="preserve"> </v>
      </c>
      <c r="N119" s="237" t="str">
        <f>IF(M119=" "," ",IF(M119=0," ",IF(Employee!O$232="M1",AN119,AI119-'Dec08'!W144)))</f>
        <v xml:space="preserve"> </v>
      </c>
      <c r="O119" s="132" t="str">
        <f>IF(M119=" "," ",IF(M119=0," ",IF(Employee!P$225&gt;E$109,0,IF(C119="A",MNI!E191,IF(C119="B",MNI!F191,IF(C119="C",MNI!G191,IF(C119="J",MNI!H191,"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",MNI!I191))</f>
        <v xml:space="preserve"> </v>
      </c>
      <c r="U119" s="49"/>
      <c r="V119" s="60">
        <f>IF(Employee!H$243=E$109,Employee!D$242+SUM(M119)+'Dec08'!V144,SUM(M119)+'Dec08'!V144)</f>
        <v>0</v>
      </c>
      <c r="W119" s="60">
        <f>IF(Employee!H$243=E$109,Employee!D$243+SUM(N119)+'Dec08'!W144,SUM(N119)+'Dec08'!W144)</f>
        <v>0</v>
      </c>
      <c r="X119" s="60">
        <f>IF(O119=" ",'Dec08'!X144,O119+'Dec08'!X144)</f>
        <v>0</v>
      </c>
      <c r="Y119" s="60">
        <f>IF(P119=" ",'Dec08'!Y144,P119+'Dec08'!Y144)</f>
        <v>0</v>
      </c>
      <c r="Z119" s="60">
        <f>IF(Q119=" ",'Dec08'!Z144,Q119+'Dec08'!Z144)</f>
        <v>0</v>
      </c>
      <c r="AA119" s="60">
        <f>IF(R119=" ",'Dec08'!AA144,R119+'Dec08'!AA144)</f>
        <v>0</v>
      </c>
      <c r="AB119" s="61"/>
      <c r="AC119" s="60">
        <f>IF(T119=" ",'Dec08'!AC144,T119+'Dec08'!AC144)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IF(T$109="Y",'Dec08'!H145,0)</f>
        <v>0</v>
      </c>
      <c r="I120" s="121">
        <f>IF(T$109="Y",'Dec08'!I145,0)</f>
        <v>0</v>
      </c>
      <c r="J120" s="121">
        <f>IF(T$109="Y",'Dec08'!J145,0)</f>
        <v>0</v>
      </c>
      <c r="K120" s="121">
        <f>IF(T$109="Y",'Dec08'!K145,I120*J120)</f>
        <v>0</v>
      </c>
      <c r="L120" s="121">
        <f>IF(T$109="Y",'Dec08'!L145,0)</f>
        <v>0</v>
      </c>
      <c r="M120" s="233" t="str">
        <f>IF(E120=" "," ",IF(T$109="Y",'Dec08'!M145,IF((H120+K120+L120)&gt;0,H120+K120+L120," ")))</f>
        <v xml:space="preserve"> </v>
      </c>
      <c r="N120" s="237" t="str">
        <f>IF(M120=" "," ",IF(M120=0," ",IF(Employee!O$258="M1",AN120,AI120-'Dec08'!W145)))</f>
        <v xml:space="preserve"> </v>
      </c>
      <c r="O120" s="132" t="str">
        <f>IF(M120=" "," ",IF(M120=0," ",IF(Employee!P$251&gt;E$109,0,IF(C120="A",MNI!E192,IF(C120="B",MNI!F192,IF(C120="C",MNI!G192,IF(C120="J",MNI!H192,"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",MNI!I192))</f>
        <v xml:space="preserve"> </v>
      </c>
      <c r="U120" s="49"/>
      <c r="V120" s="60">
        <f>IF(Employee!H$269=E$109,Employee!D$268+SUM(M120)+'Dec08'!V145,SUM(M120)+'Dec08'!V145)</f>
        <v>0</v>
      </c>
      <c r="W120" s="60">
        <f>IF(Employee!H$269=E$109,Employee!D$269+SUM(N120)+'Dec08'!W145,SUM(N120)+'Dec08'!W145)</f>
        <v>0</v>
      </c>
      <c r="X120" s="60">
        <f>IF(O120=" ",'Dec08'!X145,O120+'Dec08'!X145)</f>
        <v>0</v>
      </c>
      <c r="Y120" s="60">
        <f>IF(P120=" ",'Dec08'!Y145,P120+'Dec08'!Y145)</f>
        <v>0</v>
      </c>
      <c r="Z120" s="60">
        <f>IF(Q120=" ",'Dec08'!Z145,Q120+'Dec08'!Z145)</f>
        <v>0</v>
      </c>
      <c r="AA120" s="60">
        <f>IF(R120=" ",'Dec08'!AA145,R120+'Dec08'!AA145)</f>
        <v>0</v>
      </c>
      <c r="AB120" s="61"/>
      <c r="AC120" s="60">
        <f>IF(T120=" ",'Dec08'!AC145,T120+'Dec08'!AC145)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IF(T$109="Y",'Dec08'!H146,0)</f>
        <v>0</v>
      </c>
      <c r="I121" s="121">
        <f>IF(T$109="Y",'Dec08'!I146,0)</f>
        <v>0</v>
      </c>
      <c r="J121" s="121">
        <f>IF(T$109="Y",'Dec08'!J146,0)</f>
        <v>0</v>
      </c>
      <c r="K121" s="121">
        <f>IF(T$109="Y",'Dec08'!K146,I121*J121)</f>
        <v>0</v>
      </c>
      <c r="L121" s="121">
        <f>IF(T$109="Y",'Dec08'!L146,0)</f>
        <v>0</v>
      </c>
      <c r="M121" s="233" t="str">
        <f>IF(E121=" "," ",IF(T$109="Y",'Dec08'!M146,IF((H121+K121+L121)&gt;0,H121+K121+L121," ")))</f>
        <v xml:space="preserve"> </v>
      </c>
      <c r="N121" s="237" t="str">
        <f>IF(M121=" "," ",IF(M121=0," ",IF(Employee!O$284="M1",AN121,AI121-'Dec08'!W146)))</f>
        <v xml:space="preserve"> </v>
      </c>
      <c r="O121" s="132" t="str">
        <f>IF(M121=" "," ",IF(M121=0," ",IF(Employee!P$277&gt;E$109,0,IF(C121="A",MNI!E193,IF(C121="B",MNI!F193,IF(C121="C",MNI!G193,IF(C121="J",MNI!H193,"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",MNI!I193))</f>
        <v xml:space="preserve"> </v>
      </c>
      <c r="U121" s="49"/>
      <c r="V121" s="60">
        <f>IF(Employee!H$295=E$109,Employee!D$294+SUM(M121)+'Dec08'!V146,SUM(M121)+'Dec08'!V146)</f>
        <v>0</v>
      </c>
      <c r="W121" s="60">
        <f>IF(Employee!H$295=E$109,Employee!D$295+SUM(N121)+'Dec08'!W146,SUM(N121)+'Dec08'!W146)</f>
        <v>0</v>
      </c>
      <c r="X121" s="60">
        <f>IF(O121=" ",'Dec08'!X146,O121+'Dec08'!X146)</f>
        <v>0</v>
      </c>
      <c r="Y121" s="60">
        <f>IF(P121=" ",'Dec08'!Y146,P121+'Dec08'!Y146)</f>
        <v>0</v>
      </c>
      <c r="Z121" s="60">
        <f>IF(Q121=" ",'Dec08'!Z146,Q121+'Dec08'!Z146)</f>
        <v>0</v>
      </c>
      <c r="AA121" s="60">
        <f>IF(R121=" ",'Dec08'!AA146,R121+'Dec08'!AA146)</f>
        <v>0</v>
      </c>
      <c r="AB121" s="61"/>
      <c r="AC121" s="60">
        <f>IF(T121=" ",'Dec08'!AC146,T121+'Dec08'!AC146)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IF(T$109="Y",'Dec08'!H147,0)</f>
        <v>0</v>
      </c>
      <c r="I122" s="121">
        <f>IF(T$109="Y",'Dec08'!I147,0)</f>
        <v>0</v>
      </c>
      <c r="J122" s="121">
        <f>IF(T$109="Y",'Dec08'!J147,0)</f>
        <v>0</v>
      </c>
      <c r="K122" s="121">
        <f>IF(T$109="Y",'Dec08'!K147,I122*J122)</f>
        <v>0</v>
      </c>
      <c r="L122" s="121">
        <f>IF(T$109="Y",'Dec08'!L147,0)</f>
        <v>0</v>
      </c>
      <c r="M122" s="233" t="str">
        <f>IF(E122=" "," ",IF(T$109="Y",'Dec08'!M147,IF((H122+K122+L122)&gt;0,H122+K122+L122," ")))</f>
        <v xml:space="preserve"> </v>
      </c>
      <c r="N122" s="237" t="str">
        <f>IF(M122=" "," ",IF(M122=0," ",IF(Employee!O$310="M1",AN122,AI122-'Dec08'!W147)))</f>
        <v xml:space="preserve"> </v>
      </c>
      <c r="O122" s="132" t="str">
        <f>IF(M122=" "," ",IF(M122=0," ",IF(Employee!P$303&gt;E$109,0,IF(C122="A",MNI!E194,IF(C122="B",MNI!F194,IF(C122="C",MNI!G194,IF(C122="J",MNI!H194,"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",MNI!I194))</f>
        <v xml:space="preserve"> </v>
      </c>
      <c r="U122" s="49"/>
      <c r="V122" s="60">
        <f>IF(Employee!H$321=E$109,Employee!D$320+SUM(M122)+'Dec08'!V147,SUM(M122)+'Dec08'!V147)</f>
        <v>0</v>
      </c>
      <c r="W122" s="60">
        <f>IF(Employee!H$321=E$109,Employee!D$321+SUM(N122)+'Dec08'!W147,SUM(N122)+'Dec08'!W147)</f>
        <v>0</v>
      </c>
      <c r="X122" s="60">
        <f>IF(O122=" ",'Dec08'!X147,O122+'Dec08'!X147)</f>
        <v>0</v>
      </c>
      <c r="Y122" s="60">
        <f>IF(P122=" ",'Dec08'!Y147,P122+'Dec08'!Y147)</f>
        <v>0</v>
      </c>
      <c r="Z122" s="60">
        <f>IF(Q122=" ",'Dec08'!Z147,Q122+'Dec08'!Z147)</f>
        <v>0</v>
      </c>
      <c r="AA122" s="60">
        <f>IF(R122=" ",'Dec08'!AA147,R122+'Dec08'!AA147)</f>
        <v>0</v>
      </c>
      <c r="AB122" s="61"/>
      <c r="AC122" s="60">
        <f>IF(T122=" ",'Dec08'!AC147,T122+'Dec08'!AC147)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IF(T$109="Y",'Dec08'!H148,0)</f>
        <v>0</v>
      </c>
      <c r="I123" s="121">
        <f>IF(T$109="Y",'Dec08'!I148,0)</f>
        <v>0</v>
      </c>
      <c r="J123" s="121">
        <f>IF(T$109="Y",'Dec08'!J148,0)</f>
        <v>0</v>
      </c>
      <c r="K123" s="121">
        <f>IF(T$109="Y",'Dec08'!K148,I123*J123)</f>
        <v>0</v>
      </c>
      <c r="L123" s="121">
        <f>IF(T$109="Y",'Dec08'!L148,0)</f>
        <v>0</v>
      </c>
      <c r="M123" s="233" t="str">
        <f>IF(E123=" "," ",IF(T$109="Y",'Dec08'!M148,IF((H123+K123+L123)&gt;0,H123+K123+L123," ")))</f>
        <v xml:space="preserve"> </v>
      </c>
      <c r="N123" s="237" t="str">
        <f>IF(M123=" "," ",IF(M123=0," ",IF(Employee!O$336="M1",AN123,AI123-'Dec08'!W148)))</f>
        <v xml:space="preserve"> </v>
      </c>
      <c r="O123" s="132" t="str">
        <f>IF(M123=" "," ",IF(M123=0," ",IF(Employee!P$329&gt;E$109,0,IF(C123="A",MNI!E195,IF(C123="B",MNI!F195,IF(C123="C",MNI!G195,IF(C123="J",MNI!H195,"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",MNI!I195))</f>
        <v xml:space="preserve"> </v>
      </c>
      <c r="U123" s="49"/>
      <c r="V123" s="60">
        <f>IF(Employee!H$347=E$109,Employee!D$346+SUM(M123)+'Dec08'!V148,SUM(M123)+'Dec08'!V148)</f>
        <v>0</v>
      </c>
      <c r="W123" s="60">
        <f>IF(Employee!H$347=E$109,Employee!D$347+SUM(N123)+'Dec08'!W148,SUM(N123)+'Dec08'!W148)</f>
        <v>0</v>
      </c>
      <c r="X123" s="60">
        <f>IF(O123=" ",'Dec08'!X148,O123+'Dec08'!X148)</f>
        <v>0</v>
      </c>
      <c r="Y123" s="60">
        <f>IF(P123=" ",'Dec08'!Y148,P123+'Dec08'!Y148)</f>
        <v>0</v>
      </c>
      <c r="Z123" s="60">
        <f>IF(Q123=" ",'Dec08'!Z148,Q123+'Dec08'!Z148)</f>
        <v>0</v>
      </c>
      <c r="AA123" s="60">
        <f>IF(R123=" ",'Dec08'!AA148,R123+'Dec08'!AA148)</f>
        <v>0</v>
      </c>
      <c r="AB123" s="61"/>
      <c r="AC123" s="60">
        <f>IF(T123=" ",'Dec08'!AC148,T123+'Dec08'!AC148)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IF(T$109="Y",'Dec08'!H149,0)</f>
        <v>0</v>
      </c>
      <c r="I124" s="121">
        <f>IF(T$109="Y",'Dec08'!I149,0)</f>
        <v>0</v>
      </c>
      <c r="J124" s="121">
        <f>IF(T$109="Y",'Dec08'!J149,0)</f>
        <v>0</v>
      </c>
      <c r="K124" s="121">
        <f>IF(T$109="Y",'Dec08'!K149,I124*J124)</f>
        <v>0</v>
      </c>
      <c r="L124" s="121">
        <f>IF(T$109="Y",'Dec08'!L149,0)</f>
        <v>0</v>
      </c>
      <c r="M124" s="233" t="str">
        <f>IF(E124=" "," ",IF(T$109="Y",'Dec08'!M149,IF((H124+K124+L124)&gt;0,H124+K124+L124," ")))</f>
        <v xml:space="preserve"> </v>
      </c>
      <c r="N124" s="237" t="str">
        <f>IF(M124=" "," ",IF(M124=0," ",IF(Employee!O$362="M1",AN124,AI124-'Dec08'!W149)))</f>
        <v xml:space="preserve"> </v>
      </c>
      <c r="O124" s="132" t="str">
        <f>IF(M124=" "," ",IF(M124=0," ",IF(Employee!P$355&gt;E$109,0,IF(C124="A",MNI!E196,IF(C124="B",MNI!F196,IF(C124="C",MNI!G196,IF(C124="J",MNI!H196,"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",MNI!I196))</f>
        <v xml:space="preserve"> </v>
      </c>
      <c r="U124" s="49"/>
      <c r="V124" s="60">
        <f>IF(Employee!H$373=E$109,Employee!D$372+SUM(M124)+'Dec08'!V149,SUM(M124)+'Dec08'!V149)</f>
        <v>0</v>
      </c>
      <c r="W124" s="60">
        <f>IF(Employee!H$373=E$109,Employee!D$373+SUM(N124)+'Dec08'!W149,SUM(N124)+'Dec08'!W149)</f>
        <v>0</v>
      </c>
      <c r="X124" s="60">
        <f>IF(O124=" ",'Dec08'!X149,O124+'Dec08'!X149)</f>
        <v>0</v>
      </c>
      <c r="Y124" s="60">
        <f>IF(P124=" ",'Dec08'!Y149,P124+'Dec08'!Y149)</f>
        <v>0</v>
      </c>
      <c r="Z124" s="60">
        <f>IF(Q124=" ",'Dec08'!Z149,Q124+'Dec08'!Z149)</f>
        <v>0</v>
      </c>
      <c r="AA124" s="60">
        <f>IF(R124=" ",'Dec08'!AA149,R124+'Dec08'!AA149)</f>
        <v>0</v>
      </c>
      <c r="AB124" s="61"/>
      <c r="AC124" s="60">
        <f>IF(T124=" ",'Dec08'!AC149,T124+'Dec08'!AC149)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IF(T$109="Y",'Dec08'!H150,0)</f>
        <v>0</v>
      </c>
      <c r="I125" s="121">
        <f>IF(T$109="Y",'Dec08'!I150,0)</f>
        <v>0</v>
      </c>
      <c r="J125" s="121">
        <f>IF(T$109="Y",'Dec08'!J150,0)</f>
        <v>0</v>
      </c>
      <c r="K125" s="121">
        <f>IF(T$109="Y",'Dec08'!K150,I125*J125)</f>
        <v>0</v>
      </c>
      <c r="L125" s="121">
        <f>IF(T$109="Y",'Dec08'!L150,0)</f>
        <v>0</v>
      </c>
      <c r="M125" s="233" t="str">
        <f>IF(E125=" "," ",IF(T$109="Y",'Dec08'!M150,IF((H125+K125+L125)&gt;0,H125+K125+L125," ")))</f>
        <v xml:space="preserve"> </v>
      </c>
      <c r="N125" s="237" t="str">
        <f>IF(M125=" "," ",IF(M125=0," ",IF(Employee!O$388="M1",AN125,AI125-'Dec08'!W150)))</f>
        <v xml:space="preserve"> </v>
      </c>
      <c r="O125" s="132" t="str">
        <f>IF(M125=" "," ",IF(M125=0," ",IF(Employee!P$381&gt;E$109,0,IF(C125="A",MNI!E197,IF(C125="B",MNI!F197,IF(C125="C",MNI!G197,IF(C125="J",MNI!H197,"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",MNI!I197))</f>
        <v xml:space="preserve"> </v>
      </c>
      <c r="U125" s="49"/>
      <c r="V125" s="60">
        <f>IF(Employee!H$399=E$109,Employee!D$398+SUM(M125)+'Dec08'!V150,SUM(M125)+'Dec08'!V150)</f>
        <v>0</v>
      </c>
      <c r="W125" s="60">
        <f>IF(Employee!H$399=E$109,Employee!D$399+SUM(N125)+'Dec08'!W150,SUM(N125)+'Dec08'!W150)</f>
        <v>0</v>
      </c>
      <c r="X125" s="60">
        <f>IF(O125=" ",'Dec08'!X150,O125+'Dec08'!X150)</f>
        <v>0</v>
      </c>
      <c r="Y125" s="60">
        <f>IF(P125=" ",'Dec08'!Y150,P125+'Dec08'!Y150)</f>
        <v>0</v>
      </c>
      <c r="Z125" s="60">
        <f>IF(Q125=" ",'Dec08'!Z150,Q125+'Dec08'!Z150)</f>
        <v>0</v>
      </c>
      <c r="AA125" s="60">
        <f>IF(R125=" ",'Dec08'!AA150,R125+'Dec08'!AA150)</f>
        <v>0</v>
      </c>
      <c r="AB125" s="61"/>
      <c r="AC125" s="60">
        <f>IF(T125=" ",'Dec08'!AC150,T125+'Dec08'!AC150)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IF(T$109="Y",'Dec08'!H151,0)</f>
        <v>0</v>
      </c>
      <c r="I126" s="121">
        <f>IF(T$109="Y",'Dec08'!I151,0)</f>
        <v>0</v>
      </c>
      <c r="J126" s="121">
        <f>IF(T$109="Y",'Dec08'!J151,0)</f>
        <v>0</v>
      </c>
      <c r="K126" s="121">
        <f>IF(T$109="Y",'Dec08'!K151,I126*J126)</f>
        <v>0</v>
      </c>
      <c r="L126" s="121">
        <f>IF(T$109="Y",'Dec08'!L151,0)</f>
        <v>0</v>
      </c>
      <c r="M126" s="233" t="str">
        <f>IF(E126=" "," ",IF(T$109="Y",'Dec08'!M151,IF((H126+K126+L126)&gt;0,H126+K126+L126," ")))</f>
        <v xml:space="preserve"> </v>
      </c>
      <c r="N126" s="237" t="str">
        <f>IF(M126=" "," ",IF(M126=0," ",IF(Employee!O$414="M1",AN126,AI126-'Dec08'!W151)))</f>
        <v xml:space="preserve"> </v>
      </c>
      <c r="O126" s="132" t="str">
        <f>IF(M126=" "," ",IF(M126=0," ",IF(Employee!P$407&gt;E$109,0,IF(C126="A",MNI!E198,IF(C126="B",MNI!F198,IF(C126="C",MNI!G198,IF(C126="J",MNI!H198,"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",MNI!I198))</f>
        <v xml:space="preserve"> </v>
      </c>
      <c r="U126" s="49"/>
      <c r="V126" s="60">
        <f>IF(Employee!H$425=E$109,Employee!D$424+SUM(M126)+'Dec08'!V151,SUM(M126)+'Dec08'!V151)</f>
        <v>0</v>
      </c>
      <c r="W126" s="60">
        <f>IF(Employee!H$425=E$109,Employee!D$425+SUM(N126)+'Dec08'!W151,SUM(N126)+'Dec08'!W151)</f>
        <v>0</v>
      </c>
      <c r="X126" s="60">
        <f>IF(O126=" ",'Dec08'!X151,O126+'Dec08'!X151)</f>
        <v>0</v>
      </c>
      <c r="Y126" s="60">
        <f>IF(P126=" ",'Dec08'!Y151,P126+'Dec08'!Y151)</f>
        <v>0</v>
      </c>
      <c r="Z126" s="60">
        <f>IF(Q126=" ",'Dec08'!Z151,Q126+'Dec08'!Z151)</f>
        <v>0</v>
      </c>
      <c r="AA126" s="60">
        <f>IF(R126=" ",'Dec08'!AA151,R126+'Dec08'!AA151)</f>
        <v>0</v>
      </c>
      <c r="AB126" s="61"/>
      <c r="AC126" s="60">
        <f>IF(T126=" ",'Dec08'!AC151,T126+'Dec08'!AC151)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IF(T$109="Y",'Dec08'!H152,0)</f>
        <v>0</v>
      </c>
      <c r="I127" s="121">
        <f>IF(T$109="Y",'Dec08'!I152,0)</f>
        <v>0</v>
      </c>
      <c r="J127" s="121">
        <f>IF(T$109="Y",'Dec08'!J152,0)</f>
        <v>0</v>
      </c>
      <c r="K127" s="121">
        <f>IF(T$109="Y",'Dec08'!K152,I127*J127)</f>
        <v>0</v>
      </c>
      <c r="L127" s="121">
        <f>IF(T$109="Y",'Dec08'!L152,0)</f>
        <v>0</v>
      </c>
      <c r="M127" s="233" t="str">
        <f>IF(E127=" "," ",IF(T$109="Y",'Dec08'!M152,IF((H127+K127+L127)&gt;0,H127+K127+L127," ")))</f>
        <v xml:space="preserve"> </v>
      </c>
      <c r="N127" s="237" t="str">
        <f>IF(M127=" "," ",IF(M127=0," ",IF(Employee!O$440="M1",AN127,AI127-'Dec08'!W152)))</f>
        <v xml:space="preserve"> </v>
      </c>
      <c r="O127" s="132" t="str">
        <f>IF(M127=" "," ",IF(M127=0," ",IF(Employee!P$433&gt;E$109,0,IF(C127="A",MNI!E199,IF(C127="B",MNI!F199,IF(C127="C",MNI!G199,IF(C127="J",MNI!H199,"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",MNI!I199))</f>
        <v xml:space="preserve"> </v>
      </c>
      <c r="U127" s="49"/>
      <c r="V127" s="60">
        <f>IF(Employee!H$451=E$109,Employee!D$450+SUM(M127)+'Dec08'!V152,SUM(M127)+'Dec08'!V152)</f>
        <v>0</v>
      </c>
      <c r="W127" s="60">
        <f>IF(Employee!H$451=E$109,Employee!D$451+SUM(N127)+'Dec08'!W152,SUM(N127)+'Dec08'!W152)</f>
        <v>0</v>
      </c>
      <c r="X127" s="60">
        <f>IF(O127=" ",'Dec08'!X152,O127+'Dec08'!X152)</f>
        <v>0</v>
      </c>
      <c r="Y127" s="60">
        <f>IF(P127=" ",'Dec08'!Y152,P127+'Dec08'!Y152)</f>
        <v>0</v>
      </c>
      <c r="Z127" s="60">
        <f>IF(Q127=" ",'Dec08'!Z152,Q127+'Dec08'!Z152)</f>
        <v>0</v>
      </c>
      <c r="AA127" s="60">
        <f>IF(R127=" ",'Dec08'!AA152,R127+'Dec08'!AA152)</f>
        <v>0</v>
      </c>
      <c r="AB127" s="61"/>
      <c r="AC127" s="60">
        <f>IF(T127=" ",'Dec08'!AC152,T127+'Dec08'!AC152)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IF(T$109="Y",'Dec08'!H153,0)</f>
        <v>0</v>
      </c>
      <c r="I128" s="121">
        <f>IF(T$109="Y",'Dec08'!I153,0)</f>
        <v>0</v>
      </c>
      <c r="J128" s="121">
        <f>IF(T$109="Y",'Dec08'!J153,0)</f>
        <v>0</v>
      </c>
      <c r="K128" s="121">
        <f>IF(T$109="Y",'Dec08'!K153,I128*J128)</f>
        <v>0</v>
      </c>
      <c r="L128" s="121">
        <f>IF(T$109="Y",'Dec08'!L153,0)</f>
        <v>0</v>
      </c>
      <c r="M128" s="233" t="str">
        <f>IF(E128=" "," ",IF(T$109="Y",'Dec08'!M153,IF((H128+K128+L128)&gt;0,H128+K128+L128," ")))</f>
        <v xml:space="preserve"> </v>
      </c>
      <c r="N128" s="237" t="str">
        <f>IF(M128=" "," ",IF(M128=0," ",IF(Employee!O$466="M1",AN128,AI128-'Dec08'!W153)))</f>
        <v xml:space="preserve"> </v>
      </c>
      <c r="O128" s="132" t="str">
        <f>IF(M128=" "," ",IF(M128=0," ",IF(Employee!P$459&gt;E$109,0,IF(C128="A",MNI!E200,IF(C128="B",MNI!F200,IF(C128="C",MNI!G200,IF(C128="J",MNI!H200,"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",MNI!I200))</f>
        <v xml:space="preserve"> </v>
      </c>
      <c r="U128" s="49"/>
      <c r="V128" s="60">
        <f>IF(Employee!H$477=E$109,Employee!D$476+SUM(M128)+'Dec08'!V153,SUM(M128)+'Dec08'!V153)</f>
        <v>0</v>
      </c>
      <c r="W128" s="60">
        <f>IF(Employee!H$477=E$109,Employee!D$477+SUM(N128)+'Dec08'!W153,SUM(N128)+'Dec08'!W153)</f>
        <v>0</v>
      </c>
      <c r="X128" s="60">
        <f>IF(O128=" ",'Dec08'!X153,O128+'Dec08'!X153)</f>
        <v>0</v>
      </c>
      <c r="Y128" s="60">
        <f>IF(P128=" ",'Dec08'!Y153,P128+'Dec08'!Y153)</f>
        <v>0</v>
      </c>
      <c r="Z128" s="60">
        <f>IF(Q128=" ",'Dec08'!Z153,Q128+'Dec08'!Z153)</f>
        <v>0</v>
      </c>
      <c r="AA128" s="60">
        <f>IF(R128=" ",'Dec08'!AA153,R128+'Dec08'!AA153)</f>
        <v>0</v>
      </c>
      <c r="AB128" s="61"/>
      <c r="AC128" s="60">
        <f>IF(T128=" ",'Dec08'!AC153,T128+'Dec08'!AC153)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IF(T$109="Y",'Dec08'!H154,0)</f>
        <v>0</v>
      </c>
      <c r="I129" s="121">
        <f>IF(T$109="Y",'Dec08'!I154,0)</f>
        <v>0</v>
      </c>
      <c r="J129" s="121">
        <f>IF(T$109="Y",'Dec08'!J154,0)</f>
        <v>0</v>
      </c>
      <c r="K129" s="121">
        <f>IF(T$109="Y",'Dec08'!K154,I129*J129)</f>
        <v>0</v>
      </c>
      <c r="L129" s="121">
        <f>IF(T$109="Y",'Dec08'!L154,0)</f>
        <v>0</v>
      </c>
      <c r="M129" s="233" t="str">
        <f>IF(E129=" "," ",IF(T$109="Y",'Dec08'!M154,IF((H129+K129+L129)&gt;0,H129+K129+L129," ")))</f>
        <v xml:space="preserve"> </v>
      </c>
      <c r="N129" s="237" t="str">
        <f>IF(M129=" "," ",IF(M129=0," ",IF(Employee!O$492="M1",AN129,AI129-'Dec08'!W154)))</f>
        <v xml:space="preserve"> </v>
      </c>
      <c r="O129" s="132" t="str">
        <f>IF(M129=" "," ",IF(M129=0," ",IF(Employee!P$485&gt;E$109,0,IF(C129="A",MNI!E201,IF(C129="B",MNI!F201,IF(C129="C",MNI!G201,IF(C129="J",MNI!H201,"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",MNI!I201))</f>
        <v xml:space="preserve"> </v>
      </c>
      <c r="U129" s="49"/>
      <c r="V129" s="60">
        <f>IF(Employee!H$503=E$109,Employee!D$502+SUM(M129)+'Dec08'!V154,SUM(M129)+'Dec08'!V154)</f>
        <v>0</v>
      </c>
      <c r="W129" s="60">
        <f>IF(Employee!H$503=E$109,Employee!D$503+SUM(N129)+'Dec08'!W154,SUM(N129)+'Dec08'!W154)</f>
        <v>0</v>
      </c>
      <c r="X129" s="60">
        <f>IF(O129=" ",'Dec08'!X154,O129+'Dec08'!X154)</f>
        <v>0</v>
      </c>
      <c r="Y129" s="60">
        <f>IF(P129=" ",'Dec08'!Y154,P129+'Dec08'!Y154)</f>
        <v>0</v>
      </c>
      <c r="Z129" s="60">
        <f>IF(Q129=" ",'Dec08'!Z154,Q129+'Dec08'!Z154)</f>
        <v>0</v>
      </c>
      <c r="AA129" s="60">
        <f>IF(R129=" ",'Dec08'!AA154,R129+'Dec08'!AA154)</f>
        <v>0</v>
      </c>
      <c r="AB129" s="61"/>
      <c r="AC129" s="60">
        <f>IF(T129=" ",'Dec08'!AC154,T129+'Dec08'!AC154)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IF(T$109="Y",'Dec08'!H155,0)</f>
        <v>0</v>
      </c>
      <c r="I130" s="147">
        <f>IF(T$109="Y",'Dec08'!I155,0)</f>
        <v>0</v>
      </c>
      <c r="J130" s="147">
        <f>IF(T$109="Y",'Dec08'!J155,0)</f>
        <v>0</v>
      </c>
      <c r="K130" s="147">
        <f>IF(T$109="Y",'Dec08'!K155,I130*J130)</f>
        <v>0</v>
      </c>
      <c r="L130" s="147">
        <f>IF(T$109="Y",'Dec08'!L155,0)</f>
        <v>0</v>
      </c>
      <c r="M130" s="234" t="str">
        <f>IF(E130=" "," ",IF(T$109="Y",'Dec08'!M155,IF((H130+K130+L130)&gt;0,H130+K130+L130," ")))</f>
        <v xml:space="preserve"> </v>
      </c>
      <c r="N130" s="134" t="str">
        <f>IF(M130=" "," ",IF(M130=0," ",IF(Employee!O$518="M1",AN130,AI130-'Dec08'!W155)))</f>
        <v xml:space="preserve"> </v>
      </c>
      <c r="O130" s="132" t="str">
        <f>IF(M130=" "," ",IF(M130=0," ",IF(Employee!P$511&gt;E$109,0,IF(C130="A",MNI!E202,IF(C130="B",MNI!F202,IF(C130="C",MNI!G202,IF(C130="J",MNI!H202,"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",MNI!I202))</f>
        <v xml:space="preserve"> </v>
      </c>
      <c r="U130" s="49"/>
      <c r="V130" s="60">
        <f>IF(Employee!H$529=E$109,Employee!D$528+SUM(M130)+'Dec08'!V155,SUM(M130)+'Dec08'!V155)</f>
        <v>0</v>
      </c>
      <c r="W130" s="60">
        <f>IF(Employee!H$529=E$109,Employee!D$529+SUM(N130)+'Dec08'!W155,SUM(N130)+'Dec08'!W155)</f>
        <v>0</v>
      </c>
      <c r="X130" s="60">
        <f>IF(O130=" ",'Dec08'!X155,O130+'Dec08'!X155)</f>
        <v>0</v>
      </c>
      <c r="Y130" s="60">
        <f>IF(P130=" ",'Dec08'!Y155,P130+'Dec08'!Y155)</f>
        <v>0</v>
      </c>
      <c r="Z130" s="60">
        <f>IF(Q130=" ",'Dec08'!Z155,Q130+'Dec08'!Z155)</f>
        <v>0</v>
      </c>
      <c r="AA130" s="60">
        <f>IF(R130=" ",'Dec08'!AA155,R130+'Dec08'!AA155)</f>
        <v>0</v>
      </c>
      <c r="AB130" s="61"/>
      <c r="AC130" s="60">
        <f>IF(T130=" ",'Dec08'!AC155,T130+'Dec08'!AC155)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AQ135+'Dec08'!AQ165</f>
        <v>0</v>
      </c>
      <c r="AR140" s="214">
        <f>AR135+'Dec08'!AR165</f>
        <v>0</v>
      </c>
      <c r="AS140" s="214">
        <f>AS135+'Dec08'!AS165</f>
        <v>0</v>
      </c>
      <c r="AT140" s="214">
        <f>AT135+'Dec08'!AT165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AR137+'Dec08'!AR167</f>
        <v>0</v>
      </c>
      <c r="AS142" s="214">
        <f>AS137+'Dec08'!AS167</f>
        <v>0</v>
      </c>
      <c r="AT142" s="214">
        <f>AT137+'Dec08'!AT167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N3:N6"/>
    <mergeCell ref="O3:O6"/>
    <mergeCell ref="L3:L6"/>
    <mergeCell ref="M3:M6"/>
    <mergeCell ref="H3:H6"/>
    <mergeCell ref="I3:I6"/>
    <mergeCell ref="J3:J6"/>
    <mergeCell ref="K3:K6"/>
    <mergeCell ref="G1:H1"/>
    <mergeCell ref="I1:L1"/>
    <mergeCell ref="G2:H2"/>
    <mergeCell ref="I2:L2"/>
    <mergeCell ref="M134:R134"/>
    <mergeCell ref="P3:P6"/>
    <mergeCell ref="Q3:Q6"/>
    <mergeCell ref="B57:T57"/>
    <mergeCell ref="B34:D34"/>
    <mergeCell ref="H34:J34"/>
    <mergeCell ref="A1:A6"/>
    <mergeCell ref="B3:B6"/>
    <mergeCell ref="C3:C6"/>
    <mergeCell ref="D3:D6"/>
    <mergeCell ref="B1:F2"/>
    <mergeCell ref="F3:F6"/>
    <mergeCell ref="E3:E6"/>
    <mergeCell ref="K34:M34"/>
    <mergeCell ref="O34:R34"/>
    <mergeCell ref="B58:E58"/>
    <mergeCell ref="B59:D59"/>
    <mergeCell ref="H59:J59"/>
    <mergeCell ref="K59:M59"/>
    <mergeCell ref="O59:R59"/>
    <mergeCell ref="O58:Q58"/>
    <mergeCell ref="R58:T58"/>
    <mergeCell ref="F56:G56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31:G131"/>
    <mergeCell ref="B132:T132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K3:AK6"/>
    <mergeCell ref="AC3:AC6"/>
    <mergeCell ref="AE3:AE6"/>
    <mergeCell ref="AF3:AF6"/>
    <mergeCell ref="AG3:AG6"/>
    <mergeCell ref="R3:R6"/>
    <mergeCell ref="AI3:AI6"/>
    <mergeCell ref="Y3:Y6"/>
    <mergeCell ref="Z3:Z6"/>
    <mergeCell ref="AA3:AA6"/>
    <mergeCell ref="AQ3:AQ6"/>
    <mergeCell ref="AR3:AR6"/>
    <mergeCell ref="AS3:AS6"/>
    <mergeCell ref="O9:R9"/>
    <mergeCell ref="T3:T6"/>
    <mergeCell ref="AL3:AL6"/>
    <mergeCell ref="AM3:AM6"/>
    <mergeCell ref="AH3:AH6"/>
    <mergeCell ref="B7:T7"/>
    <mergeCell ref="B8:E8"/>
    <mergeCell ref="AL142:AN142"/>
    <mergeCell ref="AL133:AN133"/>
    <mergeCell ref="AL135:AN135"/>
    <mergeCell ref="AL137:AN137"/>
    <mergeCell ref="AL140:AN140"/>
    <mergeCell ref="R108:T108"/>
    <mergeCell ref="V1:AC2"/>
    <mergeCell ref="AE1:AN2"/>
    <mergeCell ref="AQ1:AT2"/>
    <mergeCell ref="U1:U6"/>
    <mergeCell ref="AT3:AT6"/>
    <mergeCell ref="AN3:AN6"/>
    <mergeCell ref="AJ3:AJ6"/>
    <mergeCell ref="V3:V6"/>
    <mergeCell ref="W3:W6"/>
    <mergeCell ref="X3:X6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8" max="16383" man="1"/>
    <brk id="80" max="16383" man="1"/>
    <brk id="11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15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3.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3.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451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452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452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453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44</v>
      </c>
      <c r="F9" s="62"/>
      <c r="G9" s="62"/>
      <c r="H9" s="399" t="s">
        <v>39</v>
      </c>
      <c r="I9" s="400"/>
      <c r="J9" s="398"/>
      <c r="K9" s="401" t="s">
        <v>333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IF(T$9="Y",'Jan09'!H86,0)</f>
        <v>0</v>
      </c>
      <c r="I11" s="117">
        <f>IF(T$9="Y",'Jan09'!I86,0)</f>
        <v>0</v>
      </c>
      <c r="J11" s="117">
        <f>IF(T$9="Y",'Jan09'!J86,0)</f>
        <v>0</v>
      </c>
      <c r="K11" s="117">
        <f>IF(T$9="Y",'Jan09'!K86,I11*J11)</f>
        <v>0</v>
      </c>
      <c r="L11" s="117">
        <f>IF(T$9="Y",'Jan09'!L86,0)</f>
        <v>0</v>
      </c>
      <c r="M11" s="232" t="str">
        <f>IF(E11=" "," ",IF(T$9="Y",'Jan09'!M86,IF((H11+K11+L11)&gt;0,H11+K11+L11," ")))</f>
        <v xml:space="preserve"> </v>
      </c>
      <c r="N11" s="235" t="str">
        <f>IF(M11=" "," ",IF(M11=0," ",IF(Employee!O$24="W1",AN11,AI11-'Jan09'!W86)))</f>
        <v xml:space="preserve"> </v>
      </c>
      <c r="O11" s="130" t="str">
        <f>IF(M11=" "," ",IF(M11=0," ",IF(Employee!P$17&gt;E$9,0,IF(C11="A",WNI!E863,IF(C11="B",WNI!F863,IF(C11="C",WNI!G863,IF(C11="J",WNI!H863,"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",WNI!I863))</f>
        <v xml:space="preserve"> </v>
      </c>
      <c r="U11" s="49"/>
      <c r="V11" s="60">
        <f>IF(Employee!H$34=E$9,Employee!D$34+SUM(M11)+'Jan09'!V86,SUM(M11)+'Jan09'!V86)</f>
        <v>0</v>
      </c>
      <c r="W11" s="60">
        <f>IF(Employee!H$34=E$9,Employee!D$35+SUM(N11)+'Jan09'!W86,SUM(N11)+'Jan09'!W86)</f>
        <v>0</v>
      </c>
      <c r="X11" s="60">
        <f>IF(O11=" ",'Jan09'!X86,O11+'Jan09'!X86)</f>
        <v>0</v>
      </c>
      <c r="Y11" s="60">
        <f>IF(P11=" ",'Jan09'!Y86,P11+'Jan09'!Y86)</f>
        <v>0</v>
      </c>
      <c r="Z11" s="60">
        <f>IF(Q11=" ",'Jan09'!Z86,Q11+'Jan09'!Z86)</f>
        <v>0</v>
      </c>
      <c r="AA11" s="60">
        <f>IF(R11=" ",'Jan09'!AA86,R11+'Jan09'!AA86)</f>
        <v>0</v>
      </c>
      <c r="AB11" s="61"/>
      <c r="AC11" s="60">
        <f>IF(T11=" ",'Jan09'!AC86,T11+'Jan09'!AC86)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IF(T$9="Y",'Jan09'!H87,0)</f>
        <v>0</v>
      </c>
      <c r="I12" s="121">
        <f>IF(T$9="Y",'Jan09'!I87,0)</f>
        <v>0</v>
      </c>
      <c r="J12" s="121">
        <f>IF(T$9="Y",'Jan09'!J87,0)</f>
        <v>0</v>
      </c>
      <c r="K12" s="121">
        <f>IF(T$9="Y",'Jan09'!K87,I12*J12)</f>
        <v>0</v>
      </c>
      <c r="L12" s="121">
        <f>IF(T$9="Y",'Jan09'!L87,0)</f>
        <v>0</v>
      </c>
      <c r="M12" s="233" t="str">
        <f>IF(E12=" "," ",IF(T$9="Y",'Jan09'!M87,IF((H12+K12+L12)&gt;0,H12+K12+L12," ")))</f>
        <v xml:space="preserve"> </v>
      </c>
      <c r="N12" s="237" t="str">
        <f>IF(M12=" "," ",IF(M12=0," ",IF(Employee!O$50="W1",AN12,AI12-'Jan09'!W87)))</f>
        <v xml:space="preserve"> </v>
      </c>
      <c r="O12" s="132" t="str">
        <f>IF(M12=" "," ",IF(M12=0," ",IF(Employee!P$43&gt;E$9,0,IF(C12="A",WNI!E864,IF(C12="B",WNI!F864,IF(C12="C",WNI!G864,IF(C12="J",WNI!H864,"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",WNI!I864))</f>
        <v xml:space="preserve"> </v>
      </c>
      <c r="U12" s="49"/>
      <c r="V12" s="60">
        <f>IF(Employee!H$60=E$9,Employee!D$60+SUM(M12)+'Jan09'!V87,SUM(M12)+'Jan09'!V87)</f>
        <v>0</v>
      </c>
      <c r="W12" s="60">
        <f>IF(Employee!H$60=E$9,Employee!D$61+SUM(N12)+'Jan09'!W87,SUM(N12)+'Jan09'!W87)</f>
        <v>0</v>
      </c>
      <c r="X12" s="60">
        <f>IF(O12=" ",'Jan09'!X87,O12+'Jan09'!X87)</f>
        <v>0</v>
      </c>
      <c r="Y12" s="60">
        <f>IF(P12=" ",'Jan09'!Y87,P12+'Jan09'!Y87)</f>
        <v>0</v>
      </c>
      <c r="Z12" s="60">
        <f>IF(Q12=" ",'Jan09'!Z87,Q12+'Jan09'!Z87)</f>
        <v>0</v>
      </c>
      <c r="AA12" s="60">
        <f>IF(R12=" ",'Jan09'!AA87,R12+'Jan09'!AA87)</f>
        <v>0</v>
      </c>
      <c r="AB12" s="61"/>
      <c r="AC12" s="60">
        <f>IF(T12=" ",'Jan09'!AC87,T12+'Jan09'!AC87)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IF(T$9="Y",'Jan09'!H88,0)</f>
        <v>0</v>
      </c>
      <c r="I13" s="121">
        <f>IF(T$9="Y",'Jan09'!I88,0)</f>
        <v>0</v>
      </c>
      <c r="J13" s="121">
        <f>IF(T$9="Y",'Jan09'!J88,0)</f>
        <v>0</v>
      </c>
      <c r="K13" s="121">
        <f>IF(T$9="Y",'Jan09'!K88,I13*J13)</f>
        <v>0</v>
      </c>
      <c r="L13" s="121">
        <f>IF(T$9="Y",'Jan09'!L88,0)</f>
        <v>0</v>
      </c>
      <c r="M13" s="233" t="str">
        <f>IF(E13=" "," ",IF(T$9="Y",'Jan09'!M88,IF((H13+K13+L13)&gt;0,H13+K13+L13," ")))</f>
        <v xml:space="preserve"> </v>
      </c>
      <c r="N13" s="237" t="str">
        <f>IF(M13=" "," ",IF(M13=0," ",IF(Employee!O$76="W1",AN13,AI13-'Jan09'!W88)))</f>
        <v xml:space="preserve"> </v>
      </c>
      <c r="O13" s="132" t="str">
        <f>IF(M13=" "," ",IF(M13=0," ",IF(Employee!P$69&gt;E$9,0,IF(C13="A",WNI!E865,IF(C13="B",WNI!F865,IF(C13="C",WNI!G865,IF(C13="J",WNI!H865,"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",WNI!I865))</f>
        <v xml:space="preserve"> </v>
      </c>
      <c r="U13" s="49"/>
      <c r="V13" s="60">
        <f>IF(Employee!H$86=E$9,Employee!D$86+SUM(M13)+'Jan09'!V88,SUM(M13)+'Jan09'!V88)</f>
        <v>0</v>
      </c>
      <c r="W13" s="60">
        <f>IF(Employee!H$86=E$9,Employee!D$87+SUM(N13)+'Jan09'!W88,SUM(N13)+'Jan09'!W88)</f>
        <v>0</v>
      </c>
      <c r="X13" s="60">
        <f>IF(O13=" ",'Jan09'!X88,O13+'Jan09'!X88)</f>
        <v>0</v>
      </c>
      <c r="Y13" s="60">
        <f>IF(P13=" ",'Jan09'!Y88,P13+'Jan09'!Y88)</f>
        <v>0</v>
      </c>
      <c r="Z13" s="60">
        <f>IF(Q13=" ",'Jan09'!Z88,Q13+'Jan09'!Z88)</f>
        <v>0</v>
      </c>
      <c r="AA13" s="60">
        <f>IF(R13=" ",'Jan09'!AA88,R13+'Jan09'!AA88)</f>
        <v>0</v>
      </c>
      <c r="AB13" s="61"/>
      <c r="AC13" s="60">
        <f>IF(T13=" ",'Jan09'!AC88,T13+'Jan09'!AC88)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IF(T$9="Y",'Jan09'!H89,0)</f>
        <v>0</v>
      </c>
      <c r="I14" s="121">
        <f>IF(T$9="Y",'Jan09'!I89,0)</f>
        <v>0</v>
      </c>
      <c r="J14" s="121">
        <f>IF(T$9="Y",'Jan09'!J89,0)</f>
        <v>0</v>
      </c>
      <c r="K14" s="121">
        <f>IF(T$9="Y",'Jan09'!K89,I14*J14)</f>
        <v>0</v>
      </c>
      <c r="L14" s="121">
        <f>IF(T$9="Y",'Jan09'!L89,0)</f>
        <v>0</v>
      </c>
      <c r="M14" s="233" t="str">
        <f>IF(E14=" "," ",IF(T$9="Y",'Jan09'!M89,IF((H14+K14+L14)&gt;0,H14+K14+L14," ")))</f>
        <v xml:space="preserve"> </v>
      </c>
      <c r="N14" s="237" t="str">
        <f>IF(M14=" "," ",IF(M14=0," ",IF(Employee!O$102="W1",AN14,AI14-'Jan09'!W89)))</f>
        <v xml:space="preserve"> </v>
      </c>
      <c r="O14" s="132" t="str">
        <f>IF(M14=" "," ",IF(M14=0," ",IF(Employee!P$95&gt;E$9,0,IF(C14="A",WNI!E866,IF(C14="B",WNI!F866,IF(C14="C",WNI!G866,IF(C14="J",WNI!H866,"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",WNI!I866))</f>
        <v xml:space="preserve"> </v>
      </c>
      <c r="U14" s="49"/>
      <c r="V14" s="60">
        <f>IF(Employee!H$112=E$9,Employee!D$112+SUM(M14)+'Jan09'!V89,SUM(M14)+'Jan09'!V89)</f>
        <v>0</v>
      </c>
      <c r="W14" s="60">
        <f>IF(Employee!H$112=E$9,Employee!D$113+SUM(N14)+'Jan09'!W89,SUM(N14)+'Jan09'!W89)</f>
        <v>0</v>
      </c>
      <c r="X14" s="60">
        <f>IF(O14=" ",'Jan09'!X89,O14+'Jan09'!X89)</f>
        <v>0</v>
      </c>
      <c r="Y14" s="60">
        <f>IF(P14=" ",'Jan09'!Y89,P14+'Jan09'!Y89)</f>
        <v>0</v>
      </c>
      <c r="Z14" s="60">
        <f>IF(Q14=" ",'Jan09'!Z89,Q14+'Jan09'!Z89)</f>
        <v>0</v>
      </c>
      <c r="AA14" s="60">
        <f>IF(R14=" ",'Jan09'!AA89,R14+'Jan09'!AA89)</f>
        <v>0</v>
      </c>
      <c r="AB14" s="61"/>
      <c r="AC14" s="60">
        <f>IF(T14=" ",'Jan09'!AC89,T14+'Jan09'!AC89)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IF(T$9="Y",'Jan09'!H90,0)</f>
        <v>0</v>
      </c>
      <c r="I15" s="121">
        <f>IF(T$9="Y",'Jan09'!I90,0)</f>
        <v>0</v>
      </c>
      <c r="J15" s="121">
        <f>IF(T$9="Y",'Jan09'!J90,0)</f>
        <v>0</v>
      </c>
      <c r="K15" s="121">
        <f>IF(T$9="Y",'Jan09'!K90,I15*J15)</f>
        <v>0</v>
      </c>
      <c r="L15" s="121">
        <f>IF(T$9="Y",'Jan09'!L90,0)</f>
        <v>0</v>
      </c>
      <c r="M15" s="233" t="str">
        <f>IF(E15=" "," ",IF(T$9="Y",'Jan09'!M90,IF((H15+K15+L15)&gt;0,H15+K15+L15," ")))</f>
        <v xml:space="preserve"> </v>
      </c>
      <c r="N15" s="237" t="str">
        <f>IF(M15=" "," ",IF(M15=0," ",IF(Employee!O$128="W1",AN15,AI15-'Jan09'!W90)))</f>
        <v xml:space="preserve"> </v>
      </c>
      <c r="O15" s="132" t="str">
        <f>IF(M15=" "," ",IF(M15=0," ",IF(Employee!P$121&gt;E$9,0,IF(C15="A",WNI!E867,IF(C15="B",WNI!F867,IF(C15="C",WNI!G867,IF(C15="J",WNI!H867,"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",WNI!I867))</f>
        <v xml:space="preserve"> </v>
      </c>
      <c r="U15" s="49"/>
      <c r="V15" s="60">
        <f>IF(Employee!H$138=E$9,Employee!D$138+SUM(M15)+'Jan09'!V90,SUM(M15)+'Jan09'!V90)</f>
        <v>0</v>
      </c>
      <c r="W15" s="60">
        <f>IF(Employee!H$138=E$9,Employee!D$139+SUM(N15)+'Jan09'!W90,SUM(N15)+'Jan09'!W90)</f>
        <v>0</v>
      </c>
      <c r="X15" s="60">
        <f>IF(O15=" ",'Jan09'!X90,O15+'Jan09'!X90)</f>
        <v>0</v>
      </c>
      <c r="Y15" s="60">
        <f>IF(P15=" ",'Jan09'!Y90,P15+'Jan09'!Y90)</f>
        <v>0</v>
      </c>
      <c r="Z15" s="60">
        <f>IF(Q15=" ",'Jan09'!Z90,Q15+'Jan09'!Z90)</f>
        <v>0</v>
      </c>
      <c r="AA15" s="60">
        <f>IF(R15=" ",'Jan09'!AA90,R15+'Jan09'!AA90)</f>
        <v>0</v>
      </c>
      <c r="AB15" s="61"/>
      <c r="AC15" s="60">
        <f>IF(T15=" ",'Jan09'!AC90,T15+'Jan09'!AC90)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IF(T$9="Y",'Jan09'!H91,0)</f>
        <v>0</v>
      </c>
      <c r="I16" s="121">
        <f>IF(T$9="Y",'Jan09'!I91,0)</f>
        <v>0</v>
      </c>
      <c r="J16" s="121">
        <f>IF(T$9="Y",'Jan09'!J91,0)</f>
        <v>0</v>
      </c>
      <c r="K16" s="121">
        <f>IF(T$9="Y",'Jan09'!K91,I16*J16)</f>
        <v>0</v>
      </c>
      <c r="L16" s="121">
        <f>IF(T$9="Y",'Jan09'!L91,0)</f>
        <v>0</v>
      </c>
      <c r="M16" s="233" t="str">
        <f>IF(E16=" "," ",IF(T$9="Y",'Jan09'!M91,IF((H16+K16+L16)&gt;0,H16+K16+L16," ")))</f>
        <v xml:space="preserve"> </v>
      </c>
      <c r="N16" s="237" t="str">
        <f>IF(M16=" "," ",IF(M16=0," ",IF(Employee!O$154="W1",AN16,AI16-'Jan09'!W91)))</f>
        <v xml:space="preserve"> </v>
      </c>
      <c r="O16" s="132" t="str">
        <f>IF(M16=" "," ",IF(M16=0," ",IF(Employee!P$147&gt;E$9,0,IF(C16="A",WNI!E868,IF(C16="B",WNI!F868,IF(C16="C",WNI!G868,IF(C16="J",WNI!H868,"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",WNI!I868))</f>
        <v xml:space="preserve"> </v>
      </c>
      <c r="U16" s="49"/>
      <c r="V16" s="60">
        <f>IF(Employee!H$164=E$9,Employee!D$164+SUM(M16)+'Jan09'!V91,SUM(M16)+'Jan09'!V91)</f>
        <v>0</v>
      </c>
      <c r="W16" s="60">
        <f>IF(Employee!H$164=E$9,Employee!D$165+SUM(N16)+'Jan09'!W91,SUM(N16)+'Jan09'!W91)</f>
        <v>0</v>
      </c>
      <c r="X16" s="60">
        <f>IF(O16=" ",'Jan09'!X91,O16+'Jan09'!X91)</f>
        <v>0</v>
      </c>
      <c r="Y16" s="60">
        <f>IF(P16=" ",'Jan09'!Y91,P16+'Jan09'!Y91)</f>
        <v>0</v>
      </c>
      <c r="Z16" s="60">
        <f>IF(Q16=" ",'Jan09'!Z91,Q16+'Jan09'!Z91)</f>
        <v>0</v>
      </c>
      <c r="AA16" s="60">
        <f>IF(R16=" ",'Jan09'!AA91,R16+'Jan09'!AA91)</f>
        <v>0</v>
      </c>
      <c r="AB16" s="61"/>
      <c r="AC16" s="60">
        <f>IF(T16=" ",'Jan09'!AC91,T16+'Jan09'!AC91)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IF(T$9="Y",'Jan09'!H92,0)</f>
        <v>0</v>
      </c>
      <c r="I17" s="121">
        <f>IF(T$9="Y",'Jan09'!I92,0)</f>
        <v>0</v>
      </c>
      <c r="J17" s="121">
        <f>IF(T$9="Y",'Jan09'!J92,0)</f>
        <v>0</v>
      </c>
      <c r="K17" s="121">
        <f>IF(T$9="Y",'Jan09'!K92,I17*J17)</f>
        <v>0</v>
      </c>
      <c r="L17" s="121">
        <f>IF(T$9="Y",'Jan09'!L92,0)</f>
        <v>0</v>
      </c>
      <c r="M17" s="233" t="str">
        <f>IF(E17=" "," ",IF(T$9="Y",'Jan09'!M92,IF((H17+K17+L17)&gt;0,H17+K17+L17," ")))</f>
        <v xml:space="preserve"> </v>
      </c>
      <c r="N17" s="237" t="str">
        <f>IF(M17=" "," ",IF(M17=0," ",IF(Employee!O$180="W1",AN17,AI17-'Jan09'!W92)))</f>
        <v xml:space="preserve"> </v>
      </c>
      <c r="O17" s="132" t="str">
        <f>IF(M17=" "," ",IF(M17=0," ",IF(Employee!P$173&gt;E$9,0,IF(C17="A",WNI!E869,IF(C17="B",WNI!F869,IF(C17="C",WNI!G869,IF(C17="J",WNI!H869,"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",WNI!I869))</f>
        <v xml:space="preserve"> </v>
      </c>
      <c r="U17" s="49"/>
      <c r="V17" s="60">
        <f>IF(Employee!H$190=E$9,Employee!D$190+SUM(M17)+'Jan09'!V92,SUM(M17)+'Jan09'!V92)</f>
        <v>0</v>
      </c>
      <c r="W17" s="60">
        <f>IF(Employee!H$190=E$9,Employee!D$191+SUM(N17)+'Jan09'!W92,SUM(N17)+'Jan09'!W92)</f>
        <v>0</v>
      </c>
      <c r="X17" s="60">
        <f>IF(O17=" ",'Jan09'!X92,O17+'Jan09'!X92)</f>
        <v>0</v>
      </c>
      <c r="Y17" s="60">
        <f>IF(P17=" ",'Jan09'!Y92,P17+'Jan09'!Y92)</f>
        <v>0</v>
      </c>
      <c r="Z17" s="60">
        <f>IF(Q17=" ",'Jan09'!Z92,Q17+'Jan09'!Z92)</f>
        <v>0</v>
      </c>
      <c r="AA17" s="60">
        <f>IF(R17=" ",'Jan09'!AA92,R17+'Jan09'!AA92)</f>
        <v>0</v>
      </c>
      <c r="AB17" s="61"/>
      <c r="AC17" s="60">
        <f>IF(T17=" ",'Jan09'!AC92,T17+'Jan09'!AC92)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IF(T$9="Y",'Jan09'!H93,0)</f>
        <v>0</v>
      </c>
      <c r="I18" s="121">
        <f>IF(T$9="Y",'Jan09'!I93,0)</f>
        <v>0</v>
      </c>
      <c r="J18" s="121">
        <f>IF(T$9="Y",'Jan09'!J93,0)</f>
        <v>0</v>
      </c>
      <c r="K18" s="121">
        <f>IF(T$9="Y",'Jan09'!K93,I18*J18)</f>
        <v>0</v>
      </c>
      <c r="L18" s="121">
        <f>IF(T$9="Y",'Jan09'!L93,0)</f>
        <v>0</v>
      </c>
      <c r="M18" s="233" t="str">
        <f>IF(E18=" "," ",IF(T$9="Y",'Jan09'!M93,IF((H18+K18+L18)&gt;0,H18+K18+L18," ")))</f>
        <v xml:space="preserve"> </v>
      </c>
      <c r="N18" s="237" t="str">
        <f>IF(M18=" "," ",IF(M18=0," ",IF(Employee!O$206="W1",AN18,AI18-'Jan09'!W93)))</f>
        <v xml:space="preserve"> </v>
      </c>
      <c r="O18" s="132" t="str">
        <f>IF(M18=" "," ",IF(M18=0," ",IF(Employee!P$199&gt;E$9,0,IF(C18="A",WNI!E870,IF(C18="B",WNI!F870,IF(C18="C",WNI!G870,IF(C18="J",WNI!H870,"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",WNI!I870))</f>
        <v xml:space="preserve"> </v>
      </c>
      <c r="U18" s="49"/>
      <c r="V18" s="60">
        <f>IF(Employee!H$216=E$9,Employee!D$216+SUM(M18)+'Jan09'!V93,SUM(M18)+'Jan09'!V93)</f>
        <v>0</v>
      </c>
      <c r="W18" s="60">
        <f>IF(Employee!H$216=E$9,Employee!D$217+SUM(N18)+'Jan09'!W93,SUM(N18)+'Jan09'!W93)</f>
        <v>0</v>
      </c>
      <c r="X18" s="60">
        <f>IF(O18=" ",'Jan09'!X93,O18+'Jan09'!X93)</f>
        <v>0</v>
      </c>
      <c r="Y18" s="60">
        <f>IF(P18=" ",'Jan09'!Y93,P18+'Jan09'!Y93)</f>
        <v>0</v>
      </c>
      <c r="Z18" s="60">
        <f>IF(Q18=" ",'Jan09'!Z93,Q18+'Jan09'!Z93)</f>
        <v>0</v>
      </c>
      <c r="AA18" s="60">
        <f>IF(R18=" ",'Jan09'!AA93,R18+'Jan09'!AA93)</f>
        <v>0</v>
      </c>
      <c r="AB18" s="61"/>
      <c r="AC18" s="60">
        <f>IF(T18=" ",'Jan09'!AC93,T18+'Jan09'!AC93)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IF(T$9="Y",'Jan09'!H94,0)</f>
        <v>0</v>
      </c>
      <c r="I19" s="121">
        <f>IF(T$9="Y",'Jan09'!I94,0)</f>
        <v>0</v>
      </c>
      <c r="J19" s="121">
        <f>IF(T$9="Y",'Jan09'!J94,0)</f>
        <v>0</v>
      </c>
      <c r="K19" s="121">
        <f>IF(T$9="Y",'Jan09'!K94,I19*J19)</f>
        <v>0</v>
      </c>
      <c r="L19" s="121">
        <f>IF(T$9="Y",'Jan09'!L94,0)</f>
        <v>0</v>
      </c>
      <c r="M19" s="233" t="str">
        <f>IF(E19=" "," ",IF(T$9="Y",'Jan09'!M94,IF((H19+K19+L19)&gt;0,H19+K19+L19," ")))</f>
        <v xml:space="preserve"> </v>
      </c>
      <c r="N19" s="237" t="str">
        <f>IF(M19=" "," ",IF(M19=0," ",IF(Employee!O$232="W1",AN19,AI19-'Jan09'!W94)))</f>
        <v xml:space="preserve"> </v>
      </c>
      <c r="O19" s="132" t="str">
        <f>IF(M19=" "," ",IF(M19=0," ",IF(Employee!P$225&gt;E$9,0,IF(C19="A",WNI!E871,IF(C19="B",WNI!F871,IF(C19="C",WNI!G871,IF(C19="J",WNI!H871,"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",WNI!I871))</f>
        <v xml:space="preserve"> </v>
      </c>
      <c r="U19" s="49"/>
      <c r="V19" s="60">
        <f>IF(Employee!H$242=E$9,Employee!D$242+SUM(M19)+'Jan09'!V94,SUM(M19)+'Jan09'!V94)</f>
        <v>0</v>
      </c>
      <c r="W19" s="60">
        <f>IF(Employee!H$242=E$9,Employee!D$243+SUM(N19)+'Jan09'!W94,SUM(N19)+'Jan09'!W94)</f>
        <v>0</v>
      </c>
      <c r="X19" s="60">
        <f>IF(O19=" ",'Jan09'!X94,O19+'Jan09'!X94)</f>
        <v>0</v>
      </c>
      <c r="Y19" s="60">
        <f>IF(P19=" ",'Jan09'!Y94,P19+'Jan09'!Y94)</f>
        <v>0</v>
      </c>
      <c r="Z19" s="60">
        <f>IF(Q19=" ",'Jan09'!Z94,Q19+'Jan09'!Z94)</f>
        <v>0</v>
      </c>
      <c r="AA19" s="60">
        <f>IF(R19=" ",'Jan09'!AA94,R19+'Jan09'!AA94)</f>
        <v>0</v>
      </c>
      <c r="AB19" s="61"/>
      <c r="AC19" s="60">
        <f>IF(T19=" ",'Jan09'!AC94,T19+'Jan09'!AC94)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IF(T$9="Y",'Jan09'!H95,0)</f>
        <v>0</v>
      </c>
      <c r="I20" s="121">
        <f>IF(T$9="Y",'Jan09'!I95,0)</f>
        <v>0</v>
      </c>
      <c r="J20" s="121">
        <f>IF(T$9="Y",'Jan09'!J95,0)</f>
        <v>0</v>
      </c>
      <c r="K20" s="121">
        <f>IF(T$9="Y",'Jan09'!K95,I20*J20)</f>
        <v>0</v>
      </c>
      <c r="L20" s="121">
        <f>IF(T$9="Y",'Jan09'!L95,0)</f>
        <v>0</v>
      </c>
      <c r="M20" s="233" t="str">
        <f>IF(E20=" "," ",IF(T$9="Y",'Jan09'!M95,IF((H20+K20+L20)&gt;0,H20+K20+L20," ")))</f>
        <v xml:space="preserve"> </v>
      </c>
      <c r="N20" s="237" t="str">
        <f>IF(M20=" "," ",IF(M20=0," ",IF(Employee!O$258="W1",AN20,AI20-'Jan09'!W95)))</f>
        <v xml:space="preserve"> </v>
      </c>
      <c r="O20" s="132" t="str">
        <f>IF(M20=" "," ",IF(M20=0," ",IF(Employee!P$251&gt;E$9,0,IF(C20="A",WNI!E872,IF(C20="B",WNI!F872,IF(C20="C",WNI!G872,IF(C20="J",WNI!H872,"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",WNI!I872))</f>
        <v xml:space="preserve"> </v>
      </c>
      <c r="U20" s="49"/>
      <c r="V20" s="60">
        <f>IF(Employee!H$268=E$9,Employee!D$268+SUM(M20)+'Jan09'!V95,SUM(M20)+'Jan09'!V95)</f>
        <v>0</v>
      </c>
      <c r="W20" s="60">
        <f>IF(Employee!H$268=E$9,Employee!D$269+SUM(N20)+'Jan09'!W95,SUM(N20)+'Jan09'!W95)</f>
        <v>0</v>
      </c>
      <c r="X20" s="60">
        <f>IF(O20=" ",'Jan09'!X95,O20+'Jan09'!X95)</f>
        <v>0</v>
      </c>
      <c r="Y20" s="60">
        <f>IF(P20=" ",'Jan09'!Y95,P20+'Jan09'!Y95)</f>
        <v>0</v>
      </c>
      <c r="Z20" s="60">
        <f>IF(Q20=" ",'Jan09'!Z95,Q20+'Jan09'!Z95)</f>
        <v>0</v>
      </c>
      <c r="AA20" s="60">
        <f>IF(R20=" ",'Jan09'!AA95,R20+'Jan09'!AA95)</f>
        <v>0</v>
      </c>
      <c r="AB20" s="61"/>
      <c r="AC20" s="60">
        <f>IF(T20=" ",'Jan09'!AC95,T20+'Jan09'!AC95)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IF(T$9="Y",'Jan09'!H96,0)</f>
        <v>0</v>
      </c>
      <c r="I21" s="121">
        <f>IF(T$9="Y",'Jan09'!I96,0)</f>
        <v>0</v>
      </c>
      <c r="J21" s="121">
        <f>IF(T$9="Y",'Jan09'!J96,0)</f>
        <v>0</v>
      </c>
      <c r="K21" s="121">
        <f>IF(T$9="Y",'Jan09'!K96,I21*J21)</f>
        <v>0</v>
      </c>
      <c r="L21" s="121">
        <f>IF(T$9="Y",'Jan09'!L96,0)</f>
        <v>0</v>
      </c>
      <c r="M21" s="233" t="str">
        <f>IF(E21=" "," ",IF(T$9="Y",'Jan09'!M96,IF((H21+K21+L21)&gt;0,H21+K21+L21," ")))</f>
        <v xml:space="preserve"> </v>
      </c>
      <c r="N21" s="237" t="str">
        <f>IF(M21=" "," ",IF(M21=0," ",IF(Employee!O$284="W1",AN21,AI21-'Jan09'!W96)))</f>
        <v xml:space="preserve"> </v>
      </c>
      <c r="O21" s="132" t="str">
        <f>IF(M21=" "," ",IF(M21=0," ",IF(Employee!P$277&gt;E$9,0,IF(C21="A",WNI!E873,IF(C21="B",WNI!F873,IF(C21="C",WNI!G873,IF(C21="J",WNI!H873,"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",WNI!I873))</f>
        <v xml:space="preserve"> </v>
      </c>
      <c r="U21" s="49"/>
      <c r="V21" s="60">
        <f>IF(Employee!H$294=E$9,Employee!D$294+SUM(M21)+'Jan09'!V96,SUM(M21)+'Jan09'!V96)</f>
        <v>0</v>
      </c>
      <c r="W21" s="60">
        <f>IF(Employee!H$294=E$9,Employee!D$295+SUM(N21)+'Jan09'!W96,SUM(N21)+'Jan09'!W96)</f>
        <v>0</v>
      </c>
      <c r="X21" s="60">
        <f>IF(O21=" ",'Jan09'!X96,O21+'Jan09'!X96)</f>
        <v>0</v>
      </c>
      <c r="Y21" s="60">
        <f>IF(P21=" ",'Jan09'!Y96,P21+'Jan09'!Y96)</f>
        <v>0</v>
      </c>
      <c r="Z21" s="60">
        <f>IF(Q21=" ",'Jan09'!Z96,Q21+'Jan09'!Z96)</f>
        <v>0</v>
      </c>
      <c r="AA21" s="60">
        <f>IF(R21=" ",'Jan09'!AA96,R21+'Jan09'!AA96)</f>
        <v>0</v>
      </c>
      <c r="AB21" s="61"/>
      <c r="AC21" s="60">
        <f>IF(T21=" ",'Jan09'!AC96,T21+'Jan09'!AC96)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IF(T$9="Y",'Jan09'!H97,0)</f>
        <v>0</v>
      </c>
      <c r="I22" s="121">
        <f>IF(T$9="Y",'Jan09'!I97,0)</f>
        <v>0</v>
      </c>
      <c r="J22" s="121">
        <f>IF(T$9="Y",'Jan09'!J97,0)</f>
        <v>0</v>
      </c>
      <c r="K22" s="121">
        <f>IF(T$9="Y",'Jan09'!K97,I22*J22)</f>
        <v>0</v>
      </c>
      <c r="L22" s="121">
        <f>IF(T$9="Y",'Jan09'!L97,0)</f>
        <v>0</v>
      </c>
      <c r="M22" s="233" t="str">
        <f>IF(E22=" "," ",IF(T$9="Y",'Jan09'!M97,IF((H22+K22+L22)&gt;0,H22+K22+L22," ")))</f>
        <v xml:space="preserve"> </v>
      </c>
      <c r="N22" s="237" t="str">
        <f>IF(M22=" "," ",IF(M22=0," ",IF(Employee!O$310="W1",AN22,AI22-'Jan09'!W97)))</f>
        <v xml:space="preserve"> </v>
      </c>
      <c r="O22" s="132" t="str">
        <f>IF(M22=" "," ",IF(M22=0," ",IF(Employee!P$303&gt;E$9,0,IF(C22="A",WNI!E874,IF(C22="B",WNI!F874,IF(C22="C",WNI!G874,IF(C22="J",WNI!H874,"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",WNI!I874))</f>
        <v xml:space="preserve"> </v>
      </c>
      <c r="U22" s="49"/>
      <c r="V22" s="60">
        <f>IF(Employee!H$320=E$9,Employee!D$320+SUM(M22)+'Jan09'!V97,SUM(M22)+'Jan09'!V97)</f>
        <v>0</v>
      </c>
      <c r="W22" s="60">
        <f>IF(Employee!H$320=E$9,Employee!D$321+SUM(N22)+'Jan09'!W97,SUM(N22)+'Jan09'!W97)</f>
        <v>0</v>
      </c>
      <c r="X22" s="60">
        <f>IF(O22=" ",'Jan09'!X97,O22+'Jan09'!X97)</f>
        <v>0</v>
      </c>
      <c r="Y22" s="60">
        <f>IF(P22=" ",'Jan09'!Y97,P22+'Jan09'!Y97)</f>
        <v>0</v>
      </c>
      <c r="Z22" s="60">
        <f>IF(Q22=" ",'Jan09'!Z97,Q22+'Jan09'!Z97)</f>
        <v>0</v>
      </c>
      <c r="AA22" s="60">
        <f>IF(R22=" ",'Jan09'!AA97,R22+'Jan09'!AA97)</f>
        <v>0</v>
      </c>
      <c r="AB22" s="61"/>
      <c r="AC22" s="60">
        <f>IF(T22=" ",'Jan09'!AC97,T22+'Jan09'!AC97)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IF(T$9="Y",'Jan09'!H98,0)</f>
        <v>0</v>
      </c>
      <c r="I23" s="121">
        <f>IF(T$9="Y",'Jan09'!I98,0)</f>
        <v>0</v>
      </c>
      <c r="J23" s="121">
        <f>IF(T$9="Y",'Jan09'!J98,0)</f>
        <v>0</v>
      </c>
      <c r="K23" s="121">
        <f>IF(T$9="Y",'Jan09'!K98,I23*J23)</f>
        <v>0</v>
      </c>
      <c r="L23" s="121">
        <f>IF(T$9="Y",'Jan09'!L98,0)</f>
        <v>0</v>
      </c>
      <c r="M23" s="233" t="str">
        <f>IF(E23=" "," ",IF(T$9="Y",'Jan09'!M98,IF((H23+K23+L23)&gt;0,H23+K23+L23," ")))</f>
        <v xml:space="preserve"> </v>
      </c>
      <c r="N23" s="237" t="str">
        <f>IF(M23=" "," ",IF(M23=0," ",IF(Employee!O$336="W1",AN23,AI23-'Jan09'!W98)))</f>
        <v xml:space="preserve"> </v>
      </c>
      <c r="O23" s="132" t="str">
        <f>IF(M23=" "," ",IF(M23=0," ",IF(Employee!P$329&gt;E$9,0,IF(C23="A",WNI!E875,IF(C23="B",WNI!F875,IF(C23="C",WNI!G875,IF(C23="J",WNI!H875,"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",WNI!I875))</f>
        <v xml:space="preserve"> </v>
      </c>
      <c r="U23" s="49"/>
      <c r="V23" s="60">
        <f>IF(Employee!H$346=E$9,Employee!D$346+SUM(M23)+'Jan09'!V98,SUM(M23)+'Jan09'!V98)</f>
        <v>0</v>
      </c>
      <c r="W23" s="60">
        <f>IF(Employee!H$346=E$9,Employee!D$347+SUM(N23)+'Jan09'!W98,SUM(N23)+'Jan09'!W98)</f>
        <v>0</v>
      </c>
      <c r="X23" s="60">
        <f>IF(O23=" ",'Jan09'!X98,O23+'Jan09'!X98)</f>
        <v>0</v>
      </c>
      <c r="Y23" s="60">
        <f>IF(P23=" ",'Jan09'!Y98,P23+'Jan09'!Y98)</f>
        <v>0</v>
      </c>
      <c r="Z23" s="60">
        <f>IF(Q23=" ",'Jan09'!Z98,Q23+'Jan09'!Z98)</f>
        <v>0</v>
      </c>
      <c r="AA23" s="60">
        <f>IF(R23=" ",'Jan09'!AA98,R23+'Jan09'!AA98)</f>
        <v>0</v>
      </c>
      <c r="AB23" s="61"/>
      <c r="AC23" s="60">
        <f>IF(T23=" ",'Jan09'!AC98,T23+'Jan09'!AC98)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IF(T$9="Y",'Jan09'!H99,0)</f>
        <v>0</v>
      </c>
      <c r="I24" s="121">
        <f>IF(T$9="Y",'Jan09'!I99,0)</f>
        <v>0</v>
      </c>
      <c r="J24" s="121">
        <f>IF(T$9="Y",'Jan09'!J99,0)</f>
        <v>0</v>
      </c>
      <c r="K24" s="121">
        <f>IF(T$9="Y",'Jan09'!K99,I24*J24)</f>
        <v>0</v>
      </c>
      <c r="L24" s="121">
        <f>IF(T$9="Y",'Jan09'!L99,0)</f>
        <v>0</v>
      </c>
      <c r="M24" s="233" t="str">
        <f>IF(E24=" "," ",IF(T$9="Y",'Jan09'!M99,IF((H24+K24+L24)&gt;0,H24+K24+L24," ")))</f>
        <v xml:space="preserve"> </v>
      </c>
      <c r="N24" s="237" t="str">
        <f>IF(M24=" "," ",IF(M24=0," ",IF(Employee!O$362="W1",AN24,AI24-'Jan09'!W99)))</f>
        <v xml:space="preserve"> </v>
      </c>
      <c r="O24" s="132" t="str">
        <f>IF(M24=" "," ",IF(M24=0," ",IF(Employee!P$355&gt;E$9,0,IF(C24="A",WNI!E876,IF(C24="B",WNI!F876,IF(C24="C",WNI!G876,IF(C24="J",WNI!H876,"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",WNI!I876))</f>
        <v xml:space="preserve"> </v>
      </c>
      <c r="U24" s="49"/>
      <c r="V24" s="60">
        <f>IF(Employee!H$372=E$9,Employee!D$372+SUM(M24)+'Jan09'!V99,SUM(M24)+'Jan09'!V99)</f>
        <v>0</v>
      </c>
      <c r="W24" s="60">
        <f>IF(Employee!H$372=E$9,Employee!D$373+SUM(N24)+'Jan09'!W99,SUM(N24)+'Jan09'!W99)</f>
        <v>0</v>
      </c>
      <c r="X24" s="60">
        <f>IF(O24=" ",'Jan09'!X99,O24+'Jan09'!X99)</f>
        <v>0</v>
      </c>
      <c r="Y24" s="60">
        <f>IF(P24=" ",'Jan09'!Y99,P24+'Jan09'!Y99)</f>
        <v>0</v>
      </c>
      <c r="Z24" s="60">
        <f>IF(Q24=" ",'Jan09'!Z99,Q24+'Jan09'!Z99)</f>
        <v>0</v>
      </c>
      <c r="AA24" s="60">
        <f>IF(R24=" ",'Jan09'!AA99,R24+'Jan09'!AA99)</f>
        <v>0</v>
      </c>
      <c r="AB24" s="61"/>
      <c r="AC24" s="60">
        <f>IF(T24=" ",'Jan09'!AC99,T24+'Jan09'!AC99)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IF(T$9="Y",'Jan09'!H100,0)</f>
        <v>0</v>
      </c>
      <c r="I25" s="121">
        <f>IF(T$9="Y",'Jan09'!I100,0)</f>
        <v>0</v>
      </c>
      <c r="J25" s="121">
        <f>IF(T$9="Y",'Jan09'!J100,0)</f>
        <v>0</v>
      </c>
      <c r="K25" s="121">
        <f>IF(T$9="Y",'Jan09'!K100,I25*J25)</f>
        <v>0</v>
      </c>
      <c r="L25" s="121">
        <f>IF(T$9="Y",'Jan09'!L100,0)</f>
        <v>0</v>
      </c>
      <c r="M25" s="233" t="str">
        <f>IF(E25=" "," ",IF(T$9="Y",'Jan09'!M100,IF((H25+K25+L25)&gt;0,H25+K25+L25," ")))</f>
        <v xml:space="preserve"> </v>
      </c>
      <c r="N25" s="237" t="str">
        <f>IF(M25=" "," ",IF(M25=0," ",IF(Employee!O$388="W1",AN25,AI25-'Jan09'!W100)))</f>
        <v xml:space="preserve"> </v>
      </c>
      <c r="O25" s="132" t="str">
        <f>IF(M25=" "," ",IF(M25=0," ",IF(Employee!P$381&gt;E$9,0,IF(C25="A",WNI!E877,IF(C25="B",WNI!F877,IF(C25="C",WNI!G877,IF(C25="J",WNI!H877,"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",WNI!I877))</f>
        <v xml:space="preserve"> </v>
      </c>
      <c r="U25" s="49"/>
      <c r="V25" s="60">
        <f>IF(Employee!H$398=E$9,Employee!D$398+SUM(M25)+'Jan09'!V100,SUM(M25)+'Jan09'!V100)</f>
        <v>0</v>
      </c>
      <c r="W25" s="60">
        <f>IF(Employee!H$398=E$9,Employee!D$399+SUM(N25)+'Jan09'!W100,SUM(N25)+'Jan09'!W100)</f>
        <v>0</v>
      </c>
      <c r="X25" s="60">
        <f>IF(O25=" ",'Jan09'!X100,O25+'Jan09'!X100)</f>
        <v>0</v>
      </c>
      <c r="Y25" s="60">
        <f>IF(P25=" ",'Jan09'!Y100,P25+'Jan09'!Y100)</f>
        <v>0</v>
      </c>
      <c r="Z25" s="60">
        <f>IF(Q25=" ",'Jan09'!Z100,Q25+'Jan09'!Z100)</f>
        <v>0</v>
      </c>
      <c r="AA25" s="60">
        <f>IF(R25=" ",'Jan09'!AA100,R25+'Jan09'!AA100)</f>
        <v>0</v>
      </c>
      <c r="AB25" s="61"/>
      <c r="AC25" s="60">
        <f>IF(T25=" ",'Jan09'!AC100,T25+'Jan09'!AC100)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IF(T$9="Y",'Jan09'!H101,0)</f>
        <v>0</v>
      </c>
      <c r="I26" s="121">
        <f>IF(T$9="Y",'Jan09'!I101,0)</f>
        <v>0</v>
      </c>
      <c r="J26" s="121">
        <f>IF(T$9="Y",'Jan09'!J101,0)</f>
        <v>0</v>
      </c>
      <c r="K26" s="121">
        <f>IF(T$9="Y",'Jan09'!K101,I26*J26)</f>
        <v>0</v>
      </c>
      <c r="L26" s="121">
        <f>IF(T$9="Y",'Jan09'!L101,0)</f>
        <v>0</v>
      </c>
      <c r="M26" s="233" t="str">
        <f>IF(E26=" "," ",IF(T$9="Y",'Jan09'!M101,IF((H26+K26+L26)&gt;0,H26+K26+L26," ")))</f>
        <v xml:space="preserve"> </v>
      </c>
      <c r="N26" s="237" t="str">
        <f>IF(M26=" "," ",IF(M26=0," ",IF(Employee!O$414="W1",AN26,AI26-'Jan09'!W101)))</f>
        <v xml:space="preserve"> </v>
      </c>
      <c r="O26" s="132" t="str">
        <f>IF(M26=" "," ",IF(M26=0," ",IF(Employee!P$407&gt;E$9,0,IF(C26="A",WNI!E878,IF(C26="B",WNI!F878,IF(C26="C",WNI!G878,IF(C26="J",WNI!H878,"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",WNI!I878))</f>
        <v xml:space="preserve"> </v>
      </c>
      <c r="U26" s="49"/>
      <c r="V26" s="60">
        <f>IF(Employee!H$424=E$9,Employee!D$424+SUM(M26)+'Jan09'!V101,SUM(M26)+'Jan09'!V101)</f>
        <v>0</v>
      </c>
      <c r="W26" s="60">
        <f>IF(Employee!H$424=E$9,Employee!D$425+SUM(N26)+'Jan09'!W101,SUM(N26)+'Jan09'!W101)</f>
        <v>0</v>
      </c>
      <c r="X26" s="60">
        <f>IF(O26=" ",'Jan09'!X101,O26+'Jan09'!X101)</f>
        <v>0</v>
      </c>
      <c r="Y26" s="60">
        <f>IF(P26=" ",'Jan09'!Y101,P26+'Jan09'!Y101)</f>
        <v>0</v>
      </c>
      <c r="Z26" s="60">
        <f>IF(Q26=" ",'Jan09'!Z101,Q26+'Jan09'!Z101)</f>
        <v>0</v>
      </c>
      <c r="AA26" s="60">
        <f>IF(R26=" ",'Jan09'!AA101,R26+'Jan09'!AA101)</f>
        <v>0</v>
      </c>
      <c r="AB26" s="61"/>
      <c r="AC26" s="60">
        <f>IF(T26=" ",'Jan09'!AC101,T26+'Jan09'!AC101)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IF(T$9="Y",'Jan09'!H102,0)</f>
        <v>0</v>
      </c>
      <c r="I27" s="121">
        <f>IF(T$9="Y",'Jan09'!I102,0)</f>
        <v>0</v>
      </c>
      <c r="J27" s="121">
        <f>IF(T$9="Y",'Jan09'!J102,0)</f>
        <v>0</v>
      </c>
      <c r="K27" s="121">
        <f>IF(T$9="Y",'Jan09'!K102,I27*J27)</f>
        <v>0</v>
      </c>
      <c r="L27" s="121">
        <f>IF(T$9="Y",'Jan09'!L102,0)</f>
        <v>0</v>
      </c>
      <c r="M27" s="233" t="str">
        <f>IF(E27=" "," ",IF(T$9="Y",'Jan09'!M102,IF((H27+K27+L27)&gt;0,H27+K27+L27," ")))</f>
        <v xml:space="preserve"> </v>
      </c>
      <c r="N27" s="237" t="str">
        <f>IF(M27=" "," ",IF(M27=0," ",IF(Employee!O$440="W1",AN27,AI27-'Jan09'!W102)))</f>
        <v xml:space="preserve"> </v>
      </c>
      <c r="O27" s="132" t="str">
        <f>IF(M27=" "," ",IF(M27=0," ",IF(Employee!P$433&gt;E$9,0,IF(C27="A",WNI!E879,IF(C27="B",WNI!F879,IF(C27="C",WNI!G879,IF(C27="J",WNI!H879,"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",WNI!I879))</f>
        <v xml:space="preserve"> </v>
      </c>
      <c r="U27" s="49"/>
      <c r="V27" s="60">
        <f>IF(Employee!H$450=E$9,Employee!D$450+SUM(M27)+'Jan09'!V102,SUM(M27)+'Jan09'!V102)</f>
        <v>0</v>
      </c>
      <c r="W27" s="60">
        <f>IF(Employee!H$450=E$9,Employee!D$451+SUM(N27)+'Jan09'!W102,SUM(N27)+'Jan09'!W102)</f>
        <v>0</v>
      </c>
      <c r="X27" s="60">
        <f>IF(O27=" ",'Jan09'!X102,O27+'Jan09'!X102)</f>
        <v>0</v>
      </c>
      <c r="Y27" s="60">
        <f>IF(P27=" ",'Jan09'!Y102,P27+'Jan09'!Y102)</f>
        <v>0</v>
      </c>
      <c r="Z27" s="60">
        <f>IF(Q27=" ",'Jan09'!Z102,Q27+'Jan09'!Z102)</f>
        <v>0</v>
      </c>
      <c r="AA27" s="60">
        <f>IF(R27=" ",'Jan09'!AA102,R27+'Jan09'!AA102)</f>
        <v>0</v>
      </c>
      <c r="AB27" s="61"/>
      <c r="AC27" s="60">
        <f>IF(T27=" ",'Jan09'!AC102,T27+'Jan09'!AC102)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IF(T$9="Y",'Jan09'!H103,0)</f>
        <v>0</v>
      </c>
      <c r="I28" s="121">
        <f>IF(T$9="Y",'Jan09'!I103,0)</f>
        <v>0</v>
      </c>
      <c r="J28" s="121">
        <f>IF(T$9="Y",'Jan09'!J103,0)</f>
        <v>0</v>
      </c>
      <c r="K28" s="121">
        <f>IF(T$9="Y",'Jan09'!K103,I28*J28)</f>
        <v>0</v>
      </c>
      <c r="L28" s="121">
        <f>IF(T$9="Y",'Jan09'!L103,0)</f>
        <v>0</v>
      </c>
      <c r="M28" s="233" t="str">
        <f>IF(E28=" "," ",IF(T$9="Y",'Jan09'!M103,IF((H28+K28+L28)&gt;0,H28+K28+L28," ")))</f>
        <v xml:space="preserve"> </v>
      </c>
      <c r="N28" s="237" t="str">
        <f>IF(M28=" "," ",IF(M28=0," ",IF(Employee!O$466="W1",AN28,AI28-'Jan09'!W103)))</f>
        <v xml:space="preserve"> </v>
      </c>
      <c r="O28" s="132" t="str">
        <f>IF(M28=" "," ",IF(M28=0," ",IF(Employee!P$459&gt;E$9,0,IF(C28="A",WNI!E880,IF(C28="B",WNI!F880,IF(C28="C",WNI!G880,IF(C28="J",WNI!H880,"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",WNI!I880))</f>
        <v xml:space="preserve"> </v>
      </c>
      <c r="U28" s="49"/>
      <c r="V28" s="60">
        <f>IF(Employee!H$476=E$9,Employee!D$476+SUM(M28)+'Jan09'!V103,SUM(M28)+'Jan09'!V103)</f>
        <v>0</v>
      </c>
      <c r="W28" s="60">
        <f>IF(Employee!H$476=E$9,Employee!D$477+SUM(N28)+'Jan09'!W103,SUM(N28)+'Jan09'!W103)</f>
        <v>0</v>
      </c>
      <c r="X28" s="60">
        <f>IF(O28=" ",'Jan09'!X103,O28+'Jan09'!X103)</f>
        <v>0</v>
      </c>
      <c r="Y28" s="60">
        <f>IF(P28=" ",'Jan09'!Y103,P28+'Jan09'!Y103)</f>
        <v>0</v>
      </c>
      <c r="Z28" s="60">
        <f>IF(Q28=" ",'Jan09'!Z103,Q28+'Jan09'!Z103)</f>
        <v>0</v>
      </c>
      <c r="AA28" s="60">
        <f>IF(R28=" ",'Jan09'!AA103,R28+'Jan09'!AA103)</f>
        <v>0</v>
      </c>
      <c r="AB28" s="61"/>
      <c r="AC28" s="60">
        <f>IF(T28=" ",'Jan09'!AC103,T28+'Jan09'!AC103)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IF(T$9="Y",'Jan09'!H104,0)</f>
        <v>0</v>
      </c>
      <c r="I29" s="121">
        <f>IF(T$9="Y",'Jan09'!I104,0)</f>
        <v>0</v>
      </c>
      <c r="J29" s="121">
        <f>IF(T$9="Y",'Jan09'!J104,0)</f>
        <v>0</v>
      </c>
      <c r="K29" s="121">
        <f>IF(T$9="Y",'Jan09'!K104,I29*J29)</f>
        <v>0</v>
      </c>
      <c r="L29" s="121">
        <f>IF(T$9="Y",'Jan09'!L104,0)</f>
        <v>0</v>
      </c>
      <c r="M29" s="233" t="str">
        <f>IF(E29=" "," ",IF(T$9="Y",'Jan09'!M104,IF((H29+K29+L29)&gt;0,H29+K29+L29," ")))</f>
        <v xml:space="preserve"> </v>
      </c>
      <c r="N29" s="237" t="str">
        <f>IF(M29=" "," ",IF(M29=0," ",IF(Employee!O$492="W1",AN29,AI29-'Jan09'!W104)))</f>
        <v xml:space="preserve"> </v>
      </c>
      <c r="O29" s="132" t="str">
        <f>IF(M29=" "," ",IF(M29=0," ",IF(Employee!P$485&gt;E$9,0,IF(C29="A",WNI!E881,IF(C29="B",WNI!F881,IF(C29="C",WNI!G881,IF(C29="J",WNI!H881,"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",WNI!I881))</f>
        <v xml:space="preserve"> </v>
      </c>
      <c r="U29" s="49"/>
      <c r="V29" s="60">
        <f>IF(Employee!H$502=E$9,Employee!D$502+SUM(M29)+'Jan09'!V104,SUM(M29)+'Jan09'!V104)</f>
        <v>0</v>
      </c>
      <c r="W29" s="60">
        <f>IF(Employee!H$502=E$9,Employee!D$503+SUM(N29)+'Jan09'!W104,SUM(N29)+'Jan09'!W104)</f>
        <v>0</v>
      </c>
      <c r="X29" s="60">
        <f>IF(O29=" ",'Jan09'!X104,O29+'Jan09'!X104)</f>
        <v>0</v>
      </c>
      <c r="Y29" s="60">
        <f>IF(P29=" ",'Jan09'!Y104,P29+'Jan09'!Y104)</f>
        <v>0</v>
      </c>
      <c r="Z29" s="60">
        <f>IF(Q29=" ",'Jan09'!Z104,Q29+'Jan09'!Z104)</f>
        <v>0</v>
      </c>
      <c r="AA29" s="60">
        <f>IF(R29=" ",'Jan09'!AA104,R29+'Jan09'!AA104)</f>
        <v>0</v>
      </c>
      <c r="AB29" s="61"/>
      <c r="AC29" s="60">
        <f>IF(T29=" ",'Jan09'!AC104,T29+'Jan09'!AC104)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IF(T$9="Y",'Jan09'!H105,0)</f>
        <v>0</v>
      </c>
      <c r="I30" s="147">
        <f>IF(T$9="Y",'Jan09'!I105,0)</f>
        <v>0</v>
      </c>
      <c r="J30" s="147">
        <f>IF(T$9="Y",'Jan09'!J105,0)</f>
        <v>0</v>
      </c>
      <c r="K30" s="147">
        <f>IF(T$9="Y",'Jan09'!K105,I30*J30)</f>
        <v>0</v>
      </c>
      <c r="L30" s="147">
        <f>IF(T$9="Y",'Jan09'!L105,0)</f>
        <v>0</v>
      </c>
      <c r="M30" s="234" t="str">
        <f>IF(E30=" "," ",IF(T$9="Y",'Jan09'!M105,IF((H30+K30+L30)&gt;0,H30+K30+L30," ")))</f>
        <v xml:space="preserve"> </v>
      </c>
      <c r="N30" s="134" t="str">
        <f>IF(M30=" "," ",IF(M30=0," ",IF(Employee!O$518="W1",AN30,AI30-'Jan09'!W105)))</f>
        <v xml:space="preserve"> </v>
      </c>
      <c r="O30" s="132" t="str">
        <f>IF(M30=" "," ",IF(M30=0," ",IF(Employee!P$511&gt;E$9,0,IF(C30="A",WNI!E882,IF(C30="B",WNI!F882,IF(C30="C",WNI!G882,IF(C30="J",WNI!H882,"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",WNI!I882))</f>
        <v xml:space="preserve"> </v>
      </c>
      <c r="U30" s="49"/>
      <c r="V30" s="60">
        <f>IF(Employee!H$528=E$9,Employee!D$528+SUM(M30)+'Jan09'!V105,SUM(M30)+'Jan09'!V105)</f>
        <v>0</v>
      </c>
      <c r="W30" s="60">
        <f>IF(Employee!H$528=E$9,Employee!D$529+SUM(N30)+'Jan09'!W105,SUM(N30)+'Jan09'!W105)</f>
        <v>0</v>
      </c>
      <c r="X30" s="60">
        <f>IF(O30=" ",'Jan09'!X105,O30+'Jan09'!X105)</f>
        <v>0</v>
      </c>
      <c r="Y30" s="60">
        <f>IF(P30=" ",'Jan09'!Y105,P30+'Jan09'!Y105)</f>
        <v>0</v>
      </c>
      <c r="Z30" s="60">
        <f>IF(Q30=" ",'Jan09'!Z105,Q30+'Jan09'!Z105)</f>
        <v>0</v>
      </c>
      <c r="AA30" s="60">
        <f>IF(R30=" ",'Jan09'!AA105,R30+'Jan09'!AA105)</f>
        <v>0</v>
      </c>
      <c r="AB30" s="61"/>
      <c r="AC30" s="60">
        <f>IF(T30=" ",'Jan09'!AC105,T30+'Jan09'!AC105)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45</v>
      </c>
      <c r="F34" s="62"/>
      <c r="G34" s="62"/>
      <c r="H34" s="399" t="s">
        <v>39</v>
      </c>
      <c r="I34" s="400"/>
      <c r="J34" s="398"/>
      <c r="K34" s="401" t="s">
        <v>334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",IF(Employee!P$17&gt;E$34,0,IF(C36="A",WNI!E883,IF(C36="B",WNI!F883,IF(C36="C",WNI!G883,IF(C36="J",WNI!H883,"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",WNI!I883))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",IF(Employee!P$43&gt;E$34,0,IF(C37="A",WNI!E884,IF(C37="B",WNI!F884,IF(C37="C",WNI!G884,IF(C37="J",WNI!H884,"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",WNI!I884))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",IF(Employee!P$69&gt;E$34,0,IF(C38="A",WNI!E885,IF(C38="B",WNI!F885,IF(C38="C",WNI!G885,IF(C38="J",WNI!H885,"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",WNI!I885))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",IF(Employee!P$95&gt;E$34,0,IF(C39="A",WNI!E886,IF(C39="B",WNI!F886,IF(C39="C",WNI!G886,IF(C39="J",WNI!H886,"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",WNI!I886))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",IF(Employee!P$121&gt;E$34,0,IF(C40="A",WNI!E887,IF(C40="B",WNI!F887,IF(C40="C",WNI!G887,IF(C40="J",WNI!H887,"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",WNI!I887))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",IF(Employee!P$147&gt;E$34,0,IF(C41="A",WNI!E888,IF(C41="B",WNI!F888,IF(C41="C",WNI!G888,IF(C41="J",WNI!H888,"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",WNI!I888))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",IF(Employee!P$173&gt;E$34,0,IF(C42="A",WNI!E889,IF(C42="B",WNI!F889,IF(C42="C",WNI!G889,IF(C42="J",WNI!H889,"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",WNI!I889))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",IF(Employee!P$199&gt;E$34,0,IF(C43="A",WNI!E890,IF(C43="B",WNI!F890,IF(C43="C",WNI!G890,IF(C43="J",WNI!H890,"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",WNI!I890))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",IF(Employee!P$225&gt;E$34,0,IF(C44="A",WNI!E891,IF(C44="B",WNI!F891,IF(C44="C",WNI!G891,IF(C44="J",WNI!H891,"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",WNI!I891))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",IF(Employee!P$251&gt;E$34,0,IF(C45="A",WNI!E892,IF(C45="B",WNI!F892,IF(C45="C",WNI!G892,IF(C45="J",WNI!H892,"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",WNI!I892))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",IF(Employee!P$277&gt;E$34,0,IF(C46="A",WNI!E893,IF(C46="B",WNI!F893,IF(C46="C",WNI!G893,IF(C46="J",WNI!H893,"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",WNI!I893))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",IF(Employee!P$303&gt;E$34,0,IF(C47="A",WNI!E894,IF(C47="B",WNI!F894,IF(C47="C",WNI!G894,IF(C47="J",WNI!H894,"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",WNI!I894))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",IF(Employee!P$329&gt;E$34,0,IF(C48="A",WNI!E895,IF(C48="B",WNI!F895,IF(C48="C",WNI!G895,IF(C48="J",WNI!H895,"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",WNI!I895))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",IF(Employee!P$355&gt;E$34,0,IF(C49="A",WNI!E896,IF(C49="B",WNI!F896,IF(C49="C",WNI!G896,IF(C49="J",WNI!H896,"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",WNI!I896))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",IF(Employee!P$381&gt;E$34,0,IF(C50="A",WNI!E897,IF(C50="B",WNI!F897,IF(C50="C",WNI!G897,IF(C50="J",WNI!H897,"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",WNI!I897))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",IF(Employee!P$407&gt;E$34,0,IF(C51="A",WNI!E898,IF(C51="B",WNI!F898,IF(C51="C",WNI!G898,IF(C51="J",WNI!H898,"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",WNI!I898))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",IF(Employee!P$433&gt;E$34,0,IF(C52="A",WNI!E899,IF(C52="B",WNI!F899,IF(C52="C",WNI!G899,IF(C52="J",WNI!H899,"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",WNI!I899))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",IF(Employee!P$459&gt;E$34,0,IF(C53="A",WNI!E900,IF(C53="B",WNI!F900,IF(C53="C",WNI!G900,IF(C53="J",WNI!H900,"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",WNI!I900))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",IF(Employee!P$485&gt;E$34,0,IF(C54="A",WNI!E901,IF(C54="B",WNI!F901,IF(C54="C",WNI!G901,IF(C54="J",WNI!H901,"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",WNI!I901))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",IF(Employee!P$511&gt;E$34,0,IF(C55="A",WNI!E902,IF(C55="B",WNI!F902,IF(C55="C",WNI!G902,IF(C55="J",WNI!H902,"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",WNI!I902))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46</v>
      </c>
      <c r="F59" s="62"/>
      <c r="G59" s="62"/>
      <c r="H59" s="399" t="s">
        <v>39</v>
      </c>
      <c r="I59" s="400"/>
      <c r="J59" s="398"/>
      <c r="K59" s="401" t="s">
        <v>335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",IF(Employee!P$17&gt;E$59,0,IF(C61="A",WNI!E903,IF(C61="B",WNI!F903,IF(C61="C",WNI!G903,IF(C61="J",WNI!H903,"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",WNI!I903))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",IF(Employee!P$43&gt;E$59,0,IF(C62="A",WNI!E904,IF(C62="B",WNI!F904,IF(C62="C",WNI!G904,IF(C62="J",WNI!H904,"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",WNI!I904))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",IF(Employee!P$69&gt;E$59,0,IF(C63="A",WNI!E905,IF(C63="B",WNI!F905,IF(C63="C",WNI!G905,IF(C63="J",WNI!H905,"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",WNI!I905))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",IF(Employee!P$95&gt;E$59,0,IF(C64="A",WNI!E906,IF(C64="B",WNI!F906,IF(C64="C",WNI!G906,IF(C64="J",WNI!H906,"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",WNI!I906))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",IF(Employee!P$121&gt;E$59,0,IF(C65="A",WNI!E907,IF(C65="B",WNI!F907,IF(C65="C",WNI!G907,IF(C65="J",WNI!H907,"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",WNI!I907))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",IF(Employee!P$147&gt;E$59,0,IF(C66="A",WNI!E908,IF(C66="B",WNI!F908,IF(C66="C",WNI!G908,IF(C66="J",WNI!H908,"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",WNI!I908))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",IF(Employee!P$173&gt;E$59,0,IF(C67="A",WNI!E909,IF(C67="B",WNI!F909,IF(C67="C",WNI!G909,IF(C67="J",WNI!H909,"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",WNI!I909))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",IF(Employee!P$199&gt;E$59,0,IF(C68="A",WNI!E910,IF(C68="B",WNI!F910,IF(C68="C",WNI!G910,IF(C68="J",WNI!H910,"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",WNI!I910))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",IF(Employee!P$225&gt;E$59,0,IF(C69="A",WNI!E911,IF(C69="B",WNI!F911,IF(C69="C",WNI!G911,IF(C69="J",WNI!H911,"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",WNI!I911))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",IF(Employee!P$251&gt;E$59,0,IF(C70="A",WNI!E912,IF(C70="B",WNI!F912,IF(C70="C",WNI!G912,IF(C70="J",WNI!H912,"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",WNI!I912))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",IF(Employee!P$277&gt;E$59,0,IF(C71="A",WNI!E913,IF(C71="B",WNI!F913,IF(C71="C",WNI!G913,IF(C71="J",WNI!H913,"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",WNI!I913))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",IF(Employee!P$303&gt;E$59,0,IF(C72="A",WNI!E914,IF(C72="B",WNI!F914,IF(C72="C",WNI!G914,IF(C72="J",WNI!H914,"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",WNI!I914))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",IF(Employee!P$329&gt;E$59,0,IF(C73="A",WNI!E915,IF(C73="B",WNI!F915,IF(C73="C",WNI!G915,IF(C73="J",WNI!H915,"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",WNI!I915))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",IF(Employee!P$355&gt;E$59,0,IF(C74="A",WNI!E916,IF(C74="B",WNI!F916,IF(C74="C",WNI!G916,IF(C74="J",WNI!H916,"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",WNI!I916))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",IF(Employee!P$381&gt;E$59,0,IF(C75="A",WNI!E917,IF(C75="B",WNI!F917,IF(C75="C",WNI!G917,IF(C75="J",WNI!H917,"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",WNI!I917))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",IF(Employee!P$407&gt;E$59,0,IF(C76="A",WNI!E918,IF(C76="B",WNI!F918,IF(C76="C",WNI!G918,IF(C76="J",WNI!H918,"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",WNI!I918))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",IF(Employee!P$433&gt;E$59,0,IF(C77="A",WNI!E919,IF(C77="B",WNI!F919,IF(C77="C",WNI!G919,IF(C77="J",WNI!H919,"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",WNI!I919))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",IF(Employee!P$459&gt;E$59,0,IF(C78="A",WNI!E920,IF(C78="B",WNI!F920,IF(C78="C",WNI!G920,IF(C78="J",WNI!H920,"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",WNI!I920))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",IF(Employee!P$485&gt;E$59,0,IF(C79="A",WNI!E921,IF(C79="B",WNI!F921,IF(C79="C",WNI!G921,IF(C79="J",WNI!H921,"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",WNI!I921))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",IF(Employee!P$511&gt;E$59,0,IF(C80="A",WNI!E922,IF(C80="B",WNI!F922,IF(C80="C",WNI!G922,IF(C80="J",WNI!H922,"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",WNI!I922))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47</v>
      </c>
      <c r="F84" s="62"/>
      <c r="G84" s="62"/>
      <c r="H84" s="399" t="s">
        <v>39</v>
      </c>
      <c r="I84" s="446"/>
      <c r="J84" s="447"/>
      <c r="K84" s="401" t="s">
        <v>336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",IF(Employee!P$17&gt;E$84,0,IF(C86="A",WNI!E923,IF(C86="B",WNI!F923,IF(C86="C",WNI!G923,IF(C86="J",WNI!H923,"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",WNI!I923))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",IF(Employee!P$43&gt;E$84,0,IF(C87="A",WNI!E924,IF(C87="B",WNI!F924,IF(C87="C",WNI!G924,IF(C87="J",WNI!H924,"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",WNI!I924))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",IF(Employee!P$69&gt;E$84,0,IF(C88="A",WNI!E925,IF(C88="B",WNI!F925,IF(C88="C",WNI!G925,IF(C88="J",WNI!H925,"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",WNI!I925))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",IF(Employee!P$95&gt;E$84,0,IF(C89="A",WNI!E926,IF(C89="B",WNI!F926,IF(C89="C",WNI!G926,IF(C89="J",WNI!H926,"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",WNI!I926))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",IF(Employee!P$121&gt;E$84,0,IF(C90="A",WNI!E927,IF(C90="B",WNI!F927,IF(C90="C",WNI!G927,IF(C90="J",WNI!H927,"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",WNI!I927))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",IF(Employee!P$147&gt;E$84,0,IF(C91="A",WNI!E928,IF(C91="B",WNI!F928,IF(C91="C",WNI!G928,IF(C91="J",WNI!H928,"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",WNI!I928))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",IF(Employee!P$173&gt;E$84,0,IF(C92="A",WNI!E929,IF(C92="B",WNI!F929,IF(C92="C",WNI!G929,IF(C92="J",WNI!H929,"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",WNI!I929))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",IF(Employee!P$199&gt;E$84,0,IF(C93="A",WNI!E930,IF(C93="B",WNI!F930,IF(C93="C",WNI!G930,IF(C93="J",WNI!H930,"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",WNI!I930))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",IF(Employee!P$225&gt;E$84,0,IF(C94="A",WNI!E931,IF(C94="B",WNI!F931,IF(C94="C",WNI!G931,IF(C94="J",WNI!H931,"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",WNI!I931))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",IF(Employee!P$251&gt;E$84,0,IF(C95="A",WNI!E932,IF(C95="B",WNI!F932,IF(C95="C",WNI!G932,IF(C95="J",WNI!H932,"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",WNI!I932))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",IF(Employee!P$277&gt;E$84,0,IF(C96="A",WNI!E933,IF(C96="B",WNI!F933,IF(C96="C",WNI!G933,IF(C96="J",WNI!H933,"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",WNI!I933))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",IF(Employee!P$303&gt;E$84,0,IF(C97="A",WNI!E934,IF(C97="B",WNI!F934,IF(C97="C",WNI!G934,IF(C97="J",WNI!H934,"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",WNI!I934))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",IF(Employee!P$329&gt;E$84,0,IF(C98="A",WNI!E935,IF(C98="B",WNI!F935,IF(C98="C",WNI!G935,IF(C98="J",WNI!H935,"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",WNI!I935))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",IF(Employee!P$355&gt;E$84,0,IF(C99="A",WNI!E936,IF(C99="B",WNI!F936,IF(C99="C",WNI!G936,IF(C99="J",WNI!H936,"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",WNI!I936))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",IF(Employee!P$381&gt;E$84,0,IF(C100="A",WNI!E937,IF(C100="B",WNI!F937,IF(C100="C",WNI!G937,IF(C100="J",WNI!H937,"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",WNI!I937))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",IF(Employee!P$407&gt;E$84,0,IF(C101="A",WNI!E938,IF(C101="B",WNI!F938,IF(C101="C",WNI!G938,IF(C101="J",WNI!H938,"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",WNI!I938))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",IF(Employee!P$433&gt;E$84,0,IF(C102="A",WNI!E939,IF(C102="B",WNI!F939,IF(C102="C",WNI!G939,IF(C102="J",WNI!H939,"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",WNI!I939))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",IF(Employee!P$459&gt;E$84,0,IF(C103="A",WNI!E940,IF(C103="B",WNI!F940,IF(C103="C",WNI!G940,IF(C103="J",WNI!H940,"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",WNI!I940))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",IF(Employee!P$485&gt;E$84,0,IF(C104="A",WNI!E941,IF(C104="B",WNI!F941,IF(C104="C",WNI!G941,IF(C104="J",WNI!H941,"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",WNI!I941))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",IF(Employee!P$511&gt;E$84,0,IF(C105="A",WNI!E942,IF(C105="B",WNI!F942,IF(C105="C",WNI!G942,IF(C105="J",WNI!H942,"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",WNI!I942))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11</v>
      </c>
      <c r="F109" s="62"/>
      <c r="G109" s="62"/>
      <c r="H109" s="399" t="s">
        <v>39</v>
      </c>
      <c r="I109" s="400"/>
      <c r="J109" s="398"/>
      <c r="K109" s="401" t="s">
        <v>337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IF(T$109="Y",'Jan09'!H111,0)</f>
        <v>0</v>
      </c>
      <c r="I111" s="117">
        <f>IF(T$109="Y",'Jan09'!I111,0)</f>
        <v>0</v>
      </c>
      <c r="J111" s="117">
        <f>IF(T$109="Y",'Jan09'!J111,0)</f>
        <v>0</v>
      </c>
      <c r="K111" s="117">
        <f>IF(T$109="Y",'Jan09'!K111,I111*J111)</f>
        <v>0</v>
      </c>
      <c r="L111" s="117">
        <f>IF(T$109="Y",'Jan09'!L111,0)</f>
        <v>0</v>
      </c>
      <c r="M111" s="232" t="str">
        <f>IF(E111=" "," ",IF(T$109="Y",'Jan09'!M111,IF((H111+K111+L111)&gt;0,H111+K111+L111," ")))</f>
        <v xml:space="preserve"> </v>
      </c>
      <c r="N111" s="235" t="str">
        <f>IF(M111=" "," ",IF(M111=0," ",IF(Employee!O$24="M1",AN111,AI111-'Jan09'!W111)))</f>
        <v xml:space="preserve"> </v>
      </c>
      <c r="O111" s="130" t="str">
        <f>IF(M111=" "," ",IF(M111=0," ",IF(Employee!P$17&gt;E$109,0,IF(C111="A",MNI!E203,IF(C111="B",MNI!F203,IF(C111="C",MNI!G203,IF(C111="J",MNI!H203,"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",MNI!I203))</f>
        <v xml:space="preserve"> </v>
      </c>
      <c r="U111" s="49"/>
      <c r="V111" s="60">
        <f>IF(Employee!H$35=E$109,Employee!D$34+SUM(M111)+'Jan09'!V111,SUM(M111)+'Jan09'!V111)</f>
        <v>0</v>
      </c>
      <c r="W111" s="60">
        <f>IF(Employee!H$35=E$109,Employee!D$35+SUM(N111)+'Jan09'!W111,SUM(N111)+'Jan09'!W111)</f>
        <v>0</v>
      </c>
      <c r="X111" s="60">
        <f>IF(O111=" ",'Jan09'!X111,O111+'Jan09'!X111)</f>
        <v>0</v>
      </c>
      <c r="Y111" s="60">
        <f>IF(P111=" ",'Jan09'!Y111,P111+'Jan09'!Y111)</f>
        <v>0</v>
      </c>
      <c r="Z111" s="60">
        <f>IF(Q111=" ",'Jan09'!Z111,Q111+'Jan09'!Z111)</f>
        <v>0</v>
      </c>
      <c r="AA111" s="60">
        <f>IF(R111=" ",'Jan09'!AA111,R111+'Jan09'!AA111)</f>
        <v>0</v>
      </c>
      <c r="AB111" s="61"/>
      <c r="AC111" s="60">
        <f>IF(T111=" ",'Jan09'!AC111,T111+'Jan09'!AC111)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IF(T$109="Y",'Jan09'!H112,0)</f>
        <v>0</v>
      </c>
      <c r="I112" s="121">
        <f>IF(T$109="Y",'Jan09'!I112,0)</f>
        <v>0</v>
      </c>
      <c r="J112" s="121">
        <f>IF(T$109="Y",'Jan09'!J112,0)</f>
        <v>0</v>
      </c>
      <c r="K112" s="121">
        <f>IF(T$109="Y",'Jan09'!K112,I112*J112)</f>
        <v>0</v>
      </c>
      <c r="L112" s="121">
        <f>IF(T$109="Y",'Jan09'!L112,0)</f>
        <v>0</v>
      </c>
      <c r="M112" s="233" t="str">
        <f>IF(E112=" "," ",IF(T$109="Y",'Jan09'!M112,IF((H112+K112+L112)&gt;0,H112+K112+L112," ")))</f>
        <v xml:space="preserve"> </v>
      </c>
      <c r="N112" s="237" t="str">
        <f>IF(M112=" "," ",IF(M112=0," ",IF(Employee!O$50="M1",AN112,AI112-'Jan09'!W112)))</f>
        <v xml:space="preserve"> </v>
      </c>
      <c r="O112" s="132" t="str">
        <f>IF(M112=" "," ",IF(M112=0," ",IF(Employee!P$43&gt;E$109,0,IF(C112="A",MNI!E204,IF(C112="B",MNI!F204,IF(C112="C",MNI!G204,IF(C112="J",MNI!H204,"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",MNI!I204))</f>
        <v xml:space="preserve"> </v>
      </c>
      <c r="U112" s="49"/>
      <c r="V112" s="60">
        <f>IF(Employee!H$61=E$109,Employee!D$60+SUM(M112)+'Jan09'!V112,SUM(M112)+'Jan09'!V112)</f>
        <v>0</v>
      </c>
      <c r="W112" s="60">
        <f>IF(Employee!H$61=E$109,Employee!D$61+SUM(N112)+'Jan09'!W112,SUM(N112)+'Jan09'!W112)</f>
        <v>0</v>
      </c>
      <c r="X112" s="60">
        <f>IF(O112=" ",'Jan09'!X112,O112+'Jan09'!X112)</f>
        <v>0</v>
      </c>
      <c r="Y112" s="60">
        <f>IF(P112=" ",'Jan09'!Y112,P112+'Jan09'!Y112)</f>
        <v>0</v>
      </c>
      <c r="Z112" s="60">
        <f>IF(Q112=" ",'Jan09'!Z112,Q112+'Jan09'!Z112)</f>
        <v>0</v>
      </c>
      <c r="AA112" s="60">
        <f>IF(R112=" ",'Jan09'!AA112,R112+'Jan09'!AA112)</f>
        <v>0</v>
      </c>
      <c r="AB112" s="61"/>
      <c r="AC112" s="60">
        <f>IF(T112=" ",'Jan09'!AC112,T112+'Jan09'!AC112)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IF(T$109="Y",'Jan09'!H113,0)</f>
        <v>0</v>
      </c>
      <c r="I113" s="121">
        <f>IF(T$109="Y",'Jan09'!I113,0)</f>
        <v>0</v>
      </c>
      <c r="J113" s="121">
        <f>IF(T$109="Y",'Jan09'!J113,0)</f>
        <v>0</v>
      </c>
      <c r="K113" s="121">
        <f>IF(T$109="Y",'Jan09'!K113,I113*J113)</f>
        <v>0</v>
      </c>
      <c r="L113" s="121">
        <f>IF(T$109="Y",'Jan09'!L113,0)</f>
        <v>0</v>
      </c>
      <c r="M113" s="233" t="str">
        <f>IF(E113=" "," ",IF(T$109="Y",'Jan09'!M113,IF((H113+K113+L113)&gt;0,H113+K113+L113," ")))</f>
        <v xml:space="preserve"> </v>
      </c>
      <c r="N113" s="237" t="str">
        <f>IF(M113=" "," ",IF(M113=0," ",IF(Employee!O$76="M1",AN113,AI113-'Jan09'!W113)))</f>
        <v xml:space="preserve"> </v>
      </c>
      <c r="O113" s="132" t="str">
        <f>IF(M113=" "," ",IF(M113=0," ",IF(Employee!P$69&gt;E$109,0,IF(C113="A",MNI!E205,IF(C113="B",MNI!F205,IF(C113="C",MNI!G205,IF(C113="J",MNI!H205,"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",MNI!I205))</f>
        <v xml:space="preserve"> </v>
      </c>
      <c r="U113" s="49"/>
      <c r="V113" s="60">
        <f>IF(Employee!H$87=E$109,Employee!D$86+SUM(M113)+'Jan09'!V113,SUM(M113)+'Jan09'!V113)</f>
        <v>0</v>
      </c>
      <c r="W113" s="60">
        <f>IF(Employee!H$87=E$109,Employee!D$87+SUM(N113)+'Jan09'!W113,SUM(N113)+'Jan09'!W113)</f>
        <v>0</v>
      </c>
      <c r="X113" s="60">
        <f>IF(O113=" ",'Jan09'!X113,O113+'Jan09'!X113)</f>
        <v>0</v>
      </c>
      <c r="Y113" s="60">
        <f>IF(P113=" ",'Jan09'!Y113,P113+'Jan09'!Y113)</f>
        <v>0</v>
      </c>
      <c r="Z113" s="60">
        <f>IF(Q113=" ",'Jan09'!Z113,Q113+'Jan09'!Z113)</f>
        <v>0</v>
      </c>
      <c r="AA113" s="60">
        <f>IF(R113=" ",'Jan09'!AA113,R113+'Jan09'!AA113)</f>
        <v>0</v>
      </c>
      <c r="AB113" s="61"/>
      <c r="AC113" s="60">
        <f>IF(T113=" ",'Jan09'!AC113,T113+'Jan09'!AC113)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IF(T$109="Y",'Jan09'!H114,0)</f>
        <v>0</v>
      </c>
      <c r="I114" s="121">
        <f>IF(T$109="Y",'Jan09'!I114,0)</f>
        <v>0</v>
      </c>
      <c r="J114" s="121">
        <f>IF(T$109="Y",'Jan09'!J114,0)</f>
        <v>0</v>
      </c>
      <c r="K114" s="121">
        <f>IF(T$109="Y",'Jan09'!K114,I114*J114)</f>
        <v>0</v>
      </c>
      <c r="L114" s="121">
        <f>IF(T$109="Y",'Jan09'!L114,0)</f>
        <v>0</v>
      </c>
      <c r="M114" s="233" t="str">
        <f>IF(E114=" "," ",IF(T$109="Y",'Jan09'!M114,IF((H114+K114+L114)&gt;0,H114+K114+L114," ")))</f>
        <v xml:space="preserve"> </v>
      </c>
      <c r="N114" s="237" t="str">
        <f>IF(M114=" "," ",IF(M114=0," ",IF(Employee!O$102="M1",AN114,AI114-'Jan09'!W114)))</f>
        <v xml:space="preserve"> </v>
      </c>
      <c r="O114" s="132" t="str">
        <f>IF(M114=" "," ",IF(M114=0," ",IF(Employee!P$95&gt;E$109,0,IF(C114="A",MNI!E206,IF(C114="B",MNI!F206,IF(C114="C",MNI!G206,IF(C114="J",MNI!H206,"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",MNI!I206))</f>
        <v xml:space="preserve"> </v>
      </c>
      <c r="U114" s="49"/>
      <c r="V114" s="60">
        <f>IF(Employee!H$113=E$109,Employee!D$112+SUM(M114)+'Jan09'!V114,SUM(M114)+'Jan09'!V114)</f>
        <v>0</v>
      </c>
      <c r="W114" s="60">
        <f>IF(Employee!H$113=E$109,Employee!D$113+SUM(N114)+'Jan09'!W114,SUM(N114)+'Jan09'!W114)</f>
        <v>0</v>
      </c>
      <c r="X114" s="60">
        <f>IF(O114=" ",'Jan09'!X114,O114+'Jan09'!X114)</f>
        <v>0</v>
      </c>
      <c r="Y114" s="60">
        <f>IF(P114=" ",'Jan09'!Y114,P114+'Jan09'!Y114)</f>
        <v>0</v>
      </c>
      <c r="Z114" s="60">
        <f>IF(Q114=" ",'Jan09'!Z114,Q114+'Jan09'!Z114)</f>
        <v>0</v>
      </c>
      <c r="AA114" s="60">
        <f>IF(R114=" ",'Jan09'!AA114,R114+'Jan09'!AA114)</f>
        <v>0</v>
      </c>
      <c r="AB114" s="61"/>
      <c r="AC114" s="60">
        <f>IF(T114=" ",'Jan09'!AC114,T114+'Jan09'!AC114)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IF(T$109="Y",'Jan09'!H115,0)</f>
        <v>0</v>
      </c>
      <c r="I115" s="121">
        <f>IF(T$109="Y",'Jan09'!I115,0)</f>
        <v>0</v>
      </c>
      <c r="J115" s="121">
        <f>IF(T$109="Y",'Jan09'!J115,0)</f>
        <v>0</v>
      </c>
      <c r="K115" s="121">
        <f>IF(T$109="Y",'Jan09'!K115,I115*J115)</f>
        <v>0</v>
      </c>
      <c r="L115" s="121">
        <f>IF(T$109="Y",'Jan09'!L115,0)</f>
        <v>0</v>
      </c>
      <c r="M115" s="233" t="str">
        <f>IF(E115=" "," ",IF(T$109="Y",'Jan09'!M115,IF((H115+K115+L115)&gt;0,H115+K115+L115," ")))</f>
        <v xml:space="preserve"> </v>
      </c>
      <c r="N115" s="237" t="str">
        <f>IF(M115=" "," ",IF(M115=0," ",IF(Employee!O$128="M1",AN115,AI115-'Jan09'!W115)))</f>
        <v xml:space="preserve"> </v>
      </c>
      <c r="O115" s="132" t="str">
        <f>IF(M115=" "," ",IF(M115=0," ",IF(Employee!P$121&gt;E$109,0,IF(C115="A",MNI!E207,IF(C115="B",MNI!F207,IF(C115="C",MNI!G207,IF(C115="J",MNI!H207,"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",MNI!I207))</f>
        <v xml:space="preserve"> </v>
      </c>
      <c r="U115" s="49"/>
      <c r="V115" s="60">
        <f>IF(Employee!H$139=E$109,Employee!D$138+SUM(M115)+'Jan09'!V115,SUM(M115)+'Jan09'!V115)</f>
        <v>0</v>
      </c>
      <c r="W115" s="60">
        <f>IF(Employee!H$139=E$109,Employee!D$139+SUM(N115)+'Jan09'!W115,SUM(N115)+'Jan09'!W115)</f>
        <v>0</v>
      </c>
      <c r="X115" s="60">
        <f>IF(O115=" ",'Jan09'!X115,O115+'Jan09'!X115)</f>
        <v>0</v>
      </c>
      <c r="Y115" s="60">
        <f>IF(P115=" ",'Jan09'!Y115,P115+'Jan09'!Y115)</f>
        <v>0</v>
      </c>
      <c r="Z115" s="60">
        <f>IF(Q115=" ",'Jan09'!Z115,Q115+'Jan09'!Z115)</f>
        <v>0</v>
      </c>
      <c r="AA115" s="60">
        <f>IF(R115=" ",'Jan09'!AA115,R115+'Jan09'!AA115)</f>
        <v>0</v>
      </c>
      <c r="AB115" s="61"/>
      <c r="AC115" s="60">
        <f>IF(T115=" ",'Jan09'!AC115,T115+'Jan09'!AC115)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IF(T$109="Y",'Jan09'!H116,0)</f>
        <v>0</v>
      </c>
      <c r="I116" s="121">
        <f>IF(T$109="Y",'Jan09'!I116,0)</f>
        <v>0</v>
      </c>
      <c r="J116" s="121">
        <f>IF(T$109="Y",'Jan09'!J116,0)</f>
        <v>0</v>
      </c>
      <c r="K116" s="121">
        <f>IF(T$109="Y",'Jan09'!K116,I116*J116)</f>
        <v>0</v>
      </c>
      <c r="L116" s="121">
        <f>IF(T$109="Y",'Jan09'!L116,0)</f>
        <v>0</v>
      </c>
      <c r="M116" s="233" t="str">
        <f>IF(E116=" "," ",IF(T$109="Y",'Jan09'!M116,IF((H116+K116+L116)&gt;0,H116+K116+L116," ")))</f>
        <v xml:space="preserve"> </v>
      </c>
      <c r="N116" s="237" t="str">
        <f>IF(M116=" "," ",IF(M116=0," ",IF(Employee!O$154="M1",AN116,AI116-'Jan09'!W116)))</f>
        <v xml:space="preserve"> </v>
      </c>
      <c r="O116" s="132" t="str">
        <f>IF(M116=" "," ",IF(M116=0," ",IF(Employee!P$147&gt;E$109,0,IF(C116="A",MNI!E208,IF(C116="B",MNI!F208,IF(C116="C",MNI!G208,IF(C116="J",MNI!H208,"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",MNI!I208))</f>
        <v xml:space="preserve"> </v>
      </c>
      <c r="U116" s="49"/>
      <c r="V116" s="60">
        <f>IF(Employee!H$165=E$109,Employee!D$164+SUM(M116)+'Jan09'!V116,SUM(M116)+'Jan09'!V116)</f>
        <v>0</v>
      </c>
      <c r="W116" s="60">
        <f>IF(Employee!H$165=E$109,Employee!D$165+SUM(N116)+'Jan09'!W116,SUM(N116)+'Jan09'!W116)</f>
        <v>0</v>
      </c>
      <c r="X116" s="60">
        <f>IF(O116=" ",'Jan09'!X116,O116+'Jan09'!X116)</f>
        <v>0</v>
      </c>
      <c r="Y116" s="60">
        <f>IF(P116=" ",'Jan09'!Y116,P116+'Jan09'!Y116)</f>
        <v>0</v>
      </c>
      <c r="Z116" s="60">
        <f>IF(Q116=" ",'Jan09'!Z116,Q116+'Jan09'!Z116)</f>
        <v>0</v>
      </c>
      <c r="AA116" s="60">
        <f>IF(R116=" ",'Jan09'!AA116,R116+'Jan09'!AA116)</f>
        <v>0</v>
      </c>
      <c r="AB116" s="61"/>
      <c r="AC116" s="60">
        <f>IF(T116=" ",'Jan09'!AC116,T116+'Jan09'!AC116)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IF(T$109="Y",'Jan09'!H117,0)</f>
        <v>0</v>
      </c>
      <c r="I117" s="121">
        <f>IF(T$109="Y",'Jan09'!I117,0)</f>
        <v>0</v>
      </c>
      <c r="J117" s="121">
        <f>IF(T$109="Y",'Jan09'!J117,0)</f>
        <v>0</v>
      </c>
      <c r="K117" s="121">
        <f>IF(T$109="Y",'Jan09'!K117,I117*J117)</f>
        <v>0</v>
      </c>
      <c r="L117" s="121">
        <f>IF(T$109="Y",'Jan09'!L117,0)</f>
        <v>0</v>
      </c>
      <c r="M117" s="233" t="str">
        <f>IF(E117=" "," ",IF(T$109="Y",'Jan09'!M117,IF((H117+K117+L117)&gt;0,H117+K117+L117," ")))</f>
        <v xml:space="preserve"> </v>
      </c>
      <c r="N117" s="237" t="str">
        <f>IF(M117=" "," ",IF(M117=0," ",IF(Employee!O$180="M1",AN117,AI117-'Jan09'!W117)))</f>
        <v xml:space="preserve"> </v>
      </c>
      <c r="O117" s="132" t="str">
        <f>IF(M117=" "," ",IF(M117=0," ",IF(Employee!P$173&gt;E$109,0,IF(C117="A",MNI!E209,IF(C117="B",MNI!F209,IF(C117="C",MNI!G209,IF(C117="J",MNI!H209,"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",MNI!I209))</f>
        <v xml:space="preserve"> </v>
      </c>
      <c r="U117" s="49"/>
      <c r="V117" s="60">
        <f>IF(Employee!H$191=E$109,Employee!D$190+SUM(M117)+'Jan09'!V117,SUM(M117)+'Jan09'!V117)</f>
        <v>0</v>
      </c>
      <c r="W117" s="60">
        <f>IF(Employee!H$191=E$109,Employee!D$191+SUM(N117)+'Jan09'!W117,SUM(N117)+'Jan09'!W117)</f>
        <v>0</v>
      </c>
      <c r="X117" s="60">
        <f>IF(O117=" ",'Jan09'!X117,O117+'Jan09'!X117)</f>
        <v>0</v>
      </c>
      <c r="Y117" s="60">
        <f>IF(P117=" ",'Jan09'!Y117,P117+'Jan09'!Y117)</f>
        <v>0</v>
      </c>
      <c r="Z117" s="60">
        <f>IF(Q117=" ",'Jan09'!Z117,Q117+'Jan09'!Z117)</f>
        <v>0</v>
      </c>
      <c r="AA117" s="60">
        <f>IF(R117=" ",'Jan09'!AA117,R117+'Jan09'!AA117)</f>
        <v>0</v>
      </c>
      <c r="AB117" s="61"/>
      <c r="AC117" s="60">
        <f>IF(T117=" ",'Jan09'!AC117,T117+'Jan09'!AC117)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IF(T$109="Y",'Jan09'!H118,0)</f>
        <v>0</v>
      </c>
      <c r="I118" s="121">
        <f>IF(T$109="Y",'Jan09'!I118,0)</f>
        <v>0</v>
      </c>
      <c r="J118" s="121">
        <f>IF(T$109="Y",'Jan09'!J118,0)</f>
        <v>0</v>
      </c>
      <c r="K118" s="121">
        <f>IF(T$109="Y",'Jan09'!K118,I118*J118)</f>
        <v>0</v>
      </c>
      <c r="L118" s="121">
        <f>IF(T$109="Y",'Jan09'!L118,0)</f>
        <v>0</v>
      </c>
      <c r="M118" s="233" t="str">
        <f>IF(E118=" "," ",IF(T$109="Y",'Jan09'!M118,IF((H118+K118+L118)&gt;0,H118+K118+L118," ")))</f>
        <v xml:space="preserve"> </v>
      </c>
      <c r="N118" s="237" t="str">
        <f>IF(M118=" "," ",IF(M118=0," ",IF(Employee!O$206="M1",AN118,AI118-'Jan09'!W118)))</f>
        <v xml:space="preserve"> </v>
      </c>
      <c r="O118" s="132" t="str">
        <f>IF(M118=" "," ",IF(M118=0," ",IF(Employee!P$199&gt;E$109,0,IF(C118="A",MNI!E210,IF(C118="B",MNI!F210,IF(C118="C",MNI!G210,IF(C118="J",MNI!H210,"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",MNI!I210))</f>
        <v xml:space="preserve"> </v>
      </c>
      <c r="U118" s="49"/>
      <c r="V118" s="60">
        <f>IF(Employee!H$217=E$109,Employee!D$216+SUM(M118)+'Jan09'!V118,SUM(M118)+'Jan09'!V118)</f>
        <v>0</v>
      </c>
      <c r="W118" s="60">
        <f>IF(Employee!H$217=E$109,Employee!D$217+SUM(N118)+'Jan09'!W118,SUM(N118)+'Jan09'!W118)</f>
        <v>0</v>
      </c>
      <c r="X118" s="60">
        <f>IF(O118=" ",'Jan09'!X118,O118+'Jan09'!X118)</f>
        <v>0</v>
      </c>
      <c r="Y118" s="60">
        <f>IF(P118=" ",'Jan09'!Y118,P118+'Jan09'!Y118)</f>
        <v>0</v>
      </c>
      <c r="Z118" s="60">
        <f>IF(Q118=" ",'Jan09'!Z118,Q118+'Jan09'!Z118)</f>
        <v>0</v>
      </c>
      <c r="AA118" s="60">
        <f>IF(R118=" ",'Jan09'!AA118,R118+'Jan09'!AA118)</f>
        <v>0</v>
      </c>
      <c r="AB118" s="61"/>
      <c r="AC118" s="60">
        <f>IF(T118=" ",'Jan09'!AC118,T118+'Jan09'!AC118)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IF(T$109="Y",'Jan09'!H119,0)</f>
        <v>0</v>
      </c>
      <c r="I119" s="121">
        <f>IF(T$109="Y",'Jan09'!I119,0)</f>
        <v>0</v>
      </c>
      <c r="J119" s="121">
        <f>IF(T$109="Y",'Jan09'!J119,0)</f>
        <v>0</v>
      </c>
      <c r="K119" s="121">
        <f>IF(T$109="Y",'Jan09'!K119,I119*J119)</f>
        <v>0</v>
      </c>
      <c r="L119" s="121">
        <f>IF(T$109="Y",'Jan09'!L119,0)</f>
        <v>0</v>
      </c>
      <c r="M119" s="233" t="str">
        <f>IF(E119=" "," ",IF(T$109="Y",'Jan09'!M119,IF((H119+K119+L119)&gt;0,H119+K119+L119," ")))</f>
        <v xml:space="preserve"> </v>
      </c>
      <c r="N119" s="237" t="str">
        <f>IF(M119=" "," ",IF(M119=0," ",IF(Employee!O$232="M1",AN119,AI119-'Jan09'!W119)))</f>
        <v xml:space="preserve"> </v>
      </c>
      <c r="O119" s="132" t="str">
        <f>IF(M119=" "," ",IF(M119=0," ",IF(Employee!P$225&gt;E$109,0,IF(C119="A",MNI!E211,IF(C119="B",MNI!F211,IF(C119="C",MNI!G211,IF(C119="J",MNI!H211,"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",MNI!I211))</f>
        <v xml:space="preserve"> </v>
      </c>
      <c r="U119" s="49"/>
      <c r="V119" s="60">
        <f>IF(Employee!H$243=E$109,Employee!D$242+SUM(M119)+'Jan09'!V119,SUM(M119)+'Jan09'!V119)</f>
        <v>0</v>
      </c>
      <c r="W119" s="60">
        <f>IF(Employee!H$243=E$109,Employee!D$243+SUM(N119)+'Jan09'!W119,SUM(N119)+'Jan09'!W119)</f>
        <v>0</v>
      </c>
      <c r="X119" s="60">
        <f>IF(O119=" ",'Jan09'!X119,O119+'Jan09'!X119)</f>
        <v>0</v>
      </c>
      <c r="Y119" s="60">
        <f>IF(P119=" ",'Jan09'!Y119,P119+'Jan09'!Y119)</f>
        <v>0</v>
      </c>
      <c r="Z119" s="60">
        <f>IF(Q119=" ",'Jan09'!Z119,Q119+'Jan09'!Z119)</f>
        <v>0</v>
      </c>
      <c r="AA119" s="60">
        <f>IF(R119=" ",'Jan09'!AA119,R119+'Jan09'!AA119)</f>
        <v>0</v>
      </c>
      <c r="AB119" s="61"/>
      <c r="AC119" s="60">
        <f>IF(T119=" ",'Jan09'!AC119,T119+'Jan09'!AC119)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IF(T$109="Y",'Jan09'!H120,0)</f>
        <v>0</v>
      </c>
      <c r="I120" s="121">
        <f>IF(T$109="Y",'Jan09'!I120,0)</f>
        <v>0</v>
      </c>
      <c r="J120" s="121">
        <f>IF(T$109="Y",'Jan09'!J120,0)</f>
        <v>0</v>
      </c>
      <c r="K120" s="121">
        <f>IF(T$109="Y",'Jan09'!K120,I120*J120)</f>
        <v>0</v>
      </c>
      <c r="L120" s="121">
        <f>IF(T$109="Y",'Jan09'!L120,0)</f>
        <v>0</v>
      </c>
      <c r="M120" s="233" t="str">
        <f>IF(E120=" "," ",IF(T$109="Y",'Jan09'!M120,IF((H120+K120+L120)&gt;0,H120+K120+L120," ")))</f>
        <v xml:space="preserve"> </v>
      </c>
      <c r="N120" s="237" t="str">
        <f>IF(M120=" "," ",IF(M120=0," ",IF(Employee!O$258="M1",AN120,AI120-'Jan09'!W120)))</f>
        <v xml:space="preserve"> </v>
      </c>
      <c r="O120" s="132" t="str">
        <f>IF(M120=" "," ",IF(M120=0," ",IF(Employee!P$251&gt;E$109,0,IF(C120="A",MNI!E212,IF(C120="B",MNI!F212,IF(C120="C",MNI!G212,IF(C120="J",MNI!H212,"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",MNI!I212))</f>
        <v xml:space="preserve"> </v>
      </c>
      <c r="U120" s="49"/>
      <c r="V120" s="60">
        <f>IF(Employee!H$269=E$109,Employee!D$268+SUM(M120)+'Jan09'!V120,SUM(M120)+'Jan09'!V120)</f>
        <v>0</v>
      </c>
      <c r="W120" s="60">
        <f>IF(Employee!H$269=E$109,Employee!D$269+SUM(N120)+'Jan09'!W120,SUM(N120)+'Jan09'!W120)</f>
        <v>0</v>
      </c>
      <c r="X120" s="60">
        <f>IF(O120=" ",'Jan09'!X120,O120+'Jan09'!X120)</f>
        <v>0</v>
      </c>
      <c r="Y120" s="60">
        <f>IF(P120=" ",'Jan09'!Y120,P120+'Jan09'!Y120)</f>
        <v>0</v>
      </c>
      <c r="Z120" s="60">
        <f>IF(Q120=" ",'Jan09'!Z120,Q120+'Jan09'!Z120)</f>
        <v>0</v>
      </c>
      <c r="AA120" s="60">
        <f>IF(R120=" ",'Jan09'!AA120,R120+'Jan09'!AA120)</f>
        <v>0</v>
      </c>
      <c r="AB120" s="61"/>
      <c r="AC120" s="60">
        <f>IF(T120=" ",'Jan09'!AC120,T120+'Jan09'!AC120)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IF(T$109="Y",'Jan09'!H121,0)</f>
        <v>0</v>
      </c>
      <c r="I121" s="121">
        <f>IF(T$109="Y",'Jan09'!I121,0)</f>
        <v>0</v>
      </c>
      <c r="J121" s="121">
        <f>IF(T$109="Y",'Jan09'!J121,0)</f>
        <v>0</v>
      </c>
      <c r="K121" s="121">
        <f>IF(T$109="Y",'Jan09'!K121,I121*J121)</f>
        <v>0</v>
      </c>
      <c r="L121" s="121">
        <f>IF(T$109="Y",'Jan09'!L121,0)</f>
        <v>0</v>
      </c>
      <c r="M121" s="233" t="str">
        <f>IF(E121=" "," ",IF(T$109="Y",'Jan09'!M121,IF((H121+K121+L121)&gt;0,H121+K121+L121," ")))</f>
        <v xml:space="preserve"> </v>
      </c>
      <c r="N121" s="237" t="str">
        <f>IF(M121=" "," ",IF(M121=0," ",IF(Employee!O$284="M1",AN121,AI121-'Jan09'!W121)))</f>
        <v xml:space="preserve"> </v>
      </c>
      <c r="O121" s="132" t="str">
        <f>IF(M121=" "," ",IF(M121=0," ",IF(Employee!P$277&gt;E$109,0,IF(C121="A",MNI!E213,IF(C121="B",MNI!F213,IF(C121="C",MNI!G213,IF(C121="J",MNI!H213,"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",MNI!I213))</f>
        <v xml:space="preserve"> </v>
      </c>
      <c r="U121" s="49"/>
      <c r="V121" s="60">
        <f>IF(Employee!H$295=E$109,Employee!D$294+SUM(M121)+'Jan09'!V121,SUM(M121)+'Jan09'!V121)</f>
        <v>0</v>
      </c>
      <c r="W121" s="60">
        <f>IF(Employee!H$295=E$109,Employee!D$295+SUM(N121)+'Jan09'!W121,SUM(N121)+'Jan09'!W121)</f>
        <v>0</v>
      </c>
      <c r="X121" s="60">
        <f>IF(O121=" ",'Jan09'!X121,O121+'Jan09'!X121)</f>
        <v>0</v>
      </c>
      <c r="Y121" s="60">
        <f>IF(P121=" ",'Jan09'!Y121,P121+'Jan09'!Y121)</f>
        <v>0</v>
      </c>
      <c r="Z121" s="60">
        <f>IF(Q121=" ",'Jan09'!Z121,Q121+'Jan09'!Z121)</f>
        <v>0</v>
      </c>
      <c r="AA121" s="60">
        <f>IF(R121=" ",'Jan09'!AA121,R121+'Jan09'!AA121)</f>
        <v>0</v>
      </c>
      <c r="AB121" s="61"/>
      <c r="AC121" s="60">
        <f>IF(T121=" ",'Jan09'!AC121,T121+'Jan09'!AC121)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IF(T$109="Y",'Jan09'!H122,0)</f>
        <v>0</v>
      </c>
      <c r="I122" s="121">
        <f>IF(T$109="Y",'Jan09'!I122,0)</f>
        <v>0</v>
      </c>
      <c r="J122" s="121">
        <f>IF(T$109="Y",'Jan09'!J122,0)</f>
        <v>0</v>
      </c>
      <c r="K122" s="121">
        <f>IF(T$109="Y",'Jan09'!K122,I122*J122)</f>
        <v>0</v>
      </c>
      <c r="L122" s="121">
        <f>IF(T$109="Y",'Jan09'!L122,0)</f>
        <v>0</v>
      </c>
      <c r="M122" s="233" t="str">
        <f>IF(E122=" "," ",IF(T$109="Y",'Jan09'!M122,IF((H122+K122+L122)&gt;0,H122+K122+L122," ")))</f>
        <v xml:space="preserve"> </v>
      </c>
      <c r="N122" s="237" t="str">
        <f>IF(M122=" "," ",IF(M122=0," ",IF(Employee!O$310="M1",AN122,AI122-'Jan09'!W122)))</f>
        <v xml:space="preserve"> </v>
      </c>
      <c r="O122" s="132" t="str">
        <f>IF(M122=" "," ",IF(M122=0," ",IF(Employee!P$303&gt;E$109,0,IF(C122="A",MNI!E214,IF(C122="B",MNI!F214,IF(C122="C",MNI!G214,IF(C122="J",MNI!H214,"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",MNI!I214))</f>
        <v xml:space="preserve"> </v>
      </c>
      <c r="U122" s="49"/>
      <c r="V122" s="60">
        <f>IF(Employee!H$321=E$109,Employee!D$320+SUM(M122)+'Jan09'!V122,SUM(M122)+'Jan09'!V122)</f>
        <v>0</v>
      </c>
      <c r="W122" s="60">
        <f>IF(Employee!H$321=E$109,Employee!D$321+SUM(N122)+'Jan09'!W122,SUM(N122)+'Jan09'!W122)</f>
        <v>0</v>
      </c>
      <c r="X122" s="60">
        <f>IF(O122=" ",'Jan09'!X122,O122+'Jan09'!X122)</f>
        <v>0</v>
      </c>
      <c r="Y122" s="60">
        <f>IF(P122=" ",'Jan09'!Y122,P122+'Jan09'!Y122)</f>
        <v>0</v>
      </c>
      <c r="Z122" s="60">
        <f>IF(Q122=" ",'Jan09'!Z122,Q122+'Jan09'!Z122)</f>
        <v>0</v>
      </c>
      <c r="AA122" s="60">
        <f>IF(R122=" ",'Jan09'!AA122,R122+'Jan09'!AA122)</f>
        <v>0</v>
      </c>
      <c r="AB122" s="61"/>
      <c r="AC122" s="60">
        <f>IF(T122=" ",'Jan09'!AC122,T122+'Jan09'!AC122)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IF(T$109="Y",'Jan09'!H123,0)</f>
        <v>0</v>
      </c>
      <c r="I123" s="121">
        <f>IF(T$109="Y",'Jan09'!I123,0)</f>
        <v>0</v>
      </c>
      <c r="J123" s="121">
        <f>IF(T$109="Y",'Jan09'!J123,0)</f>
        <v>0</v>
      </c>
      <c r="K123" s="121">
        <f>IF(T$109="Y",'Jan09'!K123,I123*J123)</f>
        <v>0</v>
      </c>
      <c r="L123" s="121">
        <f>IF(T$109="Y",'Jan09'!L123,0)</f>
        <v>0</v>
      </c>
      <c r="M123" s="233" t="str">
        <f>IF(E123=" "," ",IF(T$109="Y",'Jan09'!M123,IF((H123+K123+L123)&gt;0,H123+K123+L123," ")))</f>
        <v xml:space="preserve"> </v>
      </c>
      <c r="N123" s="237" t="str">
        <f>IF(M123=" "," ",IF(M123=0," ",IF(Employee!O$336="M1",AN123,AI123-'Jan09'!W123)))</f>
        <v xml:space="preserve"> </v>
      </c>
      <c r="O123" s="132" t="str">
        <f>IF(M123=" "," ",IF(M123=0," ",IF(Employee!P$329&gt;E$109,0,IF(C123="A",MNI!E215,IF(C123="B",MNI!F215,IF(C123="C",MNI!G215,IF(C123="J",MNI!H215,"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",MNI!I215))</f>
        <v xml:space="preserve"> </v>
      </c>
      <c r="U123" s="49"/>
      <c r="V123" s="60">
        <f>IF(Employee!H$347=E$109,Employee!D$346+SUM(M123)+'Jan09'!V123,SUM(M123)+'Jan09'!V123)</f>
        <v>0</v>
      </c>
      <c r="W123" s="60">
        <f>IF(Employee!H$347=E$109,Employee!D$347+SUM(N123)+'Jan09'!W123,SUM(N123)+'Jan09'!W123)</f>
        <v>0</v>
      </c>
      <c r="X123" s="60">
        <f>IF(O123=" ",'Jan09'!X123,O123+'Jan09'!X123)</f>
        <v>0</v>
      </c>
      <c r="Y123" s="60">
        <f>IF(P123=" ",'Jan09'!Y123,P123+'Jan09'!Y123)</f>
        <v>0</v>
      </c>
      <c r="Z123" s="60">
        <f>IF(Q123=" ",'Jan09'!Z123,Q123+'Jan09'!Z123)</f>
        <v>0</v>
      </c>
      <c r="AA123" s="60">
        <f>IF(R123=" ",'Jan09'!AA123,R123+'Jan09'!AA123)</f>
        <v>0</v>
      </c>
      <c r="AB123" s="61"/>
      <c r="AC123" s="60">
        <f>IF(T123=" ",'Jan09'!AC123,T123+'Jan09'!AC123)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IF(T$109="Y",'Jan09'!H124,0)</f>
        <v>0</v>
      </c>
      <c r="I124" s="121">
        <f>IF(T$109="Y",'Jan09'!I124,0)</f>
        <v>0</v>
      </c>
      <c r="J124" s="121">
        <f>IF(T$109="Y",'Jan09'!J124,0)</f>
        <v>0</v>
      </c>
      <c r="K124" s="121">
        <f>IF(T$109="Y",'Jan09'!K124,I124*J124)</f>
        <v>0</v>
      </c>
      <c r="L124" s="121">
        <f>IF(T$109="Y",'Jan09'!L124,0)</f>
        <v>0</v>
      </c>
      <c r="M124" s="233" t="str">
        <f>IF(E124=" "," ",IF(T$109="Y",'Jan09'!M124,IF((H124+K124+L124)&gt;0,H124+K124+L124," ")))</f>
        <v xml:space="preserve"> </v>
      </c>
      <c r="N124" s="237" t="str">
        <f>IF(M124=" "," ",IF(M124=0," ",IF(Employee!O$362="M1",AN124,AI124-'Jan09'!W124)))</f>
        <v xml:space="preserve"> </v>
      </c>
      <c r="O124" s="132" t="str">
        <f>IF(M124=" "," ",IF(M124=0," ",IF(Employee!P$355&gt;E$109,0,IF(C124="A",MNI!E216,IF(C124="B",MNI!F216,IF(C124="C",MNI!G216,IF(C124="J",MNI!H216,"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",MNI!I216))</f>
        <v xml:space="preserve"> </v>
      </c>
      <c r="U124" s="49"/>
      <c r="V124" s="60">
        <f>IF(Employee!H$373=E$109,Employee!D$372+SUM(M124)+'Jan09'!V124,SUM(M124)+'Jan09'!V124)</f>
        <v>0</v>
      </c>
      <c r="W124" s="60">
        <f>IF(Employee!H$373=E$109,Employee!D$373+SUM(N124)+'Jan09'!W124,SUM(N124)+'Jan09'!W124)</f>
        <v>0</v>
      </c>
      <c r="X124" s="60">
        <f>IF(O124=" ",'Jan09'!X124,O124+'Jan09'!X124)</f>
        <v>0</v>
      </c>
      <c r="Y124" s="60">
        <f>IF(P124=" ",'Jan09'!Y124,P124+'Jan09'!Y124)</f>
        <v>0</v>
      </c>
      <c r="Z124" s="60">
        <f>IF(Q124=" ",'Jan09'!Z124,Q124+'Jan09'!Z124)</f>
        <v>0</v>
      </c>
      <c r="AA124" s="60">
        <f>IF(R124=" ",'Jan09'!AA124,R124+'Jan09'!AA124)</f>
        <v>0</v>
      </c>
      <c r="AB124" s="61"/>
      <c r="AC124" s="60">
        <f>IF(T124=" ",'Jan09'!AC124,T124+'Jan09'!AC124)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IF(T$109="Y",'Jan09'!H125,0)</f>
        <v>0</v>
      </c>
      <c r="I125" s="121">
        <f>IF(T$109="Y",'Jan09'!I125,0)</f>
        <v>0</v>
      </c>
      <c r="J125" s="121">
        <f>IF(T$109="Y",'Jan09'!J125,0)</f>
        <v>0</v>
      </c>
      <c r="K125" s="121">
        <f>IF(T$109="Y",'Jan09'!K125,I125*J125)</f>
        <v>0</v>
      </c>
      <c r="L125" s="121">
        <f>IF(T$109="Y",'Jan09'!L125,0)</f>
        <v>0</v>
      </c>
      <c r="M125" s="233" t="str">
        <f>IF(E125=" "," ",IF(T$109="Y",'Jan09'!M125,IF((H125+K125+L125)&gt;0,H125+K125+L125," ")))</f>
        <v xml:space="preserve"> </v>
      </c>
      <c r="N125" s="237" t="str">
        <f>IF(M125=" "," ",IF(M125=0," ",IF(Employee!O$388="M1",AN125,AI125-'Jan09'!W125)))</f>
        <v xml:space="preserve"> </v>
      </c>
      <c r="O125" s="132" t="str">
        <f>IF(M125=" "," ",IF(M125=0," ",IF(Employee!P$381&gt;E$109,0,IF(C125="A",MNI!E217,IF(C125="B",MNI!F217,IF(C125="C",MNI!G217,IF(C125="J",MNI!H217,"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",MNI!I217))</f>
        <v xml:space="preserve"> </v>
      </c>
      <c r="U125" s="49"/>
      <c r="V125" s="60">
        <f>IF(Employee!H$399=E$109,Employee!D$398+SUM(M125)+'Jan09'!V125,SUM(M125)+'Jan09'!V125)</f>
        <v>0</v>
      </c>
      <c r="W125" s="60">
        <f>IF(Employee!H$399=E$109,Employee!D$399+SUM(N125)+'Jan09'!W125,SUM(N125)+'Jan09'!W125)</f>
        <v>0</v>
      </c>
      <c r="X125" s="60">
        <f>IF(O125=" ",'Jan09'!X125,O125+'Jan09'!X125)</f>
        <v>0</v>
      </c>
      <c r="Y125" s="60">
        <f>IF(P125=" ",'Jan09'!Y125,P125+'Jan09'!Y125)</f>
        <v>0</v>
      </c>
      <c r="Z125" s="60">
        <f>IF(Q125=" ",'Jan09'!Z125,Q125+'Jan09'!Z125)</f>
        <v>0</v>
      </c>
      <c r="AA125" s="60">
        <f>IF(R125=" ",'Jan09'!AA125,R125+'Jan09'!AA125)</f>
        <v>0</v>
      </c>
      <c r="AB125" s="61"/>
      <c r="AC125" s="60">
        <f>IF(T125=" ",'Jan09'!AC125,T125+'Jan09'!AC125)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IF(T$109="Y",'Jan09'!H126,0)</f>
        <v>0</v>
      </c>
      <c r="I126" s="121">
        <f>IF(T$109="Y",'Jan09'!I126,0)</f>
        <v>0</v>
      </c>
      <c r="J126" s="121">
        <f>IF(T$109="Y",'Jan09'!J126,0)</f>
        <v>0</v>
      </c>
      <c r="K126" s="121">
        <f>IF(T$109="Y",'Jan09'!K126,I126*J126)</f>
        <v>0</v>
      </c>
      <c r="L126" s="121">
        <f>IF(T$109="Y",'Jan09'!L126,0)</f>
        <v>0</v>
      </c>
      <c r="M126" s="233" t="str">
        <f>IF(E126=" "," ",IF(T$109="Y",'Jan09'!M126,IF((H126+K126+L126)&gt;0,H126+K126+L126," ")))</f>
        <v xml:space="preserve"> </v>
      </c>
      <c r="N126" s="237" t="str">
        <f>IF(M126=" "," ",IF(M126=0," ",IF(Employee!O$414="M1",AN126,AI126-'Jan09'!W126)))</f>
        <v xml:space="preserve"> </v>
      </c>
      <c r="O126" s="132" t="str">
        <f>IF(M126=" "," ",IF(M126=0," ",IF(Employee!P$407&gt;E$109,0,IF(C126="A",MNI!E218,IF(C126="B",MNI!F218,IF(C126="C",MNI!G218,IF(C126="J",MNI!H218,"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",MNI!I218))</f>
        <v xml:space="preserve"> </v>
      </c>
      <c r="U126" s="49"/>
      <c r="V126" s="60">
        <f>IF(Employee!H$425=E$109,Employee!D$424+SUM(M126)+'Jan09'!V126,SUM(M126)+'Jan09'!V126)</f>
        <v>0</v>
      </c>
      <c r="W126" s="60">
        <f>IF(Employee!H$425=E$109,Employee!D$425+SUM(N126)+'Jan09'!W126,SUM(N126)+'Jan09'!W126)</f>
        <v>0</v>
      </c>
      <c r="X126" s="60">
        <f>IF(O126=" ",'Jan09'!X126,O126+'Jan09'!X126)</f>
        <v>0</v>
      </c>
      <c r="Y126" s="60">
        <f>IF(P126=" ",'Jan09'!Y126,P126+'Jan09'!Y126)</f>
        <v>0</v>
      </c>
      <c r="Z126" s="60">
        <f>IF(Q126=" ",'Jan09'!Z126,Q126+'Jan09'!Z126)</f>
        <v>0</v>
      </c>
      <c r="AA126" s="60">
        <f>IF(R126=" ",'Jan09'!AA126,R126+'Jan09'!AA126)</f>
        <v>0</v>
      </c>
      <c r="AB126" s="61"/>
      <c r="AC126" s="60">
        <f>IF(T126=" ",'Jan09'!AC126,T126+'Jan09'!AC126)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IF(T$109="Y",'Jan09'!H127,0)</f>
        <v>0</v>
      </c>
      <c r="I127" s="121">
        <f>IF(T$109="Y",'Jan09'!I127,0)</f>
        <v>0</v>
      </c>
      <c r="J127" s="121">
        <f>IF(T$109="Y",'Jan09'!J127,0)</f>
        <v>0</v>
      </c>
      <c r="K127" s="121">
        <f>IF(T$109="Y",'Jan09'!K127,I127*J127)</f>
        <v>0</v>
      </c>
      <c r="L127" s="121">
        <f>IF(T$109="Y",'Jan09'!L127,0)</f>
        <v>0</v>
      </c>
      <c r="M127" s="233" t="str">
        <f>IF(E127=" "," ",IF(T$109="Y",'Jan09'!M127,IF((H127+K127+L127)&gt;0,H127+K127+L127," ")))</f>
        <v xml:space="preserve"> </v>
      </c>
      <c r="N127" s="237" t="str">
        <f>IF(M127=" "," ",IF(M127=0," ",IF(Employee!O$440="M1",AN127,AI127-'Jan09'!W127)))</f>
        <v xml:space="preserve"> </v>
      </c>
      <c r="O127" s="132" t="str">
        <f>IF(M127=" "," ",IF(M127=0," ",IF(Employee!P$433&gt;E$109,0,IF(C127="A",MNI!E219,IF(C127="B",MNI!F219,IF(C127="C",MNI!G219,IF(C127="J",MNI!H219,"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",MNI!I219))</f>
        <v xml:space="preserve"> </v>
      </c>
      <c r="U127" s="49"/>
      <c r="V127" s="60">
        <f>IF(Employee!H$451=E$109,Employee!D$450+SUM(M127)+'Jan09'!V127,SUM(M127)+'Jan09'!V127)</f>
        <v>0</v>
      </c>
      <c r="W127" s="60">
        <f>IF(Employee!H$451=E$109,Employee!D$451+SUM(N127)+'Jan09'!W127,SUM(N127)+'Jan09'!W127)</f>
        <v>0</v>
      </c>
      <c r="X127" s="60">
        <f>IF(O127=" ",'Jan09'!X127,O127+'Jan09'!X127)</f>
        <v>0</v>
      </c>
      <c r="Y127" s="60">
        <f>IF(P127=" ",'Jan09'!Y127,P127+'Jan09'!Y127)</f>
        <v>0</v>
      </c>
      <c r="Z127" s="60">
        <f>IF(Q127=" ",'Jan09'!Z127,Q127+'Jan09'!Z127)</f>
        <v>0</v>
      </c>
      <c r="AA127" s="60">
        <f>IF(R127=" ",'Jan09'!AA127,R127+'Jan09'!AA127)</f>
        <v>0</v>
      </c>
      <c r="AB127" s="61"/>
      <c r="AC127" s="60">
        <f>IF(T127=" ",'Jan09'!AC127,T127+'Jan09'!AC127)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IF(T$109="Y",'Jan09'!H128,0)</f>
        <v>0</v>
      </c>
      <c r="I128" s="121">
        <f>IF(T$109="Y",'Jan09'!I128,0)</f>
        <v>0</v>
      </c>
      <c r="J128" s="121">
        <f>IF(T$109="Y",'Jan09'!J128,0)</f>
        <v>0</v>
      </c>
      <c r="K128" s="121">
        <f>IF(T$109="Y",'Jan09'!K128,I128*J128)</f>
        <v>0</v>
      </c>
      <c r="L128" s="121">
        <f>IF(T$109="Y",'Jan09'!L128,0)</f>
        <v>0</v>
      </c>
      <c r="M128" s="233" t="str">
        <f>IF(E128=" "," ",IF(T$109="Y",'Jan09'!M128,IF((H128+K128+L128)&gt;0,H128+K128+L128," ")))</f>
        <v xml:space="preserve"> </v>
      </c>
      <c r="N128" s="237" t="str">
        <f>IF(M128=" "," ",IF(M128=0," ",IF(Employee!O$466="M1",AN128,AI128-'Jan09'!W128)))</f>
        <v xml:space="preserve"> </v>
      </c>
      <c r="O128" s="132" t="str">
        <f>IF(M128=" "," ",IF(M128=0," ",IF(Employee!P$459&gt;E$109,0,IF(C128="A",MNI!E220,IF(C128="B",MNI!F220,IF(C128="C",MNI!G220,IF(C128="J",MNI!H220,"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",MNI!I220))</f>
        <v xml:space="preserve"> </v>
      </c>
      <c r="U128" s="49"/>
      <c r="V128" s="60">
        <f>IF(Employee!H$477=E$109,Employee!D$476+SUM(M128)+'Jan09'!V128,SUM(M128)+'Jan09'!V128)</f>
        <v>0</v>
      </c>
      <c r="W128" s="60">
        <f>IF(Employee!H$477=E$109,Employee!D$477+SUM(N128)+'Jan09'!W128,SUM(N128)+'Jan09'!W128)</f>
        <v>0</v>
      </c>
      <c r="X128" s="60">
        <f>IF(O128=" ",'Jan09'!X128,O128+'Jan09'!X128)</f>
        <v>0</v>
      </c>
      <c r="Y128" s="60">
        <f>IF(P128=" ",'Jan09'!Y128,P128+'Jan09'!Y128)</f>
        <v>0</v>
      </c>
      <c r="Z128" s="60">
        <f>IF(Q128=" ",'Jan09'!Z128,Q128+'Jan09'!Z128)</f>
        <v>0</v>
      </c>
      <c r="AA128" s="60">
        <f>IF(R128=" ",'Jan09'!AA128,R128+'Jan09'!AA128)</f>
        <v>0</v>
      </c>
      <c r="AB128" s="61"/>
      <c r="AC128" s="60">
        <f>IF(T128=" ",'Jan09'!AC128,T128+'Jan09'!AC128)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IF(T$109="Y",'Jan09'!H129,0)</f>
        <v>0</v>
      </c>
      <c r="I129" s="121">
        <f>IF(T$109="Y",'Jan09'!I129,0)</f>
        <v>0</v>
      </c>
      <c r="J129" s="121">
        <f>IF(T$109="Y",'Jan09'!J129,0)</f>
        <v>0</v>
      </c>
      <c r="K129" s="121">
        <f>IF(T$109="Y",'Jan09'!K129,I129*J129)</f>
        <v>0</v>
      </c>
      <c r="L129" s="121">
        <f>IF(T$109="Y",'Jan09'!L129,0)</f>
        <v>0</v>
      </c>
      <c r="M129" s="233" t="str">
        <f>IF(E129=" "," ",IF(T$109="Y",'Jan09'!M129,IF((H129+K129+L129)&gt;0,H129+K129+L129," ")))</f>
        <v xml:space="preserve"> </v>
      </c>
      <c r="N129" s="237" t="str">
        <f>IF(M129=" "," ",IF(M129=0," ",IF(Employee!O$492="M1",AN129,AI129-'Jan09'!W129)))</f>
        <v xml:space="preserve"> </v>
      </c>
      <c r="O129" s="132" t="str">
        <f>IF(M129=" "," ",IF(M129=0," ",IF(Employee!P$485&gt;E$109,0,IF(C129="A",MNI!E221,IF(C129="B",MNI!F221,IF(C129="C",MNI!G221,IF(C129="J",MNI!H221,"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",MNI!I221))</f>
        <v xml:space="preserve"> </v>
      </c>
      <c r="U129" s="49"/>
      <c r="V129" s="60">
        <f>IF(Employee!H$503=E$109,Employee!D$502+SUM(M129)+'Jan09'!V129,SUM(M129)+'Jan09'!V129)</f>
        <v>0</v>
      </c>
      <c r="W129" s="60">
        <f>IF(Employee!H$503=E$109,Employee!D$503+SUM(N129)+'Jan09'!W129,SUM(N129)+'Jan09'!W129)</f>
        <v>0</v>
      </c>
      <c r="X129" s="60">
        <f>IF(O129=" ",'Jan09'!X129,O129+'Jan09'!X129)</f>
        <v>0</v>
      </c>
      <c r="Y129" s="60">
        <f>IF(P129=" ",'Jan09'!Y129,P129+'Jan09'!Y129)</f>
        <v>0</v>
      </c>
      <c r="Z129" s="60">
        <f>IF(Q129=" ",'Jan09'!Z129,Q129+'Jan09'!Z129)</f>
        <v>0</v>
      </c>
      <c r="AA129" s="60">
        <f>IF(R129=" ",'Jan09'!AA129,R129+'Jan09'!AA129)</f>
        <v>0</v>
      </c>
      <c r="AB129" s="61"/>
      <c r="AC129" s="60">
        <f>IF(T129=" ",'Jan09'!AC129,T129+'Jan09'!AC129)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IF(T$109="Y",'Jan09'!H130,0)</f>
        <v>0</v>
      </c>
      <c r="I130" s="147">
        <f>IF(T$109="Y",'Jan09'!I130,0)</f>
        <v>0</v>
      </c>
      <c r="J130" s="147">
        <f>IF(T$109="Y",'Jan09'!J130,0)</f>
        <v>0</v>
      </c>
      <c r="K130" s="147">
        <f>IF(T$109="Y",'Jan09'!K130,I130*J130)</f>
        <v>0</v>
      </c>
      <c r="L130" s="147">
        <f>IF(T$109="Y",'Jan09'!L130,0)</f>
        <v>0</v>
      </c>
      <c r="M130" s="234" t="str">
        <f>IF(E130=" "," ",IF(T$109="Y",'Jan09'!M130,IF((H130+K130+L130)&gt;0,H130+K130+L130," ")))</f>
        <v xml:space="preserve"> </v>
      </c>
      <c r="N130" s="134" t="str">
        <f>IF(M130=" "," ",IF(M130=0," ",IF(Employee!O$518="M1",AN130,AI130-'Jan09'!W130)))</f>
        <v xml:space="preserve"> </v>
      </c>
      <c r="O130" s="132" t="str">
        <f>IF(M130=" "," ",IF(M130=0," ",IF(Employee!P$511&gt;E$109,0,IF(C130="A",MNI!E222,IF(C130="B",MNI!F222,IF(C130="C",MNI!G222,IF(C130="J",MNI!H222,"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",MNI!I222))</f>
        <v xml:space="preserve"> </v>
      </c>
      <c r="U130" s="49"/>
      <c r="V130" s="60">
        <f>IF(Employee!H$529=E$109,Employee!D$528+SUM(M130)+'Jan09'!V130,SUM(M130)+'Jan09'!V130)</f>
        <v>0</v>
      </c>
      <c r="W130" s="60">
        <f>IF(Employee!H$529=E$109,Employee!D$529+SUM(N130)+'Jan09'!W130,SUM(N130)+'Jan09'!W130)</f>
        <v>0</v>
      </c>
      <c r="X130" s="60">
        <f>IF(O130=" ",'Jan09'!X130,O130+'Jan09'!X130)</f>
        <v>0</v>
      </c>
      <c r="Y130" s="60">
        <f>IF(P130=" ",'Jan09'!Y130,P130+'Jan09'!Y130)</f>
        <v>0</v>
      </c>
      <c r="Z130" s="60">
        <f>IF(Q130=" ",'Jan09'!Z130,Q130+'Jan09'!Z130)</f>
        <v>0</v>
      </c>
      <c r="AA130" s="60">
        <f>IF(R130=" ",'Jan09'!AA130,R130+'Jan09'!AA130)</f>
        <v>0</v>
      </c>
      <c r="AB130" s="61"/>
      <c r="AC130" s="60">
        <f>IF(T130=" ",'Jan09'!AC130,T130+'Jan09'!AC130)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AQ135+'Jan09'!AQ140</f>
        <v>0</v>
      </c>
      <c r="AR140" s="214">
        <f>AR135+'Jan09'!AR140</f>
        <v>0</v>
      </c>
      <c r="AS140" s="214">
        <f>AS135+'Jan09'!AS140</f>
        <v>0</v>
      </c>
      <c r="AT140" s="214">
        <f>AT135+'Jan09'!AT140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AR137+'Jan09'!AR142</f>
        <v>0</v>
      </c>
      <c r="AS142" s="214">
        <f>AS137+'Jan09'!AS142</f>
        <v>0</v>
      </c>
      <c r="AT142" s="214">
        <f>AT137+'Jan09'!AT142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N3:N6"/>
    <mergeCell ref="O3:O6"/>
    <mergeCell ref="L3:L6"/>
    <mergeCell ref="M3:M6"/>
    <mergeCell ref="H3:H6"/>
    <mergeCell ref="I3:I6"/>
    <mergeCell ref="J3:J6"/>
    <mergeCell ref="K3:K6"/>
    <mergeCell ref="G1:H1"/>
    <mergeCell ref="I1:L1"/>
    <mergeCell ref="G2:H2"/>
    <mergeCell ref="I2:L2"/>
    <mergeCell ref="M134:R134"/>
    <mergeCell ref="P3:P6"/>
    <mergeCell ref="Q3:Q6"/>
    <mergeCell ref="B57:T57"/>
    <mergeCell ref="B34:D34"/>
    <mergeCell ref="H34:J34"/>
    <mergeCell ref="A1:A6"/>
    <mergeCell ref="B3:B6"/>
    <mergeCell ref="C3:C6"/>
    <mergeCell ref="D3:D6"/>
    <mergeCell ref="B1:F2"/>
    <mergeCell ref="F3:F6"/>
    <mergeCell ref="E3:E6"/>
    <mergeCell ref="K34:M34"/>
    <mergeCell ref="O34:R34"/>
    <mergeCell ref="B58:E58"/>
    <mergeCell ref="B59:D59"/>
    <mergeCell ref="H59:J59"/>
    <mergeCell ref="K59:M59"/>
    <mergeCell ref="O59:R59"/>
    <mergeCell ref="O58:Q58"/>
    <mergeCell ref="R58:T58"/>
    <mergeCell ref="F56:G56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31:G131"/>
    <mergeCell ref="B132:T132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K3:AK6"/>
    <mergeCell ref="AC3:AC6"/>
    <mergeCell ref="AE3:AE6"/>
    <mergeCell ref="AF3:AF6"/>
    <mergeCell ref="AG3:AG6"/>
    <mergeCell ref="R3:R6"/>
    <mergeCell ref="AI3:AI6"/>
    <mergeCell ref="Y3:Y6"/>
    <mergeCell ref="Z3:Z6"/>
    <mergeCell ref="AA3:AA6"/>
    <mergeCell ref="AQ3:AQ6"/>
    <mergeCell ref="AR3:AR6"/>
    <mergeCell ref="AS3:AS6"/>
    <mergeCell ref="O9:R9"/>
    <mergeCell ref="T3:T6"/>
    <mergeCell ref="AL3:AL6"/>
    <mergeCell ref="AM3:AM6"/>
    <mergeCell ref="AH3:AH6"/>
    <mergeCell ref="B7:T7"/>
    <mergeCell ref="B8:E8"/>
    <mergeCell ref="AL142:AN142"/>
    <mergeCell ref="AL133:AN133"/>
    <mergeCell ref="AL135:AN135"/>
    <mergeCell ref="AL137:AN137"/>
    <mergeCell ref="AL140:AN140"/>
    <mergeCell ref="R108:T108"/>
    <mergeCell ref="V1:AC2"/>
    <mergeCell ref="AE1:AN2"/>
    <mergeCell ref="AQ1:AT2"/>
    <mergeCell ref="U1:U6"/>
    <mergeCell ref="AT3:AT6"/>
    <mergeCell ref="AN3:AN6"/>
    <mergeCell ref="AJ3:AJ6"/>
    <mergeCell ref="V3:V6"/>
    <mergeCell ref="W3:W6"/>
    <mergeCell ref="X3:X6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43" max="16383" man="1"/>
    <brk id="90" max="16383" man="1"/>
    <brk id="13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U20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SUM(AQ185:AT185)+SUM(AR187:AT187)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M31+M56+M81+M106+M131+M156+M181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T31+T56+T81+T106+T131+T156+T181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M205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T205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451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452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452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453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48</v>
      </c>
      <c r="F9" s="62"/>
      <c r="G9" s="62"/>
      <c r="H9" s="399" t="s">
        <v>39</v>
      </c>
      <c r="I9" s="400"/>
      <c r="J9" s="398"/>
      <c r="K9" s="401" t="s">
        <v>338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IF(T$9="Y",'Feb09'!H86,0)</f>
        <v>0</v>
      </c>
      <c r="I11" s="117">
        <f>IF(T$9="Y",'Feb09'!I86,0)</f>
        <v>0</v>
      </c>
      <c r="J11" s="117">
        <f>IF(T$9="Y",'Feb09'!J86,0)</f>
        <v>0</v>
      </c>
      <c r="K11" s="117">
        <f>IF(T$9="Y",'Feb09'!K86,I11*J11)</f>
        <v>0</v>
      </c>
      <c r="L11" s="117">
        <f>IF(T$9="Y",'Feb09'!L86,0)</f>
        <v>0</v>
      </c>
      <c r="M11" s="232" t="str">
        <f>IF(E11=" "," ",IF(T$9="Y",'Feb09'!M86,IF((H11+K11+L11)&gt;0,H11+K11+L11," ")))</f>
        <v xml:space="preserve"> </v>
      </c>
      <c r="N11" s="235" t="str">
        <f>IF(M11=" "," ",IF(M11=0," ",IF(Employee!O$24="W1",AN11,AI11-'Feb09'!W86)))</f>
        <v xml:space="preserve"> </v>
      </c>
      <c r="O11" s="130" t="str">
        <f>IF(M11=" "," ",IF(M11=0," ",IF(Employee!P$17&gt;E$9,0,IF(C11="A",WNI!E943,IF(C11="B",WNI!F943,IF(C11="C",WNI!G943,IF(C11="J",WNI!H943,"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",WNI!I943))</f>
        <v xml:space="preserve"> </v>
      </c>
      <c r="U11" s="49"/>
      <c r="V11" s="60">
        <f>IF(Employee!H$34=E$9,Employee!D$34+SUM(M11)+'Feb09'!V86,SUM(M11)+'Feb09'!V86)</f>
        <v>0</v>
      </c>
      <c r="W11" s="60">
        <f>IF(Employee!H$34=E$9,Employee!D$35+SUM(N11)+'Feb09'!W86,SUM(N11)+'Feb09'!W86)</f>
        <v>0</v>
      </c>
      <c r="X11" s="60">
        <f>IF(O11=" ",'Feb09'!X86,O11+'Feb09'!X86)</f>
        <v>0</v>
      </c>
      <c r="Y11" s="60">
        <f>IF(P11=" ",'Feb09'!Y86,P11+'Feb09'!Y86)</f>
        <v>0</v>
      </c>
      <c r="Z11" s="60">
        <f>IF(Q11=" ",'Feb09'!Z86,Q11+'Feb09'!Z86)</f>
        <v>0</v>
      </c>
      <c r="AA11" s="60">
        <f>IF(R11=" ",'Feb09'!AA86,R11+'Feb09'!AA86)</f>
        <v>0</v>
      </c>
      <c r="AB11" s="61"/>
      <c r="AC11" s="60">
        <f>IF(T11=" ",'Feb09'!AC86,T11+'Feb09'!AC86)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IF(T$9="Y",'Feb09'!H87,0)</f>
        <v>0</v>
      </c>
      <c r="I12" s="121">
        <f>IF(T$9="Y",'Feb09'!I87,0)</f>
        <v>0</v>
      </c>
      <c r="J12" s="121">
        <f>IF(T$9="Y",'Feb09'!J87,0)</f>
        <v>0</v>
      </c>
      <c r="K12" s="121">
        <f>IF(T$9="Y",'Feb09'!K87,I12*J12)</f>
        <v>0</v>
      </c>
      <c r="L12" s="121">
        <f>IF(T$9="Y",'Feb09'!L87,0)</f>
        <v>0</v>
      </c>
      <c r="M12" s="233" t="str">
        <f>IF(E12=" "," ",IF(T$9="Y",'Feb09'!M87,IF((H12+K12+L12)&gt;0,H12+K12+L12," ")))</f>
        <v xml:space="preserve"> </v>
      </c>
      <c r="N12" s="237" t="str">
        <f>IF(M12=" "," ",IF(M12=0," ",IF(Employee!O$50="W1",AN12,AI12-'Feb09'!W87)))</f>
        <v xml:space="preserve"> </v>
      </c>
      <c r="O12" s="132" t="str">
        <f>IF(M12=" "," ",IF(M12=0," ",IF(Employee!P$43&gt;E$9,0,IF(C12="A",WNI!E944,IF(C12="B",WNI!F944,IF(C12="C",WNI!G944,IF(C12="J",WNI!H944,"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",WNI!I944))</f>
        <v xml:space="preserve"> </v>
      </c>
      <c r="U12" s="49"/>
      <c r="V12" s="60">
        <f>IF(Employee!H$60=E$9,Employee!D$60+SUM(M12)+'Feb09'!V87,SUM(M12)+'Feb09'!V87)</f>
        <v>0</v>
      </c>
      <c r="W12" s="60">
        <f>IF(Employee!H$60=E$9,Employee!D$61+SUM(N12)+'Feb09'!W87,SUM(N12)+'Feb09'!W87)</f>
        <v>0</v>
      </c>
      <c r="X12" s="60">
        <f>IF(O12=" ",'Feb09'!X87,O12+'Feb09'!X87)</f>
        <v>0</v>
      </c>
      <c r="Y12" s="60">
        <f>IF(P12=" ",'Feb09'!Y87,P12+'Feb09'!Y87)</f>
        <v>0</v>
      </c>
      <c r="Z12" s="60">
        <f>IF(Q12=" ",'Feb09'!Z87,Q12+'Feb09'!Z87)</f>
        <v>0</v>
      </c>
      <c r="AA12" s="60">
        <f>IF(R12=" ",'Feb09'!AA87,R12+'Feb09'!AA87)</f>
        <v>0</v>
      </c>
      <c r="AB12" s="61"/>
      <c r="AC12" s="60">
        <f>IF(T12=" ",'Feb09'!AC87,T12+'Feb09'!AC87)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IF(T$9="Y",'Feb09'!H88,0)</f>
        <v>0</v>
      </c>
      <c r="I13" s="121">
        <f>IF(T$9="Y",'Feb09'!I88,0)</f>
        <v>0</v>
      </c>
      <c r="J13" s="121">
        <f>IF(T$9="Y",'Feb09'!J88,0)</f>
        <v>0</v>
      </c>
      <c r="K13" s="121">
        <f>IF(T$9="Y",'Feb09'!K88,I13*J13)</f>
        <v>0</v>
      </c>
      <c r="L13" s="121">
        <f>IF(T$9="Y",'Feb09'!L88,0)</f>
        <v>0</v>
      </c>
      <c r="M13" s="233" t="str">
        <f>IF(E13=" "," ",IF(T$9="Y",'Feb09'!M88,IF((H13+K13+L13)&gt;0,H13+K13+L13," ")))</f>
        <v xml:space="preserve"> </v>
      </c>
      <c r="N13" s="237" t="str">
        <f>IF(M13=" "," ",IF(M13=0," ",IF(Employee!O$76="W1",AN13,AI13-'Feb09'!W88)))</f>
        <v xml:space="preserve"> </v>
      </c>
      <c r="O13" s="132" t="str">
        <f>IF(M13=" "," ",IF(M13=0," ",IF(Employee!P$69&gt;E$9,0,IF(C13="A",WNI!E945,IF(C13="B",WNI!F945,IF(C13="C",WNI!G945,IF(C13="J",WNI!H945,"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",WNI!I945))</f>
        <v xml:space="preserve"> </v>
      </c>
      <c r="U13" s="49"/>
      <c r="V13" s="60">
        <f>IF(Employee!H$86=E$9,Employee!D$86+SUM(M13)+'Feb09'!V88,SUM(M13)+'Feb09'!V88)</f>
        <v>0</v>
      </c>
      <c r="W13" s="60">
        <f>IF(Employee!H$86=E$9,Employee!D$87+SUM(N13)+'Feb09'!W88,SUM(N13)+'Feb09'!W88)</f>
        <v>0</v>
      </c>
      <c r="X13" s="60">
        <f>IF(O13=" ",'Feb09'!X88,O13+'Feb09'!X88)</f>
        <v>0</v>
      </c>
      <c r="Y13" s="60">
        <f>IF(P13=" ",'Feb09'!Y88,P13+'Feb09'!Y88)</f>
        <v>0</v>
      </c>
      <c r="Z13" s="60">
        <f>IF(Q13=" ",'Feb09'!Z88,Q13+'Feb09'!Z88)</f>
        <v>0</v>
      </c>
      <c r="AA13" s="60">
        <f>IF(R13=" ",'Feb09'!AA88,R13+'Feb09'!AA88)</f>
        <v>0</v>
      </c>
      <c r="AB13" s="61"/>
      <c r="AC13" s="60">
        <f>IF(T13=" ",'Feb09'!AC88,T13+'Feb09'!AC88)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IF(T$9="Y",'Feb09'!H89,0)</f>
        <v>0</v>
      </c>
      <c r="I14" s="121">
        <f>IF(T$9="Y",'Feb09'!I89,0)</f>
        <v>0</v>
      </c>
      <c r="J14" s="121">
        <f>IF(T$9="Y",'Feb09'!J89,0)</f>
        <v>0</v>
      </c>
      <c r="K14" s="121">
        <f>IF(T$9="Y",'Feb09'!K89,I14*J14)</f>
        <v>0</v>
      </c>
      <c r="L14" s="121">
        <f>IF(T$9="Y",'Feb09'!L89,0)</f>
        <v>0</v>
      </c>
      <c r="M14" s="233" t="str">
        <f>IF(E14=" "," ",IF(T$9="Y",'Feb09'!M89,IF((H14+K14+L14)&gt;0,H14+K14+L14," ")))</f>
        <v xml:space="preserve"> </v>
      </c>
      <c r="N14" s="237" t="str">
        <f>IF(M14=" "," ",IF(M14=0," ",IF(Employee!O$102="W1",AN14,AI14-'Feb09'!W89)))</f>
        <v xml:space="preserve"> </v>
      </c>
      <c r="O14" s="132" t="str">
        <f>IF(M14=" "," ",IF(M14=0," ",IF(Employee!P$95&gt;E$9,0,IF(C14="A",WNI!E946,IF(C14="B",WNI!F946,IF(C14="C",WNI!G946,IF(C14="J",WNI!H946,"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",WNI!I946))</f>
        <v xml:space="preserve"> </v>
      </c>
      <c r="U14" s="49"/>
      <c r="V14" s="60">
        <f>IF(Employee!H$112=E$9,Employee!D$112+SUM(M14)+'Feb09'!V89,SUM(M14)+'Feb09'!V89)</f>
        <v>0</v>
      </c>
      <c r="W14" s="60">
        <f>IF(Employee!H$112=E$9,Employee!D$113+SUM(N14)+'Feb09'!W89,SUM(N14)+'Feb09'!W89)</f>
        <v>0</v>
      </c>
      <c r="X14" s="60">
        <f>IF(O14=" ",'Feb09'!X89,O14+'Feb09'!X89)</f>
        <v>0</v>
      </c>
      <c r="Y14" s="60">
        <f>IF(P14=" ",'Feb09'!Y89,P14+'Feb09'!Y89)</f>
        <v>0</v>
      </c>
      <c r="Z14" s="60">
        <f>IF(Q14=" ",'Feb09'!Z89,Q14+'Feb09'!Z89)</f>
        <v>0</v>
      </c>
      <c r="AA14" s="60">
        <f>IF(R14=" ",'Feb09'!AA89,R14+'Feb09'!AA89)</f>
        <v>0</v>
      </c>
      <c r="AB14" s="61"/>
      <c r="AC14" s="60">
        <f>IF(T14=" ",'Feb09'!AC89,T14+'Feb09'!AC89)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IF(T$9="Y",'Feb09'!H90,0)</f>
        <v>0</v>
      </c>
      <c r="I15" s="121">
        <f>IF(T$9="Y",'Feb09'!I90,0)</f>
        <v>0</v>
      </c>
      <c r="J15" s="121">
        <f>IF(T$9="Y",'Feb09'!J90,0)</f>
        <v>0</v>
      </c>
      <c r="K15" s="121">
        <f>IF(T$9="Y",'Feb09'!K90,I15*J15)</f>
        <v>0</v>
      </c>
      <c r="L15" s="121">
        <f>IF(T$9="Y",'Feb09'!L90,0)</f>
        <v>0</v>
      </c>
      <c r="M15" s="233" t="str">
        <f>IF(E15=" "," ",IF(T$9="Y",'Feb09'!M90,IF((H15+K15+L15)&gt;0,H15+K15+L15," ")))</f>
        <v xml:space="preserve"> </v>
      </c>
      <c r="N15" s="237" t="str">
        <f>IF(M15=" "," ",IF(M15=0," ",IF(Employee!O$128="W1",AN15,AI15-'Feb09'!W90)))</f>
        <v xml:space="preserve"> </v>
      </c>
      <c r="O15" s="132" t="str">
        <f>IF(M15=" "," ",IF(M15=0," ",IF(Employee!P$121&gt;E$9,0,IF(C15="A",WNI!E947,IF(C15="B",WNI!F947,IF(C15="C",WNI!G947,IF(C15="J",WNI!H947,"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",WNI!I947))</f>
        <v xml:space="preserve"> </v>
      </c>
      <c r="U15" s="49"/>
      <c r="V15" s="60">
        <f>IF(Employee!H$138=E$9,Employee!D$138+SUM(M15)+'Feb09'!V90,SUM(M15)+'Feb09'!V90)</f>
        <v>0</v>
      </c>
      <c r="W15" s="60">
        <f>IF(Employee!H$138=E$9,Employee!D$139+SUM(N15)+'Feb09'!W90,SUM(N15)+'Feb09'!W90)</f>
        <v>0</v>
      </c>
      <c r="X15" s="60">
        <f>IF(O15=" ",'Feb09'!X90,O15+'Feb09'!X90)</f>
        <v>0</v>
      </c>
      <c r="Y15" s="60">
        <f>IF(P15=" ",'Feb09'!Y90,P15+'Feb09'!Y90)</f>
        <v>0</v>
      </c>
      <c r="Z15" s="60">
        <f>IF(Q15=" ",'Feb09'!Z90,Q15+'Feb09'!Z90)</f>
        <v>0</v>
      </c>
      <c r="AA15" s="60">
        <f>IF(R15=" ",'Feb09'!AA90,R15+'Feb09'!AA90)</f>
        <v>0</v>
      </c>
      <c r="AB15" s="61"/>
      <c r="AC15" s="60">
        <f>IF(T15=" ",'Feb09'!AC90,T15+'Feb09'!AC90)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IF(T$9="Y",'Feb09'!H91,0)</f>
        <v>0</v>
      </c>
      <c r="I16" s="121">
        <f>IF(T$9="Y",'Feb09'!I91,0)</f>
        <v>0</v>
      </c>
      <c r="J16" s="121">
        <f>IF(T$9="Y",'Feb09'!J91,0)</f>
        <v>0</v>
      </c>
      <c r="K16" s="121">
        <f>IF(T$9="Y",'Feb09'!K91,I16*J16)</f>
        <v>0</v>
      </c>
      <c r="L16" s="121">
        <f>IF(T$9="Y",'Feb09'!L91,0)</f>
        <v>0</v>
      </c>
      <c r="M16" s="233" t="str">
        <f>IF(E16=" "," ",IF(T$9="Y",'Feb09'!M91,IF((H16+K16+L16)&gt;0,H16+K16+L16," ")))</f>
        <v xml:space="preserve"> </v>
      </c>
      <c r="N16" s="237" t="str">
        <f>IF(M16=" "," ",IF(M16=0," ",IF(Employee!O$154="W1",AN16,AI16-'Feb09'!W91)))</f>
        <v xml:space="preserve"> </v>
      </c>
      <c r="O16" s="132" t="str">
        <f>IF(M16=" "," ",IF(M16=0," ",IF(Employee!P$147&gt;E$9,0,IF(C16="A",WNI!E948,IF(C16="B",WNI!F948,IF(C16="C",WNI!G948,IF(C16="J",WNI!H948,"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",WNI!I948))</f>
        <v xml:space="preserve"> </v>
      </c>
      <c r="U16" s="49"/>
      <c r="V16" s="60">
        <f>IF(Employee!H$164=E$9,Employee!D$164+SUM(M16)+'Feb09'!V91,SUM(M16)+'Feb09'!V91)</f>
        <v>0</v>
      </c>
      <c r="W16" s="60">
        <f>IF(Employee!H$164=E$9,Employee!D$165+SUM(N16)+'Feb09'!W91,SUM(N16)+'Feb09'!W91)</f>
        <v>0</v>
      </c>
      <c r="X16" s="60">
        <f>IF(O16=" ",'Feb09'!X91,O16+'Feb09'!X91)</f>
        <v>0</v>
      </c>
      <c r="Y16" s="60">
        <f>IF(P16=" ",'Feb09'!Y91,P16+'Feb09'!Y91)</f>
        <v>0</v>
      </c>
      <c r="Z16" s="60">
        <f>IF(Q16=" ",'Feb09'!Z91,Q16+'Feb09'!Z91)</f>
        <v>0</v>
      </c>
      <c r="AA16" s="60">
        <f>IF(R16=" ",'Feb09'!AA91,R16+'Feb09'!AA91)</f>
        <v>0</v>
      </c>
      <c r="AB16" s="61"/>
      <c r="AC16" s="60">
        <f>IF(T16=" ",'Feb09'!AC91,T16+'Feb09'!AC91)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IF(T$9="Y",'Feb09'!H92,0)</f>
        <v>0</v>
      </c>
      <c r="I17" s="121">
        <f>IF(T$9="Y",'Feb09'!I92,0)</f>
        <v>0</v>
      </c>
      <c r="J17" s="121">
        <f>IF(T$9="Y",'Feb09'!J92,0)</f>
        <v>0</v>
      </c>
      <c r="K17" s="121">
        <f>IF(T$9="Y",'Feb09'!K92,I17*J17)</f>
        <v>0</v>
      </c>
      <c r="L17" s="121">
        <f>IF(T$9="Y",'Feb09'!L92,0)</f>
        <v>0</v>
      </c>
      <c r="M17" s="233" t="str">
        <f>IF(E17=" "," ",IF(T$9="Y",'Feb09'!M92,IF((H17+K17+L17)&gt;0,H17+K17+L17," ")))</f>
        <v xml:space="preserve"> </v>
      </c>
      <c r="N17" s="237" t="str">
        <f>IF(M17=" "," ",IF(M17=0," ",IF(Employee!O$180="W1",AN17,AI17-'Feb09'!W92)))</f>
        <v xml:space="preserve"> </v>
      </c>
      <c r="O17" s="132" t="str">
        <f>IF(M17=" "," ",IF(M17=0," ",IF(Employee!P$173&gt;E$9,0,IF(C17="A",WNI!E949,IF(C17="B",WNI!F949,IF(C17="C",WNI!G949,IF(C17="J",WNI!H949,"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",WNI!I949))</f>
        <v xml:space="preserve"> </v>
      </c>
      <c r="U17" s="49"/>
      <c r="V17" s="60">
        <f>IF(Employee!H$190=E$9,Employee!D$190+SUM(M17)+'Feb09'!V92,SUM(M17)+'Feb09'!V92)</f>
        <v>0</v>
      </c>
      <c r="W17" s="60">
        <f>IF(Employee!H$190=E$9,Employee!D$191+SUM(N17)+'Feb09'!W92,SUM(N17)+'Feb09'!W92)</f>
        <v>0</v>
      </c>
      <c r="X17" s="60">
        <f>IF(O17=" ",'Feb09'!X92,O17+'Feb09'!X92)</f>
        <v>0</v>
      </c>
      <c r="Y17" s="60">
        <f>IF(P17=" ",'Feb09'!Y92,P17+'Feb09'!Y92)</f>
        <v>0</v>
      </c>
      <c r="Z17" s="60">
        <f>IF(Q17=" ",'Feb09'!Z92,Q17+'Feb09'!Z92)</f>
        <v>0</v>
      </c>
      <c r="AA17" s="60">
        <f>IF(R17=" ",'Feb09'!AA92,R17+'Feb09'!AA92)</f>
        <v>0</v>
      </c>
      <c r="AB17" s="61"/>
      <c r="AC17" s="60">
        <f>IF(T17=" ",'Feb09'!AC92,T17+'Feb09'!AC92)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IF(T$9="Y",'Feb09'!H93,0)</f>
        <v>0</v>
      </c>
      <c r="I18" s="121">
        <f>IF(T$9="Y",'Feb09'!I93,0)</f>
        <v>0</v>
      </c>
      <c r="J18" s="121">
        <f>IF(T$9="Y",'Feb09'!J93,0)</f>
        <v>0</v>
      </c>
      <c r="K18" s="121">
        <f>IF(T$9="Y",'Feb09'!K93,I18*J18)</f>
        <v>0</v>
      </c>
      <c r="L18" s="121">
        <f>IF(T$9="Y",'Feb09'!L93,0)</f>
        <v>0</v>
      </c>
      <c r="M18" s="233" t="str">
        <f>IF(E18=" "," ",IF(T$9="Y",'Feb09'!M93,IF((H18+K18+L18)&gt;0,H18+K18+L18," ")))</f>
        <v xml:space="preserve"> </v>
      </c>
      <c r="N18" s="237" t="str">
        <f>IF(M18=" "," ",IF(M18=0," ",IF(Employee!O$206="W1",AN18,AI18-'Feb09'!W93)))</f>
        <v xml:space="preserve"> </v>
      </c>
      <c r="O18" s="132" t="str">
        <f>IF(M18=" "," ",IF(M18=0," ",IF(Employee!P$199&gt;E$9,0,IF(C18="A",WNI!E950,IF(C18="B",WNI!F950,IF(C18="C",WNI!G950,IF(C18="J",WNI!H950,"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",WNI!I950))</f>
        <v xml:space="preserve"> </v>
      </c>
      <c r="U18" s="49"/>
      <c r="V18" s="60">
        <f>IF(Employee!H$216=E$9,Employee!D$216+SUM(M18)+'Feb09'!V93,SUM(M18)+'Feb09'!V93)</f>
        <v>0</v>
      </c>
      <c r="W18" s="60">
        <f>IF(Employee!H$216=E$9,Employee!D$217+SUM(N18)+'Feb09'!W93,SUM(N18)+'Feb09'!W93)</f>
        <v>0</v>
      </c>
      <c r="X18" s="60">
        <f>IF(O18=" ",'Feb09'!X93,O18+'Feb09'!X93)</f>
        <v>0</v>
      </c>
      <c r="Y18" s="60">
        <f>IF(P18=" ",'Feb09'!Y93,P18+'Feb09'!Y93)</f>
        <v>0</v>
      </c>
      <c r="Z18" s="60">
        <f>IF(Q18=" ",'Feb09'!Z93,Q18+'Feb09'!Z93)</f>
        <v>0</v>
      </c>
      <c r="AA18" s="60">
        <f>IF(R18=" ",'Feb09'!AA93,R18+'Feb09'!AA93)</f>
        <v>0</v>
      </c>
      <c r="AB18" s="61"/>
      <c r="AC18" s="60">
        <f>IF(T18=" ",'Feb09'!AC93,T18+'Feb09'!AC93)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IF(T$9="Y",'Feb09'!H94,0)</f>
        <v>0</v>
      </c>
      <c r="I19" s="121">
        <f>IF(T$9="Y",'Feb09'!I94,0)</f>
        <v>0</v>
      </c>
      <c r="J19" s="121">
        <f>IF(T$9="Y",'Feb09'!J94,0)</f>
        <v>0</v>
      </c>
      <c r="K19" s="121">
        <f>IF(T$9="Y",'Feb09'!K94,I19*J19)</f>
        <v>0</v>
      </c>
      <c r="L19" s="121">
        <f>IF(T$9="Y",'Feb09'!L94,0)</f>
        <v>0</v>
      </c>
      <c r="M19" s="233" t="str">
        <f>IF(E19=" "," ",IF(T$9="Y",'Feb09'!M94,IF((H19+K19+L19)&gt;0,H19+K19+L19," ")))</f>
        <v xml:space="preserve"> </v>
      </c>
      <c r="N19" s="237" t="str">
        <f>IF(M19=" "," ",IF(M19=0," ",IF(Employee!O$232="W1",AN19,AI19-'Feb09'!W94)))</f>
        <v xml:space="preserve"> </v>
      </c>
      <c r="O19" s="132" t="str">
        <f>IF(M19=" "," ",IF(M19=0," ",IF(Employee!P$225&gt;E$9,0,IF(C19="A",WNI!E951,IF(C19="B",WNI!F951,IF(C19="C",WNI!G951,IF(C19="J",WNI!H951,"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",WNI!I951))</f>
        <v xml:space="preserve"> </v>
      </c>
      <c r="U19" s="49"/>
      <c r="V19" s="60">
        <f>IF(Employee!H$242=E$9,Employee!D$242+SUM(M19)+'Feb09'!V94,SUM(M19)+'Feb09'!V94)</f>
        <v>0</v>
      </c>
      <c r="W19" s="60">
        <f>IF(Employee!H$242=E$9,Employee!D$243+SUM(N19)+'Feb09'!W94,SUM(N19)+'Feb09'!W94)</f>
        <v>0</v>
      </c>
      <c r="X19" s="60">
        <f>IF(O19=" ",'Feb09'!X94,O19+'Feb09'!X94)</f>
        <v>0</v>
      </c>
      <c r="Y19" s="60">
        <f>IF(P19=" ",'Feb09'!Y94,P19+'Feb09'!Y94)</f>
        <v>0</v>
      </c>
      <c r="Z19" s="60">
        <f>IF(Q19=" ",'Feb09'!Z94,Q19+'Feb09'!Z94)</f>
        <v>0</v>
      </c>
      <c r="AA19" s="60">
        <f>IF(R19=" ",'Feb09'!AA94,R19+'Feb09'!AA94)</f>
        <v>0</v>
      </c>
      <c r="AB19" s="61"/>
      <c r="AC19" s="60">
        <f>IF(T19=" ",'Feb09'!AC94,T19+'Feb09'!AC94)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IF(T$9="Y",'Feb09'!H95,0)</f>
        <v>0</v>
      </c>
      <c r="I20" s="121">
        <f>IF(T$9="Y",'Feb09'!I95,0)</f>
        <v>0</v>
      </c>
      <c r="J20" s="121">
        <f>IF(T$9="Y",'Feb09'!J95,0)</f>
        <v>0</v>
      </c>
      <c r="K20" s="121">
        <f>IF(T$9="Y",'Feb09'!K95,I20*J20)</f>
        <v>0</v>
      </c>
      <c r="L20" s="121">
        <f>IF(T$9="Y",'Feb09'!L95,0)</f>
        <v>0</v>
      </c>
      <c r="M20" s="233" t="str">
        <f>IF(E20=" "," ",IF(T$9="Y",'Feb09'!M95,IF((H20+K20+L20)&gt;0,H20+K20+L20," ")))</f>
        <v xml:space="preserve"> </v>
      </c>
      <c r="N20" s="237" t="str">
        <f>IF(M20=" "," ",IF(M20=0," ",IF(Employee!O$258="W1",AN20,AI20-'Feb09'!W95)))</f>
        <v xml:space="preserve"> </v>
      </c>
      <c r="O20" s="132" t="str">
        <f>IF(M20=" "," ",IF(M20=0," ",IF(Employee!P$251&gt;E$9,0,IF(C20="A",WNI!E952,IF(C20="B",WNI!F952,IF(C20="C",WNI!G952,IF(C20="J",WNI!H952,"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",WNI!I952))</f>
        <v xml:space="preserve"> </v>
      </c>
      <c r="U20" s="49"/>
      <c r="V20" s="60">
        <f>IF(Employee!H$268=E$9,Employee!D$268+SUM(M20)+'Feb09'!V95,SUM(M20)+'Feb09'!V95)</f>
        <v>0</v>
      </c>
      <c r="W20" s="60">
        <f>IF(Employee!H$268=E$9,Employee!D$269+SUM(N20)+'Feb09'!W95,SUM(N20)+'Feb09'!W95)</f>
        <v>0</v>
      </c>
      <c r="X20" s="60">
        <f>IF(O20=" ",'Feb09'!X95,O20+'Feb09'!X95)</f>
        <v>0</v>
      </c>
      <c r="Y20" s="60">
        <f>IF(P20=" ",'Feb09'!Y95,P20+'Feb09'!Y95)</f>
        <v>0</v>
      </c>
      <c r="Z20" s="60">
        <f>IF(Q20=" ",'Feb09'!Z95,Q20+'Feb09'!Z95)</f>
        <v>0</v>
      </c>
      <c r="AA20" s="60">
        <f>IF(R20=" ",'Feb09'!AA95,R20+'Feb09'!AA95)</f>
        <v>0</v>
      </c>
      <c r="AB20" s="61"/>
      <c r="AC20" s="60">
        <f>IF(T20=" ",'Feb09'!AC95,T20+'Feb09'!AC95)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IF(T$9="Y",'Feb09'!H96,0)</f>
        <v>0</v>
      </c>
      <c r="I21" s="121">
        <f>IF(T$9="Y",'Feb09'!I96,0)</f>
        <v>0</v>
      </c>
      <c r="J21" s="121">
        <f>IF(T$9="Y",'Feb09'!J96,0)</f>
        <v>0</v>
      </c>
      <c r="K21" s="121">
        <f>IF(T$9="Y",'Feb09'!K96,I21*J21)</f>
        <v>0</v>
      </c>
      <c r="L21" s="121">
        <f>IF(T$9="Y",'Feb09'!L96,0)</f>
        <v>0</v>
      </c>
      <c r="M21" s="233" t="str">
        <f>IF(E21=" "," ",IF(T$9="Y",'Feb09'!M96,IF((H21+K21+L21)&gt;0,H21+K21+L21," ")))</f>
        <v xml:space="preserve"> </v>
      </c>
      <c r="N21" s="237" t="str">
        <f>IF(M21=" "," ",IF(M21=0," ",IF(Employee!O$284="W1",AN21,AI21-'Feb09'!W96)))</f>
        <v xml:space="preserve"> </v>
      </c>
      <c r="O21" s="132" t="str">
        <f>IF(M21=" "," ",IF(M21=0," ",IF(Employee!P$277&gt;E$9,0,IF(C21="A",WNI!E953,IF(C21="B",WNI!F953,IF(C21="C",WNI!G953,IF(C21="J",WNI!H953,"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",WNI!I953))</f>
        <v xml:space="preserve"> </v>
      </c>
      <c r="U21" s="49"/>
      <c r="V21" s="60">
        <f>IF(Employee!H$294=E$9,Employee!D$294+SUM(M21)+'Feb09'!V96,SUM(M21)+'Feb09'!V96)</f>
        <v>0</v>
      </c>
      <c r="W21" s="60">
        <f>IF(Employee!H$294=E$9,Employee!D$295+SUM(N21)+'Feb09'!W96,SUM(N21)+'Feb09'!W96)</f>
        <v>0</v>
      </c>
      <c r="X21" s="60">
        <f>IF(O21=" ",'Feb09'!X96,O21+'Feb09'!X96)</f>
        <v>0</v>
      </c>
      <c r="Y21" s="60">
        <f>IF(P21=" ",'Feb09'!Y96,P21+'Feb09'!Y96)</f>
        <v>0</v>
      </c>
      <c r="Z21" s="60">
        <f>IF(Q21=" ",'Feb09'!Z96,Q21+'Feb09'!Z96)</f>
        <v>0</v>
      </c>
      <c r="AA21" s="60">
        <f>IF(R21=" ",'Feb09'!AA96,R21+'Feb09'!AA96)</f>
        <v>0</v>
      </c>
      <c r="AB21" s="61"/>
      <c r="AC21" s="60">
        <f>IF(T21=" ",'Feb09'!AC96,T21+'Feb09'!AC96)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IF(T$9="Y",'Feb09'!H97,0)</f>
        <v>0</v>
      </c>
      <c r="I22" s="121">
        <f>IF(T$9="Y",'Feb09'!I97,0)</f>
        <v>0</v>
      </c>
      <c r="J22" s="121">
        <f>IF(T$9="Y",'Feb09'!J97,0)</f>
        <v>0</v>
      </c>
      <c r="K22" s="121">
        <f>IF(T$9="Y",'Feb09'!K97,I22*J22)</f>
        <v>0</v>
      </c>
      <c r="L22" s="121">
        <f>IF(T$9="Y",'Feb09'!L97,0)</f>
        <v>0</v>
      </c>
      <c r="M22" s="233" t="str">
        <f>IF(E22=" "," ",IF(T$9="Y",'Feb09'!M97,IF((H22+K22+L22)&gt;0,H22+K22+L22," ")))</f>
        <v xml:space="preserve"> </v>
      </c>
      <c r="N22" s="237" t="str">
        <f>IF(M22=" "," ",IF(M22=0," ",IF(Employee!O$310="W1",AN22,AI22-'Feb09'!W97)))</f>
        <v xml:space="preserve"> </v>
      </c>
      <c r="O22" s="132" t="str">
        <f>IF(M22=" "," ",IF(M22=0," ",IF(Employee!P$303&gt;E$9,0,IF(C22="A",WNI!E954,IF(C22="B",WNI!F954,IF(C22="C",WNI!G954,IF(C22="J",WNI!H954,"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",WNI!I954))</f>
        <v xml:space="preserve"> </v>
      </c>
      <c r="U22" s="49"/>
      <c r="V22" s="60">
        <f>IF(Employee!H$320=E$9,Employee!D$321+SUM(M22)+'Feb09'!V97,SUM(M22)+'Feb09'!V97)</f>
        <v>0</v>
      </c>
      <c r="W22" s="60">
        <f>IF(Employee!H$320=E$9,Employee!D$321+SUM(N22)+'Feb09'!W97,SUM(N22)+'Feb09'!W97)</f>
        <v>0</v>
      </c>
      <c r="X22" s="60">
        <f>IF(O22=" ",'Feb09'!X97,O22+'Feb09'!X97)</f>
        <v>0</v>
      </c>
      <c r="Y22" s="60">
        <f>IF(P22=" ",'Feb09'!Y97,P22+'Feb09'!Y97)</f>
        <v>0</v>
      </c>
      <c r="Z22" s="60">
        <f>IF(Q22=" ",'Feb09'!Z97,Q22+'Feb09'!Z97)</f>
        <v>0</v>
      </c>
      <c r="AA22" s="60">
        <f>IF(R22=" ",'Feb09'!AA97,R22+'Feb09'!AA97)</f>
        <v>0</v>
      </c>
      <c r="AB22" s="61"/>
      <c r="AC22" s="60">
        <f>IF(T22=" ",'Feb09'!AC97,T22+'Feb09'!AC97)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IF(T$9="Y",'Feb09'!H98,0)</f>
        <v>0</v>
      </c>
      <c r="I23" s="121">
        <f>IF(T$9="Y",'Feb09'!I98,0)</f>
        <v>0</v>
      </c>
      <c r="J23" s="121">
        <f>IF(T$9="Y",'Feb09'!J98,0)</f>
        <v>0</v>
      </c>
      <c r="K23" s="121">
        <f>IF(T$9="Y",'Feb09'!K98,I23*J23)</f>
        <v>0</v>
      </c>
      <c r="L23" s="121">
        <f>IF(T$9="Y",'Feb09'!L98,0)</f>
        <v>0</v>
      </c>
      <c r="M23" s="233" t="str">
        <f>IF(E23=" "," ",IF(T$9="Y",'Feb09'!M98,IF((H23+K23+L23)&gt;0,H23+K23+L23," ")))</f>
        <v xml:space="preserve"> </v>
      </c>
      <c r="N23" s="237" t="str">
        <f>IF(M23=" "," ",IF(M23=0," ",IF(Employee!O$336="W1",AN23,AI23-'Feb09'!W98)))</f>
        <v xml:space="preserve"> </v>
      </c>
      <c r="O23" s="132" t="str">
        <f>IF(M23=" "," ",IF(M23=0," ",IF(Employee!P$329&gt;E$9,0,IF(C23="A",WNI!E955,IF(C23="B",WNI!F955,IF(C23="C",WNI!G955,IF(C23="J",WNI!H955,"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",WNI!I955))</f>
        <v xml:space="preserve"> </v>
      </c>
      <c r="U23" s="49"/>
      <c r="V23" s="60">
        <f>IF(Employee!H$346=E$9,Employee!D$346+SUM(M23)+'Feb09'!V98,SUM(M23)+'Feb09'!V98)</f>
        <v>0</v>
      </c>
      <c r="W23" s="60">
        <f>IF(Employee!H$346=E$9,Employee!D$347+SUM(N23)+'Feb09'!W98,SUM(N23)+'Feb09'!W98)</f>
        <v>0</v>
      </c>
      <c r="X23" s="60">
        <f>IF(O23=" ",'Feb09'!X98,O23+'Feb09'!X98)</f>
        <v>0</v>
      </c>
      <c r="Y23" s="60">
        <f>IF(P23=" ",'Feb09'!Y98,P23+'Feb09'!Y98)</f>
        <v>0</v>
      </c>
      <c r="Z23" s="60">
        <f>IF(Q23=" ",'Feb09'!Z98,Q23+'Feb09'!Z98)</f>
        <v>0</v>
      </c>
      <c r="AA23" s="60">
        <f>IF(R23=" ",'Feb09'!AA98,R23+'Feb09'!AA98)</f>
        <v>0</v>
      </c>
      <c r="AB23" s="61"/>
      <c r="AC23" s="60">
        <f>IF(T23=" ",'Feb09'!AC98,T23+'Feb09'!AC98)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IF(T$9="Y",'Feb09'!H99,0)</f>
        <v>0</v>
      </c>
      <c r="I24" s="121">
        <f>IF(T$9="Y",'Feb09'!I99,0)</f>
        <v>0</v>
      </c>
      <c r="J24" s="121">
        <f>IF(T$9="Y",'Feb09'!J99,0)</f>
        <v>0</v>
      </c>
      <c r="K24" s="121">
        <f>IF(T$9="Y",'Feb09'!K99,I24*J24)</f>
        <v>0</v>
      </c>
      <c r="L24" s="121">
        <f>IF(T$9="Y",'Feb09'!L99,0)</f>
        <v>0</v>
      </c>
      <c r="M24" s="233" t="str">
        <f>IF(E24=" "," ",IF(T$9="Y",'Feb09'!M99,IF((H24+K24+L24)&gt;0,H24+K24+L24," ")))</f>
        <v xml:space="preserve"> </v>
      </c>
      <c r="N24" s="237" t="str">
        <f>IF(M24=" "," ",IF(M24=0," ",IF(Employee!O$362="W1",AN24,AI24-'Feb09'!W99)))</f>
        <v xml:space="preserve"> </v>
      </c>
      <c r="O24" s="132" t="str">
        <f>IF(M24=" "," ",IF(M24=0," ",IF(Employee!P$355&gt;E$9,0,IF(C24="A",WNI!E956,IF(C24="B",WNI!F956,IF(C24="C",WNI!G956,IF(C24="J",WNI!H956,"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",WNI!I956))</f>
        <v xml:space="preserve"> </v>
      </c>
      <c r="U24" s="49"/>
      <c r="V24" s="60">
        <f>IF(Employee!H$372=E$9,Employee!D$372+SUM(M24)+'Feb09'!V99,SUM(M24)+'Feb09'!V99)</f>
        <v>0</v>
      </c>
      <c r="W24" s="60">
        <f>IF(Employee!H$372=E$9,Employee!D$373+SUM(N24)+'Feb09'!W99,SUM(N24)+'Feb09'!W99)</f>
        <v>0</v>
      </c>
      <c r="X24" s="60">
        <f>IF(O24=" ",'Feb09'!X99,O24+'Feb09'!X99)</f>
        <v>0</v>
      </c>
      <c r="Y24" s="60">
        <f>IF(P24=" ",'Feb09'!Y99,P24+'Feb09'!Y99)</f>
        <v>0</v>
      </c>
      <c r="Z24" s="60">
        <f>IF(Q24=" ",'Feb09'!Z99,Q24+'Feb09'!Z99)</f>
        <v>0</v>
      </c>
      <c r="AA24" s="60">
        <f>IF(R24=" ",'Feb09'!AA99,R24+'Feb09'!AA99)</f>
        <v>0</v>
      </c>
      <c r="AB24" s="61"/>
      <c r="AC24" s="60">
        <f>IF(T24=" ",'Feb09'!AC99,T24+'Feb09'!AC99)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IF(T$9="Y",'Feb09'!H100,0)</f>
        <v>0</v>
      </c>
      <c r="I25" s="121">
        <f>IF(T$9="Y",'Feb09'!I100,0)</f>
        <v>0</v>
      </c>
      <c r="J25" s="121">
        <f>IF(T$9="Y",'Feb09'!J100,0)</f>
        <v>0</v>
      </c>
      <c r="K25" s="121">
        <f>IF(T$9="Y",'Feb09'!K100,I25*J25)</f>
        <v>0</v>
      </c>
      <c r="L25" s="121">
        <f>IF(T$9="Y",'Feb09'!L100,0)</f>
        <v>0</v>
      </c>
      <c r="M25" s="233" t="str">
        <f>IF(E25=" "," ",IF(T$9="Y",'Feb09'!M100,IF((H25+K25+L25)&gt;0,H25+K25+L25," ")))</f>
        <v xml:space="preserve"> </v>
      </c>
      <c r="N25" s="237" t="str">
        <f>IF(M25=" "," ",IF(M25=0," ",IF(Employee!O$388="W1",AN25,AI25-'Feb09'!W100)))</f>
        <v xml:space="preserve"> </v>
      </c>
      <c r="O25" s="132" t="str">
        <f>IF(M25=" "," ",IF(M25=0," ",IF(Employee!P$381&gt;E$9,0,IF(C25="A",WNI!E957,IF(C25="B",WNI!F957,IF(C25="C",WNI!G957,IF(C25="J",WNI!H957,"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",WNI!I957))</f>
        <v xml:space="preserve"> </v>
      </c>
      <c r="U25" s="49"/>
      <c r="V25" s="60">
        <f>IF(Employee!H$398=E$9,Employee!D$398+SUM(M25)+'Feb09'!V100,SUM(M25)+'Feb09'!V100)</f>
        <v>0</v>
      </c>
      <c r="W25" s="60">
        <f>IF(Employee!H$398=E$9,Employee!D$399+SUM(N25)+'Feb09'!W100,SUM(N25)+'Feb09'!W100)</f>
        <v>0</v>
      </c>
      <c r="X25" s="60">
        <f>IF(O25=" ",'Feb09'!X100,O25+'Feb09'!X100)</f>
        <v>0</v>
      </c>
      <c r="Y25" s="60">
        <f>IF(P25=" ",'Feb09'!Y100,P25+'Feb09'!Y100)</f>
        <v>0</v>
      </c>
      <c r="Z25" s="60">
        <f>IF(Q25=" ",'Feb09'!Z100,Q25+'Feb09'!Z100)</f>
        <v>0</v>
      </c>
      <c r="AA25" s="60">
        <f>IF(R25=" ",'Feb09'!AA100,R25+'Feb09'!AA100)</f>
        <v>0</v>
      </c>
      <c r="AB25" s="61"/>
      <c r="AC25" s="60">
        <f>IF(T25=" ",'Feb09'!AC100,T25+'Feb09'!AC100)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IF(T$9="Y",'Feb09'!H101,0)</f>
        <v>0</v>
      </c>
      <c r="I26" s="121">
        <f>IF(T$9="Y",'Feb09'!I101,0)</f>
        <v>0</v>
      </c>
      <c r="J26" s="121">
        <f>IF(T$9="Y",'Feb09'!J101,0)</f>
        <v>0</v>
      </c>
      <c r="K26" s="121">
        <f>IF(T$9="Y",'Feb09'!K101,I26*J26)</f>
        <v>0</v>
      </c>
      <c r="L26" s="121">
        <f>IF(T$9="Y",'Feb09'!L101,0)</f>
        <v>0</v>
      </c>
      <c r="M26" s="233" t="str">
        <f>IF(E26=" "," ",IF(T$9="Y",'Feb09'!M101,IF((H26+K26+L26)&gt;0,H26+K26+L26," ")))</f>
        <v xml:space="preserve"> </v>
      </c>
      <c r="N26" s="237" t="str">
        <f>IF(M26=" "," ",IF(M26=0," ",IF(Employee!O$414="W1",AN26,AI26-'Feb09'!W101)))</f>
        <v xml:space="preserve"> </v>
      </c>
      <c r="O26" s="132" t="str">
        <f>IF(M26=" "," ",IF(M26=0," ",IF(Employee!P$407&gt;E$9,0,IF(C26="A",WNI!E958,IF(C26="B",WNI!F958,IF(C26="C",WNI!G958,IF(C26="J",WNI!H958,"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",WNI!I958))</f>
        <v xml:space="preserve"> </v>
      </c>
      <c r="U26" s="49"/>
      <c r="V26" s="60">
        <f>IF(Employee!H$424=E$9,Employee!D$424+SUM(M26)+'Feb09'!V101,SUM(M26)+'Feb09'!V101)</f>
        <v>0</v>
      </c>
      <c r="W26" s="60">
        <f>IF(Employee!H$424=E$9,Employee!D$425+SUM(N26)+'Feb09'!W101,SUM(N26)+'Feb09'!W101)</f>
        <v>0</v>
      </c>
      <c r="X26" s="60">
        <f>IF(O26=" ",'Feb09'!X101,O26+'Feb09'!X101)</f>
        <v>0</v>
      </c>
      <c r="Y26" s="60">
        <f>IF(P26=" ",'Feb09'!Y101,P26+'Feb09'!Y101)</f>
        <v>0</v>
      </c>
      <c r="Z26" s="60">
        <f>IF(Q26=" ",'Feb09'!Z101,Q26+'Feb09'!Z101)</f>
        <v>0</v>
      </c>
      <c r="AA26" s="60">
        <f>IF(R26=" ",'Feb09'!AA101,R26+'Feb09'!AA101)</f>
        <v>0</v>
      </c>
      <c r="AB26" s="61"/>
      <c r="AC26" s="60">
        <f>IF(T26=" ",'Feb09'!AC101,T26+'Feb09'!AC101)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IF(T$9="Y",'Feb09'!H102,0)</f>
        <v>0</v>
      </c>
      <c r="I27" s="121">
        <f>IF(T$9="Y",'Feb09'!I102,0)</f>
        <v>0</v>
      </c>
      <c r="J27" s="121">
        <f>IF(T$9="Y",'Feb09'!J102,0)</f>
        <v>0</v>
      </c>
      <c r="K27" s="121">
        <f>IF(T$9="Y",'Feb09'!K102,I27*J27)</f>
        <v>0</v>
      </c>
      <c r="L27" s="121">
        <f>IF(T$9="Y",'Feb09'!L102,0)</f>
        <v>0</v>
      </c>
      <c r="M27" s="233" t="str">
        <f>IF(E27=" "," ",IF(T$9="Y",'Feb09'!M102,IF((H27+K27+L27)&gt;0,H27+K27+L27," ")))</f>
        <v xml:space="preserve"> </v>
      </c>
      <c r="N27" s="237" t="str">
        <f>IF(M27=" "," ",IF(M27=0," ",IF(Employee!O$440="W1",AN27,AI27-'Feb09'!W102)))</f>
        <v xml:space="preserve"> </v>
      </c>
      <c r="O27" s="132" t="str">
        <f>IF(M27=" "," ",IF(M27=0," ",IF(Employee!P$433&gt;E$9,0,IF(C27="A",WNI!E959,IF(C27="B",WNI!F959,IF(C27="C",WNI!G959,IF(C27="J",WNI!H959,"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",WNI!I959))</f>
        <v xml:space="preserve"> </v>
      </c>
      <c r="U27" s="49"/>
      <c r="V27" s="60">
        <f>IF(Employee!H$450=E$9,Employee!D$450+SUM(M27)+'Feb09'!V102,SUM(M27)+'Feb09'!V102)</f>
        <v>0</v>
      </c>
      <c r="W27" s="60">
        <f>IF(Employee!H$450=E$9,Employee!D$451+SUM(N27)+'Feb09'!W102,SUM(N27)+'Feb09'!W102)</f>
        <v>0</v>
      </c>
      <c r="X27" s="60">
        <f>IF(O27=" ",'Feb09'!X102,O27+'Feb09'!X102)</f>
        <v>0</v>
      </c>
      <c r="Y27" s="60">
        <f>IF(P27=" ",'Feb09'!Y102,P27+'Feb09'!Y102)</f>
        <v>0</v>
      </c>
      <c r="Z27" s="60">
        <f>IF(Q27=" ",'Feb09'!Z102,Q27+'Feb09'!Z102)</f>
        <v>0</v>
      </c>
      <c r="AA27" s="60">
        <f>IF(R27=" ",'Feb09'!AA102,R27+'Feb09'!AA102)</f>
        <v>0</v>
      </c>
      <c r="AB27" s="61"/>
      <c r="AC27" s="60">
        <f>IF(T27=" ",'Feb09'!AC102,T27+'Feb09'!AC102)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IF(T$9="Y",'Feb09'!H103,0)</f>
        <v>0</v>
      </c>
      <c r="I28" s="121">
        <f>IF(T$9="Y",'Feb09'!I103,0)</f>
        <v>0</v>
      </c>
      <c r="J28" s="121">
        <f>IF(T$9="Y",'Feb09'!J103,0)</f>
        <v>0</v>
      </c>
      <c r="K28" s="121">
        <f>IF(T$9="Y",'Feb09'!K103,I28*J28)</f>
        <v>0</v>
      </c>
      <c r="L28" s="121">
        <f>IF(T$9="Y",'Feb09'!L103,0)</f>
        <v>0</v>
      </c>
      <c r="M28" s="233" t="str">
        <f>IF(E28=" "," ",IF(T$9="Y",'Feb09'!M103,IF((H28+K28+L28)&gt;0,H28+K28+L28," ")))</f>
        <v xml:space="preserve"> </v>
      </c>
      <c r="N28" s="237" t="str">
        <f>IF(M28=" "," ",IF(M28=0," ",IF(Employee!O$466="W1",AN28,AI28-'Feb09'!W103)))</f>
        <v xml:space="preserve"> </v>
      </c>
      <c r="O28" s="132" t="str">
        <f>IF(M28=" "," ",IF(M28=0," ",IF(Employee!P$459&gt;E$9,0,IF(C28="A",WNI!E960,IF(C28="B",WNI!F960,IF(C28="C",WNI!G960,IF(C28="J",WNI!H960,"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",WNI!I960))</f>
        <v xml:space="preserve"> </v>
      </c>
      <c r="U28" s="49"/>
      <c r="V28" s="60">
        <f>IF(Employee!H$476=E$9,Employee!D$476+SUM(M28)+'Feb09'!V103,SUM(M28)+'Feb09'!V103)</f>
        <v>0</v>
      </c>
      <c r="W28" s="60">
        <f>IF(Employee!H$476=E$9,Employee!D$477+SUM(N28)+'Feb09'!W103,SUM(N28)+'Feb09'!W103)</f>
        <v>0</v>
      </c>
      <c r="X28" s="60">
        <f>IF(O28=" ",'Feb09'!X103,O28+'Feb09'!X103)</f>
        <v>0</v>
      </c>
      <c r="Y28" s="60">
        <f>IF(P28=" ",'Feb09'!Y103,P28+'Feb09'!Y103)</f>
        <v>0</v>
      </c>
      <c r="Z28" s="60">
        <f>IF(Q28=" ",'Feb09'!Z103,Q28+'Feb09'!Z103)</f>
        <v>0</v>
      </c>
      <c r="AA28" s="60">
        <f>IF(R28=" ",'Feb09'!AA103,R28+'Feb09'!AA103)</f>
        <v>0</v>
      </c>
      <c r="AB28" s="61"/>
      <c r="AC28" s="60">
        <f>IF(T28=" ",'Feb09'!AC103,T28+'Feb09'!AC103)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IF(T$9="Y",'Feb09'!H104,0)</f>
        <v>0</v>
      </c>
      <c r="I29" s="121">
        <f>IF(T$9="Y",'Feb09'!I104,0)</f>
        <v>0</v>
      </c>
      <c r="J29" s="121">
        <f>IF(T$9="Y",'Feb09'!J104,0)</f>
        <v>0</v>
      </c>
      <c r="K29" s="121">
        <f>IF(T$9="Y",'Feb09'!K104,I29*J29)</f>
        <v>0</v>
      </c>
      <c r="L29" s="121">
        <f>IF(T$9="Y",'Feb09'!L104,0)</f>
        <v>0</v>
      </c>
      <c r="M29" s="233" t="str">
        <f>IF(E29=" "," ",IF(T$9="Y",'Feb09'!M104,IF((H29+K29+L29)&gt;0,H29+K29+L29," ")))</f>
        <v xml:space="preserve"> </v>
      </c>
      <c r="N29" s="237" t="str">
        <f>IF(M29=" "," ",IF(M29=0," ",IF(Employee!O$492="W1",AN29,AI29-'Feb09'!W104)))</f>
        <v xml:space="preserve"> </v>
      </c>
      <c r="O29" s="132" t="str">
        <f>IF(M29=" "," ",IF(M29=0," ",IF(Employee!P$485&gt;E$9,0,IF(C29="A",WNI!E961,IF(C29="B",WNI!F961,IF(C29="C",WNI!G961,IF(C29="J",WNI!H961,"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",WNI!I961))</f>
        <v xml:space="preserve"> </v>
      </c>
      <c r="U29" s="49"/>
      <c r="V29" s="60">
        <f>IF(Employee!H$502=E$9,Employee!D$502+SUM(M29)+'Feb09'!V104,SUM(M29)+'Feb09'!V104)</f>
        <v>0</v>
      </c>
      <c r="W29" s="60">
        <f>IF(Employee!H$502=E$9,Employee!D$503+SUM(N29)+'Feb09'!W104,SUM(N29)+'Feb09'!W104)</f>
        <v>0</v>
      </c>
      <c r="X29" s="60">
        <f>IF(O29=" ",'Feb09'!X104,O29+'Feb09'!X104)</f>
        <v>0</v>
      </c>
      <c r="Y29" s="60">
        <f>IF(P29=" ",'Feb09'!Y104,P29+'Feb09'!Y104)</f>
        <v>0</v>
      </c>
      <c r="Z29" s="60">
        <f>IF(Q29=" ",'Feb09'!Z104,Q29+'Feb09'!Z104)</f>
        <v>0</v>
      </c>
      <c r="AA29" s="60">
        <f>IF(R29=" ",'Feb09'!AA104,R29+'Feb09'!AA104)</f>
        <v>0</v>
      </c>
      <c r="AB29" s="61"/>
      <c r="AC29" s="60">
        <f>IF(T29=" ",'Feb09'!AC104,T29+'Feb09'!AC104)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IF(T$9="Y",'Feb09'!H105,0)</f>
        <v>0</v>
      </c>
      <c r="I30" s="147">
        <f>IF(T$9="Y",'Feb09'!I105,0)</f>
        <v>0</v>
      </c>
      <c r="J30" s="147">
        <f>IF(T$9="Y",'Feb09'!J105,0)</f>
        <v>0</v>
      </c>
      <c r="K30" s="147">
        <f>IF(T$9="Y",'Feb09'!K105,I30*J30)</f>
        <v>0</v>
      </c>
      <c r="L30" s="147">
        <f>IF(T$9="Y",'Feb09'!L105,0)</f>
        <v>0</v>
      </c>
      <c r="M30" s="234" t="str">
        <f>IF(E30=" "," ",IF(T$9="Y",'Feb09'!M105,IF((H30+K30+L30)&gt;0,H30+K30+L30," ")))</f>
        <v xml:space="preserve"> </v>
      </c>
      <c r="N30" s="134" t="str">
        <f>IF(M30=" "," ",IF(M30=0," ",IF(Employee!O$518="W1",AN30,AI30-'Feb09'!W105)))</f>
        <v xml:space="preserve"> </v>
      </c>
      <c r="O30" s="132" t="str">
        <f>IF(M30=" "," ",IF(M30=0," ",IF(Employee!P$511&gt;E$9,0,IF(C30="A",WNI!E962,IF(C30="B",WNI!F962,IF(C30="C",WNI!G962,IF(C30="J",WNI!H962,"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",WNI!I962))</f>
        <v xml:space="preserve"> </v>
      </c>
      <c r="U30" s="49"/>
      <c r="V30" s="60">
        <f>IF(Employee!H$528=E$9,Employee!D$528+SUM(M30)+'Feb09'!V105,SUM(M30)+'Feb09'!V105)</f>
        <v>0</v>
      </c>
      <c r="W30" s="60">
        <f>IF(Employee!H$528=E$9,Employee!D$529+SUM(N30)+'Feb09'!W105,SUM(N30)+'Feb09'!W105)</f>
        <v>0</v>
      </c>
      <c r="X30" s="60">
        <f>IF(O30=" ",'Feb09'!X105,O30+'Feb09'!X105)</f>
        <v>0</v>
      </c>
      <c r="Y30" s="60">
        <f>IF(P30=" ",'Feb09'!Y105,P30+'Feb09'!Y105)</f>
        <v>0</v>
      </c>
      <c r="Z30" s="60">
        <f>IF(Q30=" ",'Feb09'!Z105,Q30+'Feb09'!Z105)</f>
        <v>0</v>
      </c>
      <c r="AA30" s="60">
        <f>IF(R30=" ",'Feb09'!AA105,R30+'Feb09'!AA105)</f>
        <v>0</v>
      </c>
      <c r="AB30" s="61"/>
      <c r="AC30" s="60">
        <f>IF(T30=" ",'Feb09'!AC105,T30+'Feb09'!AC105)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49</v>
      </c>
      <c r="F34" s="62"/>
      <c r="G34" s="62"/>
      <c r="H34" s="399" t="s">
        <v>39</v>
      </c>
      <c r="I34" s="400"/>
      <c r="J34" s="398"/>
      <c r="K34" s="401" t="s">
        <v>339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",IF(Employee!P$17&gt;E$34,0,IF(C36="A",WNI!E963,IF(C36="B",WNI!F963,IF(C36="C",WNI!G963,IF(C36="J",WNI!H963,"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",WNI!I963))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",IF(Employee!P$43&gt;E$34,0,IF(C37="A",WNI!E964,IF(C37="B",WNI!F964,IF(C37="C",WNI!G964,IF(C37="J",WNI!H964,"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",WNI!I964))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",IF(Employee!P$69&gt;E$34,0,IF(C38="A",WNI!E965,IF(C38="B",WNI!F965,IF(C38="C",WNI!G965,IF(C38="J",WNI!H965,"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",WNI!I965))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",IF(Employee!P$95&gt;E$34,0,IF(C39="A",WNI!E966,IF(C39="B",WNI!F966,IF(C39="C",WNI!G966,IF(C39="J",WNI!H966,"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",WNI!I966))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",IF(Employee!P$121&gt;E$34,0,IF(C40="A",WNI!E967,IF(C40="B",WNI!F967,IF(C40="C",WNI!G967,IF(C40="J",WNI!H967,"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",WNI!I967))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",IF(Employee!P$147&gt;E$34,0,IF(C41="A",WNI!E968,IF(C41="B",WNI!F968,IF(C41="C",WNI!G968,IF(C41="J",WNI!H968,"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",WNI!I968))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",IF(Employee!P$173&gt;E$34,0,IF(C42="A",WNI!E969,IF(C42="B",WNI!F969,IF(C42="C",WNI!G969,IF(C42="J",WNI!H969,"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",WNI!I969))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",IF(Employee!P$199&gt;E$34,0,IF(C43="A",WNI!E970,IF(C43="B",WNI!F970,IF(C43="C",WNI!G970,IF(C43="J",WNI!H970,"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",WNI!I970))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",IF(Employee!P$225&gt;E$34,0,IF(C44="A",WNI!E971,IF(C44="B",WNI!F971,IF(C44="C",WNI!G971,IF(C44="J",WNI!H971,"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",WNI!I971))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",IF(Employee!P$251&gt;E$34,0,IF(C45="A",WNI!E972,IF(C45="B",WNI!F972,IF(C45="C",WNI!G972,IF(C45="J",WNI!H972,"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",WNI!I972))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",IF(Employee!P$277&gt;E$34,0,IF(C46="A",WNI!E973,IF(C46="B",WNI!F973,IF(C46="C",WNI!G973,IF(C46="J",WNI!H973,"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",WNI!I973))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",IF(Employee!P$303&gt;E$34,0,IF(C47="A",WNI!E974,IF(C47="B",WNI!F974,IF(C47="C",WNI!G974,IF(C47="J",WNI!H974,"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",WNI!I974))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",IF(Employee!P$329&gt;E$34,0,IF(C48="A",WNI!E975,IF(C48="B",WNI!F975,IF(C48="C",WNI!G975,IF(C48="J",WNI!H975,"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",WNI!I975))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",IF(Employee!P$355&gt;E$34,0,IF(C49="A",WNI!E976,IF(C49="B",WNI!F976,IF(C49="C",WNI!G976,IF(C49="J",WNI!H976,"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",WNI!I976))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",IF(Employee!P$381&gt;E$34,0,IF(C50="A",WNI!E977,IF(C50="B",WNI!F977,IF(C50="C",WNI!G977,IF(C50="J",WNI!H977,"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",WNI!I977))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",IF(Employee!P$407&gt;E$34,0,IF(C51="A",WNI!E978,IF(C51="B",WNI!F978,IF(C51="C",WNI!G978,IF(C51="J",WNI!H978,"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",WNI!I978))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",IF(Employee!P$433&gt;E$34,0,IF(C52="A",WNI!E979,IF(C52="B",WNI!F979,IF(C52="C",WNI!G979,IF(C52="J",WNI!H979,"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",WNI!I979))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",IF(Employee!P$459&gt;E$34,0,IF(C53="A",WNI!E980,IF(C53="B",WNI!F980,IF(C53="C",WNI!G980,IF(C53="J",WNI!H980,"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",WNI!I980))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",IF(Employee!P$485&gt;E$34,0,IF(C54="A",WNI!E981,IF(C54="B",WNI!F981,IF(C54="C",WNI!G981,IF(C54="J",WNI!H981,"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",WNI!I981))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",IF(Employee!P$511&gt;E$34,0,IF(C55="A",WNI!E982,IF(C55="B",WNI!F982,IF(C55="C",WNI!G982,IF(C55="J",WNI!H982,"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",WNI!I982))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50</v>
      </c>
      <c r="F59" s="62"/>
      <c r="G59" s="62"/>
      <c r="H59" s="399" t="s">
        <v>39</v>
      </c>
      <c r="I59" s="400"/>
      <c r="J59" s="398"/>
      <c r="K59" s="401" t="s">
        <v>340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",IF(Employee!P$17&gt;E$59,0,IF(C61="A",WNI!E983,IF(C61="B",WNI!F983,IF(C61="C",WNI!G983,IF(C61="J",WNI!H983,"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",WNI!I983))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",IF(Employee!P$43&gt;E$59,0,IF(C62="A",WNI!E984,IF(C62="B",WNI!F984,IF(C62="C",WNI!G984,IF(C62="J",WNI!H984,"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",WNI!I984))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",IF(Employee!P$69&gt;E$59,0,IF(C63="A",WNI!E985,IF(C63="B",WNI!F985,IF(C63="C",WNI!G985,IF(C63="J",WNI!H985,"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",WNI!I985))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",IF(Employee!P$95&gt;E$59,0,IF(C64="A",WNI!E986,IF(C64="B",WNI!F986,IF(C64="C",WNI!G986,IF(C64="J",WNI!H986,"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",WNI!I986))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",IF(Employee!P$121&gt;E$59,0,IF(C65="A",WNI!E987,IF(C65="B",WNI!F987,IF(C65="C",WNI!G987,IF(C65="J",WNI!H987,"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",WNI!I987))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",IF(Employee!P$147&gt;E$59,0,IF(C66="A",WNI!E988,IF(C66="B",WNI!F988,IF(C66="C",WNI!G988,IF(C66="J",WNI!H988,"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",WNI!I988))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",IF(Employee!P$173&gt;E$59,0,IF(C67="A",WNI!E989,IF(C67="B",WNI!F989,IF(C67="C",WNI!G989,IF(C67="J",WNI!H989,"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",WNI!I989))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",IF(Employee!P$199&gt;E$59,0,IF(C68="A",WNI!E990,IF(C68="B",WNI!F990,IF(C68="C",WNI!G990,IF(C68="J",WNI!H990,"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",WNI!I990))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",IF(Employee!P$225&gt;E$59,0,IF(C69="A",WNI!E991,IF(C69="B",WNI!F991,IF(C69="C",WNI!G991,IF(C69="J",WNI!H991,"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",WNI!I991))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",IF(Employee!P$251&gt;E$59,0,IF(C70="A",WNI!E992,IF(C70="B",WNI!F992,IF(C70="C",WNI!G992,IF(C70="J",WNI!H992,"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",WNI!I992))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",IF(Employee!P$277&gt;E$59,0,IF(C71="A",WNI!E993,IF(C71="B",WNI!F993,IF(C71="C",WNI!G993,IF(C71="J",WNI!H993,"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",WNI!I993))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",IF(Employee!P$303&gt;E$59,0,IF(C72="A",WNI!E994,IF(C72="B",WNI!F994,IF(C72="C",WNI!G994,IF(C72="J",WNI!H994,"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",WNI!I994))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",IF(Employee!P$329&gt;E$59,0,IF(C73="A",WNI!E995,IF(C73="B",WNI!F995,IF(C73="C",WNI!G995,IF(C73="J",WNI!H995,"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",WNI!I995))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",IF(Employee!P$355&gt;E$59,0,IF(C74="A",WNI!E996,IF(C74="B",WNI!F996,IF(C74="C",WNI!G996,IF(C74="J",WNI!H996,"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",WNI!I996))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",IF(Employee!P$381&gt;E$59,0,IF(C75="A",WNI!E997,IF(C75="B",WNI!F997,IF(C75="C",WNI!G997,IF(C75="J",WNI!H997,"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",WNI!I997))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",IF(Employee!P$407&gt;E$59,0,IF(C76="A",WNI!E998,IF(C76="B",WNI!F998,IF(C76="C",WNI!G998,IF(C76="J",WNI!H998,"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",WNI!I998))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",IF(Employee!P$433&gt;E$59,0,IF(C77="A",WNI!E999,IF(C77="B",WNI!F999,IF(C77="C",WNI!G999,IF(C77="J",WNI!H999,"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",WNI!I999))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",IF(Employee!P$459&gt;E$59,0,IF(C78="A",WNI!E1000,IF(C78="B",WNI!F1000,IF(C78="C",WNI!G1000,IF(C78="J",WNI!H1000,"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",WNI!I1000))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",IF(Employee!P$485&gt;E$59,0,IF(C79="A",WNI!E1001,IF(C79="B",WNI!F1001,IF(C79="C",WNI!G1001,IF(C79="J",WNI!H1001,"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",WNI!I1001))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",IF(Employee!P$511&gt;E$59,0,IF(C80="A",WNI!E1002,IF(C80="B",WNI!F1002,IF(C80="C",WNI!G1002,IF(C80="J",WNI!H1002,"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",WNI!I1002))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51</v>
      </c>
      <c r="F84" s="62"/>
      <c r="G84" s="62"/>
      <c r="H84" s="399" t="s">
        <v>39</v>
      </c>
      <c r="I84" s="446"/>
      <c r="J84" s="447"/>
      <c r="K84" s="401" t="s">
        <v>341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",IF(Employee!P$17&gt;E$84,0,IF(C86="A",WNI!E1003,IF(C86="B",WNI!F1003,IF(C86="C",WNI!G1003,IF(C86="J",WNI!H1003,"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",WNI!I1003))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",IF(Employee!P$43&gt;E$84,0,IF(C87="A",WNI!E1004,IF(C87="B",WNI!F1004,IF(C87="C",WNI!G1004,IF(C87="J",WNI!H1004,"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",WNI!I1004))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",IF(Employee!P$69&gt;E$84,0,IF(C88="A",WNI!E1005,IF(C88="B",WNI!F1005,IF(C88="C",WNI!G1005,IF(C88="J",WNI!H1005,"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",WNI!I1005))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",IF(Employee!P$95&gt;E$84,0,IF(C89="A",WNI!E1006,IF(C89="B",WNI!F1006,IF(C89="C",WNI!G1006,IF(C89="J",WNI!H1006,"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",WNI!I1006))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",IF(Employee!P$121&gt;E$84,0,IF(C90="A",WNI!E1007,IF(C90="B",WNI!F1007,IF(C90="C",WNI!G1007,IF(C90="J",WNI!H1007,"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",WNI!I1007))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",IF(Employee!P$147&gt;E$84,0,IF(C91="A",WNI!E1008,IF(C91="B",WNI!F1008,IF(C91="C",WNI!G1008,IF(C91="J",WNI!H1008,"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",WNI!I1008))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",IF(Employee!P$173&gt;E$84,0,IF(C92="A",WNI!E1009,IF(C92="B",WNI!F1009,IF(C92="C",WNI!G1009,IF(C92="J",WNI!H1009,"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",WNI!I1009))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",IF(Employee!P$199&gt;E$84,0,IF(C93="A",WNI!E1010,IF(C93="B",WNI!F1010,IF(C93="C",WNI!G1010,IF(C93="J",WNI!H1010,"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",WNI!I1010))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",IF(Employee!P$225&gt;E$84,0,IF(C94="A",WNI!E1011,IF(C94="B",WNI!F1011,IF(C94="C",WNI!G1011,IF(C94="J",WNI!H1011,"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",WNI!I1011))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",IF(Employee!P$251&gt;E$84,0,IF(C95="A",WNI!E1012,IF(C95="B",WNI!F1012,IF(C95="C",WNI!G1012,IF(C95="J",WNI!H1012,"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",WNI!I1012))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",IF(Employee!P$277&gt;E$84,0,IF(C96="A",WNI!E1013,IF(C96="B",WNI!F1013,IF(C96="C",WNI!G1013,IF(C96="J",WNI!H1013,"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",WNI!I1013))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",IF(Employee!P$303&gt;E$84,0,IF(C97="A",WNI!E1014,IF(C97="B",WNI!F1014,IF(C97="C",WNI!G1014,IF(C97="J",WNI!H1014,"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",WNI!I1014))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",IF(Employee!P$329&gt;E$84,0,IF(C98="A",WNI!E1015,IF(C98="B",WNI!F1015,IF(C98="C",WNI!G1015,IF(C98="J",WNI!H1015,"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",WNI!I1015))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",IF(Employee!P$355&gt;E$84,0,IF(C99="A",WNI!E1016,IF(C99="B",WNI!F1016,IF(C99="C",WNI!G1016,IF(C99="J",WNI!H1016,"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",WNI!I1016))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",IF(Employee!P$381&gt;E$84,0,IF(C100="A",WNI!E1017,IF(C100="B",WNI!F1017,IF(C100="C",WNI!G1017,IF(C100="J",WNI!H1017,"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",WNI!I1017))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",IF(Employee!P$407&gt;E$84,0,IF(C101="A",WNI!E1018,IF(C101="B",WNI!F1018,IF(C101="C",WNI!G1018,IF(C101="J",WNI!H1018,"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",WNI!I1018))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",IF(Employee!P$433&gt;E$84,0,IF(C102="A",WNI!E1019,IF(C102="B",WNI!F1019,IF(C102="C",WNI!G1019,IF(C102="J",WNI!H1019,"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",WNI!I1019))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",IF(Employee!P$459&gt;E$84,0,IF(C103="A",WNI!E1020,IF(C103="B",WNI!F1020,IF(C103="C",WNI!G1020,IF(C103="J",WNI!H1020,"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",WNI!I1020))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",IF(Employee!P$485&gt;E$84,0,IF(C104="A",WNI!E1021,IF(C104="B",WNI!F1021,IF(C104="C",WNI!G1021,IF(C104="J",WNI!H1021,"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",WNI!I1021))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",IF(Employee!P$511&gt;E$84,0,IF(C105="A",WNI!E1022,IF(C105="B",WNI!F1022,IF(C105="C",WNI!G1022,IF(C105="J",WNI!H1022,"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",WNI!I1022))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34</v>
      </c>
      <c r="C108" s="444"/>
      <c r="D108" s="444"/>
      <c r="E108" s="445"/>
      <c r="F108" s="41"/>
      <c r="G108" s="41"/>
      <c r="H108" s="42"/>
      <c r="I108" s="42"/>
      <c r="J108" s="42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E108" s="114"/>
      <c r="AO108" s="99"/>
      <c r="AP108" s="62"/>
      <c r="AU108" s="62"/>
    </row>
    <row r="109" spans="1:47" ht="18" customHeight="1" thickTop="1" thickBot="1" x14ac:dyDescent="0.25">
      <c r="A109" s="44"/>
      <c r="B109" s="399" t="s">
        <v>9</v>
      </c>
      <c r="C109" s="446"/>
      <c r="D109" s="447"/>
      <c r="E109" s="212">
        <v>52</v>
      </c>
      <c r="F109" s="62"/>
      <c r="G109" s="62"/>
      <c r="H109" s="399" t="s">
        <v>39</v>
      </c>
      <c r="I109" s="446"/>
      <c r="J109" s="447"/>
      <c r="K109" s="401" t="s">
        <v>342</v>
      </c>
      <c r="L109" s="402"/>
      <c r="M109" s="403"/>
      <c r="N109" s="28"/>
      <c r="O109" s="405" t="s">
        <v>116</v>
      </c>
      <c r="P109" s="448"/>
      <c r="Q109" s="448"/>
      <c r="R109" s="449"/>
      <c r="S109" s="45"/>
      <c r="T109" s="223"/>
      <c r="U109" s="47"/>
      <c r="AD109" s="99"/>
      <c r="AE109" s="114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E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IF(E111=Employee!D$29,LOOKUP(E$109,NiTable!A:A,NiTable!B:B),"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IF(Employee!D$28="m","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 t="shared" ref="H111:H120" si="119">IF(T$109="Y",H86,0)</f>
        <v>0</v>
      </c>
      <c r="I111" s="117">
        <f t="shared" ref="I111:I120" si="120">IF(T$109="Y",I86,0)</f>
        <v>0</v>
      </c>
      <c r="J111" s="117">
        <f t="shared" ref="J111:J120" si="121">IF(T$109="Y",J86,0)</f>
        <v>0</v>
      </c>
      <c r="K111" s="117">
        <f t="shared" ref="K111:K120" si="122">IF(T$109="Y",K86,I111*J111)</f>
        <v>0</v>
      </c>
      <c r="L111" s="117">
        <f t="shared" ref="L111:L120" si="123">IF(T$109="Y",L86,0)</f>
        <v>0</v>
      </c>
      <c r="M111" s="129" t="str">
        <f t="shared" ref="M111:M120" si="124">IF(E111=" "," ",IF(T$109="Y",M86,IF((H111+K111+L111)&gt;0,H111+K111+L111," ")))</f>
        <v xml:space="preserve"> </v>
      </c>
      <c r="N111" s="235" t="str">
        <f>IF(M111=" "," ",IF(M111=0," ",IF(Employee!O$24="W1",AN111,AI111-W86)))</f>
        <v xml:space="preserve"> </v>
      </c>
      <c r="O111" s="130" t="str">
        <f>IF(M111=" "," ",IF(M111=0," ",IF(Employee!P$17&gt;E$109,0,IF(C111="A",WNI!E1023,IF(C111="B",WNI!F1023,IF(C111="C",WNI!G1023,IF(C111="J",WNI!H1023," ")))))))</f>
        <v xml:space="preserve"> </v>
      </c>
      <c r="P111" s="119"/>
      <c r="Q111" s="119"/>
      <c r="R111" s="136" t="str">
        <f t="shared" ref="R111:R130" si="125">IF(M111=" "," ",IF(M111=0," ",M111-SUM(N111:Q111)))</f>
        <v xml:space="preserve"> </v>
      </c>
      <c r="S111" s="123"/>
      <c r="T111" s="120" t="str">
        <f>IF(M111=" "," ",IF(M111=0," ",WNI!I1023))</f>
        <v xml:space="preserve"> </v>
      </c>
      <c r="U111" s="49"/>
      <c r="V111" s="60">
        <f>IF(Employee!H$34=E$109,Employee!D$34+SUM(M111)+V86,SUM(M111)+V86)</f>
        <v>0</v>
      </c>
      <c r="W111" s="60">
        <f>IF(Employee!H$34=E$109,Employee!D$35+SUM(N111)+W86,SUM(N111)+W86)</f>
        <v>0</v>
      </c>
      <c r="X111" s="60">
        <f t="shared" ref="X111:X130" si="126">IF(O111=" ",X86,O111+X86)</f>
        <v>0</v>
      </c>
      <c r="Y111" s="60">
        <f t="shared" ref="Y111:Z126" si="127">IF(P111=0,Y86,P111+Y86)</f>
        <v>0</v>
      </c>
      <c r="Z111" s="60">
        <f t="shared" si="127"/>
        <v>0</v>
      </c>
      <c r="AA111" s="60">
        <f t="shared" ref="AA111:AA130" si="128">IF(R111=" ",AA86,AA86+R111)</f>
        <v>0</v>
      </c>
      <c r="AC111" s="60">
        <f t="shared" ref="AC111:AC130" si="129">IF(T111=" ",AC86,T111+AC86)</f>
        <v>0</v>
      </c>
      <c r="AD111" s="99"/>
      <c r="AE111" s="114">
        <f>IF(E111=" ",0,IF(D111="BR",0,IF(D111="D",0,IF(D111="NT",V111,LOOKUP(D111,Free!A:A,Free!B:B)*E$109/52))))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IF(D111="D",AF111*AH$7,IF(AF111&gt;LOOKUP(E$109,HR!A:A,HR!B:B),(AF111-LOOKUP(E$109,HR!A:A,HR!B:B))*AH$7,0))</f>
        <v>0</v>
      </c>
      <c r="AI111" s="95">
        <f>IF(AF111&lt;1,0,AG111+AH111)</f>
        <v>0</v>
      </c>
      <c r="AJ111" s="95">
        <f>IF(E111=" ",0,IF(D111="BR",0,IF(D111="D",0,IF(D111="NT",M111,LOOKUP(D111,Free!A:A,Free!B:B)*1/52))))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IF(D111="D",AK111*AM$7,IF(AK111&gt;LOOKUP(1,HR!A:A,HR!B:B),(AK111-LOOKUP(1,HR!A:A,HR!B:B))*AH$7,0))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IF(E112=Employee!D$55,LOOKUP(E$109,NiTable!A:A,NiTable!E:E),"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IF(Employee!D$54="m","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 t="shared" si="119"/>
        <v>0</v>
      </c>
      <c r="I112" s="121">
        <f t="shared" si="120"/>
        <v>0</v>
      </c>
      <c r="J112" s="121">
        <f t="shared" si="121"/>
        <v>0</v>
      </c>
      <c r="K112" s="121">
        <f t="shared" si="122"/>
        <v>0</v>
      </c>
      <c r="L112" s="121">
        <f t="shared" si="123"/>
        <v>0</v>
      </c>
      <c r="M112" s="131" t="str">
        <f t="shared" si="124"/>
        <v xml:space="preserve"> </v>
      </c>
      <c r="N112" s="237" t="str">
        <f>IF(M112=" "," ",IF(M112=0," ",IF(Employee!O$50="W1",AN112,AI112-W87)))</f>
        <v xml:space="preserve"> </v>
      </c>
      <c r="O112" s="132" t="str">
        <f>IF(M112=" "," ",IF(M112=0," ",IF(Employee!P$41&gt;E$109,0,IF(C112="A",WNI!E1024,IF(C112="B",WNI!F1024,IF(C112="C",WNI!G1024,IF(C112="J",WNI!H1024," ")))))))</f>
        <v xml:space="preserve"> </v>
      </c>
      <c r="P112" s="123"/>
      <c r="Q112" s="123"/>
      <c r="R112" s="137" t="str">
        <f t="shared" si="125"/>
        <v xml:space="preserve"> </v>
      </c>
      <c r="S112" s="123"/>
      <c r="T112" s="124" t="str">
        <f>IF(M112=" "," ",IF(M112=0," ",WNI!I1024))</f>
        <v xml:space="preserve"> </v>
      </c>
      <c r="U112" s="49"/>
      <c r="V112" s="60">
        <f>IF(Employee!H$60=E$109,Employee!D$60+SUM(M112)+V87,SUM(M112)+V87)</f>
        <v>0</v>
      </c>
      <c r="W112" s="60">
        <f>IF(Employee!H$60=E$109,Employee!D$61+SUM(N112)+W87,SUM(N112)+W87)</f>
        <v>0</v>
      </c>
      <c r="X112" s="60">
        <f t="shared" si="126"/>
        <v>0</v>
      </c>
      <c r="Y112" s="60">
        <f t="shared" si="127"/>
        <v>0</v>
      </c>
      <c r="Z112" s="60">
        <f t="shared" si="127"/>
        <v>0</v>
      </c>
      <c r="AA112" s="60">
        <f t="shared" si="128"/>
        <v>0</v>
      </c>
      <c r="AC112" s="60">
        <f t="shared" si="129"/>
        <v>0</v>
      </c>
      <c r="AD112" s="99"/>
      <c r="AE112" s="114">
        <f>IF(E112=" ",0,IF(D112="BR",0,IF(D112="D",0,IF(D112="NT",V112,LOOKUP(D112,Free!A:A,Free!B:B)*E$109/52))))</f>
        <v>0</v>
      </c>
      <c r="AF112" s="95">
        <f t="shared" ref="AF112:AF130" si="130">IF(E112=" ",0,V112-AE112)</f>
        <v>0</v>
      </c>
      <c r="AG112" s="95">
        <f t="shared" ref="AG112:AG130" si="131">AF112*AG$7</f>
        <v>0</v>
      </c>
      <c r="AH112" s="95">
        <f>IF(D112="D",AF112*AH$7,IF(AF112&gt;LOOKUP(E$109,HR!A:A,HR!B:B),(AF112-LOOKUP(E$109,HR!A:A,HR!B:B))*AH$7,0))</f>
        <v>0</v>
      </c>
      <c r="AI112" s="95">
        <f t="shared" ref="AI112:AI130" si="132">IF(AF112&lt;1,0,AG112+AH112)</f>
        <v>0</v>
      </c>
      <c r="AJ112" s="95">
        <f>IF(E112=" ",0,IF(D112="BR",0,IF(D112="D",0,IF(D112="NT",M112,LOOKUP(D112,Free!A:A,Free!B:B)*1/52))))</f>
        <v>0</v>
      </c>
      <c r="AK112" s="95">
        <f t="shared" ref="AK112:AK130" si="133">IF(E112=" ",0,SUM(M112)-AJ112)</f>
        <v>0</v>
      </c>
      <c r="AL112" s="95">
        <f t="shared" ref="AL112:AL130" si="134">AK112*AL$7</f>
        <v>0</v>
      </c>
      <c r="AM112" s="95">
        <f>IF(D112="D",AK112*AM$7,IF(AK112&gt;LOOKUP(1,HR!A:A,HR!B:B),(AK112-LOOKUP(1,HR!A:A,HR!B:B))*AH$7,0))</f>
        <v>0</v>
      </c>
      <c r="AN112" s="95">
        <f t="shared" ref="AN112:AN130" si="135">IF(AK112&lt;1,0,AL112+AM112)</f>
        <v>0</v>
      </c>
      <c r="AO112" s="99"/>
      <c r="AP112" s="62"/>
      <c r="AQ112" s="95">
        <f t="shared" ref="AQ112:AQ119" si="136">IF(G112="SSP",H112,0)</f>
        <v>0</v>
      </c>
      <c r="AR112" s="95">
        <f t="shared" ref="AR112:AR119" si="137">IF(G112="SMP",H112,0)</f>
        <v>0</v>
      </c>
      <c r="AS112" s="95">
        <f t="shared" ref="AS112:AS119" si="138">IF(G112="SPP",H112,0)</f>
        <v>0</v>
      </c>
      <c r="AT112" s="95">
        <f t="shared" ref="AT112:AT119" si="13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IF(E113=Employee!D$81,LOOKUP(E$109,NiTable!A:A,NiTable!H:H),"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IF(Employee!D$80="m","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 t="shared" si="119"/>
        <v>0</v>
      </c>
      <c r="I113" s="121">
        <f t="shared" si="120"/>
        <v>0</v>
      </c>
      <c r="J113" s="121">
        <f t="shared" si="121"/>
        <v>0</v>
      </c>
      <c r="K113" s="121">
        <f t="shared" si="122"/>
        <v>0</v>
      </c>
      <c r="L113" s="121">
        <f t="shared" si="123"/>
        <v>0</v>
      </c>
      <c r="M113" s="131" t="str">
        <f t="shared" si="124"/>
        <v xml:space="preserve"> </v>
      </c>
      <c r="N113" s="237" t="str">
        <f>IF(M113=" "," ",IF(M113=0," ",IF(Employee!O$76="W1",AN113,AI113-W88)))</f>
        <v xml:space="preserve"> </v>
      </c>
      <c r="O113" s="132" t="str">
        <f>IF(M113=" "," ",IF(M113=0," ",IF(Employee!P$69&gt;E$109,0,IF(C113="A",WNI!E1025,IF(C113="B",WNI!F1025,IF(C113="C",WNI!G1025,IF(C113="J",WNI!H1025," ")))))))</f>
        <v xml:space="preserve"> </v>
      </c>
      <c r="P113" s="123"/>
      <c r="Q113" s="123"/>
      <c r="R113" s="137" t="str">
        <f t="shared" si="125"/>
        <v xml:space="preserve"> </v>
      </c>
      <c r="S113" s="123"/>
      <c r="T113" s="124" t="str">
        <f>IF(M113=" "," ",IF(M113=0," ",WNI!I1025))</f>
        <v xml:space="preserve"> </v>
      </c>
      <c r="U113" s="49"/>
      <c r="V113" s="60">
        <f>IF(Employee!H$86=E$109,Employee!D$86+SUM(M113)+V88,SUM(M113)+V88)</f>
        <v>0</v>
      </c>
      <c r="W113" s="60">
        <f>IF(Employee!H$86=E$109,Employee!D$87+SUM(N113)+W88,SUM(N113)+W88)</f>
        <v>0</v>
      </c>
      <c r="X113" s="60">
        <f t="shared" si="126"/>
        <v>0</v>
      </c>
      <c r="Y113" s="60">
        <f t="shared" si="127"/>
        <v>0</v>
      </c>
      <c r="Z113" s="60">
        <f t="shared" si="127"/>
        <v>0</v>
      </c>
      <c r="AA113" s="60">
        <f t="shared" si="128"/>
        <v>0</v>
      </c>
      <c r="AC113" s="60">
        <f t="shared" si="129"/>
        <v>0</v>
      </c>
      <c r="AD113" s="99"/>
      <c r="AE113" s="114">
        <f>IF(E113=" ",0,IF(D113="BR",0,IF(D113="D",0,IF(D113="NT",V113,LOOKUP(D113,Free!A:A,Free!B:B)*E$109/52))))</f>
        <v>0</v>
      </c>
      <c r="AF113" s="95">
        <f t="shared" si="130"/>
        <v>0</v>
      </c>
      <c r="AG113" s="95">
        <f t="shared" si="131"/>
        <v>0</v>
      </c>
      <c r="AH113" s="95">
        <f>IF(D113="D",AF113*AH$7,IF(AF113&gt;LOOKUP(E$109,HR!A:A,HR!B:B),(AF113-LOOKUP(E$109,HR!A:A,HR!B:B))*AH$7,0))</f>
        <v>0</v>
      </c>
      <c r="AI113" s="95">
        <f t="shared" si="132"/>
        <v>0</v>
      </c>
      <c r="AJ113" s="95">
        <f>IF(E113=" ",0,IF(D113="BR",0,IF(D113="D",0,IF(D113="NT",M113,LOOKUP(D113,Free!A:A,Free!B:B)*1/52))))</f>
        <v>0</v>
      </c>
      <c r="AK113" s="95">
        <f t="shared" si="133"/>
        <v>0</v>
      </c>
      <c r="AL113" s="95">
        <f t="shared" si="134"/>
        <v>0</v>
      </c>
      <c r="AM113" s="95">
        <f>IF(D113="D",AK113*AM$7,IF(AK113&gt;LOOKUP(1,HR!A:A,HR!B:B),(AK113-LOOKUP(1,HR!A:A,HR!B:B))*AH$7,0))</f>
        <v>0</v>
      </c>
      <c r="AN113" s="95">
        <f t="shared" si="135"/>
        <v>0</v>
      </c>
      <c r="AO113" s="99"/>
      <c r="AP113" s="62"/>
      <c r="AQ113" s="95">
        <f t="shared" si="136"/>
        <v>0</v>
      </c>
      <c r="AR113" s="95">
        <f t="shared" si="137"/>
        <v>0</v>
      </c>
      <c r="AS113" s="95">
        <f t="shared" si="138"/>
        <v>0</v>
      </c>
      <c r="AT113" s="95">
        <f t="shared" si="13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IF(E114=Employee!D$107,LOOKUP(E$109,NiTable!A:A,NiTable!K:K),"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IF(Employee!D$106="m","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 t="shared" si="119"/>
        <v>0</v>
      </c>
      <c r="I114" s="121">
        <f t="shared" si="120"/>
        <v>0</v>
      </c>
      <c r="J114" s="121">
        <f t="shared" si="121"/>
        <v>0</v>
      </c>
      <c r="K114" s="121">
        <f t="shared" si="122"/>
        <v>0</v>
      </c>
      <c r="L114" s="121">
        <f t="shared" si="123"/>
        <v>0</v>
      </c>
      <c r="M114" s="131" t="str">
        <f t="shared" si="124"/>
        <v xml:space="preserve"> </v>
      </c>
      <c r="N114" s="237" t="str">
        <f>IF(M114=" "," ",IF(M114=0," ",IF(Employee!O$102="W1",AN114,AI114-W89)))</f>
        <v xml:space="preserve"> </v>
      </c>
      <c r="O114" s="132" t="str">
        <f>IF(M114=" "," ",IF(M114=0," ",IF(Employee!P$95&gt;E$109,0,IF(C114="A",WNI!E1026,IF(C114="B",WNI!F1026,IF(C114="C",WNI!G1026,IF(C114="J",WNI!H1026," ")))))))</f>
        <v xml:space="preserve"> </v>
      </c>
      <c r="P114" s="123"/>
      <c r="Q114" s="123"/>
      <c r="R114" s="137" t="str">
        <f t="shared" si="125"/>
        <v xml:space="preserve"> </v>
      </c>
      <c r="S114" s="123"/>
      <c r="T114" s="124" t="str">
        <f>IF(M114=" "," ",IF(M114=0," ",WNI!I1026))</f>
        <v xml:space="preserve"> </v>
      </c>
      <c r="U114" s="49"/>
      <c r="V114" s="60">
        <f>IF(Employee!H$112=E$109,Employee!D$112+SUM(M114)+V89,SUM(M114)+V89)</f>
        <v>0</v>
      </c>
      <c r="W114" s="60">
        <f>IF(Employee!H$112=E$109,Employee!D$113+SUM(N114)+W89,SUM(N114)+W89)</f>
        <v>0</v>
      </c>
      <c r="X114" s="60">
        <f t="shared" si="126"/>
        <v>0</v>
      </c>
      <c r="Y114" s="60">
        <f t="shared" si="127"/>
        <v>0</v>
      </c>
      <c r="Z114" s="60">
        <f t="shared" si="127"/>
        <v>0</v>
      </c>
      <c r="AA114" s="60">
        <f t="shared" si="128"/>
        <v>0</v>
      </c>
      <c r="AC114" s="60">
        <f t="shared" si="129"/>
        <v>0</v>
      </c>
      <c r="AD114" s="99"/>
      <c r="AE114" s="114">
        <f>IF(E114=" ",0,IF(D114="BR",0,IF(D114="D",0,IF(D114="NT",V114,LOOKUP(D114,Free!A:A,Free!B:B)*E$109/52))))</f>
        <v>0</v>
      </c>
      <c r="AF114" s="95">
        <f t="shared" si="130"/>
        <v>0</v>
      </c>
      <c r="AG114" s="95">
        <f t="shared" si="131"/>
        <v>0</v>
      </c>
      <c r="AH114" s="95">
        <f>IF(D114="D",AF114*AH$7,IF(AF114&gt;LOOKUP(E$109,HR!A:A,HR!B:B),(AF114-LOOKUP(E$109,HR!A:A,HR!B:B))*AH$7,0))</f>
        <v>0</v>
      </c>
      <c r="AI114" s="95">
        <f t="shared" si="132"/>
        <v>0</v>
      </c>
      <c r="AJ114" s="95">
        <f>IF(E114=" ",0,IF(D114="BR",0,IF(D114="D",0,IF(D114="NT",M114,LOOKUP(D114,Free!A:A,Free!B:B)*1/52))))</f>
        <v>0</v>
      </c>
      <c r="AK114" s="95">
        <f t="shared" si="133"/>
        <v>0</v>
      </c>
      <c r="AL114" s="95">
        <f t="shared" si="134"/>
        <v>0</v>
      </c>
      <c r="AM114" s="95">
        <f>IF(D114="D",AK114*AM$7,IF(AK114&gt;LOOKUP(1,HR!A:A,HR!B:B),(AK114-LOOKUP(1,HR!A:A,HR!B:B))*AH$7,0))</f>
        <v>0</v>
      </c>
      <c r="AN114" s="95">
        <f t="shared" si="135"/>
        <v>0</v>
      </c>
      <c r="AO114" s="99"/>
      <c r="AP114" s="62"/>
      <c r="AQ114" s="95">
        <f t="shared" si="136"/>
        <v>0</v>
      </c>
      <c r="AR114" s="95">
        <f t="shared" si="137"/>
        <v>0</v>
      </c>
      <c r="AS114" s="95">
        <f t="shared" si="138"/>
        <v>0</v>
      </c>
      <c r="AT114" s="95">
        <f t="shared" si="13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IF(E115=Employee!D$133,LOOKUP(E$109,NiTable!A:A,NiTable!N:N),"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IF(Employee!D$132="m","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 t="shared" si="119"/>
        <v>0</v>
      </c>
      <c r="I115" s="121">
        <f t="shared" si="120"/>
        <v>0</v>
      </c>
      <c r="J115" s="121">
        <f t="shared" si="121"/>
        <v>0</v>
      </c>
      <c r="K115" s="121">
        <f t="shared" si="122"/>
        <v>0</v>
      </c>
      <c r="L115" s="121">
        <f t="shared" si="123"/>
        <v>0</v>
      </c>
      <c r="M115" s="131" t="str">
        <f t="shared" si="124"/>
        <v xml:space="preserve"> </v>
      </c>
      <c r="N115" s="237" t="str">
        <f>IF(M115=" "," ",IF(M115=0," ",IF(Employee!O$128="W1",AN115,AI115-W90)))</f>
        <v xml:space="preserve"> </v>
      </c>
      <c r="O115" s="132" t="str">
        <f>IF(M115=" "," ",IF(M115=0," ",IF(Employee!P$121&gt;E$109,0,IF(C115="A",WNI!E1027,IF(C115="B",WNI!F1027,IF(C115="C",WNI!G1027,IF(C115="J",WNI!H1027," ")))))))</f>
        <v xml:space="preserve"> </v>
      </c>
      <c r="P115" s="123"/>
      <c r="Q115" s="123"/>
      <c r="R115" s="137" t="str">
        <f t="shared" si="125"/>
        <v xml:space="preserve"> </v>
      </c>
      <c r="S115" s="123"/>
      <c r="T115" s="124" t="str">
        <f>IF(M115=" "," ",IF(M115=0," ",WNI!I1027))</f>
        <v xml:space="preserve"> </v>
      </c>
      <c r="U115" s="49"/>
      <c r="V115" s="60">
        <f>IF(Employee!H$138=E$109,Employee!D$138+SUM(M115)+V90,SUM(M115)+V90)</f>
        <v>0</v>
      </c>
      <c r="W115" s="60">
        <f>IF(Employee!H$138=E$109,Employee!D$139+SUM(N115)+W90,SUM(N115)+W90)</f>
        <v>0</v>
      </c>
      <c r="X115" s="60">
        <f t="shared" si="126"/>
        <v>0</v>
      </c>
      <c r="Y115" s="60">
        <f t="shared" si="127"/>
        <v>0</v>
      </c>
      <c r="Z115" s="60">
        <f t="shared" si="127"/>
        <v>0</v>
      </c>
      <c r="AA115" s="60">
        <f t="shared" si="128"/>
        <v>0</v>
      </c>
      <c r="AC115" s="60">
        <f t="shared" si="129"/>
        <v>0</v>
      </c>
      <c r="AD115" s="99"/>
      <c r="AE115" s="114">
        <f>IF(E115=" ",0,IF(D115="BR",0,IF(D115="D",0,IF(D115="NT",V115,LOOKUP(D115,Free!A:A,Free!B:B)*E$109/52))))</f>
        <v>0</v>
      </c>
      <c r="AF115" s="95">
        <f t="shared" si="130"/>
        <v>0</v>
      </c>
      <c r="AG115" s="95">
        <f t="shared" si="131"/>
        <v>0</v>
      </c>
      <c r="AH115" s="95">
        <f>IF(D115="D",AF115*AH$7,IF(AF115&gt;LOOKUP(E$109,HR!A:A,HR!B:B),(AF115-LOOKUP(E$109,HR!A:A,HR!B:B))*AH$7,0))</f>
        <v>0</v>
      </c>
      <c r="AI115" s="95">
        <f t="shared" si="132"/>
        <v>0</v>
      </c>
      <c r="AJ115" s="95">
        <f>IF(E115=" ",0,IF(D115="BR",0,IF(D115="D",0,IF(D115="NT",M115,LOOKUP(D115,Free!A:A,Free!B:B)*1/52))))</f>
        <v>0</v>
      </c>
      <c r="AK115" s="95">
        <f t="shared" si="133"/>
        <v>0</v>
      </c>
      <c r="AL115" s="95">
        <f t="shared" si="134"/>
        <v>0</v>
      </c>
      <c r="AM115" s="95">
        <f>IF(D115="D",AK115*AM$7,IF(AK115&gt;LOOKUP(1,HR!A:A,HR!B:B),(AK115-LOOKUP(1,HR!A:A,HR!B:B))*AH$7,0))</f>
        <v>0</v>
      </c>
      <c r="AN115" s="95">
        <f t="shared" si="135"/>
        <v>0</v>
      </c>
      <c r="AO115" s="99"/>
      <c r="AP115" s="62"/>
      <c r="AQ115" s="95">
        <f t="shared" si="136"/>
        <v>0</v>
      </c>
      <c r="AR115" s="95">
        <f t="shared" si="137"/>
        <v>0</v>
      </c>
      <c r="AS115" s="95">
        <f t="shared" si="138"/>
        <v>0</v>
      </c>
      <c r="AT115" s="95">
        <f t="shared" si="13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IF(E116=Employee!D$159,LOOKUP(E$109,NiTable!A:A,NiTable!Q:Q),"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IF(Employee!D$158="m","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 t="shared" si="119"/>
        <v>0</v>
      </c>
      <c r="I116" s="121">
        <f t="shared" si="120"/>
        <v>0</v>
      </c>
      <c r="J116" s="121">
        <f t="shared" si="121"/>
        <v>0</v>
      </c>
      <c r="K116" s="121">
        <f t="shared" si="122"/>
        <v>0</v>
      </c>
      <c r="L116" s="121">
        <f t="shared" si="123"/>
        <v>0</v>
      </c>
      <c r="M116" s="131" t="str">
        <f t="shared" si="124"/>
        <v xml:space="preserve"> </v>
      </c>
      <c r="N116" s="237" t="str">
        <f>IF(M116=" "," ",IF(M116=0," ",IF(Employee!O$154="W1",AN116,AI116-W91)))</f>
        <v xml:space="preserve"> </v>
      </c>
      <c r="O116" s="132" t="str">
        <f>IF(M116=" "," ",IF(M116=0," ",IF(Employee!P$147&gt;E$109,0,IF(C116="A",WNI!E1028,IF(C116="B",WNI!F1028,IF(C116="C",WNI!G1028,IF(C116="J",WNI!H1028," ")))))))</f>
        <v xml:space="preserve"> </v>
      </c>
      <c r="P116" s="123"/>
      <c r="Q116" s="123"/>
      <c r="R116" s="137" t="str">
        <f t="shared" si="125"/>
        <v xml:space="preserve"> </v>
      </c>
      <c r="S116" s="123"/>
      <c r="T116" s="124" t="str">
        <f>IF(M116=" "," ",IF(M116=0," ",WNI!I1028))</f>
        <v xml:space="preserve"> </v>
      </c>
      <c r="U116" s="49"/>
      <c r="V116" s="60">
        <f>IF(Employee!H$164=E$109,Employee!D$164+SUM(M116)+V91,SUM(M116)+V91)</f>
        <v>0</v>
      </c>
      <c r="W116" s="60">
        <f>IF(Employee!H$164=E$109,Employee!D$165+SUM(N116)+W91,SUM(N116)+W91)</f>
        <v>0</v>
      </c>
      <c r="X116" s="60">
        <f t="shared" si="126"/>
        <v>0</v>
      </c>
      <c r="Y116" s="60">
        <f t="shared" si="127"/>
        <v>0</v>
      </c>
      <c r="Z116" s="60">
        <f t="shared" si="127"/>
        <v>0</v>
      </c>
      <c r="AA116" s="60">
        <f t="shared" si="128"/>
        <v>0</v>
      </c>
      <c r="AC116" s="60">
        <f t="shared" si="129"/>
        <v>0</v>
      </c>
      <c r="AD116" s="99"/>
      <c r="AE116" s="114">
        <f>IF(E116=" ",0,IF(D116="BR",0,IF(D116="D",0,IF(D116="NT",V116,LOOKUP(D116,Free!A:A,Free!B:B)*E$109/52))))</f>
        <v>0</v>
      </c>
      <c r="AF116" s="95">
        <f t="shared" si="130"/>
        <v>0</v>
      </c>
      <c r="AG116" s="95">
        <f t="shared" si="131"/>
        <v>0</v>
      </c>
      <c r="AH116" s="95">
        <f>IF(D116="D",AF116*AH$7,IF(AF116&gt;LOOKUP(E$109,HR!A:A,HR!B:B),(AF116-LOOKUP(E$109,HR!A:A,HR!B:B))*AH$7,0))</f>
        <v>0</v>
      </c>
      <c r="AI116" s="95">
        <f t="shared" si="132"/>
        <v>0</v>
      </c>
      <c r="AJ116" s="95">
        <f>IF(E116=" ",0,IF(D116="BR",0,IF(D116="D",0,IF(D116="NT",M116,LOOKUP(D116,Free!A:A,Free!B:B)*1/52))))</f>
        <v>0</v>
      </c>
      <c r="AK116" s="95">
        <f t="shared" si="133"/>
        <v>0</v>
      </c>
      <c r="AL116" s="95">
        <f t="shared" si="134"/>
        <v>0</v>
      </c>
      <c r="AM116" s="95">
        <f>IF(D116="D",AK116*AM$7,IF(AK116&gt;LOOKUP(1,HR!A:A,HR!B:B),(AK116-LOOKUP(1,HR!A:A,HR!B:B))*AH$7,0))</f>
        <v>0</v>
      </c>
      <c r="AN116" s="95">
        <f t="shared" si="135"/>
        <v>0</v>
      </c>
      <c r="AO116" s="99"/>
      <c r="AP116" s="62"/>
      <c r="AQ116" s="95">
        <f t="shared" si="136"/>
        <v>0</v>
      </c>
      <c r="AR116" s="95">
        <f t="shared" si="137"/>
        <v>0</v>
      </c>
      <c r="AS116" s="95">
        <f t="shared" si="138"/>
        <v>0</v>
      </c>
      <c r="AT116" s="95">
        <f t="shared" si="13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IF(E117=Employee!D$185,LOOKUP(E$109,NiTable!A:A,NiTable!T:T),"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IF(Employee!D$184="m","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 t="shared" si="119"/>
        <v>0</v>
      </c>
      <c r="I117" s="121">
        <f t="shared" si="120"/>
        <v>0</v>
      </c>
      <c r="J117" s="121">
        <f t="shared" si="121"/>
        <v>0</v>
      </c>
      <c r="K117" s="121">
        <f t="shared" si="122"/>
        <v>0</v>
      </c>
      <c r="L117" s="121">
        <f t="shared" si="123"/>
        <v>0</v>
      </c>
      <c r="M117" s="131" t="str">
        <f t="shared" si="124"/>
        <v xml:space="preserve"> </v>
      </c>
      <c r="N117" s="237" t="str">
        <f>IF(M117=" "," ",IF(M117=0," ",IF(Employee!O$180="W1",AN117,AI117-W92)))</f>
        <v xml:space="preserve"> </v>
      </c>
      <c r="O117" s="132" t="str">
        <f>IF(M117=" "," ",IF(M117=0," ",IF(Employee!P$173&gt;E$109,0,IF(C117="A",WNI!E1029,IF(C117="B",WNI!F1029,IF(C117="C",WNI!G1029,IF(C117="J",WNI!H1029," ")))))))</f>
        <v xml:space="preserve"> </v>
      </c>
      <c r="P117" s="123"/>
      <c r="Q117" s="123"/>
      <c r="R117" s="137" t="str">
        <f t="shared" si="125"/>
        <v xml:space="preserve"> </v>
      </c>
      <c r="S117" s="123"/>
      <c r="T117" s="124" t="str">
        <f>IF(M117=" "," ",IF(M117=0," ",WNI!I1029))</f>
        <v xml:space="preserve"> </v>
      </c>
      <c r="U117" s="49"/>
      <c r="V117" s="60">
        <f>IF(Employee!H$190=E$109,Employee!D$190+SUM(M117)+V92,SUM(M117)+V92)</f>
        <v>0</v>
      </c>
      <c r="W117" s="60">
        <f>IF(Employee!H$190=E$109,Employee!D$191+SUM(N117)+W92,SUM(N117)+W92)</f>
        <v>0</v>
      </c>
      <c r="X117" s="60">
        <f t="shared" si="126"/>
        <v>0</v>
      </c>
      <c r="Y117" s="60">
        <f t="shared" si="127"/>
        <v>0</v>
      </c>
      <c r="Z117" s="60">
        <f t="shared" si="127"/>
        <v>0</v>
      </c>
      <c r="AA117" s="60">
        <f t="shared" si="128"/>
        <v>0</v>
      </c>
      <c r="AC117" s="60">
        <f t="shared" si="129"/>
        <v>0</v>
      </c>
      <c r="AD117" s="99"/>
      <c r="AE117" s="114">
        <f>IF(E117=" ",0,IF(D117="BR",0,IF(D117="D",0,IF(D117="NT",V117,LOOKUP(D117,Free!A:A,Free!B:B)*E$109/52))))</f>
        <v>0</v>
      </c>
      <c r="AF117" s="95">
        <f t="shared" si="130"/>
        <v>0</v>
      </c>
      <c r="AG117" s="95">
        <f t="shared" si="131"/>
        <v>0</v>
      </c>
      <c r="AH117" s="95">
        <f>IF(D117="D",AF117*AH$7,IF(AF117&gt;LOOKUP(E$109,HR!A:A,HR!B:B),(AF117-LOOKUP(E$109,HR!A:A,HR!B:B))*AH$7,0))</f>
        <v>0</v>
      </c>
      <c r="AI117" s="95">
        <f t="shared" si="132"/>
        <v>0</v>
      </c>
      <c r="AJ117" s="95">
        <f>IF(E117=" ",0,IF(D117="BR",0,IF(D117="D",0,IF(D117="NT",M117,LOOKUP(D117,Free!A:A,Free!B:B)*1/52))))</f>
        <v>0</v>
      </c>
      <c r="AK117" s="95">
        <f t="shared" si="133"/>
        <v>0</v>
      </c>
      <c r="AL117" s="95">
        <f t="shared" si="134"/>
        <v>0</v>
      </c>
      <c r="AM117" s="95">
        <f>IF(D117="D",AK117*AM$7,IF(AK117&gt;LOOKUP(1,HR!A:A,HR!B:B),(AK117-LOOKUP(1,HR!A:A,HR!B:B))*AH$7,0))</f>
        <v>0</v>
      </c>
      <c r="AN117" s="95">
        <f t="shared" si="135"/>
        <v>0</v>
      </c>
      <c r="AO117" s="99"/>
      <c r="AP117" s="62"/>
      <c r="AQ117" s="95">
        <f t="shared" si="136"/>
        <v>0</v>
      </c>
      <c r="AR117" s="95">
        <f t="shared" si="137"/>
        <v>0</v>
      </c>
      <c r="AS117" s="95">
        <f t="shared" si="138"/>
        <v>0</v>
      </c>
      <c r="AT117" s="95">
        <f t="shared" si="13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IF(E118=Employee!D$211,LOOKUP(E$109,NiTable!A:A,NiTable!W:W),"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IF(Employee!D$210="m","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 t="shared" si="119"/>
        <v>0</v>
      </c>
      <c r="I118" s="121">
        <f t="shared" si="120"/>
        <v>0</v>
      </c>
      <c r="J118" s="121">
        <f t="shared" si="121"/>
        <v>0</v>
      </c>
      <c r="K118" s="121">
        <f t="shared" si="122"/>
        <v>0</v>
      </c>
      <c r="L118" s="121">
        <f t="shared" si="123"/>
        <v>0</v>
      </c>
      <c r="M118" s="131" t="str">
        <f t="shared" si="124"/>
        <v xml:space="preserve"> </v>
      </c>
      <c r="N118" s="237" t="str">
        <f>IF(M118=" "," ",IF(M118=0," ",IF(Employee!O$206="W1",AN118,AI118-W93)))</f>
        <v xml:space="preserve"> </v>
      </c>
      <c r="O118" s="132" t="str">
        <f>IF(M118=" "," ",IF(M118=0," ",IF(Employee!P$199&gt;E$109,0,IF(C118="A",WNI!E1030,IF(C118="B",WNI!F1030,IF(C118="C",WNI!G1030,IF(C118="J",WNI!H1030," ")))))))</f>
        <v xml:space="preserve"> </v>
      </c>
      <c r="P118" s="123"/>
      <c r="Q118" s="123"/>
      <c r="R118" s="137" t="str">
        <f t="shared" si="125"/>
        <v xml:space="preserve"> </v>
      </c>
      <c r="S118" s="123"/>
      <c r="T118" s="124" t="str">
        <f>IF(M118=" "," ",IF(M118=0," ",WNI!I1030))</f>
        <v xml:space="preserve"> </v>
      </c>
      <c r="U118" s="49"/>
      <c r="V118" s="60">
        <f>IF(Employee!H$216=E$109,Employee!D$216+SUM(M118)+V93,SUM(M118)+V93)</f>
        <v>0</v>
      </c>
      <c r="W118" s="60">
        <f>IF(Employee!H$216=E$109,Employee!D$217+SUM(N118)+W93,SUM(N118)+W93)</f>
        <v>0</v>
      </c>
      <c r="X118" s="60">
        <f t="shared" si="126"/>
        <v>0</v>
      </c>
      <c r="Y118" s="60">
        <f t="shared" si="127"/>
        <v>0</v>
      </c>
      <c r="Z118" s="60">
        <f t="shared" si="127"/>
        <v>0</v>
      </c>
      <c r="AA118" s="60">
        <f t="shared" si="128"/>
        <v>0</v>
      </c>
      <c r="AC118" s="60">
        <f t="shared" si="129"/>
        <v>0</v>
      </c>
      <c r="AD118" s="99"/>
      <c r="AE118" s="114">
        <f>IF(E118=" ",0,IF(D118="BR",0,IF(D118="D",0,IF(D118="NT",V118,LOOKUP(D118,Free!A:A,Free!B:B)*E$109/52))))</f>
        <v>0</v>
      </c>
      <c r="AF118" s="95">
        <f t="shared" si="130"/>
        <v>0</v>
      </c>
      <c r="AG118" s="95">
        <f t="shared" si="131"/>
        <v>0</v>
      </c>
      <c r="AH118" s="95">
        <f>IF(D118="D",AF118*AH$7,IF(AF118&gt;LOOKUP(E$109,HR!A:A,HR!B:B),(AF118-LOOKUP(E$109,HR!A:A,HR!B:B))*AH$7,0))</f>
        <v>0</v>
      </c>
      <c r="AI118" s="95">
        <f t="shared" si="132"/>
        <v>0</v>
      </c>
      <c r="AJ118" s="95">
        <f>IF(E118=" ",0,IF(D118="BR",0,IF(D118="D",0,IF(D118="NT",M118,LOOKUP(D118,Free!A:A,Free!B:B)*1/52))))</f>
        <v>0</v>
      </c>
      <c r="AK118" s="95">
        <f t="shared" si="133"/>
        <v>0</v>
      </c>
      <c r="AL118" s="95">
        <f t="shared" si="134"/>
        <v>0</v>
      </c>
      <c r="AM118" s="95">
        <f>IF(D118="D",AK118*AM$7,IF(AK118&gt;LOOKUP(1,HR!A:A,HR!B:B),(AK118-LOOKUP(1,HR!A:A,HR!B:B))*AH$7,0))</f>
        <v>0</v>
      </c>
      <c r="AN118" s="95">
        <f t="shared" si="135"/>
        <v>0</v>
      </c>
      <c r="AO118" s="99"/>
      <c r="AP118" s="62"/>
      <c r="AQ118" s="95">
        <f t="shared" si="136"/>
        <v>0</v>
      </c>
      <c r="AR118" s="95">
        <f t="shared" si="137"/>
        <v>0</v>
      </c>
      <c r="AS118" s="95">
        <f t="shared" si="138"/>
        <v>0</v>
      </c>
      <c r="AT118" s="95">
        <f t="shared" si="13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IF(E119=Employee!D$237,LOOKUP(E$109,NiTable!A:A,NiTable!Z:Z),"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IF(Employee!D$236="m","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 t="shared" si="119"/>
        <v>0</v>
      </c>
      <c r="I119" s="121">
        <f t="shared" si="120"/>
        <v>0</v>
      </c>
      <c r="J119" s="121">
        <f t="shared" si="121"/>
        <v>0</v>
      </c>
      <c r="K119" s="121">
        <f t="shared" si="122"/>
        <v>0</v>
      </c>
      <c r="L119" s="121">
        <f t="shared" si="123"/>
        <v>0</v>
      </c>
      <c r="M119" s="131" t="str">
        <f t="shared" si="124"/>
        <v xml:space="preserve"> </v>
      </c>
      <c r="N119" s="237" t="str">
        <f>IF(M119=" "," ",IF(M119=0," ",IF(Employee!O$232="W1",AN119,AI119-W94)))</f>
        <v xml:space="preserve"> </v>
      </c>
      <c r="O119" s="132" t="str">
        <f>IF(M119=" "," ",IF(M119=0," ",IF(Employee!P$225&gt;E$109,0,IF(C119="A",WNI!E1031,IF(C119="B",WNI!F1031,IF(C119="C",WNI!G1031,IF(C119="J",WNI!H1031," ")))))))</f>
        <v xml:space="preserve"> </v>
      </c>
      <c r="P119" s="123"/>
      <c r="Q119" s="123"/>
      <c r="R119" s="137" t="str">
        <f t="shared" si="125"/>
        <v xml:space="preserve"> </v>
      </c>
      <c r="S119" s="123"/>
      <c r="T119" s="124" t="str">
        <f>IF(M119=" "," ",IF(M119=0," ",WNI!I1031))</f>
        <v xml:space="preserve"> </v>
      </c>
      <c r="U119" s="49"/>
      <c r="V119" s="60">
        <f>IF(Employee!H$242=E$109,Employee!D$242+SUM(M119)+V94,SUM(M119)+V94)</f>
        <v>0</v>
      </c>
      <c r="W119" s="60">
        <f>IF(Employee!H$242=E$109,Employee!D$243+SUM(N119)+W94,SUM(N119)+W94)</f>
        <v>0</v>
      </c>
      <c r="X119" s="60">
        <f t="shared" si="126"/>
        <v>0</v>
      </c>
      <c r="Y119" s="60">
        <f t="shared" si="127"/>
        <v>0</v>
      </c>
      <c r="Z119" s="60">
        <f t="shared" si="127"/>
        <v>0</v>
      </c>
      <c r="AA119" s="60">
        <f t="shared" si="128"/>
        <v>0</v>
      </c>
      <c r="AC119" s="60">
        <f t="shared" si="129"/>
        <v>0</v>
      </c>
      <c r="AD119" s="99"/>
      <c r="AE119" s="114">
        <f>IF(E119=" ",0,IF(D119="BR",0,IF(D119="D",0,IF(D119="NT",V119,LOOKUP(D119,Free!A:A,Free!B:B)*E$109/52))))</f>
        <v>0</v>
      </c>
      <c r="AF119" s="95">
        <f t="shared" si="130"/>
        <v>0</v>
      </c>
      <c r="AG119" s="95">
        <f t="shared" si="131"/>
        <v>0</v>
      </c>
      <c r="AH119" s="95">
        <f>IF(D119="D",AF119*AH$7,IF(AF119&gt;LOOKUP(E$109,HR!A:A,HR!B:B),(AF119-LOOKUP(E$109,HR!A:A,HR!B:B))*AH$7,0))</f>
        <v>0</v>
      </c>
      <c r="AI119" s="95">
        <f t="shared" si="132"/>
        <v>0</v>
      </c>
      <c r="AJ119" s="95">
        <f>IF(E119=" ",0,IF(D119="BR",0,IF(D119="D",0,IF(D119="NT",M119,LOOKUP(D119,Free!A:A,Free!B:B)*1/52))))</f>
        <v>0</v>
      </c>
      <c r="AK119" s="95">
        <f t="shared" si="133"/>
        <v>0</v>
      </c>
      <c r="AL119" s="95">
        <f t="shared" si="134"/>
        <v>0</v>
      </c>
      <c r="AM119" s="95">
        <f>IF(D119="D",AK119*AM$7,IF(AK119&gt;LOOKUP(1,HR!A:A,HR!B:B),(AK119-LOOKUP(1,HR!A:A,HR!B:B))*AH$7,0))</f>
        <v>0</v>
      </c>
      <c r="AN119" s="95">
        <f t="shared" si="135"/>
        <v>0</v>
      </c>
      <c r="AO119" s="99"/>
      <c r="AP119" s="62"/>
      <c r="AQ119" s="95">
        <f t="shared" si="136"/>
        <v>0</v>
      </c>
      <c r="AR119" s="95">
        <f t="shared" si="137"/>
        <v>0</v>
      </c>
      <c r="AS119" s="95">
        <f t="shared" si="138"/>
        <v>0</v>
      </c>
      <c r="AT119" s="95">
        <f t="shared" si="13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IF(E120=Employee!D$263,LOOKUP(E$109,NiTable!A:A,NiTable!AC:AC),"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IF(Employee!D$262="m","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 t="shared" si="119"/>
        <v>0</v>
      </c>
      <c r="I120" s="121">
        <f t="shared" si="120"/>
        <v>0</v>
      </c>
      <c r="J120" s="121">
        <f t="shared" si="121"/>
        <v>0</v>
      </c>
      <c r="K120" s="121">
        <f t="shared" si="122"/>
        <v>0</v>
      </c>
      <c r="L120" s="121">
        <f t="shared" si="123"/>
        <v>0</v>
      </c>
      <c r="M120" s="131" t="str">
        <f t="shared" si="124"/>
        <v xml:space="preserve"> </v>
      </c>
      <c r="N120" s="237" t="str">
        <f>IF(M120=" "," ",IF(M120=0," ",IF(Employee!O$258="W1",AN120,AI120-W95)))</f>
        <v xml:space="preserve"> </v>
      </c>
      <c r="O120" s="132" t="str">
        <f>IF(M120=" "," ",IF(M120=0," ",IF(Employee!P$251&gt;E$109,0,IF(C120="A",WNI!E1032,IF(C120="B",WNI!F1032,IF(C120="C",WNI!G1032,IF(C120="J",WNI!H1032," ")))))))</f>
        <v xml:space="preserve"> </v>
      </c>
      <c r="P120" s="123"/>
      <c r="Q120" s="123"/>
      <c r="R120" s="137" t="str">
        <f t="shared" si="125"/>
        <v xml:space="preserve"> </v>
      </c>
      <c r="S120" s="123"/>
      <c r="T120" s="124" t="str">
        <f>IF(M120=" "," ",IF(M120=0," ",WNI!I1032))</f>
        <v xml:space="preserve"> </v>
      </c>
      <c r="U120" s="49"/>
      <c r="V120" s="60">
        <f>IF(Employee!H$268=E$109,Employee!D$268+SUM(M120)+V95,SUM(M120)+V95)</f>
        <v>0</v>
      </c>
      <c r="W120" s="60">
        <f>IF(Employee!H$268=E$109,Employee!D$269+SUM(N120)+W95,SUM(N120)+W95)</f>
        <v>0</v>
      </c>
      <c r="X120" s="60">
        <f t="shared" si="126"/>
        <v>0</v>
      </c>
      <c r="Y120" s="60">
        <f t="shared" si="127"/>
        <v>0</v>
      </c>
      <c r="Z120" s="60">
        <f t="shared" si="127"/>
        <v>0</v>
      </c>
      <c r="AA120" s="60">
        <f t="shared" si="128"/>
        <v>0</v>
      </c>
      <c r="AC120" s="60">
        <f t="shared" si="129"/>
        <v>0</v>
      </c>
      <c r="AD120" s="99"/>
      <c r="AE120" s="114">
        <f>IF(E120=" ",0,IF(D120="BR",0,IF(D120="D",0,IF(D120="NT",V120,LOOKUP(D120,Free!A:A,Free!B:B)*E$109/52))))</f>
        <v>0</v>
      </c>
      <c r="AF120" s="95">
        <f t="shared" si="130"/>
        <v>0</v>
      </c>
      <c r="AG120" s="95">
        <f t="shared" si="131"/>
        <v>0</v>
      </c>
      <c r="AH120" s="95">
        <f>IF(D120="D",AF120*AH$7,IF(AF120&gt;LOOKUP(E$109,HR!A:A,HR!B:B),(AF120-LOOKUP(E$109,HR!A:A,HR!B:B))*AH$7,0))</f>
        <v>0</v>
      </c>
      <c r="AI120" s="95">
        <f t="shared" si="132"/>
        <v>0</v>
      </c>
      <c r="AJ120" s="95">
        <f>IF(E120=" ",0,IF(D120="BR",0,IF(D120="D",0,IF(D120="NT",M120,LOOKUP(D120,Free!A:A,Free!B:B)*1/52))))</f>
        <v>0</v>
      </c>
      <c r="AK120" s="95">
        <f t="shared" si="133"/>
        <v>0</v>
      </c>
      <c r="AL120" s="95">
        <f t="shared" si="134"/>
        <v>0</v>
      </c>
      <c r="AM120" s="95">
        <f>IF(D120="D",AK120*AM$7,IF(AK120&gt;LOOKUP(1,HR!A:A,HR!B:B),(AK120-LOOKUP(1,HR!A:A,HR!B:B))*AH$7,0))</f>
        <v>0</v>
      </c>
      <c r="AN120" s="95">
        <f t="shared" si="13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IF(E121=Employee!D$289,LOOKUP(E$109,NiTable!A:A,NiTable!AF:AF),"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IF(Employee!D$288="m","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 t="shared" ref="H121:H130" si="140">IF(T$109="Y",H96,0)</f>
        <v>0</v>
      </c>
      <c r="I121" s="121">
        <f t="shared" ref="I121:I130" si="141">IF(T$109="Y",I96,0)</f>
        <v>0</v>
      </c>
      <c r="J121" s="121">
        <f t="shared" ref="J121:J130" si="142">IF(T$109="Y",J96,0)</f>
        <v>0</v>
      </c>
      <c r="K121" s="121">
        <f t="shared" ref="K121:K130" si="143">IF(T$109="Y",K96,I121*J121)</f>
        <v>0</v>
      </c>
      <c r="L121" s="121">
        <f t="shared" ref="L121:L130" si="144">IF(T$109="Y",L96,0)</f>
        <v>0</v>
      </c>
      <c r="M121" s="131" t="str">
        <f t="shared" ref="M121:M130" si="145">IF(E121=" "," ",IF(T$109="Y",M96,IF((H121+K121+L121)&gt;0,H121+K121+L121," ")))</f>
        <v xml:space="preserve"> </v>
      </c>
      <c r="N121" s="237" t="str">
        <f>IF(M121=" "," ",IF(M121=0," ",IF(Employee!O$284="W1",AN121,AI121-W96)))</f>
        <v xml:space="preserve"> </v>
      </c>
      <c r="O121" s="132" t="str">
        <f>IF(M121=" "," ",IF(M121=0," ",IF(Employee!P$277&gt;E$109,0,IF(C121="A",WNI!E1033,IF(C121="B",WNI!F1033,IF(C121="C",WNI!G1033,IF(C121="J",WNI!H1033," ")))))))</f>
        <v xml:space="preserve"> </v>
      </c>
      <c r="P121" s="123"/>
      <c r="Q121" s="123"/>
      <c r="R121" s="137" t="str">
        <f t="shared" si="125"/>
        <v xml:space="preserve"> </v>
      </c>
      <c r="S121" s="123"/>
      <c r="T121" s="124" t="str">
        <f>IF(M121=" "," ",IF(M121=0," ",WNI!I1033))</f>
        <v xml:space="preserve"> </v>
      </c>
      <c r="U121" s="49"/>
      <c r="V121" s="60">
        <f>IF(Employee!H$294=E$109,Employee!D$294+SUM(M121)+V96,SUM(M121)+V96)</f>
        <v>0</v>
      </c>
      <c r="W121" s="60">
        <f>IF(Employee!H$294=E$109,Employee!D$295+SUM(N121)+W96,SUM(N121)+W96)</f>
        <v>0</v>
      </c>
      <c r="X121" s="60">
        <f t="shared" si="126"/>
        <v>0</v>
      </c>
      <c r="Y121" s="60">
        <f t="shared" si="127"/>
        <v>0</v>
      </c>
      <c r="Z121" s="60">
        <f t="shared" si="127"/>
        <v>0</v>
      </c>
      <c r="AA121" s="60">
        <f t="shared" si="128"/>
        <v>0</v>
      </c>
      <c r="AC121" s="60">
        <f t="shared" si="129"/>
        <v>0</v>
      </c>
      <c r="AD121" s="99"/>
      <c r="AE121" s="114">
        <f>IF(E121=" ",0,IF(D121="BR",0,IF(D121="D",0,IF(D121="NT",V121,LOOKUP(D121,Free!A:A,Free!B:B)*E$109/52))))</f>
        <v>0</v>
      </c>
      <c r="AF121" s="95">
        <f t="shared" si="130"/>
        <v>0</v>
      </c>
      <c r="AG121" s="95">
        <f t="shared" si="131"/>
        <v>0</v>
      </c>
      <c r="AH121" s="95">
        <f>IF(D121="D",AF121*AH$7,IF(AF121&gt;LOOKUP(E$109,HR!A:A,HR!B:B),(AF121-LOOKUP(E$109,HR!A:A,HR!B:B))*AH$7,0))</f>
        <v>0</v>
      </c>
      <c r="AI121" s="95">
        <f t="shared" si="132"/>
        <v>0</v>
      </c>
      <c r="AJ121" s="95">
        <f>IF(E121=" ",0,IF(D121="BR",0,IF(D121="D",0,IF(D121="NT",M121,LOOKUP(D121,Free!A:A,Free!B:B)*1/52))))</f>
        <v>0</v>
      </c>
      <c r="AK121" s="95">
        <f t="shared" si="133"/>
        <v>0</v>
      </c>
      <c r="AL121" s="95">
        <f t="shared" si="134"/>
        <v>0</v>
      </c>
      <c r="AM121" s="95">
        <f>IF(D121="D",AK121*AM$7,IF(AK121&gt;LOOKUP(1,HR!A:A,HR!B:B),(AK121-LOOKUP(1,HR!A:A,HR!B:B))*AH$7,0))</f>
        <v>0</v>
      </c>
      <c r="AN121" s="95">
        <f t="shared" si="135"/>
        <v>0</v>
      </c>
      <c r="AO121" s="99"/>
      <c r="AP121" s="62"/>
      <c r="AQ121" s="95">
        <f t="shared" ref="AQ121:AQ130" si="146">IF(G121="SSP",H121,0)</f>
        <v>0</v>
      </c>
      <c r="AR121" s="95">
        <f t="shared" ref="AR121:AR130" si="147">IF(G121="SMP",H121,0)</f>
        <v>0</v>
      </c>
      <c r="AS121" s="95">
        <f t="shared" ref="AS121:AS130" si="148">IF(G121="SPP",H121,0)</f>
        <v>0</v>
      </c>
      <c r="AT121" s="95">
        <f t="shared" ref="AT121:AT130" si="149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IF(E122=Employee!D$315,LOOKUP(E$109,NiTable!A:A,NiTable!AI:AI),"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IF(Employee!D$314="m","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 t="shared" si="140"/>
        <v>0</v>
      </c>
      <c r="I122" s="121">
        <f t="shared" si="141"/>
        <v>0</v>
      </c>
      <c r="J122" s="121">
        <f t="shared" si="142"/>
        <v>0</v>
      </c>
      <c r="K122" s="121">
        <f t="shared" si="143"/>
        <v>0</v>
      </c>
      <c r="L122" s="121">
        <f t="shared" si="144"/>
        <v>0</v>
      </c>
      <c r="M122" s="131" t="str">
        <f t="shared" si="145"/>
        <v xml:space="preserve"> </v>
      </c>
      <c r="N122" s="237" t="str">
        <f>IF(M122=" "," ",IF(M122=0," ",IF(Employee!O$310="W1",AN122,AI122-W97)))</f>
        <v xml:space="preserve"> </v>
      </c>
      <c r="O122" s="132" t="str">
        <f>IF(M122=" "," ",IF(M122=0," ",IF(Employee!P$303&gt;E$109,0,IF(C122="A",WNI!E1034,IF(C122="B",WNI!F1034,IF(C122="C",WNI!G1034,IF(C122="J",WNI!H1034," ")))))))</f>
        <v xml:space="preserve"> </v>
      </c>
      <c r="P122" s="123"/>
      <c r="Q122" s="123"/>
      <c r="R122" s="137" t="str">
        <f t="shared" si="125"/>
        <v xml:space="preserve"> </v>
      </c>
      <c r="S122" s="123"/>
      <c r="T122" s="124" t="str">
        <f>IF(M122=" "," ",IF(M122=0," ",WNI!I1034))</f>
        <v xml:space="preserve"> </v>
      </c>
      <c r="U122" s="49"/>
      <c r="V122" s="60">
        <f>IF(Employee!H$320=E$109,Employee!D$320+SUM(M122)+V97,SUM(M122)+V97)</f>
        <v>0</v>
      </c>
      <c r="W122" s="60">
        <f>IF(Employee!H$320=E$109,Employee!D$321+SUM(N122)+W97,SUM(N122)+W97)</f>
        <v>0</v>
      </c>
      <c r="X122" s="60">
        <f t="shared" si="126"/>
        <v>0</v>
      </c>
      <c r="Y122" s="60">
        <f t="shared" si="127"/>
        <v>0</v>
      </c>
      <c r="Z122" s="60">
        <f t="shared" si="127"/>
        <v>0</v>
      </c>
      <c r="AA122" s="60">
        <f t="shared" si="128"/>
        <v>0</v>
      </c>
      <c r="AC122" s="60">
        <f t="shared" si="129"/>
        <v>0</v>
      </c>
      <c r="AD122" s="99"/>
      <c r="AE122" s="114">
        <f>IF(E122=" ",0,IF(D122="BR",0,IF(D122="D",0,IF(D122="NT",V122,LOOKUP(D122,Free!A:A,Free!B:B)*E$109/52))))</f>
        <v>0</v>
      </c>
      <c r="AF122" s="95">
        <f t="shared" si="130"/>
        <v>0</v>
      </c>
      <c r="AG122" s="95">
        <f t="shared" si="131"/>
        <v>0</v>
      </c>
      <c r="AH122" s="95">
        <f>IF(D122="D",AF122*AH$7,IF(AF122&gt;LOOKUP(E$109,HR!A:A,HR!B:B),(AF122-LOOKUP(E$109,HR!A:A,HR!B:B))*AH$7,0))</f>
        <v>0</v>
      </c>
      <c r="AI122" s="95">
        <f t="shared" si="132"/>
        <v>0</v>
      </c>
      <c r="AJ122" s="95">
        <f>IF(E122=" ",0,IF(D122="BR",0,IF(D122="D",0,IF(D122="NT",M122,LOOKUP(D122,Free!A:A,Free!B:B)*1/52))))</f>
        <v>0</v>
      </c>
      <c r="AK122" s="95">
        <f t="shared" si="133"/>
        <v>0</v>
      </c>
      <c r="AL122" s="95">
        <f t="shared" si="134"/>
        <v>0</v>
      </c>
      <c r="AM122" s="95">
        <f>IF(D122="D",AK122*AM$7,IF(AK122&gt;LOOKUP(1,HR!A:A,HR!B:B),(AK122-LOOKUP(1,HR!A:A,HR!B:B))*AH$7,0))</f>
        <v>0</v>
      </c>
      <c r="AN122" s="95">
        <f t="shared" si="135"/>
        <v>0</v>
      </c>
      <c r="AO122" s="99"/>
      <c r="AP122" s="62"/>
      <c r="AQ122" s="95">
        <f t="shared" si="146"/>
        <v>0</v>
      </c>
      <c r="AR122" s="95">
        <f t="shared" si="147"/>
        <v>0</v>
      </c>
      <c r="AS122" s="95">
        <f t="shared" si="148"/>
        <v>0</v>
      </c>
      <c r="AT122" s="95">
        <f t="shared" si="149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IF(E123=Employee!D$341,LOOKUP(E$109,NiTable!A:A,NiTable!AL:AL),"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IF(Employee!D$340="m","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 t="shared" si="140"/>
        <v>0</v>
      </c>
      <c r="I123" s="121">
        <f t="shared" si="141"/>
        <v>0</v>
      </c>
      <c r="J123" s="121">
        <f t="shared" si="142"/>
        <v>0</v>
      </c>
      <c r="K123" s="121">
        <f t="shared" si="143"/>
        <v>0</v>
      </c>
      <c r="L123" s="121">
        <f t="shared" si="144"/>
        <v>0</v>
      </c>
      <c r="M123" s="131" t="str">
        <f t="shared" si="145"/>
        <v xml:space="preserve"> </v>
      </c>
      <c r="N123" s="237" t="str">
        <f>IF(M123=" "," ",IF(M123=0," ",IF(Employee!O$336="W1",AN123,AI123-W98)))</f>
        <v xml:space="preserve"> </v>
      </c>
      <c r="O123" s="132" t="str">
        <f>IF(M123=" "," ",IF(M123=0," ",IF(Employee!P$329&gt;E$109,0,IF(C123="A",WNI!E1035,IF(C123="B",WNI!F1035,IF(C123="C",WNI!G1035,IF(C123="J",WNI!H1035," ")))))))</f>
        <v xml:space="preserve"> </v>
      </c>
      <c r="P123" s="123"/>
      <c r="Q123" s="123"/>
      <c r="R123" s="137" t="str">
        <f t="shared" si="125"/>
        <v xml:space="preserve"> </v>
      </c>
      <c r="S123" s="123"/>
      <c r="T123" s="124" t="str">
        <f>IF(M123=" "," ",IF(M123=0," ",WNI!I1035))</f>
        <v xml:space="preserve"> </v>
      </c>
      <c r="U123" s="49"/>
      <c r="V123" s="60">
        <f>IF(Employee!H$346=E$109,Employee!D$346+SUM(M123)+V98,SUM(M123)+V98)</f>
        <v>0</v>
      </c>
      <c r="W123" s="60">
        <f>IF(Employee!H$346=E$109,Employee!D$347+SUM(N123)+W98,SUM(N123)+W98)</f>
        <v>0</v>
      </c>
      <c r="X123" s="60">
        <f t="shared" si="126"/>
        <v>0</v>
      </c>
      <c r="Y123" s="60">
        <f t="shared" si="127"/>
        <v>0</v>
      </c>
      <c r="Z123" s="60">
        <f t="shared" si="127"/>
        <v>0</v>
      </c>
      <c r="AA123" s="60">
        <f t="shared" si="128"/>
        <v>0</v>
      </c>
      <c r="AC123" s="60">
        <f t="shared" si="129"/>
        <v>0</v>
      </c>
      <c r="AD123" s="99"/>
      <c r="AE123" s="114">
        <f>IF(E123=" ",0,IF(D123="BR",0,IF(D123="D",0,IF(D123="NT",V123,LOOKUP(D123,Free!A:A,Free!B:B)*E$109/52))))</f>
        <v>0</v>
      </c>
      <c r="AF123" s="95">
        <f t="shared" si="130"/>
        <v>0</v>
      </c>
      <c r="AG123" s="95">
        <f t="shared" si="131"/>
        <v>0</v>
      </c>
      <c r="AH123" s="95">
        <f>IF(D123="D",AF123*AH$7,IF(AF123&gt;LOOKUP(E$109,HR!A:A,HR!B:B),(AF123-LOOKUP(E$109,HR!A:A,HR!B:B))*AH$7,0))</f>
        <v>0</v>
      </c>
      <c r="AI123" s="95">
        <f t="shared" si="132"/>
        <v>0</v>
      </c>
      <c r="AJ123" s="95">
        <f>IF(E123=" ",0,IF(D123="BR",0,IF(D123="D",0,IF(D123="NT",M123,LOOKUP(D123,Free!A:A,Free!B:B)*1/52))))</f>
        <v>0</v>
      </c>
      <c r="AK123" s="95">
        <f t="shared" si="133"/>
        <v>0</v>
      </c>
      <c r="AL123" s="95">
        <f t="shared" si="134"/>
        <v>0</v>
      </c>
      <c r="AM123" s="95">
        <f>IF(D123="D",AK123*AM$7,IF(AK123&gt;LOOKUP(1,HR!A:A,HR!B:B),(AK123-LOOKUP(1,HR!A:A,HR!B:B))*AH$7,0))</f>
        <v>0</v>
      </c>
      <c r="AN123" s="95">
        <f t="shared" si="135"/>
        <v>0</v>
      </c>
      <c r="AO123" s="99"/>
      <c r="AP123" s="62"/>
      <c r="AQ123" s="95">
        <f t="shared" si="146"/>
        <v>0</v>
      </c>
      <c r="AR123" s="95">
        <f t="shared" si="147"/>
        <v>0</v>
      </c>
      <c r="AS123" s="95">
        <f t="shared" si="148"/>
        <v>0</v>
      </c>
      <c r="AT123" s="95">
        <f t="shared" si="149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IF(E124=Employee!D$367,LOOKUP(E$109,NiTable!A:A,NiTable!AO:AO),"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IF(Employee!D$366="m","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 t="shared" si="140"/>
        <v>0</v>
      </c>
      <c r="I124" s="121">
        <f t="shared" si="141"/>
        <v>0</v>
      </c>
      <c r="J124" s="121">
        <f t="shared" si="142"/>
        <v>0</v>
      </c>
      <c r="K124" s="121">
        <f t="shared" si="143"/>
        <v>0</v>
      </c>
      <c r="L124" s="121">
        <f t="shared" si="144"/>
        <v>0</v>
      </c>
      <c r="M124" s="131" t="str">
        <f t="shared" si="145"/>
        <v xml:space="preserve"> </v>
      </c>
      <c r="N124" s="237" t="str">
        <f>IF(M124=" "," ",IF(M124=0," ",IF(Employee!O$362="W1",AN124,AI124-W99)))</f>
        <v xml:space="preserve"> </v>
      </c>
      <c r="O124" s="132" t="str">
        <f>IF(M124=" "," ",IF(M124=0," ",IF(Employee!P$355&gt;E$109,0,IF(C124="A",WNI!E1036,IF(C124="B",WNI!F1036,IF(C124="C",WNI!G1036,IF(C124="J",WNI!H1036," ")))))))</f>
        <v xml:space="preserve"> </v>
      </c>
      <c r="P124" s="123"/>
      <c r="Q124" s="123"/>
      <c r="R124" s="137" t="str">
        <f t="shared" si="125"/>
        <v xml:space="preserve"> </v>
      </c>
      <c r="S124" s="123"/>
      <c r="T124" s="124" t="str">
        <f>IF(M124=" "," ",IF(M124=0," ",WNI!I1036))</f>
        <v xml:space="preserve"> </v>
      </c>
      <c r="U124" s="49"/>
      <c r="V124" s="60">
        <f>IF(Employee!H$372=E$109,Employee!D$372+SUM(M124)+V99,SUM(M124)+V99)</f>
        <v>0</v>
      </c>
      <c r="W124" s="60">
        <f>IF(Employee!H$372=E$109,Employee!D$373+SUM(N124)+W99,SUM(N124)+W99)</f>
        <v>0</v>
      </c>
      <c r="X124" s="60">
        <f t="shared" si="126"/>
        <v>0</v>
      </c>
      <c r="Y124" s="60">
        <f t="shared" si="127"/>
        <v>0</v>
      </c>
      <c r="Z124" s="60">
        <f t="shared" si="127"/>
        <v>0</v>
      </c>
      <c r="AA124" s="60">
        <f t="shared" si="128"/>
        <v>0</v>
      </c>
      <c r="AC124" s="60">
        <f t="shared" si="129"/>
        <v>0</v>
      </c>
      <c r="AD124" s="99"/>
      <c r="AE124" s="114">
        <f>IF(E124=" ",0,IF(D124="BR",0,IF(D124="D",0,IF(D124="NT",V124,LOOKUP(D124,Free!A:A,Free!B:B)*E$109/52))))</f>
        <v>0</v>
      </c>
      <c r="AF124" s="95">
        <f t="shared" si="130"/>
        <v>0</v>
      </c>
      <c r="AG124" s="95">
        <f t="shared" si="131"/>
        <v>0</v>
      </c>
      <c r="AH124" s="95">
        <f>IF(D124="D",AF124*AH$7,IF(AF124&gt;LOOKUP(E$109,HR!A:A,HR!B:B),(AF124-LOOKUP(E$109,HR!A:A,HR!B:B))*AH$7,0))</f>
        <v>0</v>
      </c>
      <c r="AI124" s="95">
        <f t="shared" si="132"/>
        <v>0</v>
      </c>
      <c r="AJ124" s="95">
        <f>IF(E124=" ",0,IF(D124="BR",0,IF(D124="D",0,IF(D124="NT",M124,LOOKUP(D124,Free!A:A,Free!B:B)*1/52))))</f>
        <v>0</v>
      </c>
      <c r="AK124" s="95">
        <f t="shared" si="133"/>
        <v>0</v>
      </c>
      <c r="AL124" s="95">
        <f t="shared" si="134"/>
        <v>0</v>
      </c>
      <c r="AM124" s="95">
        <f>IF(D124="D",AK124*AM$7,IF(AK124&gt;LOOKUP(1,HR!A:A,HR!B:B),(AK124-LOOKUP(1,HR!A:A,HR!B:B))*AH$7,0))</f>
        <v>0</v>
      </c>
      <c r="AN124" s="95">
        <f t="shared" si="135"/>
        <v>0</v>
      </c>
      <c r="AO124" s="99"/>
      <c r="AP124" s="62"/>
      <c r="AQ124" s="95">
        <f t="shared" si="146"/>
        <v>0</v>
      </c>
      <c r="AR124" s="95">
        <f t="shared" si="147"/>
        <v>0</v>
      </c>
      <c r="AS124" s="95">
        <f t="shared" si="148"/>
        <v>0</v>
      </c>
      <c r="AT124" s="95">
        <f t="shared" si="149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IF(E125=Employee!D$393,LOOKUP(E$109,NiTable!A:A,NiTable!AR:AR),"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IF(Employee!D$392="m","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 t="shared" si="140"/>
        <v>0</v>
      </c>
      <c r="I125" s="121">
        <f t="shared" si="141"/>
        <v>0</v>
      </c>
      <c r="J125" s="121">
        <f t="shared" si="142"/>
        <v>0</v>
      </c>
      <c r="K125" s="121">
        <f t="shared" si="143"/>
        <v>0</v>
      </c>
      <c r="L125" s="121">
        <f t="shared" si="144"/>
        <v>0</v>
      </c>
      <c r="M125" s="131" t="str">
        <f t="shared" si="145"/>
        <v xml:space="preserve"> </v>
      </c>
      <c r="N125" s="237" t="str">
        <f>IF(M125=" "," ",IF(M125=0," ",IF(Employee!O$388="W1",AN125,AI125-W100)))</f>
        <v xml:space="preserve"> </v>
      </c>
      <c r="O125" s="132" t="str">
        <f>IF(M125=" "," ",IF(M125=0," ",IF(Employee!P$381&gt;E$109,0,IF(C125="A",WNI!E1037,IF(C125="B",WNI!F1037,IF(C125="C",WNI!G1037,IF(C125="J",WNI!H1037," ")))))))</f>
        <v xml:space="preserve"> </v>
      </c>
      <c r="P125" s="123"/>
      <c r="Q125" s="123"/>
      <c r="R125" s="137" t="str">
        <f t="shared" si="125"/>
        <v xml:space="preserve"> </v>
      </c>
      <c r="S125" s="123"/>
      <c r="T125" s="124" t="str">
        <f>IF(M125=" "," ",IF(M125=0," ",WNI!I1037))</f>
        <v xml:space="preserve"> </v>
      </c>
      <c r="U125" s="49"/>
      <c r="V125" s="60">
        <f>IF(Employee!H$398=E$109,Employee!D$398+SUM(M125)+V100,SUM(M125)+V100)</f>
        <v>0</v>
      </c>
      <c r="W125" s="60">
        <f>IF(Employee!H$398=E$109,Employee!D$399+SUM(N125)+W100,SUM(N125)+W100)</f>
        <v>0</v>
      </c>
      <c r="X125" s="60">
        <f t="shared" si="126"/>
        <v>0</v>
      </c>
      <c r="Y125" s="60">
        <f t="shared" si="127"/>
        <v>0</v>
      </c>
      <c r="Z125" s="60">
        <f t="shared" si="127"/>
        <v>0</v>
      </c>
      <c r="AA125" s="60">
        <f t="shared" si="128"/>
        <v>0</v>
      </c>
      <c r="AC125" s="60">
        <f t="shared" si="129"/>
        <v>0</v>
      </c>
      <c r="AD125" s="99"/>
      <c r="AE125" s="114">
        <f>IF(E125=" ",0,IF(D125="BR",0,IF(D125="D",0,IF(D125="NT",V125,LOOKUP(D125,Free!A:A,Free!B:B)*E$109/52))))</f>
        <v>0</v>
      </c>
      <c r="AF125" s="95">
        <f t="shared" si="130"/>
        <v>0</v>
      </c>
      <c r="AG125" s="95">
        <f t="shared" si="131"/>
        <v>0</v>
      </c>
      <c r="AH125" s="95">
        <f>IF(D125="D",AF125*AH$7,IF(AF125&gt;LOOKUP(E$109,HR!A:A,HR!B:B),(AF125-LOOKUP(E$109,HR!A:A,HR!B:B))*AH$7,0))</f>
        <v>0</v>
      </c>
      <c r="AI125" s="95">
        <f t="shared" si="132"/>
        <v>0</v>
      </c>
      <c r="AJ125" s="95">
        <f>IF(E125=" ",0,IF(D125="BR",0,IF(D125="D",0,IF(D125="NT",M125,LOOKUP(D125,Free!A:A,Free!B:B)*1/52))))</f>
        <v>0</v>
      </c>
      <c r="AK125" s="95">
        <f t="shared" si="133"/>
        <v>0</v>
      </c>
      <c r="AL125" s="95">
        <f t="shared" si="134"/>
        <v>0</v>
      </c>
      <c r="AM125" s="95">
        <f>IF(D125="D",AK125*AM$7,IF(AK125&gt;LOOKUP(1,HR!A:A,HR!B:B),(AK125-LOOKUP(1,HR!A:A,HR!B:B))*AH$7,0))</f>
        <v>0</v>
      </c>
      <c r="AN125" s="95">
        <f t="shared" si="135"/>
        <v>0</v>
      </c>
      <c r="AO125" s="99"/>
      <c r="AP125" s="62"/>
      <c r="AQ125" s="95">
        <f t="shared" si="146"/>
        <v>0</v>
      </c>
      <c r="AR125" s="95">
        <f t="shared" si="147"/>
        <v>0</v>
      </c>
      <c r="AS125" s="95">
        <f t="shared" si="148"/>
        <v>0</v>
      </c>
      <c r="AT125" s="95">
        <f t="shared" si="149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IF(E126=Employee!D$419,LOOKUP(E$109,NiTable!A:A,NiTable!AU:AU),"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IF(Employee!D$418="m","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 t="shared" si="140"/>
        <v>0</v>
      </c>
      <c r="I126" s="121">
        <f t="shared" si="141"/>
        <v>0</v>
      </c>
      <c r="J126" s="121">
        <f t="shared" si="142"/>
        <v>0</v>
      </c>
      <c r="K126" s="121">
        <f t="shared" si="143"/>
        <v>0</v>
      </c>
      <c r="L126" s="121">
        <f t="shared" si="144"/>
        <v>0</v>
      </c>
      <c r="M126" s="131" t="str">
        <f t="shared" si="145"/>
        <v xml:space="preserve"> </v>
      </c>
      <c r="N126" s="237" t="str">
        <f>IF(M126=" "," ",IF(M126=0," ",IF(Employee!O$414="W1",AN126,AI126-W101)))</f>
        <v xml:space="preserve"> </v>
      </c>
      <c r="O126" s="132" t="str">
        <f>IF(M126=" "," ",IF(M126=0," ",IF(Employee!P$407&gt;E$109,0,IF(C126="A",WNI!E1038,IF(C126="B",WNI!F1038,IF(C126="C",WNI!G1038,IF(C126="J",WNI!H1038," ")))))))</f>
        <v xml:space="preserve"> </v>
      </c>
      <c r="P126" s="123"/>
      <c r="Q126" s="123"/>
      <c r="R126" s="137" t="str">
        <f t="shared" si="125"/>
        <v xml:space="preserve"> </v>
      </c>
      <c r="S126" s="123"/>
      <c r="T126" s="124" t="str">
        <f>IF(M126=" "," ",IF(M126=0," ",WNI!I1038))</f>
        <v xml:space="preserve"> </v>
      </c>
      <c r="U126" s="49"/>
      <c r="V126" s="60">
        <f>IF(Employee!H$424=E$109,Employee!D$424+SUM(M126)+V101,SUM(M126)+V101)</f>
        <v>0</v>
      </c>
      <c r="W126" s="60">
        <f>IF(Employee!H$424=E$109,Employee!D$425+SUM(N126)+W101,SUM(N126)+W101)</f>
        <v>0</v>
      </c>
      <c r="X126" s="60">
        <f t="shared" si="126"/>
        <v>0</v>
      </c>
      <c r="Y126" s="60">
        <f t="shared" si="127"/>
        <v>0</v>
      </c>
      <c r="Z126" s="60">
        <f t="shared" si="127"/>
        <v>0</v>
      </c>
      <c r="AA126" s="60">
        <f t="shared" si="128"/>
        <v>0</v>
      </c>
      <c r="AC126" s="60">
        <f t="shared" si="129"/>
        <v>0</v>
      </c>
      <c r="AD126" s="99"/>
      <c r="AE126" s="114">
        <f>IF(E126=" ",0,IF(D126="BR",0,IF(D126="D",0,IF(D126="NT",V126,LOOKUP(D126,Free!A:A,Free!B:B)*E$109/52))))</f>
        <v>0</v>
      </c>
      <c r="AF126" s="95">
        <f t="shared" si="130"/>
        <v>0</v>
      </c>
      <c r="AG126" s="95">
        <f t="shared" si="131"/>
        <v>0</v>
      </c>
      <c r="AH126" s="95">
        <f>IF(D126="D",AF126*AH$7,IF(AF126&gt;LOOKUP(E$109,HR!A:A,HR!B:B),(AF126-LOOKUP(E$109,HR!A:A,HR!B:B))*AH$7,0))</f>
        <v>0</v>
      </c>
      <c r="AI126" s="95">
        <f t="shared" si="132"/>
        <v>0</v>
      </c>
      <c r="AJ126" s="95">
        <f>IF(E126=" ",0,IF(D126="BR",0,IF(D126="D",0,IF(D126="NT",M126,LOOKUP(D126,Free!A:A,Free!B:B)*1/52))))</f>
        <v>0</v>
      </c>
      <c r="AK126" s="95">
        <f t="shared" si="133"/>
        <v>0</v>
      </c>
      <c r="AL126" s="95">
        <f t="shared" si="134"/>
        <v>0</v>
      </c>
      <c r="AM126" s="95">
        <f>IF(D126="D",AK126*AM$7,IF(AK126&gt;LOOKUP(1,HR!A:A,HR!B:B),(AK126-LOOKUP(1,HR!A:A,HR!B:B))*AH$7,0))</f>
        <v>0</v>
      </c>
      <c r="AN126" s="95">
        <f t="shared" si="135"/>
        <v>0</v>
      </c>
      <c r="AO126" s="99"/>
      <c r="AP126" s="62"/>
      <c r="AQ126" s="95">
        <f t="shared" si="146"/>
        <v>0</v>
      </c>
      <c r="AR126" s="95">
        <f t="shared" si="147"/>
        <v>0</v>
      </c>
      <c r="AS126" s="95">
        <f t="shared" si="148"/>
        <v>0</v>
      </c>
      <c r="AT126" s="95">
        <f t="shared" si="149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IF(E127=Employee!D$445,LOOKUP(E$109,NiTable!A:A,NiTable!AX:AX),"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IF(Employee!D$444="m","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 t="shared" si="140"/>
        <v>0</v>
      </c>
      <c r="I127" s="121">
        <f t="shared" si="141"/>
        <v>0</v>
      </c>
      <c r="J127" s="121">
        <f t="shared" si="142"/>
        <v>0</v>
      </c>
      <c r="K127" s="121">
        <f t="shared" si="143"/>
        <v>0</v>
      </c>
      <c r="L127" s="121">
        <f t="shared" si="144"/>
        <v>0</v>
      </c>
      <c r="M127" s="131" t="str">
        <f t="shared" si="145"/>
        <v xml:space="preserve"> </v>
      </c>
      <c r="N127" s="237" t="str">
        <f>IF(M127=" "," ",IF(M127=0," ",IF(Employee!O$440="W1",AN127,AI127-W102)))</f>
        <v xml:space="preserve"> </v>
      </c>
      <c r="O127" s="132" t="str">
        <f>IF(M127=" "," ",IF(M127=0," ",IF(Employee!P$433&gt;E$109,0,IF(C127="A",WNI!E1039,IF(C127="B",WNI!F1039,IF(C127="C",WNI!G1039,IF(C127="J",WNI!H1039," ")))))))</f>
        <v xml:space="preserve"> </v>
      </c>
      <c r="P127" s="123"/>
      <c r="Q127" s="123"/>
      <c r="R127" s="137" t="str">
        <f t="shared" si="125"/>
        <v xml:space="preserve"> </v>
      </c>
      <c r="S127" s="123"/>
      <c r="T127" s="124" t="str">
        <f>IF(M127=" "," ",IF(M127=0," ",WNI!I1039))</f>
        <v xml:space="preserve"> </v>
      </c>
      <c r="U127" s="49"/>
      <c r="V127" s="60">
        <f>IF(Employee!H$450=E$109,Employee!D$450+SUM(M127)+V102,SUM(M127)+V102)</f>
        <v>0</v>
      </c>
      <c r="W127" s="60">
        <f>IF(Employee!H$450=E$109,Employee!D$451+SUM(N127)+W102,SUM(N127)+W102)</f>
        <v>0</v>
      </c>
      <c r="X127" s="60">
        <f t="shared" si="126"/>
        <v>0</v>
      </c>
      <c r="Y127" s="60">
        <f t="shared" ref="Y127:Z130" si="150">IF(P127=0,Y102,P127+Y102)</f>
        <v>0</v>
      </c>
      <c r="Z127" s="60">
        <f t="shared" si="150"/>
        <v>0</v>
      </c>
      <c r="AA127" s="60">
        <f t="shared" si="128"/>
        <v>0</v>
      </c>
      <c r="AC127" s="60">
        <f t="shared" si="129"/>
        <v>0</v>
      </c>
      <c r="AD127" s="99"/>
      <c r="AE127" s="114">
        <f>IF(E127=" ",0,IF(D127="BR",0,IF(D127="D",0,IF(D127="NT",V127,LOOKUP(D127,Free!A:A,Free!B:B)*E$109/52))))</f>
        <v>0</v>
      </c>
      <c r="AF127" s="95">
        <f t="shared" si="130"/>
        <v>0</v>
      </c>
      <c r="AG127" s="95">
        <f t="shared" si="131"/>
        <v>0</v>
      </c>
      <c r="AH127" s="95">
        <f>IF(D127="D",AF127*AH$7,IF(AF127&gt;LOOKUP(E$109,HR!A:A,HR!B:B),(AF127-LOOKUP(E$109,HR!A:A,HR!B:B))*AH$7,0))</f>
        <v>0</v>
      </c>
      <c r="AI127" s="95">
        <f t="shared" si="132"/>
        <v>0</v>
      </c>
      <c r="AJ127" s="95">
        <f>IF(E127=" ",0,IF(D127="BR",0,IF(D127="D",0,IF(D127="NT",M127,LOOKUP(D127,Free!A:A,Free!B:B)*1/52))))</f>
        <v>0</v>
      </c>
      <c r="AK127" s="95">
        <f t="shared" si="133"/>
        <v>0</v>
      </c>
      <c r="AL127" s="95">
        <f t="shared" si="134"/>
        <v>0</v>
      </c>
      <c r="AM127" s="95">
        <f>IF(D127="D",AK127*AM$7,IF(AK127&gt;LOOKUP(1,HR!A:A,HR!B:B),(AK127-LOOKUP(1,HR!A:A,HR!B:B))*AH$7,0))</f>
        <v>0</v>
      </c>
      <c r="AN127" s="95">
        <f t="shared" si="135"/>
        <v>0</v>
      </c>
      <c r="AO127" s="99"/>
      <c r="AP127" s="62"/>
      <c r="AQ127" s="95">
        <f t="shared" si="146"/>
        <v>0</v>
      </c>
      <c r="AR127" s="95">
        <f t="shared" si="147"/>
        <v>0</v>
      </c>
      <c r="AS127" s="95">
        <f t="shared" si="148"/>
        <v>0</v>
      </c>
      <c r="AT127" s="95">
        <f t="shared" si="149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IF(E128=Employee!D$471,LOOKUP(E$109,NiTable!A:A,NiTable!BA:BA),"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IF(Employee!D$470="m","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 t="shared" si="140"/>
        <v>0</v>
      </c>
      <c r="I128" s="121">
        <f t="shared" si="141"/>
        <v>0</v>
      </c>
      <c r="J128" s="121">
        <f t="shared" si="142"/>
        <v>0</v>
      </c>
      <c r="K128" s="121">
        <f t="shared" si="143"/>
        <v>0</v>
      </c>
      <c r="L128" s="121">
        <f t="shared" si="144"/>
        <v>0</v>
      </c>
      <c r="M128" s="131" t="str">
        <f t="shared" si="145"/>
        <v xml:space="preserve"> </v>
      </c>
      <c r="N128" s="237" t="str">
        <f>IF(M128=" "," ",IF(M128=0," ",IF(Employee!O$466="W1",AN128,AI128-W103)))</f>
        <v xml:space="preserve"> </v>
      </c>
      <c r="O128" s="132" t="str">
        <f>IF(M128=" "," ",IF(M128=0," ",IF(Employee!P$459&gt;E$109,0,IF(C128="A",WNI!E1040,IF(C128="B",WNI!F1040,IF(C128="C",WNI!G1040,IF(C128="J",WNI!H1040," ")))))))</f>
        <v xml:space="preserve"> </v>
      </c>
      <c r="P128" s="123"/>
      <c r="Q128" s="123"/>
      <c r="R128" s="137" t="str">
        <f t="shared" si="125"/>
        <v xml:space="preserve"> </v>
      </c>
      <c r="S128" s="123"/>
      <c r="T128" s="124" t="str">
        <f>IF(M128=" "," ",IF(M128=0," ",WNI!I1040))</f>
        <v xml:space="preserve"> </v>
      </c>
      <c r="U128" s="49"/>
      <c r="V128" s="60">
        <f>IF(Employee!H$476=E$109,Employee!D$476+SUM(M128)+V103,SUM(M128)+V103)</f>
        <v>0</v>
      </c>
      <c r="W128" s="60">
        <f>IF(Employee!H$476=E$109,Employee!D$477+SUM(N128)+W103,SUM(N128)+W103)</f>
        <v>0</v>
      </c>
      <c r="X128" s="60">
        <f t="shared" si="126"/>
        <v>0</v>
      </c>
      <c r="Y128" s="60">
        <f t="shared" si="150"/>
        <v>0</v>
      </c>
      <c r="Z128" s="60">
        <f t="shared" si="150"/>
        <v>0</v>
      </c>
      <c r="AA128" s="60">
        <f t="shared" si="128"/>
        <v>0</v>
      </c>
      <c r="AC128" s="60">
        <f t="shared" si="129"/>
        <v>0</v>
      </c>
      <c r="AD128" s="99"/>
      <c r="AE128" s="114">
        <f>IF(E128=" ",0,IF(D128="BR",0,IF(D128="D",0,IF(D128="NT",V128,LOOKUP(D128,Free!A:A,Free!B:B)*E$109/52))))</f>
        <v>0</v>
      </c>
      <c r="AF128" s="95">
        <f t="shared" si="130"/>
        <v>0</v>
      </c>
      <c r="AG128" s="95">
        <f t="shared" si="131"/>
        <v>0</v>
      </c>
      <c r="AH128" s="95">
        <f>IF(D128="D",AF128*AH$7,IF(AF128&gt;LOOKUP(E$109,HR!A:A,HR!B:B),(AF128-LOOKUP(E$109,HR!A:A,HR!B:B))*AH$7,0))</f>
        <v>0</v>
      </c>
      <c r="AI128" s="95">
        <f t="shared" si="132"/>
        <v>0</v>
      </c>
      <c r="AJ128" s="95">
        <f>IF(E128=" ",0,IF(D128="BR",0,IF(D128="D",0,IF(D128="NT",M128,LOOKUP(D128,Free!A:A,Free!B:B)*1/52))))</f>
        <v>0</v>
      </c>
      <c r="AK128" s="95">
        <f t="shared" si="133"/>
        <v>0</v>
      </c>
      <c r="AL128" s="95">
        <f t="shared" si="134"/>
        <v>0</v>
      </c>
      <c r="AM128" s="95">
        <f>IF(D128="D",AK128*AM$7,IF(AK128&gt;LOOKUP(1,HR!A:A,HR!B:B),(AK128-LOOKUP(1,HR!A:A,HR!B:B))*AH$7,0))</f>
        <v>0</v>
      </c>
      <c r="AN128" s="95">
        <f t="shared" si="135"/>
        <v>0</v>
      </c>
      <c r="AO128" s="99"/>
      <c r="AP128" s="62"/>
      <c r="AQ128" s="95">
        <f t="shared" si="146"/>
        <v>0</v>
      </c>
      <c r="AR128" s="95">
        <f t="shared" si="147"/>
        <v>0</v>
      </c>
      <c r="AS128" s="95">
        <f t="shared" si="148"/>
        <v>0</v>
      </c>
      <c r="AT128" s="95">
        <f t="shared" si="149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IF(E129=Employee!D$497,LOOKUP(E$109,NiTable!A:A,NiTable!BD:BD),"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IF(Employee!D$496="m","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 t="shared" si="140"/>
        <v>0</v>
      </c>
      <c r="I129" s="121">
        <f t="shared" si="141"/>
        <v>0</v>
      </c>
      <c r="J129" s="121">
        <f t="shared" si="142"/>
        <v>0</v>
      </c>
      <c r="K129" s="121">
        <f t="shared" si="143"/>
        <v>0</v>
      </c>
      <c r="L129" s="121">
        <f t="shared" si="144"/>
        <v>0</v>
      </c>
      <c r="M129" s="131" t="str">
        <f t="shared" si="145"/>
        <v xml:space="preserve"> </v>
      </c>
      <c r="N129" s="237" t="str">
        <f>IF(M129=" "," ",IF(M129=0," ",IF(Employee!O$492="W1",AN129,AI129-W104)))</f>
        <v xml:space="preserve"> </v>
      </c>
      <c r="O129" s="132" t="str">
        <f>IF(M129=" "," ",IF(M129=0," ",IF(Employee!P$485&gt;E$109,0,IF(C129="A",WNI!E1041,IF(C129="B",WNI!F1041,IF(C129="C",WNI!G1041,IF(C129="J",WNI!H1041," ")))))))</f>
        <v xml:space="preserve"> </v>
      </c>
      <c r="P129" s="123"/>
      <c r="Q129" s="123"/>
      <c r="R129" s="137" t="str">
        <f t="shared" si="125"/>
        <v xml:space="preserve"> </v>
      </c>
      <c r="S129" s="123"/>
      <c r="T129" s="124" t="str">
        <f>IF(M129=" "," ",IF(M129=0," ",WNI!I1041))</f>
        <v xml:space="preserve"> </v>
      </c>
      <c r="U129" s="49"/>
      <c r="V129" s="60">
        <f>IF(Employee!H$502=E$109,Employee!D$502+SUM(M129)+V104,SUM(M129)+V104)</f>
        <v>0</v>
      </c>
      <c r="W129" s="60">
        <f>IF(Employee!H$502=E$109,Employee!D$503+SUM(N129)+W104,SUM(N129)+W104)</f>
        <v>0</v>
      </c>
      <c r="X129" s="60">
        <f t="shared" si="126"/>
        <v>0</v>
      </c>
      <c r="Y129" s="60">
        <f t="shared" si="150"/>
        <v>0</v>
      </c>
      <c r="Z129" s="60">
        <f t="shared" si="150"/>
        <v>0</v>
      </c>
      <c r="AA129" s="60">
        <f t="shared" si="128"/>
        <v>0</v>
      </c>
      <c r="AC129" s="60">
        <f t="shared" si="129"/>
        <v>0</v>
      </c>
      <c r="AD129" s="99"/>
      <c r="AE129" s="114">
        <f>IF(E129=" ",0,IF(D129="BR",0,IF(D129="D",0,IF(D129="NT",V129,LOOKUP(D129,Free!A:A,Free!B:B)*E$109/52))))</f>
        <v>0</v>
      </c>
      <c r="AF129" s="95">
        <f t="shared" si="130"/>
        <v>0</v>
      </c>
      <c r="AG129" s="95">
        <f t="shared" si="131"/>
        <v>0</v>
      </c>
      <c r="AH129" s="95">
        <f>IF(D129="D",AF129*AH$7,IF(AF129&gt;LOOKUP(E$109,HR!A:A,HR!B:B),(AF129-LOOKUP(E$109,HR!A:A,HR!B:B))*AH$7,0))</f>
        <v>0</v>
      </c>
      <c r="AI129" s="95">
        <f t="shared" si="132"/>
        <v>0</v>
      </c>
      <c r="AJ129" s="95">
        <f>IF(E129=" ",0,IF(D129="BR",0,IF(D129="D",0,IF(D129="NT",M129,LOOKUP(D129,Free!A:A,Free!B:B)*1/52))))</f>
        <v>0</v>
      </c>
      <c r="AK129" s="95">
        <f t="shared" si="133"/>
        <v>0</v>
      </c>
      <c r="AL129" s="95">
        <f t="shared" si="134"/>
        <v>0</v>
      </c>
      <c r="AM129" s="95">
        <f>IF(D129="D",AK129*AM$7,IF(AK129&gt;LOOKUP(1,HR!A:A,HR!B:B),(AK129-LOOKUP(1,HR!A:A,HR!B:B))*AH$7,0))</f>
        <v>0</v>
      </c>
      <c r="AN129" s="95">
        <f t="shared" si="135"/>
        <v>0</v>
      </c>
      <c r="AO129" s="99"/>
      <c r="AP129" s="62"/>
      <c r="AQ129" s="95">
        <f t="shared" si="146"/>
        <v>0</v>
      </c>
      <c r="AR129" s="95">
        <f t="shared" si="147"/>
        <v>0</v>
      </c>
      <c r="AS129" s="95">
        <f t="shared" si="148"/>
        <v>0</v>
      </c>
      <c r="AT129" s="95">
        <f t="shared" si="149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IF(E130=Employee!D$523,LOOKUP(E$109,NiTable!A:A,NiTable!BG:BG),"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IF(Employee!D$522="m","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 t="shared" si="140"/>
        <v>0</v>
      </c>
      <c r="I130" s="147">
        <f t="shared" si="141"/>
        <v>0</v>
      </c>
      <c r="J130" s="147">
        <f t="shared" si="142"/>
        <v>0</v>
      </c>
      <c r="K130" s="147">
        <f t="shared" si="143"/>
        <v>0</v>
      </c>
      <c r="L130" s="147">
        <f t="shared" si="144"/>
        <v>0</v>
      </c>
      <c r="M130" s="133" t="str">
        <f t="shared" si="145"/>
        <v xml:space="preserve"> </v>
      </c>
      <c r="N130" s="134" t="str">
        <f>IF(M130=" "," ",IF(M130=0," ",IF(Employee!O$518="W1",AN130,AI130-W105)))</f>
        <v xml:space="preserve"> </v>
      </c>
      <c r="O130" s="132" t="str">
        <f>IF(M130=" "," ",IF(M130=0," ",IF(Employee!P$511&gt;E$109,0,IF(C130="A",WNI!E1042,IF(C130="B",WNI!F1042,IF(C130="C",WNI!G1042,IF(C130="J",WNI!H1042," ")))))))</f>
        <v xml:space="preserve"> </v>
      </c>
      <c r="P130" s="135"/>
      <c r="Q130" s="135"/>
      <c r="R130" s="137" t="str">
        <f t="shared" si="125"/>
        <v xml:space="preserve"> </v>
      </c>
      <c r="S130" s="123"/>
      <c r="T130" s="124" t="str">
        <f>IF(M130=" "," ",IF(M130=0," ",WNI!I1042))</f>
        <v xml:space="preserve"> </v>
      </c>
      <c r="U130" s="49"/>
      <c r="V130" s="60">
        <f>IF(Employee!H$528=E$109,Employee!D$528+SUM(M130)+V105,SUM(M130)+V105)</f>
        <v>0</v>
      </c>
      <c r="W130" s="60">
        <f>IF(Employee!H$528=E$109,Employee!D$529+SUM(N130)+W105,SUM(N130)+W105)</f>
        <v>0</v>
      </c>
      <c r="X130" s="60">
        <f t="shared" si="126"/>
        <v>0</v>
      </c>
      <c r="Y130" s="60">
        <f t="shared" si="150"/>
        <v>0</v>
      </c>
      <c r="Z130" s="60">
        <f t="shared" si="150"/>
        <v>0</v>
      </c>
      <c r="AA130" s="60">
        <f t="shared" si="128"/>
        <v>0</v>
      </c>
      <c r="AC130" s="60">
        <f t="shared" si="129"/>
        <v>0</v>
      </c>
      <c r="AD130" s="99"/>
      <c r="AE130" s="114">
        <f>IF(E130=" ",0,IF(D130="BR",0,IF(D130="D",0,IF(D130="NT",V130,LOOKUP(D130,Free!A:A,Free!B:B)*E$109/52))))</f>
        <v>0</v>
      </c>
      <c r="AF130" s="95">
        <f t="shared" si="130"/>
        <v>0</v>
      </c>
      <c r="AG130" s="95">
        <f t="shared" si="131"/>
        <v>0</v>
      </c>
      <c r="AH130" s="95">
        <f>IF(D130="D",AF130*AH$7,IF(AF130&gt;LOOKUP(E$109,HR!A:A,HR!B:B),(AF130-LOOKUP(E$109,HR!A:A,HR!B:B))*AH$7,0))</f>
        <v>0</v>
      </c>
      <c r="AI130" s="95">
        <f t="shared" si="132"/>
        <v>0</v>
      </c>
      <c r="AJ130" s="95">
        <f>IF(E130=" ",0,IF(D130="BR",0,IF(D130="D",0,IF(D130="NT",M130,LOOKUP(D130,Free!A:A,Free!B:B)*1/52))))</f>
        <v>0</v>
      </c>
      <c r="AK130" s="95">
        <f t="shared" si="133"/>
        <v>0</v>
      </c>
      <c r="AL130" s="95">
        <f t="shared" si="134"/>
        <v>0</v>
      </c>
      <c r="AM130" s="95">
        <f>IF(D130="D",AK130*AM$7,IF(AK130&gt;LOOKUP(1,HR!A:A,HR!B:B),(AK130-LOOKUP(1,HR!A:A,HR!B:B))*AH$7,0))</f>
        <v>0</v>
      </c>
      <c r="AN130" s="95">
        <f t="shared" si="135"/>
        <v>0</v>
      </c>
      <c r="AO130" s="99"/>
      <c r="AP130" s="62"/>
      <c r="AQ130" s="95">
        <f t="shared" si="146"/>
        <v>0</v>
      </c>
      <c r="AR130" s="95">
        <f t="shared" si="147"/>
        <v>0</v>
      </c>
      <c r="AS130" s="95">
        <f t="shared" si="148"/>
        <v>0</v>
      </c>
      <c r="AT130" s="95">
        <f t="shared" si="149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450"/>
      <c r="H131" s="134"/>
      <c r="I131" s="135"/>
      <c r="J131" s="135"/>
      <c r="K131" s="174"/>
      <c r="L131" s="174"/>
      <c r="M131" s="173">
        <f t="shared" ref="M131:R131" si="151">SUM(M111:M130)</f>
        <v>0</v>
      </c>
      <c r="N131" s="165">
        <f t="shared" si="151"/>
        <v>0</v>
      </c>
      <c r="O131" s="165">
        <f t="shared" si="151"/>
        <v>0</v>
      </c>
      <c r="P131" s="165">
        <f t="shared" si="151"/>
        <v>0</v>
      </c>
      <c r="Q131" s="165">
        <f t="shared" si="151"/>
        <v>0</v>
      </c>
      <c r="R131" s="165">
        <f t="shared" si="151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s="53" customFormat="1" ht="24" customHeight="1" thickBot="1" x14ac:dyDescent="0.25">
      <c r="A132" s="141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224"/>
      <c r="V132" s="83"/>
      <c r="W132" s="83"/>
      <c r="X132" s="83"/>
      <c r="Y132" s="225"/>
      <c r="Z132" s="83"/>
      <c r="AA132" s="83"/>
      <c r="AB132" s="84"/>
      <c r="AC132" s="83"/>
      <c r="AD132" s="98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8"/>
      <c r="AP132" s="62"/>
      <c r="AQ132" s="219"/>
      <c r="AR132" s="219"/>
      <c r="AS132" s="219"/>
      <c r="AT132" s="219"/>
      <c r="AU132" s="62"/>
    </row>
    <row r="133" spans="1:47" ht="18" customHeight="1" thickTop="1" thickBot="1" x14ac:dyDescent="0.25">
      <c r="A133" s="40"/>
      <c r="B133" s="404" t="s">
        <v>34</v>
      </c>
      <c r="C133" s="444"/>
      <c r="D133" s="444"/>
      <c r="E133" s="445"/>
      <c r="F133" s="41"/>
      <c r="G133" s="41"/>
      <c r="H133" s="42"/>
      <c r="I133" s="42"/>
      <c r="J133" s="42"/>
      <c r="K133" s="57"/>
      <c r="L133" s="57"/>
      <c r="M133" s="54"/>
      <c r="N133" s="42"/>
      <c r="O133" s="388" t="s">
        <v>39</v>
      </c>
      <c r="P133" s="389"/>
      <c r="Q133" s="390"/>
      <c r="R133" s="391"/>
      <c r="S133" s="392"/>
      <c r="T133" s="392"/>
      <c r="U133" s="43"/>
      <c r="AD133" s="99"/>
      <c r="AE133" s="114"/>
      <c r="AO133" s="99"/>
      <c r="AP133" s="62"/>
      <c r="AQ133" s="220"/>
      <c r="AR133" s="220"/>
      <c r="AS133" s="220"/>
      <c r="AT133" s="220"/>
      <c r="AU133" s="62"/>
    </row>
    <row r="134" spans="1:47" ht="18" customHeight="1" thickTop="1" thickBot="1" x14ac:dyDescent="0.25">
      <c r="A134" s="44"/>
      <c r="B134" s="399" t="s">
        <v>9</v>
      </c>
      <c r="C134" s="446"/>
      <c r="D134" s="447"/>
      <c r="E134" s="212">
        <v>53</v>
      </c>
      <c r="F134" s="62"/>
      <c r="G134" s="62"/>
      <c r="H134" s="399" t="s">
        <v>39</v>
      </c>
      <c r="I134" s="446"/>
      <c r="J134" s="447"/>
      <c r="K134" s="401" t="s">
        <v>343</v>
      </c>
      <c r="L134" s="402"/>
      <c r="M134" s="403"/>
      <c r="N134" s="28"/>
      <c r="O134" s="405" t="s">
        <v>116</v>
      </c>
      <c r="P134" s="448"/>
      <c r="Q134" s="448"/>
      <c r="R134" s="449"/>
      <c r="S134" s="45"/>
      <c r="T134" s="223"/>
      <c r="U134" s="47"/>
      <c r="AD134" s="99"/>
      <c r="AE134" s="114"/>
      <c r="AO134" s="99"/>
      <c r="AP134" s="62"/>
      <c r="AQ134" s="219"/>
      <c r="AR134" s="219"/>
      <c r="AS134" s="219"/>
      <c r="AT134" s="219"/>
      <c r="AU134" s="62"/>
    </row>
    <row r="135" spans="1:47" ht="18" customHeight="1" thickTop="1" x14ac:dyDescent="0.2">
      <c r="A135" s="44"/>
      <c r="B135" s="454" t="s">
        <v>118</v>
      </c>
      <c r="C135" s="455"/>
      <c r="D135" s="455"/>
      <c r="E135" s="455"/>
      <c r="F135" s="62"/>
      <c r="G135" s="45"/>
      <c r="H135" s="55"/>
      <c r="I135" s="55"/>
      <c r="J135" s="55"/>
      <c r="K135" s="58"/>
      <c r="L135" s="58"/>
      <c r="M135" s="55"/>
      <c r="N135" s="116"/>
      <c r="O135" s="55"/>
      <c r="P135" s="55"/>
      <c r="Q135" s="55"/>
      <c r="R135" s="55"/>
      <c r="S135" s="45"/>
      <c r="T135" s="55"/>
      <c r="U135" s="47"/>
      <c r="AD135" s="99"/>
      <c r="AE135" s="114"/>
      <c r="AO135" s="99"/>
      <c r="AP135" s="62"/>
      <c r="AQ135" s="219"/>
      <c r="AR135" s="219"/>
      <c r="AS135" s="219"/>
      <c r="AT135" s="219"/>
      <c r="AU135" s="62"/>
    </row>
    <row r="136" spans="1:47" ht="18" customHeight="1" x14ac:dyDescent="0.2">
      <c r="A136" s="44"/>
      <c r="B136" s="149" t="str">
        <f>IF(E136=" "," ",IF(Employee!F$24&gt;E$134," ",IF(Employee!F$26&lt;E$134," ",Employee!D$30)))</f>
        <v xml:space="preserve"> </v>
      </c>
      <c r="C136" s="110" t="str">
        <f>IF(E136=Employee!D$29,LOOKUP(E$134,NiTable!A:A,NiTable!B:B)," ")</f>
        <v xml:space="preserve"> </v>
      </c>
      <c r="D136" s="110" t="str">
        <f>IF(E136=Employee!D$29,LOOKUP(E$134,TaxCode!A:A,TaxCode!F:F)," ")</f>
        <v xml:space="preserve"> </v>
      </c>
      <c r="E136" s="150" t="str">
        <f>IF(Employee!D$28="m"," ",IF(Employee!F$24&gt;E$134," ",IF(Employee!F$26&lt;E$134," ",Employee!D$29)))</f>
        <v xml:space="preserve"> </v>
      </c>
      <c r="F136" s="242" t="str">
        <f>IF(E136=" "," ",IF(Employee!F$24&gt;E$134," ",IF(Employee!F$26&lt;E$134," ",Employee!D$15)))</f>
        <v xml:space="preserve"> </v>
      </c>
      <c r="G136" s="167"/>
      <c r="H136" s="126">
        <f t="shared" ref="H136:H155" si="152">IF(T$134="Y",H111,0)</f>
        <v>0</v>
      </c>
      <c r="I136" s="117">
        <f t="shared" ref="I136:I155" si="153">IF(T$134="Y",I111,0)</f>
        <v>0</v>
      </c>
      <c r="J136" s="117">
        <f t="shared" ref="J136:J155" si="154">IF(T$134="Y",J111,0)</f>
        <v>0</v>
      </c>
      <c r="K136" s="117">
        <f t="shared" ref="K136:K155" si="155">IF(T$134="Y",K111,I136*J136)</f>
        <v>0</v>
      </c>
      <c r="L136" s="117">
        <f t="shared" ref="L136:L155" si="156">IF(T$134="Y",L111,0)</f>
        <v>0</v>
      </c>
      <c r="M136" s="129" t="str">
        <f t="shared" ref="M136:M145" si="157">IF(E136=" "," ",IF(T$134="Y",M111,IF((H136+K136+L136)&gt;0,H136+K136+L136," ")))</f>
        <v xml:space="preserve"> </v>
      </c>
      <c r="N136" s="119" t="str">
        <f>IF(M136=" "," ",IF(M136=0," ",IF(Employee!O$24="W1",AN136,AI136)))</f>
        <v xml:space="preserve"> </v>
      </c>
      <c r="O136" s="130" t="str">
        <f>IF(M136=" "," ",IF(M136=0," ",IF(Employee!P$17&gt;E$134,0,IF(C136="A",WNI!E1043,IF(C136="B",WNI!F1043,IF(C136="C",WNI!G1043,IF(C136="J",WNI!H1043," ")))))))</f>
        <v xml:space="preserve"> </v>
      </c>
      <c r="P136" s="119"/>
      <c r="Q136" s="119"/>
      <c r="R136" s="136" t="str">
        <f t="shared" ref="R136:R155" si="158">IF(M136=" "," ",IF(M136=0," ",M136-SUM(N136:Q136)))</f>
        <v xml:space="preserve"> </v>
      </c>
      <c r="S136" s="123"/>
      <c r="T136" s="120" t="str">
        <f>IF(M136=" "," ",IF(M136=0," ",WNI!I1043))</f>
        <v xml:space="preserve"> </v>
      </c>
      <c r="U136" s="49"/>
      <c r="V136" s="60">
        <f>IF(Employee!H$34=E$134,Employee!D$34+SUM(M136)+V111,SUM(M136)+V111)</f>
        <v>0</v>
      </c>
      <c r="W136" s="60">
        <f>IF(Employee!H$34=E$134,Employee!D$35+SUM(N136)+W111,SUM(N136)+W111)</f>
        <v>0</v>
      </c>
      <c r="X136" s="60">
        <f t="shared" ref="X136:X155" si="159">IF(O136=" ",X111,O136+X111)</f>
        <v>0</v>
      </c>
      <c r="Y136" s="60">
        <f t="shared" ref="Y136:Z151" si="160">IF(P136=0,Y111,P136+Y111)</f>
        <v>0</v>
      </c>
      <c r="Z136" s="60">
        <f t="shared" si="160"/>
        <v>0</v>
      </c>
      <c r="AA136" s="60">
        <f t="shared" ref="AA136:AA155" si="161">IF(R136=" ",AA111,AA111+R136)</f>
        <v>0</v>
      </c>
      <c r="AC136" s="60">
        <f t="shared" ref="AC136:AC155" si="162">IF(T136=" ",AC111,T136+AC111)</f>
        <v>0</v>
      </c>
      <c r="AD136" s="99"/>
      <c r="AE136" s="114">
        <f>IF(E136=" ",0,IF(D136="BR",0,IF(D136="D",0,IF(D136="NT",V136,LOOKUP(D136,Free!A:A,Free!B:B)*1/52))))</f>
        <v>0</v>
      </c>
      <c r="AF136" s="95">
        <f>IF(E136=" ",0,SUM(M136)-AE136)</f>
        <v>0</v>
      </c>
      <c r="AG136" s="95">
        <f>AF136*AG$7</f>
        <v>0</v>
      </c>
      <c r="AH136" s="95">
        <f>IF(D136="D",AF136*AH$7,IF(AF136&gt;LOOKUP(1,HR!A:A,HR!B:B),(AF136-LOOKUP(1,HR!A:A,HR!B:B))*AH$7,0))</f>
        <v>0</v>
      </c>
      <c r="AI136" s="95">
        <f>IF(AF136&lt;1,0,AG136+AH136)</f>
        <v>0</v>
      </c>
      <c r="AJ136" s="95">
        <f>IF(E136=" ",0,IF(D136="BR",0,IF(D136="D",0,IF(D136="NT",M136,LOOKUP(D136,Free!A:A,Free!B:B)*1/52))))</f>
        <v>0</v>
      </c>
      <c r="AK136" s="95">
        <f>IF(E136=" ",0,SUM(M136)-AJ136)</f>
        <v>0</v>
      </c>
      <c r="AL136" s="95">
        <f>AK136*AL$7</f>
        <v>0</v>
      </c>
      <c r="AM136" s="95">
        <f>IF(D136="D",AK136*AM$7,IF(AK136&gt;LOOKUP(1,HR!A:A,HR!B:B),(AK136-LOOKUP(1,HR!A:A,HR!B:B))*AH$7,0))</f>
        <v>0</v>
      </c>
      <c r="AN136" s="95">
        <f>IF(AK136&lt;1,0,AL136+AM136)</f>
        <v>0</v>
      </c>
      <c r="AO136" s="99"/>
      <c r="AP136" s="62"/>
      <c r="AQ136" s="95">
        <f>IF(G136="SSP",H136,0)</f>
        <v>0</v>
      </c>
      <c r="AR136" s="95">
        <f>IF(G136="SMP",H136,0)</f>
        <v>0</v>
      </c>
      <c r="AS136" s="95">
        <f>IF(G136="SPP",H136,0)</f>
        <v>0</v>
      </c>
      <c r="AT136" s="95">
        <f>IF(G136="SAP",H136,0)</f>
        <v>0</v>
      </c>
      <c r="AU136" s="62"/>
    </row>
    <row r="137" spans="1:47" ht="18" customHeight="1" x14ac:dyDescent="0.2">
      <c r="A137" s="44"/>
      <c r="B137" s="151" t="str">
        <f>IF(E137=" "," ",IF(Employee!F$50&gt;E$134," ",IF(Employee!F$52&lt;E$134," ",Employee!D$56)))</f>
        <v xml:space="preserve"> </v>
      </c>
      <c r="C137" s="32" t="str">
        <f>IF(E137=Employee!D$55,LOOKUP(E$134,NiTable!A:A,NiTable!E:E)," ")</f>
        <v xml:space="preserve"> </v>
      </c>
      <c r="D137" s="32" t="str">
        <f>IF(E137=Employee!D$55,LOOKUP(E$134,TaxCode!A:A,TaxCode!L:L)," ")</f>
        <v xml:space="preserve"> </v>
      </c>
      <c r="E137" s="152" t="str">
        <f>IF(Employee!D$54="m"," ",IF(Employee!F$50&gt;E$134," ",IF(Employee!F$52&lt;E$134," ",Employee!D$55)))</f>
        <v xml:space="preserve"> </v>
      </c>
      <c r="F137" s="243" t="str">
        <f>IF(E137=" "," ",IF(Employee!F$50&gt;E$134," ",IF(Employee!F$52&lt;E$134," ",Employee!D$41)))</f>
        <v xml:space="preserve"> </v>
      </c>
      <c r="G137" s="167"/>
      <c r="H137" s="127">
        <f t="shared" si="152"/>
        <v>0</v>
      </c>
      <c r="I137" s="121">
        <f t="shared" si="153"/>
        <v>0</v>
      </c>
      <c r="J137" s="121">
        <f t="shared" si="154"/>
        <v>0</v>
      </c>
      <c r="K137" s="121">
        <f t="shared" si="155"/>
        <v>0</v>
      </c>
      <c r="L137" s="121">
        <f t="shared" si="156"/>
        <v>0</v>
      </c>
      <c r="M137" s="131" t="str">
        <f t="shared" si="157"/>
        <v xml:space="preserve"> </v>
      </c>
      <c r="N137" s="123" t="str">
        <f>IF(M137=" "," ",IF(M137=0," ",IF(Employee!O$50="W1",AN137,AI137)))</f>
        <v xml:space="preserve"> </v>
      </c>
      <c r="O137" s="132" t="str">
        <f>IF(M137=" "," ",IF(M137=0," ",IF(Employee!P$43&gt;E$134,0,IF(C137="A",WNI!E1044,IF(C137="B",WNI!F1044,IF(C137="C",WNI!G1044,IF(C137="J",WNI!H1044," ")))))))</f>
        <v xml:space="preserve"> </v>
      </c>
      <c r="P137" s="123"/>
      <c r="Q137" s="123"/>
      <c r="R137" s="137" t="str">
        <f t="shared" si="158"/>
        <v xml:space="preserve"> </v>
      </c>
      <c r="S137" s="123"/>
      <c r="T137" s="124" t="str">
        <f>IF(M137=" "," ",IF(M137=0," ",WNI!I1044))</f>
        <v xml:space="preserve"> </v>
      </c>
      <c r="U137" s="49"/>
      <c r="V137" s="60">
        <f>IF(Employee!H$60=E$134,Employee!D$60+SUM(M137)+V112,SUM(M137)+V112)</f>
        <v>0</v>
      </c>
      <c r="W137" s="60">
        <f>IF(Employee!H$60=E$134,Employee!D$61+SUM(N137)+W112,SUM(N137)+W112)</f>
        <v>0</v>
      </c>
      <c r="X137" s="60">
        <f t="shared" si="159"/>
        <v>0</v>
      </c>
      <c r="Y137" s="60">
        <f t="shared" si="160"/>
        <v>0</v>
      </c>
      <c r="Z137" s="60">
        <f t="shared" si="160"/>
        <v>0</v>
      </c>
      <c r="AA137" s="60">
        <f t="shared" si="161"/>
        <v>0</v>
      </c>
      <c r="AC137" s="60">
        <f t="shared" si="162"/>
        <v>0</v>
      </c>
      <c r="AD137" s="99"/>
      <c r="AE137" s="114">
        <f>IF(E137=" ",0,IF(D137="BR",0,IF(D137="D",0,IF(D137="NT",V137,LOOKUP(D137,Free!A:A,Free!B:B)*1/52))))</f>
        <v>0</v>
      </c>
      <c r="AF137" s="95">
        <f t="shared" ref="AF137:AF155" si="163">IF(E137=" ",0,SUM(M137)-AE137)</f>
        <v>0</v>
      </c>
      <c r="AG137" s="95">
        <f t="shared" ref="AG137:AG155" si="164">AF137*AG$7</f>
        <v>0</v>
      </c>
      <c r="AH137" s="95">
        <f>IF(D137="D",AF137*AH$7,IF(AF137&gt;LOOKUP(1,HR!A:A,HR!B:B),(AF137-LOOKUP(1,HR!A:A,HR!B:B))*AH$7,0))</f>
        <v>0</v>
      </c>
      <c r="AI137" s="95">
        <f t="shared" ref="AI137:AI155" si="165">IF(AF137&lt;1,0,AG137+AH137)</f>
        <v>0</v>
      </c>
      <c r="AJ137" s="95">
        <f>IF(E137=" ",0,IF(D137="BR",0,IF(D137="D",0,IF(D137="NT",M137,LOOKUP(D137,Free!A:A,Free!B:B)*1/52))))</f>
        <v>0</v>
      </c>
      <c r="AK137" s="95">
        <f t="shared" ref="AK137:AK155" si="166">IF(E137=" ",0,SUM(M137)-AJ137)</f>
        <v>0</v>
      </c>
      <c r="AL137" s="95">
        <f t="shared" ref="AL137:AL155" si="167">AK137*AL$7</f>
        <v>0</v>
      </c>
      <c r="AM137" s="95">
        <f>IF(D137="D",AK137*AM$7,IF(AK137&gt;LOOKUP(1,HR!A:A,HR!B:B),(AK137-LOOKUP(1,HR!A:A,HR!B:B))*AH$7,0))</f>
        <v>0</v>
      </c>
      <c r="AN137" s="95">
        <f t="shared" ref="AN137:AN155" si="168">IF(AK137&lt;1,0,AL137+AM137)</f>
        <v>0</v>
      </c>
      <c r="AO137" s="99"/>
      <c r="AP137" s="62"/>
      <c r="AQ137" s="95">
        <f t="shared" ref="AQ137:AQ144" si="169">IF(G137="SSP",H137,0)</f>
        <v>0</v>
      </c>
      <c r="AR137" s="95">
        <f t="shared" ref="AR137:AR144" si="170">IF(G137="SMP",H137,0)</f>
        <v>0</v>
      </c>
      <c r="AS137" s="95">
        <f t="shared" ref="AS137:AS144" si="171">IF(G137="SPP",H137,0)</f>
        <v>0</v>
      </c>
      <c r="AT137" s="95">
        <f t="shared" ref="AT137:AT144" si="172">IF(G137="SAP",H137,0)</f>
        <v>0</v>
      </c>
      <c r="AU137" s="62"/>
    </row>
    <row r="138" spans="1:47" ht="18" customHeight="1" x14ac:dyDescent="0.2">
      <c r="A138" s="44"/>
      <c r="B138" s="151" t="str">
        <f>IF(E138=" "," ",IF(Employee!F$76&gt;E$134," ",IF(Employee!F$78&lt;E$134," ",Employee!D$82)))</f>
        <v xml:space="preserve"> </v>
      </c>
      <c r="C138" s="32" t="str">
        <f>IF(E138=Employee!D$81,LOOKUP(E$134,NiTable!A:A,NiTable!H:H)," ")</f>
        <v xml:space="preserve"> </v>
      </c>
      <c r="D138" s="32" t="str">
        <f>IF(E138=Employee!D$81,LOOKUP(E$134,TaxCode!A:A,TaxCode!R:R)," ")</f>
        <v xml:space="preserve"> </v>
      </c>
      <c r="E138" s="152" t="str">
        <f>IF(Employee!D$80="m"," ",IF(Employee!F$76&gt;E$134," ",IF(Employee!F$78&lt;E$134," ",Employee!D$81)))</f>
        <v xml:space="preserve"> </v>
      </c>
      <c r="F138" s="243" t="str">
        <f>IF(E138=" "," ",IF(Employee!F$76&gt;E$134," ",IF(Employee!F$78&lt;E$134," ",Employee!D$67)))</f>
        <v xml:space="preserve"> </v>
      </c>
      <c r="G138" s="167"/>
      <c r="H138" s="127">
        <f t="shared" si="152"/>
        <v>0</v>
      </c>
      <c r="I138" s="121">
        <f t="shared" si="153"/>
        <v>0</v>
      </c>
      <c r="J138" s="121">
        <f t="shared" si="154"/>
        <v>0</v>
      </c>
      <c r="K138" s="121">
        <f t="shared" si="155"/>
        <v>0</v>
      </c>
      <c r="L138" s="121">
        <f t="shared" si="156"/>
        <v>0</v>
      </c>
      <c r="M138" s="131" t="str">
        <f t="shared" si="157"/>
        <v xml:space="preserve"> </v>
      </c>
      <c r="N138" s="123" t="str">
        <f>IF(M138=" "," ",IF(M138=0," ",IF(Employee!O$76="W1",AN138,AI138)))</f>
        <v xml:space="preserve"> </v>
      </c>
      <c r="O138" s="132" t="str">
        <f>IF(M138=" "," ",IF(M138=0," ",IF(Employee!P$69&gt;E$134,0,IF(C138="A",WNI!E1045,IF(C138="B",WNI!F1045,IF(C138="C",WNI!G1045,IF(C138="J",WNI!H1045," ")))))))</f>
        <v xml:space="preserve"> </v>
      </c>
      <c r="P138" s="123"/>
      <c r="Q138" s="123"/>
      <c r="R138" s="137" t="str">
        <f t="shared" si="158"/>
        <v xml:space="preserve"> </v>
      </c>
      <c r="S138" s="123"/>
      <c r="T138" s="124" t="str">
        <f>IF(M138=" "," ",IF(M138=0," ",WNI!I1045))</f>
        <v xml:space="preserve"> </v>
      </c>
      <c r="U138" s="49"/>
      <c r="V138" s="60">
        <f>IF(Employee!H$86=E$134,Employee!D$86+SUM(M138)+V113,SUM(M138)+V113)</f>
        <v>0</v>
      </c>
      <c r="W138" s="60">
        <f>IF(Employee!H$86=E$134,Employee!D$87+SUM(N138)+W113,SUM(N138)+W113)</f>
        <v>0</v>
      </c>
      <c r="X138" s="60">
        <f t="shared" si="159"/>
        <v>0</v>
      </c>
      <c r="Y138" s="60">
        <f t="shared" si="160"/>
        <v>0</v>
      </c>
      <c r="Z138" s="60">
        <f t="shared" si="160"/>
        <v>0</v>
      </c>
      <c r="AA138" s="60">
        <f t="shared" si="161"/>
        <v>0</v>
      </c>
      <c r="AC138" s="60">
        <f t="shared" si="162"/>
        <v>0</v>
      </c>
      <c r="AD138" s="99"/>
      <c r="AE138" s="114">
        <f>IF(E138=" ",0,IF(D138="BR",0,IF(D138="D",0,IF(D138="NT",V138,LOOKUP(D138,Free!A:A,Free!B:B)*1/52))))</f>
        <v>0</v>
      </c>
      <c r="AF138" s="95">
        <f t="shared" si="163"/>
        <v>0</v>
      </c>
      <c r="AG138" s="95">
        <f t="shared" si="164"/>
        <v>0</v>
      </c>
      <c r="AH138" s="95">
        <f>IF(D138="D",AF138*AH$7,IF(AF138&gt;LOOKUP(1,HR!A:A,HR!B:B),(AF138-LOOKUP(1,HR!A:A,HR!B:B))*AH$7,0))</f>
        <v>0</v>
      </c>
      <c r="AI138" s="95">
        <f t="shared" si="165"/>
        <v>0</v>
      </c>
      <c r="AJ138" s="95">
        <f>IF(E138=" ",0,IF(D138="BR",0,IF(D138="D",0,IF(D138="NT",M138,LOOKUP(D138,Free!A:A,Free!B:B)*1/52))))</f>
        <v>0</v>
      </c>
      <c r="AK138" s="95">
        <f t="shared" si="166"/>
        <v>0</v>
      </c>
      <c r="AL138" s="95">
        <f t="shared" si="167"/>
        <v>0</v>
      </c>
      <c r="AM138" s="95">
        <f>IF(D138="D",AK138*AM$7,IF(AK138&gt;LOOKUP(1,HR!A:A,HR!B:B),(AK138-LOOKUP(1,HR!A:A,HR!B:B))*AH$7,0))</f>
        <v>0</v>
      </c>
      <c r="AN138" s="95">
        <f t="shared" si="168"/>
        <v>0</v>
      </c>
      <c r="AO138" s="99"/>
      <c r="AP138" s="62"/>
      <c r="AQ138" s="95">
        <f t="shared" si="169"/>
        <v>0</v>
      </c>
      <c r="AR138" s="95">
        <f t="shared" si="170"/>
        <v>0</v>
      </c>
      <c r="AS138" s="95">
        <f t="shared" si="171"/>
        <v>0</v>
      </c>
      <c r="AT138" s="95">
        <f t="shared" si="172"/>
        <v>0</v>
      </c>
      <c r="AU138" s="62"/>
    </row>
    <row r="139" spans="1:47" ht="18" customHeight="1" x14ac:dyDescent="0.2">
      <c r="A139" s="44"/>
      <c r="B139" s="151" t="str">
        <f>IF(E139=" "," ",IF(Employee!F$102&gt;E$134," ",IF(Employee!F$104&lt;E$134," ",Employee!D$108)))</f>
        <v xml:space="preserve"> </v>
      </c>
      <c r="C139" s="32" t="str">
        <f>IF(E139=Employee!D$107,LOOKUP(E$134,NiTable!A:A,NiTable!K:K)," ")</f>
        <v xml:space="preserve"> </v>
      </c>
      <c r="D139" s="32" t="str">
        <f>IF(E139=Employee!D$107,LOOKUP(E$134,TaxCode!A:A,TaxCode!X:X)," ")</f>
        <v xml:space="preserve"> </v>
      </c>
      <c r="E139" s="152" t="str">
        <f>IF(Employee!D$106="m"," ",IF(Employee!F$102&gt;E$134," ",IF(Employee!F$104&lt;E$134," ",Employee!D$107)))</f>
        <v xml:space="preserve"> </v>
      </c>
      <c r="F139" s="243" t="str">
        <f>IF(E139=" "," ",IF(Employee!F$102&gt;E$134," ",IF(Employee!F$104&lt;E$134," ",Employee!D$93)))</f>
        <v xml:space="preserve"> </v>
      </c>
      <c r="G139" s="167"/>
      <c r="H139" s="127">
        <f t="shared" si="152"/>
        <v>0</v>
      </c>
      <c r="I139" s="121">
        <f t="shared" si="153"/>
        <v>0</v>
      </c>
      <c r="J139" s="121">
        <f t="shared" si="154"/>
        <v>0</v>
      </c>
      <c r="K139" s="121">
        <f t="shared" si="155"/>
        <v>0</v>
      </c>
      <c r="L139" s="121">
        <f t="shared" si="156"/>
        <v>0</v>
      </c>
      <c r="M139" s="131" t="str">
        <f t="shared" si="157"/>
        <v xml:space="preserve"> </v>
      </c>
      <c r="N139" s="123" t="str">
        <f>IF(M139=" "," ",IF(M139=0," ",IF(Employee!O$102="W1",AN139,AI139)))</f>
        <v xml:space="preserve"> </v>
      </c>
      <c r="O139" s="132" t="str">
        <f>IF(M139=" "," ",IF(M139=0," ",IF(Employee!P$95&gt;E$134,0,IF(C139="A",WNI!E1046,IF(C139="B",WNI!F1046,IF(C139="C",WNI!G1046,IF(C139="J",WNI!H1046," ")))))))</f>
        <v xml:space="preserve"> </v>
      </c>
      <c r="P139" s="123"/>
      <c r="Q139" s="123"/>
      <c r="R139" s="137" t="str">
        <f t="shared" si="158"/>
        <v xml:space="preserve"> </v>
      </c>
      <c r="S139" s="123"/>
      <c r="T139" s="124" t="str">
        <f>IF(M139=" "," ",IF(M139=0," ",WNI!I1046))</f>
        <v xml:space="preserve"> </v>
      </c>
      <c r="U139" s="49"/>
      <c r="V139" s="60">
        <f>IF(Employee!H$112=E$134,Employee!D$112+SUM(M139)+V114,SUM(M139)+V114)</f>
        <v>0</v>
      </c>
      <c r="W139" s="60">
        <f>IF(Employee!H$112=E$134,Employee!D$113+SUM(N139)+W114,SUM(N139)+W114)</f>
        <v>0</v>
      </c>
      <c r="X139" s="60">
        <f t="shared" si="159"/>
        <v>0</v>
      </c>
      <c r="Y139" s="60">
        <f t="shared" si="160"/>
        <v>0</v>
      </c>
      <c r="Z139" s="60">
        <f t="shared" si="160"/>
        <v>0</v>
      </c>
      <c r="AA139" s="60">
        <f t="shared" si="161"/>
        <v>0</v>
      </c>
      <c r="AC139" s="60">
        <f t="shared" si="162"/>
        <v>0</v>
      </c>
      <c r="AD139" s="99"/>
      <c r="AE139" s="114">
        <f>IF(E139=" ",0,IF(D139="BR",0,IF(D139="D",0,IF(D139="NT",V139,LOOKUP(D139,Free!A:A,Free!B:B)*1/52))))</f>
        <v>0</v>
      </c>
      <c r="AF139" s="95">
        <f t="shared" si="163"/>
        <v>0</v>
      </c>
      <c r="AG139" s="95">
        <f t="shared" si="164"/>
        <v>0</v>
      </c>
      <c r="AH139" s="95">
        <f>IF(D139="D",AF139*AH$7,IF(AF139&gt;LOOKUP(1,HR!A:A,HR!B:B),(AF139-LOOKUP(1,HR!A:A,HR!B:B))*AH$7,0))</f>
        <v>0</v>
      </c>
      <c r="AI139" s="95">
        <f t="shared" si="165"/>
        <v>0</v>
      </c>
      <c r="AJ139" s="95">
        <f>IF(E139=" ",0,IF(D139="BR",0,IF(D139="D",0,IF(D139="NT",M139,LOOKUP(D139,Free!A:A,Free!B:B)*1/52))))</f>
        <v>0</v>
      </c>
      <c r="AK139" s="95">
        <f t="shared" si="166"/>
        <v>0</v>
      </c>
      <c r="AL139" s="95">
        <f t="shared" si="167"/>
        <v>0</v>
      </c>
      <c r="AM139" s="95">
        <f>IF(D139="D",AK139*AM$7,IF(AK139&gt;LOOKUP(1,HR!A:A,HR!B:B),(AK139-LOOKUP(1,HR!A:A,HR!B:B))*AH$7,0))</f>
        <v>0</v>
      </c>
      <c r="AN139" s="95">
        <f t="shared" si="168"/>
        <v>0</v>
      </c>
      <c r="AO139" s="99"/>
      <c r="AP139" s="62"/>
      <c r="AQ139" s="95">
        <f t="shared" si="169"/>
        <v>0</v>
      </c>
      <c r="AR139" s="95">
        <f t="shared" si="170"/>
        <v>0</v>
      </c>
      <c r="AS139" s="95">
        <f t="shared" si="171"/>
        <v>0</v>
      </c>
      <c r="AT139" s="95">
        <f t="shared" si="172"/>
        <v>0</v>
      </c>
      <c r="AU139" s="62"/>
    </row>
    <row r="140" spans="1:47" ht="18" customHeight="1" x14ac:dyDescent="0.2">
      <c r="A140" s="44"/>
      <c r="B140" s="151" t="str">
        <f>IF(E140=" "," ",IF(Employee!F$128&gt;E$134," ",IF(Employee!F$130&lt;E$134," ",Employee!D$134)))</f>
        <v xml:space="preserve"> </v>
      </c>
      <c r="C140" s="32" t="str">
        <f>IF(E140=Employee!D$133,LOOKUP(E$134,NiTable!A:A,NiTable!N:N)," ")</f>
        <v xml:space="preserve"> </v>
      </c>
      <c r="D140" s="32" t="str">
        <f>IF(E140=Employee!D$133,LOOKUP(E$134,TaxCode!A:A,TaxCode!AD:AD)," ")</f>
        <v xml:space="preserve"> </v>
      </c>
      <c r="E140" s="152" t="str">
        <f>IF(Employee!D$132="m"," ",IF(Employee!F$128&gt;E$134," ",IF(Employee!F$130&lt;E$134," ",Employee!D$133)))</f>
        <v xml:space="preserve"> </v>
      </c>
      <c r="F140" s="243" t="str">
        <f>IF(E140=" "," ",IF(Employee!F$128&gt;E$134," ",IF(Employee!F$130&lt;E$134," ",Employee!D$119)))</f>
        <v xml:space="preserve"> </v>
      </c>
      <c r="G140" s="167"/>
      <c r="H140" s="127">
        <f t="shared" si="152"/>
        <v>0</v>
      </c>
      <c r="I140" s="121">
        <f t="shared" si="153"/>
        <v>0</v>
      </c>
      <c r="J140" s="121">
        <f t="shared" si="154"/>
        <v>0</v>
      </c>
      <c r="K140" s="121">
        <f t="shared" si="155"/>
        <v>0</v>
      </c>
      <c r="L140" s="121">
        <f t="shared" si="156"/>
        <v>0</v>
      </c>
      <c r="M140" s="131" t="str">
        <f t="shared" si="157"/>
        <v xml:space="preserve"> </v>
      </c>
      <c r="N140" s="123" t="str">
        <f>IF(M140=" "," ",IF(M140=0," ",IF(Employee!O$128="W1",AN140,AI140)))</f>
        <v xml:space="preserve"> </v>
      </c>
      <c r="O140" s="132" t="str">
        <f>IF(M140=" "," ",IF(M140=0," ",IF(Employee!P$121&gt;E$134,0,IF(C140="A",WNI!E1047,IF(C140="B",WNI!F1047,IF(C140="C",WNI!G1047,IF(C140="J",WNI!H1047," ")))))))</f>
        <v xml:space="preserve"> </v>
      </c>
      <c r="P140" s="123"/>
      <c r="Q140" s="123"/>
      <c r="R140" s="137" t="str">
        <f t="shared" si="158"/>
        <v xml:space="preserve"> </v>
      </c>
      <c r="S140" s="123"/>
      <c r="T140" s="124" t="str">
        <f>IF(M140=" "," ",IF(M140=0," ",WNI!I1047))</f>
        <v xml:space="preserve"> </v>
      </c>
      <c r="U140" s="49"/>
      <c r="V140" s="60">
        <f>IF(Employee!H$138=E$134,Employee!D$138+SUM(M140)+V115,SUM(M140)+V115)</f>
        <v>0</v>
      </c>
      <c r="W140" s="60">
        <f>IF(Employee!H$138=E$134,Employee!D$139+SUM(N140)+W115,SUM(N140)+W115)</f>
        <v>0</v>
      </c>
      <c r="X140" s="60">
        <f t="shared" si="159"/>
        <v>0</v>
      </c>
      <c r="Y140" s="60">
        <f t="shared" si="160"/>
        <v>0</v>
      </c>
      <c r="Z140" s="60">
        <f t="shared" si="160"/>
        <v>0</v>
      </c>
      <c r="AA140" s="60">
        <f t="shared" si="161"/>
        <v>0</v>
      </c>
      <c r="AC140" s="60">
        <f t="shared" si="162"/>
        <v>0</v>
      </c>
      <c r="AD140" s="99"/>
      <c r="AE140" s="114">
        <f>IF(E140=" ",0,IF(D140="BR",0,IF(D140="D",0,IF(D140="NT",V140,LOOKUP(D140,Free!A:A,Free!B:B)*1/52))))</f>
        <v>0</v>
      </c>
      <c r="AF140" s="95">
        <f t="shared" si="163"/>
        <v>0</v>
      </c>
      <c r="AG140" s="95">
        <f t="shared" si="164"/>
        <v>0</v>
      </c>
      <c r="AH140" s="95">
        <f>IF(D140="D",AF140*AH$7,IF(AF140&gt;LOOKUP(1,HR!A:A,HR!B:B),(AF140-LOOKUP(1,HR!A:A,HR!B:B))*AH$7,0))</f>
        <v>0</v>
      </c>
      <c r="AI140" s="95">
        <f t="shared" si="165"/>
        <v>0</v>
      </c>
      <c r="AJ140" s="95">
        <f>IF(E140=" ",0,IF(D140="BR",0,IF(D140="D",0,IF(D140="NT",M140,LOOKUP(D140,Free!A:A,Free!B:B)*1/52))))</f>
        <v>0</v>
      </c>
      <c r="AK140" s="95">
        <f t="shared" si="166"/>
        <v>0</v>
      </c>
      <c r="AL140" s="95">
        <f t="shared" si="167"/>
        <v>0</v>
      </c>
      <c r="AM140" s="95">
        <f>IF(D140="D",AK140*AM$7,IF(AK140&gt;LOOKUP(1,HR!A:A,HR!B:B),(AK140-LOOKUP(1,HR!A:A,HR!B:B))*AH$7,0))</f>
        <v>0</v>
      </c>
      <c r="AN140" s="95">
        <f t="shared" si="168"/>
        <v>0</v>
      </c>
      <c r="AO140" s="99"/>
      <c r="AP140" s="62"/>
      <c r="AQ140" s="95">
        <f t="shared" si="169"/>
        <v>0</v>
      </c>
      <c r="AR140" s="95">
        <f t="shared" si="170"/>
        <v>0</v>
      </c>
      <c r="AS140" s="95">
        <f t="shared" si="171"/>
        <v>0</v>
      </c>
      <c r="AT140" s="95">
        <f t="shared" si="172"/>
        <v>0</v>
      </c>
      <c r="AU140" s="62"/>
    </row>
    <row r="141" spans="1:47" ht="18" customHeight="1" x14ac:dyDescent="0.2">
      <c r="A141" s="44"/>
      <c r="B141" s="151" t="str">
        <f>IF(E141=" "," ",IF(Employee!F$154&gt;E$134," ",IF(Employee!F$156&lt;E$134," ",Employee!D$160)))</f>
        <v xml:space="preserve"> </v>
      </c>
      <c r="C141" s="32" t="str">
        <f>IF(E141=Employee!D$159,LOOKUP(E$134,NiTable!A:A,NiTable!Q:Q)," ")</f>
        <v xml:space="preserve"> </v>
      </c>
      <c r="D141" s="32" t="str">
        <f>IF(E141=Employee!D$159,LOOKUP(E$134,TaxCode!A:A,TaxCode!AJ:AJ)," ")</f>
        <v xml:space="preserve"> </v>
      </c>
      <c r="E141" s="152" t="str">
        <f>IF(Employee!D$158="m"," ",IF(Employee!F$154&gt;E$134," ",IF(Employee!F$156&lt;E$134," ",Employee!D$159)))</f>
        <v xml:space="preserve"> </v>
      </c>
      <c r="F141" s="243" t="str">
        <f>IF(E141=" "," ",IF(Employee!F$154&gt;E$134," ",IF(Employee!F$156&lt;E$134," ",Employee!D$145)))</f>
        <v xml:space="preserve"> </v>
      </c>
      <c r="G141" s="167"/>
      <c r="H141" s="127">
        <f t="shared" si="152"/>
        <v>0</v>
      </c>
      <c r="I141" s="121">
        <f t="shared" si="153"/>
        <v>0</v>
      </c>
      <c r="J141" s="121">
        <f t="shared" si="154"/>
        <v>0</v>
      </c>
      <c r="K141" s="121">
        <f t="shared" si="155"/>
        <v>0</v>
      </c>
      <c r="L141" s="121">
        <f t="shared" si="156"/>
        <v>0</v>
      </c>
      <c r="M141" s="131" t="str">
        <f t="shared" si="157"/>
        <v xml:space="preserve"> </v>
      </c>
      <c r="N141" s="123" t="str">
        <f>IF(M141=" "," ",IF(M141=0," ",IF(Employee!O$154="W1",AN141,AI141)))</f>
        <v xml:space="preserve"> </v>
      </c>
      <c r="O141" s="132" t="str">
        <f>IF(M141=" "," ",IF(M141=0," ",IF(Employee!P$147&gt;E$134,0,IF(C141="A",WNI!E1048,IF(C141="B",WNI!F1048,IF(C141="C",WNI!G1048,IF(C141="J",WNI!H1048," ")))))))</f>
        <v xml:space="preserve"> </v>
      </c>
      <c r="P141" s="123"/>
      <c r="Q141" s="123"/>
      <c r="R141" s="137" t="str">
        <f t="shared" si="158"/>
        <v xml:space="preserve"> </v>
      </c>
      <c r="S141" s="123"/>
      <c r="T141" s="124" t="str">
        <f>IF(M141=" "," ",IF(M141=0," ",WNI!I1048))</f>
        <v xml:space="preserve"> </v>
      </c>
      <c r="U141" s="49"/>
      <c r="V141" s="60">
        <f>IF(Employee!H$164=E$134,Employee!D$164+SUM(M141)+V116,SUM(M141)+V116)</f>
        <v>0</v>
      </c>
      <c r="W141" s="60">
        <f>IF(Employee!H$164=E$134,Employee!D$165+SUM(N141)+W116,SUM(N141)+W116)</f>
        <v>0</v>
      </c>
      <c r="X141" s="60">
        <f t="shared" si="159"/>
        <v>0</v>
      </c>
      <c r="Y141" s="60">
        <f t="shared" si="160"/>
        <v>0</v>
      </c>
      <c r="Z141" s="60">
        <f t="shared" si="160"/>
        <v>0</v>
      </c>
      <c r="AA141" s="60">
        <f t="shared" si="161"/>
        <v>0</v>
      </c>
      <c r="AC141" s="60">
        <f t="shared" si="162"/>
        <v>0</v>
      </c>
      <c r="AD141" s="99"/>
      <c r="AE141" s="114">
        <f>IF(E141=" ",0,IF(D141="BR",0,IF(D141="D",0,IF(D141="NT",V141,LOOKUP(D141,Free!A:A,Free!B:B)*1/52))))</f>
        <v>0</v>
      </c>
      <c r="AF141" s="95">
        <f t="shared" si="163"/>
        <v>0</v>
      </c>
      <c r="AG141" s="95">
        <f t="shared" si="164"/>
        <v>0</v>
      </c>
      <c r="AH141" s="95">
        <f>IF(D141="D",AF141*AH$7,IF(AF141&gt;LOOKUP(1,HR!A:A,HR!B:B),(AF141-LOOKUP(1,HR!A:A,HR!B:B))*AH$7,0))</f>
        <v>0</v>
      </c>
      <c r="AI141" s="95">
        <f t="shared" si="165"/>
        <v>0</v>
      </c>
      <c r="AJ141" s="95">
        <f>IF(E141=" ",0,IF(D141="BR",0,IF(D141="D",0,IF(D141="NT",M141,LOOKUP(D141,Free!A:A,Free!B:B)*1/52))))</f>
        <v>0</v>
      </c>
      <c r="AK141" s="95">
        <f t="shared" si="166"/>
        <v>0</v>
      </c>
      <c r="AL141" s="95">
        <f t="shared" si="167"/>
        <v>0</v>
      </c>
      <c r="AM141" s="95">
        <f>IF(D141="D",AK141*AM$7,IF(AK141&gt;LOOKUP(1,HR!A:A,HR!B:B),(AK141-LOOKUP(1,HR!A:A,HR!B:B))*AH$7,0))</f>
        <v>0</v>
      </c>
      <c r="AN141" s="95">
        <f t="shared" si="168"/>
        <v>0</v>
      </c>
      <c r="AO141" s="99"/>
      <c r="AP141" s="62"/>
      <c r="AQ141" s="95">
        <f t="shared" si="169"/>
        <v>0</v>
      </c>
      <c r="AR141" s="95">
        <f t="shared" si="170"/>
        <v>0</v>
      </c>
      <c r="AS141" s="95">
        <f t="shared" si="171"/>
        <v>0</v>
      </c>
      <c r="AT141" s="95">
        <f t="shared" si="172"/>
        <v>0</v>
      </c>
      <c r="AU141" s="62"/>
    </row>
    <row r="142" spans="1:47" ht="18" customHeight="1" x14ac:dyDescent="0.2">
      <c r="A142" s="44"/>
      <c r="B142" s="151" t="str">
        <f>IF(E142=" "," ",IF(Employee!F$180&gt;E$134," ",IF(Employee!F$182&lt;E$134," ",Employee!D$186)))</f>
        <v xml:space="preserve"> </v>
      </c>
      <c r="C142" s="32" t="str">
        <f>IF(E142=Employee!D$185,LOOKUP(E$134,NiTable!A:A,NiTable!T:T)," ")</f>
        <v xml:space="preserve"> </v>
      </c>
      <c r="D142" s="32" t="str">
        <f>IF(E142=Employee!D$185,LOOKUP(E$134,TaxCode!A:A,TaxCode!AP:AP)," ")</f>
        <v xml:space="preserve"> </v>
      </c>
      <c r="E142" s="152" t="str">
        <f>IF(Employee!D$184="m"," ",IF(Employee!F$180&gt;E$134," ",IF(Employee!F$182&lt;E$134," ",Employee!D$185)))</f>
        <v xml:space="preserve"> </v>
      </c>
      <c r="F142" s="243" t="str">
        <f>IF(E142=" "," ",IF(Employee!F$180&gt;E$134," ",IF(Employee!F$182&lt;E$134," ",Employee!D$171)))</f>
        <v xml:space="preserve"> </v>
      </c>
      <c r="G142" s="167"/>
      <c r="H142" s="127">
        <f t="shared" si="152"/>
        <v>0</v>
      </c>
      <c r="I142" s="121">
        <f t="shared" si="153"/>
        <v>0</v>
      </c>
      <c r="J142" s="121">
        <f t="shared" si="154"/>
        <v>0</v>
      </c>
      <c r="K142" s="121">
        <f t="shared" si="155"/>
        <v>0</v>
      </c>
      <c r="L142" s="121">
        <f t="shared" si="156"/>
        <v>0</v>
      </c>
      <c r="M142" s="131" t="str">
        <f t="shared" si="157"/>
        <v xml:space="preserve"> </v>
      </c>
      <c r="N142" s="123" t="str">
        <f>IF(M142=" "," ",IF(M142=0," ",IF(Employee!O$180="W1",AN142,AI142)))</f>
        <v xml:space="preserve"> </v>
      </c>
      <c r="O142" s="132" t="str">
        <f>IF(M142=" "," ",IF(M142=0," ",IF(Employee!P$173&gt;E$134,0,IF(C142="A",WNI!E1049,IF(C142="B",WNI!F1049,IF(C142="C",WNI!G1049,IF(C142="J",WNI!H1049," ")))))))</f>
        <v xml:space="preserve"> </v>
      </c>
      <c r="P142" s="123"/>
      <c r="Q142" s="123"/>
      <c r="R142" s="137" t="str">
        <f t="shared" si="158"/>
        <v xml:space="preserve"> </v>
      </c>
      <c r="S142" s="123"/>
      <c r="T142" s="124" t="str">
        <f>IF(M142=" "," ",IF(M142=0," ",WNI!I1049))</f>
        <v xml:space="preserve"> </v>
      </c>
      <c r="U142" s="49"/>
      <c r="V142" s="60">
        <f>IF(Employee!H$190=E$134,Employee!D$190+SUM(M142)+V117,SUM(M142)+V117)</f>
        <v>0</v>
      </c>
      <c r="W142" s="60">
        <f>IF(Employee!H$190=E$134,Employee!D$191+SUM(N142)+W117,SUM(N142)+W117)</f>
        <v>0</v>
      </c>
      <c r="X142" s="60">
        <f t="shared" si="159"/>
        <v>0</v>
      </c>
      <c r="Y142" s="60">
        <f t="shared" si="160"/>
        <v>0</v>
      </c>
      <c r="Z142" s="60">
        <f t="shared" si="160"/>
        <v>0</v>
      </c>
      <c r="AA142" s="60">
        <f t="shared" si="161"/>
        <v>0</v>
      </c>
      <c r="AC142" s="60">
        <f t="shared" si="162"/>
        <v>0</v>
      </c>
      <c r="AD142" s="99"/>
      <c r="AE142" s="114">
        <f>IF(E142=" ",0,IF(D142="BR",0,IF(D142="D",0,IF(D142="NT",V142,LOOKUP(D142,Free!A:A,Free!B:B)*1/52))))</f>
        <v>0</v>
      </c>
      <c r="AF142" s="95">
        <f t="shared" si="163"/>
        <v>0</v>
      </c>
      <c r="AG142" s="95">
        <f t="shared" si="164"/>
        <v>0</v>
      </c>
      <c r="AH142" s="95">
        <f>IF(D142="D",AF142*AH$7,IF(AF142&gt;LOOKUP(1,HR!A:A,HR!B:B),(AF142-LOOKUP(1,HR!A:A,HR!B:B))*AH$7,0))</f>
        <v>0</v>
      </c>
      <c r="AI142" s="95">
        <f t="shared" si="165"/>
        <v>0</v>
      </c>
      <c r="AJ142" s="95">
        <f>IF(E142=" ",0,IF(D142="BR",0,IF(D142="D",0,IF(D142="NT",M142,LOOKUP(D142,Free!A:A,Free!B:B)*1/52))))</f>
        <v>0</v>
      </c>
      <c r="AK142" s="95">
        <f t="shared" si="166"/>
        <v>0</v>
      </c>
      <c r="AL142" s="95">
        <f t="shared" si="167"/>
        <v>0</v>
      </c>
      <c r="AM142" s="95">
        <f>IF(D142="D",AK142*AM$7,IF(AK142&gt;LOOKUP(1,HR!A:A,HR!B:B),(AK142-LOOKUP(1,HR!A:A,HR!B:B))*AH$7,0))</f>
        <v>0</v>
      </c>
      <c r="AN142" s="95">
        <f t="shared" si="168"/>
        <v>0</v>
      </c>
      <c r="AO142" s="99"/>
      <c r="AP142" s="62"/>
      <c r="AQ142" s="95">
        <f t="shared" si="169"/>
        <v>0</v>
      </c>
      <c r="AR142" s="95">
        <f t="shared" si="170"/>
        <v>0</v>
      </c>
      <c r="AS142" s="95">
        <f t="shared" si="171"/>
        <v>0</v>
      </c>
      <c r="AT142" s="95">
        <f t="shared" si="172"/>
        <v>0</v>
      </c>
      <c r="AU142" s="62"/>
    </row>
    <row r="143" spans="1:47" ht="18" customHeight="1" x14ac:dyDescent="0.2">
      <c r="A143" s="44"/>
      <c r="B143" s="151" t="str">
        <f>IF(E143=" "," ",IF(Employee!F$206&gt;E$134," ",IF(Employee!F$208&lt;E$134," ",Employee!D$212)))</f>
        <v xml:space="preserve"> </v>
      </c>
      <c r="C143" s="32" t="str">
        <f>IF(E143=Employee!D$211,LOOKUP(E$134,NiTable!A:A,NiTable!W:W)," ")</f>
        <v xml:space="preserve"> </v>
      </c>
      <c r="D143" s="32" t="str">
        <f>IF(E143=Employee!D$211,LOOKUP(E$134,TaxCode!A:A,TaxCode!AV:AV)," ")</f>
        <v xml:space="preserve"> </v>
      </c>
      <c r="E143" s="152" t="str">
        <f>IF(Employee!D$210="m"," ",IF(Employee!F$206&gt;E$134," ",IF(Employee!F$208&lt;E$134," ",Employee!D$211)))</f>
        <v xml:space="preserve"> </v>
      </c>
      <c r="F143" s="243" t="str">
        <f>IF(E143=" "," ",IF(Employee!F$206&gt;E$134," ",IF(Employee!F$208&lt;E$134," ",Employee!D$197)))</f>
        <v xml:space="preserve"> </v>
      </c>
      <c r="G143" s="167"/>
      <c r="H143" s="127">
        <f t="shared" si="152"/>
        <v>0</v>
      </c>
      <c r="I143" s="121">
        <f t="shared" si="153"/>
        <v>0</v>
      </c>
      <c r="J143" s="121">
        <f t="shared" si="154"/>
        <v>0</v>
      </c>
      <c r="K143" s="121">
        <f t="shared" si="155"/>
        <v>0</v>
      </c>
      <c r="L143" s="121">
        <f t="shared" si="156"/>
        <v>0</v>
      </c>
      <c r="M143" s="131" t="str">
        <f t="shared" si="157"/>
        <v xml:space="preserve"> </v>
      </c>
      <c r="N143" s="123" t="str">
        <f>IF(M143=" "," ",IF(M143=0," ",IF(Employee!O$206="W1",AN143,AI143)))</f>
        <v xml:space="preserve"> </v>
      </c>
      <c r="O143" s="132" t="str">
        <f>IF(M143=" "," ",IF(M143=0," ",IF(Employee!P$199&gt;E$134,0,IF(C143="A",WNI!E1050,IF(C143="B",WNI!F1050,IF(C143="C",WNI!G1050,IF(C143="J",WNI!H1050," ")))))))</f>
        <v xml:space="preserve"> </v>
      </c>
      <c r="P143" s="123"/>
      <c r="Q143" s="123"/>
      <c r="R143" s="137" t="str">
        <f t="shared" si="158"/>
        <v xml:space="preserve"> </v>
      </c>
      <c r="S143" s="123"/>
      <c r="T143" s="124" t="str">
        <f>IF(M143=" "," ",IF(M143=0," ",WNI!I1050))</f>
        <v xml:space="preserve"> </v>
      </c>
      <c r="U143" s="49"/>
      <c r="V143" s="60">
        <f>IF(Employee!H$216=E$134,Employee!D$216+SUM(M143)+V118,SUM(M143)+V118)</f>
        <v>0</v>
      </c>
      <c r="W143" s="60">
        <f>IF(Employee!H$216=E$134,Employee!D$217+SUM(N143)+W118,SUM(N143)+W118)</f>
        <v>0</v>
      </c>
      <c r="X143" s="60">
        <f t="shared" si="159"/>
        <v>0</v>
      </c>
      <c r="Y143" s="60">
        <f t="shared" si="160"/>
        <v>0</v>
      </c>
      <c r="Z143" s="60">
        <f t="shared" si="160"/>
        <v>0</v>
      </c>
      <c r="AA143" s="60">
        <f t="shared" si="161"/>
        <v>0</v>
      </c>
      <c r="AC143" s="60">
        <f t="shared" si="162"/>
        <v>0</v>
      </c>
      <c r="AD143" s="99"/>
      <c r="AE143" s="114">
        <f>IF(E143=" ",0,IF(D143="BR",0,IF(D143="D",0,IF(D143="NT",V143,LOOKUP(D143,Free!A:A,Free!B:B)*1/52))))</f>
        <v>0</v>
      </c>
      <c r="AF143" s="95">
        <f t="shared" si="163"/>
        <v>0</v>
      </c>
      <c r="AG143" s="95">
        <f t="shared" si="164"/>
        <v>0</v>
      </c>
      <c r="AH143" s="95">
        <f>IF(D143="D",AF143*AH$7,IF(AF143&gt;LOOKUP(1,HR!A:A,HR!B:B),(AF143-LOOKUP(1,HR!A:A,HR!B:B))*AH$7,0))</f>
        <v>0</v>
      </c>
      <c r="AI143" s="95">
        <f t="shared" si="165"/>
        <v>0</v>
      </c>
      <c r="AJ143" s="95">
        <f>IF(E143=" ",0,IF(D143="BR",0,IF(D143="D",0,IF(D143="NT",M143,LOOKUP(D143,Free!A:A,Free!B:B)*1/52))))</f>
        <v>0</v>
      </c>
      <c r="AK143" s="95">
        <f t="shared" si="166"/>
        <v>0</v>
      </c>
      <c r="AL143" s="95">
        <f t="shared" si="167"/>
        <v>0</v>
      </c>
      <c r="AM143" s="95">
        <f>IF(D143="D",AK143*AM$7,IF(AK143&gt;LOOKUP(1,HR!A:A,HR!B:B),(AK143-LOOKUP(1,HR!A:A,HR!B:B))*AH$7,0))</f>
        <v>0</v>
      </c>
      <c r="AN143" s="95">
        <f t="shared" si="168"/>
        <v>0</v>
      </c>
      <c r="AO143" s="99"/>
      <c r="AP143" s="62"/>
      <c r="AQ143" s="95">
        <f t="shared" si="169"/>
        <v>0</v>
      </c>
      <c r="AR143" s="95">
        <f t="shared" si="170"/>
        <v>0</v>
      </c>
      <c r="AS143" s="95">
        <f t="shared" si="171"/>
        <v>0</v>
      </c>
      <c r="AT143" s="95">
        <f t="shared" si="172"/>
        <v>0</v>
      </c>
      <c r="AU143" s="62"/>
    </row>
    <row r="144" spans="1:47" ht="18" customHeight="1" x14ac:dyDescent="0.2">
      <c r="A144" s="44"/>
      <c r="B144" s="151" t="str">
        <f>IF(E144=" "," ",IF(Employee!F$232&gt;E$134," ",IF(Employee!F$234&lt;E$134," ",Employee!D$238)))</f>
        <v xml:space="preserve"> </v>
      </c>
      <c r="C144" s="32" t="str">
        <f>IF(E144=Employee!D$237,LOOKUP(E$134,NiTable!A:A,NiTable!Z:Z)," ")</f>
        <v xml:space="preserve"> </v>
      </c>
      <c r="D144" s="32" t="str">
        <f>IF(E144=Employee!D$237,LOOKUP(E$134,TaxCode!A:A,TaxCode!BB:BB)," ")</f>
        <v xml:space="preserve"> </v>
      </c>
      <c r="E144" s="152" t="str">
        <f>IF(Employee!D$236="m"," ",IF(Employee!F$232&gt;E$134," ",IF(Employee!F$234&lt;E$134," ",Employee!D$237)))</f>
        <v xml:space="preserve"> </v>
      </c>
      <c r="F144" s="243" t="str">
        <f>IF(E144=" "," ",IF(Employee!F$232&gt;E$134," ",IF(Employee!F$234&lt;E$134," ",Employee!D$223)))</f>
        <v xml:space="preserve"> </v>
      </c>
      <c r="G144" s="167"/>
      <c r="H144" s="127">
        <f t="shared" si="152"/>
        <v>0</v>
      </c>
      <c r="I144" s="121">
        <f t="shared" si="153"/>
        <v>0</v>
      </c>
      <c r="J144" s="121">
        <f t="shared" si="154"/>
        <v>0</v>
      </c>
      <c r="K144" s="121">
        <f t="shared" si="155"/>
        <v>0</v>
      </c>
      <c r="L144" s="121">
        <f t="shared" si="156"/>
        <v>0</v>
      </c>
      <c r="M144" s="131" t="str">
        <f t="shared" si="157"/>
        <v xml:space="preserve"> </v>
      </c>
      <c r="N144" s="123" t="str">
        <f>IF(M144=" "," ",IF(M144=0," ",IF(Employee!O$232="W1",AN144,AI144)))</f>
        <v xml:space="preserve"> </v>
      </c>
      <c r="O144" s="132" t="str">
        <f>IF(M144=" "," ",IF(M144=0," ",IF(Employee!P$225&gt;E$134,0,IF(C144="A",WNI!E1051,IF(C144="B",WNI!F1051,IF(C144="C",WNI!G1051,IF(C144="J",WNI!H1051," ")))))))</f>
        <v xml:space="preserve"> </v>
      </c>
      <c r="P144" s="123"/>
      <c r="Q144" s="123"/>
      <c r="R144" s="137" t="str">
        <f t="shared" si="158"/>
        <v xml:space="preserve"> </v>
      </c>
      <c r="S144" s="123"/>
      <c r="T144" s="124" t="str">
        <f>IF(M144=" "," ",IF(M144=0," ",WNI!I1051))</f>
        <v xml:space="preserve"> </v>
      </c>
      <c r="U144" s="49"/>
      <c r="V144" s="60">
        <f>IF(Employee!H$242=E$134,Employee!D$242+SUM(M144)+V119,SUM(M144)+V119)</f>
        <v>0</v>
      </c>
      <c r="W144" s="60">
        <f>IF(Employee!H$242=E$134,Employee!D$243+SUM(N144)+W119,SUM(N144)+W119)</f>
        <v>0</v>
      </c>
      <c r="X144" s="60">
        <f t="shared" si="159"/>
        <v>0</v>
      </c>
      <c r="Y144" s="60">
        <f t="shared" si="160"/>
        <v>0</v>
      </c>
      <c r="Z144" s="60">
        <f t="shared" si="160"/>
        <v>0</v>
      </c>
      <c r="AA144" s="60">
        <f t="shared" si="161"/>
        <v>0</v>
      </c>
      <c r="AC144" s="60">
        <f t="shared" si="162"/>
        <v>0</v>
      </c>
      <c r="AD144" s="99"/>
      <c r="AE144" s="114">
        <f>IF(E144=" ",0,IF(D144="BR",0,IF(D144="D",0,IF(D144="NT",V144,LOOKUP(D144,Free!A:A,Free!B:B)*1/52))))</f>
        <v>0</v>
      </c>
      <c r="AF144" s="95">
        <f t="shared" si="163"/>
        <v>0</v>
      </c>
      <c r="AG144" s="95">
        <f t="shared" si="164"/>
        <v>0</v>
      </c>
      <c r="AH144" s="95">
        <f>IF(D144="D",AF144*AH$7,IF(AF144&gt;LOOKUP(1,HR!A:A,HR!B:B),(AF144-LOOKUP(1,HR!A:A,HR!B:B))*AH$7,0))</f>
        <v>0</v>
      </c>
      <c r="AI144" s="95">
        <f t="shared" si="165"/>
        <v>0</v>
      </c>
      <c r="AJ144" s="95">
        <f>IF(E144=" ",0,IF(D144="BR",0,IF(D144="D",0,IF(D144="NT",M144,LOOKUP(D144,Free!A:A,Free!B:B)*1/52))))</f>
        <v>0</v>
      </c>
      <c r="AK144" s="95">
        <f t="shared" si="166"/>
        <v>0</v>
      </c>
      <c r="AL144" s="95">
        <f t="shared" si="167"/>
        <v>0</v>
      </c>
      <c r="AM144" s="95">
        <f>IF(D144="D",AK144*AM$7,IF(AK144&gt;LOOKUP(1,HR!A:A,HR!B:B),(AK144-LOOKUP(1,HR!A:A,HR!B:B))*AH$7,0))</f>
        <v>0</v>
      </c>
      <c r="AN144" s="95">
        <f t="shared" si="168"/>
        <v>0</v>
      </c>
      <c r="AO144" s="99"/>
      <c r="AP144" s="62"/>
      <c r="AQ144" s="95">
        <f t="shared" si="169"/>
        <v>0</v>
      </c>
      <c r="AR144" s="95">
        <f t="shared" si="170"/>
        <v>0</v>
      </c>
      <c r="AS144" s="95">
        <f t="shared" si="171"/>
        <v>0</v>
      </c>
      <c r="AT144" s="95">
        <f t="shared" si="172"/>
        <v>0</v>
      </c>
      <c r="AU144" s="62"/>
    </row>
    <row r="145" spans="1:47" ht="18" customHeight="1" x14ac:dyDescent="0.2">
      <c r="A145" s="44"/>
      <c r="B145" s="151" t="str">
        <f>IF(E145=" "," ",IF(Employee!F$258&gt;E$134," ",IF(Employee!F$260&lt;E$134," ",Employee!D$264)))</f>
        <v xml:space="preserve"> </v>
      </c>
      <c r="C145" s="32" t="str">
        <f>IF(E145=Employee!D$263,LOOKUP(E$134,NiTable!A:A,NiTable!AC:AC)," ")</f>
        <v xml:space="preserve"> </v>
      </c>
      <c r="D145" s="32" t="str">
        <f>IF(E145=Employee!D$263,LOOKUP(E$134,TaxCode!A:A,TaxCode!BH:BH)," ")</f>
        <v xml:space="preserve"> </v>
      </c>
      <c r="E145" s="152" t="str">
        <f>IF(Employee!D$262="m"," ",IF(Employee!F$258&gt;E$134," ",IF(Employee!F$260&lt;E$134," ",Employee!D$263)))</f>
        <v xml:space="preserve"> </v>
      </c>
      <c r="F145" s="243" t="str">
        <f>IF(E145=" "," ",IF(Employee!F$258&gt;E$134," ",IF(Employee!F$260&lt;E$134," ",Employee!D$249)))</f>
        <v xml:space="preserve"> </v>
      </c>
      <c r="G145" s="168"/>
      <c r="H145" s="127">
        <f t="shared" si="152"/>
        <v>0</v>
      </c>
      <c r="I145" s="121">
        <f t="shared" si="153"/>
        <v>0</v>
      </c>
      <c r="J145" s="121">
        <f t="shared" si="154"/>
        <v>0</v>
      </c>
      <c r="K145" s="121">
        <f t="shared" si="155"/>
        <v>0</v>
      </c>
      <c r="L145" s="121">
        <f t="shared" si="156"/>
        <v>0</v>
      </c>
      <c r="M145" s="131" t="str">
        <f t="shared" si="157"/>
        <v xml:space="preserve"> </v>
      </c>
      <c r="N145" s="123" t="str">
        <f>IF(M145=" "," ",IF(M145=0," ",IF(Employee!O$258="W1",AN145,AI145)))</f>
        <v xml:space="preserve"> </v>
      </c>
      <c r="O145" s="132" t="str">
        <f>IF(M145=" "," ",IF(M145=0," ",IF(Employee!P$251&gt;E$134,0,IF(C145="A",WNI!E1052,IF(C145="B",WNI!F1052,IF(C145="C",WNI!G1052,IF(C145="J",WNI!H1052," ")))))))</f>
        <v xml:space="preserve"> </v>
      </c>
      <c r="P145" s="123"/>
      <c r="Q145" s="123"/>
      <c r="R145" s="137" t="str">
        <f t="shared" si="158"/>
        <v xml:space="preserve"> </v>
      </c>
      <c r="S145" s="123"/>
      <c r="T145" s="124" t="str">
        <f>IF(M145=" "," ",IF(M145=0," ",WNI!I1052))</f>
        <v xml:space="preserve"> </v>
      </c>
      <c r="U145" s="49"/>
      <c r="V145" s="60">
        <f>IF(Employee!H$268=E$134,Employee!D$268+SUM(M145)+V120,SUM(M145)+V120)</f>
        <v>0</v>
      </c>
      <c r="W145" s="60">
        <f>IF(Employee!H$268=E$134,Employee!D$269+SUM(N145)+W120,SUM(N145)+W120)</f>
        <v>0</v>
      </c>
      <c r="X145" s="60">
        <f t="shared" si="159"/>
        <v>0</v>
      </c>
      <c r="Y145" s="60">
        <f t="shared" si="160"/>
        <v>0</v>
      </c>
      <c r="Z145" s="60">
        <f t="shared" si="160"/>
        <v>0</v>
      </c>
      <c r="AA145" s="60">
        <f t="shared" si="161"/>
        <v>0</v>
      </c>
      <c r="AC145" s="60">
        <f t="shared" si="162"/>
        <v>0</v>
      </c>
      <c r="AD145" s="99"/>
      <c r="AE145" s="114">
        <f>IF(E145=" ",0,IF(D145="BR",0,IF(D145="D",0,IF(D145="NT",V145,LOOKUP(D145,Free!A:A,Free!B:B)*1/52))))</f>
        <v>0</v>
      </c>
      <c r="AF145" s="95">
        <f t="shared" si="163"/>
        <v>0</v>
      </c>
      <c r="AG145" s="95">
        <f t="shared" si="164"/>
        <v>0</v>
      </c>
      <c r="AH145" s="95">
        <f>IF(D145="D",AF145*AH$7,IF(AF145&gt;LOOKUP(1,HR!A:A,HR!B:B),(AF145-LOOKUP(1,HR!A:A,HR!B:B))*AH$7,0))</f>
        <v>0</v>
      </c>
      <c r="AI145" s="95">
        <f t="shared" si="165"/>
        <v>0</v>
      </c>
      <c r="AJ145" s="95">
        <f>IF(E145=" ",0,IF(D145="BR",0,IF(D145="D",0,IF(D145="NT",M145,LOOKUP(D145,Free!A:A,Free!B:B)*1/52))))</f>
        <v>0</v>
      </c>
      <c r="AK145" s="95">
        <f t="shared" si="166"/>
        <v>0</v>
      </c>
      <c r="AL145" s="95">
        <f t="shared" si="167"/>
        <v>0</v>
      </c>
      <c r="AM145" s="95">
        <f>IF(D145="D",AK145*AM$7,IF(AK145&gt;LOOKUP(1,HR!A:A,HR!B:B),(AK145-LOOKUP(1,HR!A:A,HR!B:B))*AH$7,0))</f>
        <v>0</v>
      </c>
      <c r="AN145" s="95">
        <f t="shared" si="168"/>
        <v>0</v>
      </c>
      <c r="AO145" s="99"/>
      <c r="AP145" s="62"/>
      <c r="AQ145" s="95">
        <f>IF(G145="SSP",H145,0)</f>
        <v>0</v>
      </c>
      <c r="AR145" s="95">
        <f>IF(G145="SMP",H145,0)</f>
        <v>0</v>
      </c>
      <c r="AS145" s="95">
        <f>IF(G145="SPP",H145,0)</f>
        <v>0</v>
      </c>
      <c r="AT145" s="95">
        <f>IF(G145="SAP",H145,0)</f>
        <v>0</v>
      </c>
      <c r="AU145" s="62"/>
    </row>
    <row r="146" spans="1:47" ht="18" customHeight="1" x14ac:dyDescent="0.2">
      <c r="A146" s="44"/>
      <c r="B146" s="151" t="str">
        <f>IF(E146=" "," ",IF(Employee!F$284&gt;E$134," ",IF(Employee!F$286&lt;E$134," ",Employee!D$290)))</f>
        <v xml:space="preserve"> </v>
      </c>
      <c r="C146" s="32" t="str">
        <f>IF(E146=Employee!D$289,LOOKUP(E$134,NiTable!A:A,NiTable!AF:AF)," ")</f>
        <v xml:space="preserve"> </v>
      </c>
      <c r="D146" s="32" t="str">
        <f>IF(E146=Employee!D$289,LOOKUP(E$134,TaxCode!A:A,TaxCode!BN:BN)," ")</f>
        <v xml:space="preserve"> </v>
      </c>
      <c r="E146" s="152" t="str">
        <f>IF(Employee!D$288="m"," ",IF(Employee!F$284&gt;E$134," ",IF(Employee!F$286&lt;E$134," ",Employee!D$289)))</f>
        <v xml:space="preserve"> </v>
      </c>
      <c r="F146" s="243" t="str">
        <f>IF(E146=" "," ",IF(Employee!F$284&gt;E$134," ",IF(Employee!F$286&lt;E$134," ",Employee!D$275)))</f>
        <v xml:space="preserve"> </v>
      </c>
      <c r="G146" s="167"/>
      <c r="H146" s="127">
        <f t="shared" si="152"/>
        <v>0</v>
      </c>
      <c r="I146" s="121">
        <f t="shared" si="153"/>
        <v>0</v>
      </c>
      <c r="J146" s="121">
        <f t="shared" si="154"/>
        <v>0</v>
      </c>
      <c r="K146" s="121">
        <f t="shared" si="155"/>
        <v>0</v>
      </c>
      <c r="L146" s="121">
        <f t="shared" si="156"/>
        <v>0</v>
      </c>
      <c r="M146" s="131" t="str">
        <f t="shared" ref="M146:M155" si="173">IF(E146=" "," ",IF(T$134="Y",M121,IF((H146+K146+L146)&gt;0,H146+K146+L146," ")))</f>
        <v xml:space="preserve"> </v>
      </c>
      <c r="N146" s="237" t="str">
        <f>IF(M146=" "," ",IF(M146=0," ",IF(Employee!O$284="W1",AN146,AI146)))</f>
        <v xml:space="preserve"> </v>
      </c>
      <c r="O146" s="132" t="str">
        <f>IF(M146=" "," ",IF(M146=0," ",IF(Employee!P$277&gt;E$134,0,IF(C146="A",WNI!E1053,IF(C146="B",WNI!F1053,IF(C146="C",WNI!G1053,IF(C146="J",WNI!H1053," ")))))))</f>
        <v xml:space="preserve"> </v>
      </c>
      <c r="P146" s="123"/>
      <c r="Q146" s="123"/>
      <c r="R146" s="137" t="str">
        <f t="shared" si="158"/>
        <v xml:space="preserve"> </v>
      </c>
      <c r="S146" s="123"/>
      <c r="T146" s="124" t="str">
        <f>IF(M146=" "," ",IF(M146=0," ",WNI!I1053))</f>
        <v xml:space="preserve"> </v>
      </c>
      <c r="U146" s="49"/>
      <c r="V146" s="60">
        <f>IF(Employee!H$294=E$134,Employee!D$294+SUM(M146)+V121,SUM(M146)+V121)</f>
        <v>0</v>
      </c>
      <c r="W146" s="60">
        <f>IF(Employee!H$294=E$134,Employee!D$295+SUM(N146)+W121,SUM(N146)+W121)</f>
        <v>0</v>
      </c>
      <c r="X146" s="60">
        <f t="shared" si="159"/>
        <v>0</v>
      </c>
      <c r="Y146" s="60">
        <f t="shared" si="160"/>
        <v>0</v>
      </c>
      <c r="Z146" s="60">
        <f t="shared" si="160"/>
        <v>0</v>
      </c>
      <c r="AA146" s="60">
        <f t="shared" si="161"/>
        <v>0</v>
      </c>
      <c r="AC146" s="60">
        <f t="shared" si="162"/>
        <v>0</v>
      </c>
      <c r="AD146" s="99"/>
      <c r="AE146" s="114">
        <f>IF(E146=" ",0,IF(D146="BR",0,IF(D146="D",0,IF(D146="NT",V146,LOOKUP(D146,Free!A:A,Free!B:B)*1/52))))</f>
        <v>0</v>
      </c>
      <c r="AF146" s="95">
        <f t="shared" si="163"/>
        <v>0</v>
      </c>
      <c r="AG146" s="95">
        <f t="shared" si="164"/>
        <v>0</v>
      </c>
      <c r="AH146" s="95">
        <f>IF(D146="D",AF146*AH$7,IF(AF146&gt;LOOKUP(1,HR!A:A,HR!B:B),(AF146-LOOKUP(1,HR!A:A,HR!B:B))*AH$7,0))</f>
        <v>0</v>
      </c>
      <c r="AI146" s="95">
        <f t="shared" si="165"/>
        <v>0</v>
      </c>
      <c r="AJ146" s="95">
        <f>IF(E146=" ",0,IF(D146="BR",0,IF(D146="D",0,IF(D146="NT",M146,LOOKUP(D146,Free!A:A,Free!B:B)*1/52))))</f>
        <v>0</v>
      </c>
      <c r="AK146" s="95">
        <f t="shared" si="166"/>
        <v>0</v>
      </c>
      <c r="AL146" s="95">
        <f t="shared" si="167"/>
        <v>0</v>
      </c>
      <c r="AM146" s="95">
        <f>IF(D146="D",AK146*AM$7,IF(AK146&gt;LOOKUP(1,HR!A:A,HR!B:B),(AK146-LOOKUP(1,HR!A:A,HR!B:B))*AH$7,0))</f>
        <v>0</v>
      </c>
      <c r="AN146" s="95">
        <f t="shared" si="168"/>
        <v>0</v>
      </c>
      <c r="AO146" s="99"/>
      <c r="AP146" s="62"/>
      <c r="AQ146" s="95">
        <f t="shared" ref="AQ146:AQ155" si="174">IF(G146="SSP",H146,0)</f>
        <v>0</v>
      </c>
      <c r="AR146" s="95">
        <f t="shared" ref="AR146:AR155" si="175">IF(G146="SMP",H146,0)</f>
        <v>0</v>
      </c>
      <c r="AS146" s="95">
        <f t="shared" ref="AS146:AS155" si="176">IF(G146="SPP",H146,0)</f>
        <v>0</v>
      </c>
      <c r="AT146" s="95">
        <f t="shared" ref="AT146:AT155" si="177">IF(G146="SAP",H146,0)</f>
        <v>0</v>
      </c>
      <c r="AU146" s="62"/>
    </row>
    <row r="147" spans="1:47" ht="18" customHeight="1" x14ac:dyDescent="0.2">
      <c r="A147" s="44"/>
      <c r="B147" s="151" t="str">
        <f>IF(E147=" "," ",IF(Employee!F$310&gt;E$134," ",IF(Employee!F$312&lt;E$134," ",Employee!D$316)))</f>
        <v xml:space="preserve"> </v>
      </c>
      <c r="C147" s="32" t="str">
        <f>IF(E147=Employee!D$315,LOOKUP(E$134,NiTable!A:A,NiTable!AI:AI)," ")</f>
        <v xml:space="preserve"> </v>
      </c>
      <c r="D147" s="32" t="str">
        <f>IF(E147=Employee!D$315,LOOKUP(E$134,TaxCode!A:A,TaxCode!BT:BT)," ")</f>
        <v xml:space="preserve"> </v>
      </c>
      <c r="E147" s="152" t="str">
        <f>IF(Employee!D$314="m"," ",IF(Employee!F$310&gt;E$134," ",IF(Employee!F$312&lt;E$134," ",Employee!D$315)))</f>
        <v xml:space="preserve"> </v>
      </c>
      <c r="F147" s="243" t="str">
        <f>IF(E147=" "," ",IF(Employee!F$310&gt;E$134," ",IF(Employee!F$312&lt;E$134," ",Employee!D$301)))</f>
        <v xml:space="preserve"> </v>
      </c>
      <c r="G147" s="167"/>
      <c r="H147" s="127">
        <f t="shared" si="152"/>
        <v>0</v>
      </c>
      <c r="I147" s="121">
        <f t="shared" si="153"/>
        <v>0</v>
      </c>
      <c r="J147" s="121">
        <f t="shared" si="154"/>
        <v>0</v>
      </c>
      <c r="K147" s="121">
        <f t="shared" si="155"/>
        <v>0</v>
      </c>
      <c r="L147" s="121">
        <f t="shared" si="156"/>
        <v>0</v>
      </c>
      <c r="M147" s="131" t="str">
        <f t="shared" si="173"/>
        <v xml:space="preserve"> </v>
      </c>
      <c r="N147" s="237" t="str">
        <f>IF(M147=" "," ",IF(M147=0," ",IF(Employee!O$310="W1",AN147,AI147)))</f>
        <v xml:space="preserve"> </v>
      </c>
      <c r="O147" s="132" t="str">
        <f>IF(M147=" "," ",IF(M147=0," ",IF(Employee!P$303&gt;E$134,0,IF(C147="A",WNI!E1054,IF(C147="B",WNI!F1054,IF(C147="C",WNI!G1054,IF(C147="J",WNI!H1054," ")))))))</f>
        <v xml:space="preserve"> </v>
      </c>
      <c r="P147" s="123"/>
      <c r="Q147" s="123"/>
      <c r="R147" s="137" t="str">
        <f t="shared" si="158"/>
        <v xml:space="preserve"> </v>
      </c>
      <c r="S147" s="123"/>
      <c r="T147" s="124" t="str">
        <f>IF(M147=" "," ",IF(M147=0," ",WNI!I1054))</f>
        <v xml:space="preserve"> </v>
      </c>
      <c r="U147" s="49"/>
      <c r="V147" s="60">
        <f>IF(Employee!H$320=E$134,Employee!D$320+SUM(M147)+V122,SUM(M147)+V122)</f>
        <v>0</v>
      </c>
      <c r="W147" s="60">
        <f>IF(Employee!H$320=E$134,Employee!D$321+SUM(N147)+W122,SUM(N147)+W122)</f>
        <v>0</v>
      </c>
      <c r="X147" s="60">
        <f t="shared" si="159"/>
        <v>0</v>
      </c>
      <c r="Y147" s="60">
        <f t="shared" si="160"/>
        <v>0</v>
      </c>
      <c r="Z147" s="60">
        <f t="shared" si="160"/>
        <v>0</v>
      </c>
      <c r="AA147" s="60">
        <f t="shared" si="161"/>
        <v>0</v>
      </c>
      <c r="AC147" s="60">
        <f t="shared" si="162"/>
        <v>0</v>
      </c>
      <c r="AD147" s="99"/>
      <c r="AE147" s="114">
        <f>IF(E147=" ",0,IF(D147="BR",0,IF(D147="D",0,IF(D147="NT",V147,LOOKUP(D147,Free!A:A,Free!B:B)*1/52))))</f>
        <v>0</v>
      </c>
      <c r="AF147" s="95">
        <f t="shared" si="163"/>
        <v>0</v>
      </c>
      <c r="AG147" s="95">
        <f t="shared" si="164"/>
        <v>0</v>
      </c>
      <c r="AH147" s="95">
        <f>IF(D147="D",AF147*AH$7,IF(AF147&gt;LOOKUP(1,HR!A:A,HR!B:B),(AF147-LOOKUP(1,HR!A:A,HR!B:B))*AH$7,0))</f>
        <v>0</v>
      </c>
      <c r="AI147" s="95">
        <f t="shared" si="165"/>
        <v>0</v>
      </c>
      <c r="AJ147" s="95">
        <f>IF(E147=" ",0,IF(D147="BR",0,IF(D147="D",0,IF(D147="NT",M147,LOOKUP(D147,Free!A:A,Free!B:B)*1/52))))</f>
        <v>0</v>
      </c>
      <c r="AK147" s="95">
        <f t="shared" si="166"/>
        <v>0</v>
      </c>
      <c r="AL147" s="95">
        <f t="shared" si="167"/>
        <v>0</v>
      </c>
      <c r="AM147" s="95">
        <f>IF(D147="D",AK147*AM$7,IF(AK147&gt;LOOKUP(1,HR!A:A,HR!B:B),(AK147-LOOKUP(1,HR!A:A,HR!B:B))*AH$7,0))</f>
        <v>0</v>
      </c>
      <c r="AN147" s="95">
        <f t="shared" si="168"/>
        <v>0</v>
      </c>
      <c r="AO147" s="99"/>
      <c r="AP147" s="62"/>
      <c r="AQ147" s="95">
        <f t="shared" si="174"/>
        <v>0</v>
      </c>
      <c r="AR147" s="95">
        <f t="shared" si="175"/>
        <v>0</v>
      </c>
      <c r="AS147" s="95">
        <f t="shared" si="176"/>
        <v>0</v>
      </c>
      <c r="AT147" s="95">
        <f t="shared" si="177"/>
        <v>0</v>
      </c>
      <c r="AU147" s="62"/>
    </row>
    <row r="148" spans="1:47" ht="18" customHeight="1" x14ac:dyDescent="0.2">
      <c r="A148" s="44"/>
      <c r="B148" s="151" t="str">
        <f>IF(E148=" "," ",IF(Employee!F$336&gt;E$134," ",IF(Employee!F$338&lt;E$134," ",Employee!D$342)))</f>
        <v xml:space="preserve"> </v>
      </c>
      <c r="C148" s="32" t="str">
        <f>IF(E148=Employee!D$341,LOOKUP(E$134,NiTable!A:A,NiTable!AL:AL)," ")</f>
        <v xml:space="preserve"> </v>
      </c>
      <c r="D148" s="32" t="str">
        <f>IF(E148=Employee!D$341,LOOKUP(E$134,TaxCode!A:A,TaxCode!BZ:BZ)," ")</f>
        <v xml:space="preserve"> </v>
      </c>
      <c r="E148" s="152" t="str">
        <f>IF(Employee!D$340="m"," ",IF(Employee!F$336&gt;E$134," ",IF(Employee!F$338&lt;E$134," ",Employee!D$341)))</f>
        <v xml:space="preserve"> </v>
      </c>
      <c r="F148" s="243" t="str">
        <f>IF(E148=" "," ",IF(Employee!F$336&gt;E$134," ",IF(Employee!F$338&lt;E$134," ",Employee!D$327)))</f>
        <v xml:space="preserve"> </v>
      </c>
      <c r="G148" s="167"/>
      <c r="H148" s="127">
        <f t="shared" si="152"/>
        <v>0</v>
      </c>
      <c r="I148" s="121">
        <f t="shared" si="153"/>
        <v>0</v>
      </c>
      <c r="J148" s="121">
        <f t="shared" si="154"/>
        <v>0</v>
      </c>
      <c r="K148" s="121">
        <f t="shared" si="155"/>
        <v>0</v>
      </c>
      <c r="L148" s="121">
        <f t="shared" si="156"/>
        <v>0</v>
      </c>
      <c r="M148" s="131" t="str">
        <f t="shared" si="173"/>
        <v xml:space="preserve"> </v>
      </c>
      <c r="N148" s="237" t="str">
        <f>IF(M148=" "," ",IF(M148=0," ",IF(Employee!O$336="W1",AN148,AI148)))</f>
        <v xml:space="preserve"> </v>
      </c>
      <c r="O148" s="132" t="str">
        <f>IF(M148=" "," ",IF(M148=0," ",IF(Employee!P$329&gt;E$134,0,IF(C148="A",WNI!E1055,IF(C148="B",WNI!F1055,IF(C148="C",WNI!G1055,IF(C148="J",WNI!H1055," ")))))))</f>
        <v xml:space="preserve"> </v>
      </c>
      <c r="P148" s="123"/>
      <c r="Q148" s="123"/>
      <c r="R148" s="137" t="str">
        <f t="shared" si="158"/>
        <v xml:space="preserve"> </v>
      </c>
      <c r="S148" s="123"/>
      <c r="T148" s="124" t="str">
        <f>IF(M148=" "," ",IF(M148=0," ",WNI!I1055))</f>
        <v xml:space="preserve"> </v>
      </c>
      <c r="U148" s="49"/>
      <c r="V148" s="60">
        <f>IF(Employee!H$346=E$134,Employee!D$346+SUM(M148)+V123,SUM(M148)+V123)</f>
        <v>0</v>
      </c>
      <c r="W148" s="60">
        <f>IF(Employee!H$346=E$134,Employee!D$347+SUM(N148)+W123,SUM(N148)+W123)</f>
        <v>0</v>
      </c>
      <c r="X148" s="60">
        <f t="shared" si="159"/>
        <v>0</v>
      </c>
      <c r="Y148" s="60">
        <f t="shared" si="160"/>
        <v>0</v>
      </c>
      <c r="Z148" s="60">
        <f t="shared" si="160"/>
        <v>0</v>
      </c>
      <c r="AA148" s="60">
        <f t="shared" si="161"/>
        <v>0</v>
      </c>
      <c r="AC148" s="60">
        <f t="shared" si="162"/>
        <v>0</v>
      </c>
      <c r="AD148" s="99"/>
      <c r="AE148" s="114">
        <f>IF(E148=" ",0,IF(D148="BR",0,IF(D148="D",0,IF(D148="NT",V148,LOOKUP(D148,Free!A:A,Free!B:B)*1/52))))</f>
        <v>0</v>
      </c>
      <c r="AF148" s="95">
        <f t="shared" si="163"/>
        <v>0</v>
      </c>
      <c r="AG148" s="95">
        <f t="shared" si="164"/>
        <v>0</v>
      </c>
      <c r="AH148" s="95">
        <f>IF(D148="D",AF148*AH$7,IF(AF148&gt;LOOKUP(1,HR!A:A,HR!B:B),(AF148-LOOKUP(1,HR!A:A,HR!B:B))*AH$7,0))</f>
        <v>0</v>
      </c>
      <c r="AI148" s="95">
        <f t="shared" si="165"/>
        <v>0</v>
      </c>
      <c r="AJ148" s="95">
        <f>IF(E148=" ",0,IF(D148="BR",0,IF(D148="D",0,IF(D148="NT",M148,LOOKUP(D148,Free!A:A,Free!B:B)*1/52))))</f>
        <v>0</v>
      </c>
      <c r="AK148" s="95">
        <f t="shared" si="166"/>
        <v>0</v>
      </c>
      <c r="AL148" s="95">
        <f t="shared" si="167"/>
        <v>0</v>
      </c>
      <c r="AM148" s="95">
        <f>IF(D148="D",AK148*AM$7,IF(AK148&gt;LOOKUP(1,HR!A:A,HR!B:B),(AK148-LOOKUP(1,HR!A:A,HR!B:B))*AH$7,0))</f>
        <v>0</v>
      </c>
      <c r="AN148" s="95">
        <f t="shared" si="168"/>
        <v>0</v>
      </c>
      <c r="AO148" s="99"/>
      <c r="AP148" s="62"/>
      <c r="AQ148" s="95">
        <f t="shared" si="174"/>
        <v>0</v>
      </c>
      <c r="AR148" s="95">
        <f t="shared" si="175"/>
        <v>0</v>
      </c>
      <c r="AS148" s="95">
        <f t="shared" si="176"/>
        <v>0</v>
      </c>
      <c r="AT148" s="95">
        <f t="shared" si="177"/>
        <v>0</v>
      </c>
      <c r="AU148" s="62"/>
    </row>
    <row r="149" spans="1:47" ht="18" customHeight="1" x14ac:dyDescent="0.2">
      <c r="A149" s="44"/>
      <c r="B149" s="151" t="str">
        <f>IF(E149=" "," ",IF(Employee!F$362&gt;E$134," ",IF(Employee!F$364&lt;E$134," ",Employee!D$368)))</f>
        <v xml:space="preserve"> </v>
      </c>
      <c r="C149" s="32" t="str">
        <f>IF(E149=Employee!D$367,LOOKUP(E$134,NiTable!A:A,NiTable!AO:AO)," ")</f>
        <v xml:space="preserve"> </v>
      </c>
      <c r="D149" s="32" t="str">
        <f>IF(E149=Employee!D$367,LOOKUP(E$134,TaxCode!A:A,TaxCode!CF:CF)," ")</f>
        <v xml:space="preserve"> </v>
      </c>
      <c r="E149" s="152" t="str">
        <f>IF(Employee!D$366="m"," ",IF(Employee!F$362&gt;E$134," ",IF(Employee!F$364&lt;E$134," ",Employee!D$367)))</f>
        <v xml:space="preserve"> </v>
      </c>
      <c r="F149" s="243" t="str">
        <f>IF(E149=" "," ",IF(Employee!F$362&gt;E$134," ",IF(Employee!F$364&lt;E$134," ",Employee!D$353)))</f>
        <v xml:space="preserve"> </v>
      </c>
      <c r="G149" s="167"/>
      <c r="H149" s="127">
        <f t="shared" si="152"/>
        <v>0</v>
      </c>
      <c r="I149" s="121">
        <f t="shared" si="153"/>
        <v>0</v>
      </c>
      <c r="J149" s="121">
        <f t="shared" si="154"/>
        <v>0</v>
      </c>
      <c r="K149" s="121">
        <f t="shared" si="155"/>
        <v>0</v>
      </c>
      <c r="L149" s="121">
        <f t="shared" si="156"/>
        <v>0</v>
      </c>
      <c r="M149" s="131" t="str">
        <f t="shared" si="173"/>
        <v xml:space="preserve"> </v>
      </c>
      <c r="N149" s="237" t="str">
        <f>IF(M149=" "," ",IF(M149=0," ",IF(Employee!O$362="W1",AN149,AI149)))</f>
        <v xml:space="preserve"> </v>
      </c>
      <c r="O149" s="132" t="str">
        <f>IF(M149=" "," ",IF(M149=0," ",IF(Employee!P$355&gt;E$134,0,IF(C149="A",WNI!E1056,IF(C149="B",WNI!F1056,IF(C149="C",WNI!G1056,IF(C149="J",WNI!H1056," ")))))))</f>
        <v xml:space="preserve"> </v>
      </c>
      <c r="P149" s="123"/>
      <c r="Q149" s="123"/>
      <c r="R149" s="137" t="str">
        <f t="shared" si="158"/>
        <v xml:space="preserve"> </v>
      </c>
      <c r="S149" s="123"/>
      <c r="T149" s="124" t="str">
        <f>IF(M149=" "," ",IF(M149=0," ",WNI!I1056))</f>
        <v xml:space="preserve"> </v>
      </c>
      <c r="U149" s="49"/>
      <c r="V149" s="60">
        <f>IF(Employee!H$372=E$134,Employee!D$372+SUM(M149)+V124,SUM(M149)+V124)</f>
        <v>0</v>
      </c>
      <c r="W149" s="60">
        <f>IF(Employee!H$372=E$134,Employee!D$373+SUM(N149)+W124,SUM(N149)+W124)</f>
        <v>0</v>
      </c>
      <c r="X149" s="60">
        <f t="shared" si="159"/>
        <v>0</v>
      </c>
      <c r="Y149" s="60">
        <f t="shared" si="160"/>
        <v>0</v>
      </c>
      <c r="Z149" s="60">
        <f t="shared" si="160"/>
        <v>0</v>
      </c>
      <c r="AA149" s="60">
        <f t="shared" si="161"/>
        <v>0</v>
      </c>
      <c r="AC149" s="60">
        <f t="shared" si="162"/>
        <v>0</v>
      </c>
      <c r="AD149" s="99"/>
      <c r="AE149" s="114">
        <f>IF(E149=" ",0,IF(D149="BR",0,IF(D149="D",0,IF(D149="NT",V149,LOOKUP(D149,Free!A:A,Free!B:B)*1/52))))</f>
        <v>0</v>
      </c>
      <c r="AF149" s="95">
        <f t="shared" si="163"/>
        <v>0</v>
      </c>
      <c r="AG149" s="95">
        <f t="shared" si="164"/>
        <v>0</v>
      </c>
      <c r="AH149" s="95">
        <f>IF(D149="D",AF149*AH$7,IF(AF149&gt;LOOKUP(1,HR!A:A,HR!B:B),(AF149-LOOKUP(1,HR!A:A,HR!B:B))*AH$7,0))</f>
        <v>0</v>
      </c>
      <c r="AI149" s="95">
        <f t="shared" si="165"/>
        <v>0</v>
      </c>
      <c r="AJ149" s="95">
        <f>IF(E149=" ",0,IF(D149="BR",0,IF(D149="D",0,IF(D149="NT",M149,LOOKUP(D149,Free!A:A,Free!B:B)*1/52))))</f>
        <v>0</v>
      </c>
      <c r="AK149" s="95">
        <f t="shared" si="166"/>
        <v>0</v>
      </c>
      <c r="AL149" s="95">
        <f t="shared" si="167"/>
        <v>0</v>
      </c>
      <c r="AM149" s="95">
        <f>IF(D149="D",AK149*AM$7,IF(AK149&gt;LOOKUP(1,HR!A:A,HR!B:B),(AK149-LOOKUP(1,HR!A:A,HR!B:B))*AH$7,0))</f>
        <v>0</v>
      </c>
      <c r="AN149" s="95">
        <f t="shared" si="168"/>
        <v>0</v>
      </c>
      <c r="AO149" s="99"/>
      <c r="AP149" s="62"/>
      <c r="AQ149" s="95">
        <f t="shared" si="174"/>
        <v>0</v>
      </c>
      <c r="AR149" s="95">
        <f t="shared" si="175"/>
        <v>0</v>
      </c>
      <c r="AS149" s="95">
        <f t="shared" si="176"/>
        <v>0</v>
      </c>
      <c r="AT149" s="95">
        <f t="shared" si="177"/>
        <v>0</v>
      </c>
      <c r="AU149" s="62"/>
    </row>
    <row r="150" spans="1:47" ht="18" customHeight="1" x14ac:dyDescent="0.2">
      <c r="A150" s="44"/>
      <c r="B150" s="151" t="str">
        <f>IF(E150=" "," ",IF(Employee!F$388&gt;E$134," ",IF(Employee!F$390&lt;E$134," ",Employee!D$394)))</f>
        <v xml:space="preserve"> </v>
      </c>
      <c r="C150" s="32" t="str">
        <f>IF(E150=Employee!D$393,LOOKUP(E$134,NiTable!A:A,NiTable!AR:AR)," ")</f>
        <v xml:space="preserve"> </v>
      </c>
      <c r="D150" s="32" t="str">
        <f>IF(E150=Employee!D$393,LOOKUP(E$134,TaxCode!A:A,TaxCode!CL:CL)," ")</f>
        <v xml:space="preserve"> </v>
      </c>
      <c r="E150" s="152" t="str">
        <f>IF(Employee!D$392="m"," ",IF(Employee!F$388&gt;E$134," ",IF(Employee!F$390&lt;E$134," ",Employee!D$393)))</f>
        <v xml:space="preserve"> </v>
      </c>
      <c r="F150" s="243" t="str">
        <f>IF(E150=" "," ",IF(Employee!F$388&gt;E$134," ",IF(Employee!F$390&lt;E$134," ",Employee!D$379)))</f>
        <v xml:space="preserve"> </v>
      </c>
      <c r="G150" s="167"/>
      <c r="H150" s="127">
        <f t="shared" si="152"/>
        <v>0</v>
      </c>
      <c r="I150" s="121">
        <f t="shared" si="153"/>
        <v>0</v>
      </c>
      <c r="J150" s="121">
        <f t="shared" si="154"/>
        <v>0</v>
      </c>
      <c r="K150" s="121">
        <f t="shared" si="155"/>
        <v>0</v>
      </c>
      <c r="L150" s="121">
        <f t="shared" si="156"/>
        <v>0</v>
      </c>
      <c r="M150" s="131" t="str">
        <f t="shared" si="173"/>
        <v xml:space="preserve"> </v>
      </c>
      <c r="N150" s="237" t="str">
        <f>IF(M150=" "," ",IF(M150=0," ",IF(Employee!O$388="W1",AN150,AI150)))</f>
        <v xml:space="preserve"> </v>
      </c>
      <c r="O150" s="132" t="str">
        <f>IF(M150=" "," ",IF(M150=0," ",IF(Employee!P$381&gt;E$134,0,IF(C150="A",WNI!E1057,IF(C150="B",WNI!F1057,IF(C150="C",WNI!G1057,IF(C150="J",WNI!H1057," ")))))))</f>
        <v xml:space="preserve"> </v>
      </c>
      <c r="P150" s="123"/>
      <c r="Q150" s="123"/>
      <c r="R150" s="137" t="str">
        <f t="shared" si="158"/>
        <v xml:space="preserve"> </v>
      </c>
      <c r="S150" s="123"/>
      <c r="T150" s="124" t="str">
        <f>IF(M150=" "," ",IF(M150=0," ",WNI!I1057))</f>
        <v xml:space="preserve"> </v>
      </c>
      <c r="U150" s="49"/>
      <c r="V150" s="60">
        <f>IF(Employee!H$398=E$134,Employee!D$398+SUM(M150)+V125,SUM(M150)+V125)</f>
        <v>0</v>
      </c>
      <c r="W150" s="60">
        <f>IF(Employee!H$398=E$134,Employee!D$399+SUM(N150)+W125,SUM(N150)+W125)</f>
        <v>0</v>
      </c>
      <c r="X150" s="60">
        <f t="shared" si="159"/>
        <v>0</v>
      </c>
      <c r="Y150" s="60">
        <f t="shared" si="160"/>
        <v>0</v>
      </c>
      <c r="Z150" s="60">
        <f t="shared" si="160"/>
        <v>0</v>
      </c>
      <c r="AA150" s="60">
        <f t="shared" si="161"/>
        <v>0</v>
      </c>
      <c r="AC150" s="60">
        <f t="shared" si="162"/>
        <v>0</v>
      </c>
      <c r="AD150" s="99"/>
      <c r="AE150" s="114">
        <f>IF(E150=" ",0,IF(D150="BR",0,IF(D150="D",0,IF(D150="NT",V150,LOOKUP(D150,Free!A:A,Free!B:B)*1/52))))</f>
        <v>0</v>
      </c>
      <c r="AF150" s="95">
        <f t="shared" si="163"/>
        <v>0</v>
      </c>
      <c r="AG150" s="95">
        <f t="shared" si="164"/>
        <v>0</v>
      </c>
      <c r="AH150" s="95">
        <f>IF(D150="D",AF150*AH$7,IF(AF150&gt;LOOKUP(1,HR!A:A,HR!B:B),(AF150-LOOKUP(1,HR!A:A,HR!B:B))*AH$7,0))</f>
        <v>0</v>
      </c>
      <c r="AI150" s="95">
        <f t="shared" si="165"/>
        <v>0</v>
      </c>
      <c r="AJ150" s="95">
        <f>IF(E150=" ",0,IF(D150="BR",0,IF(D150="D",0,IF(D150="NT",M150,LOOKUP(D150,Free!A:A,Free!B:B)*1/52))))</f>
        <v>0</v>
      </c>
      <c r="AK150" s="95">
        <f t="shared" si="166"/>
        <v>0</v>
      </c>
      <c r="AL150" s="95">
        <f t="shared" si="167"/>
        <v>0</v>
      </c>
      <c r="AM150" s="95">
        <f>IF(D150="D",AK150*AM$7,IF(AK150&gt;LOOKUP(1,HR!A:A,HR!B:B),(AK150-LOOKUP(1,HR!A:A,HR!B:B))*AH$7,0))</f>
        <v>0</v>
      </c>
      <c r="AN150" s="95">
        <f t="shared" si="168"/>
        <v>0</v>
      </c>
      <c r="AO150" s="99"/>
      <c r="AP150" s="62"/>
      <c r="AQ150" s="95">
        <f t="shared" si="174"/>
        <v>0</v>
      </c>
      <c r="AR150" s="95">
        <f t="shared" si="175"/>
        <v>0</v>
      </c>
      <c r="AS150" s="95">
        <f t="shared" si="176"/>
        <v>0</v>
      </c>
      <c r="AT150" s="95">
        <f t="shared" si="177"/>
        <v>0</v>
      </c>
      <c r="AU150" s="62"/>
    </row>
    <row r="151" spans="1:47" ht="18" customHeight="1" x14ac:dyDescent="0.2">
      <c r="A151" s="44"/>
      <c r="B151" s="151" t="str">
        <f>IF(E151=" "," ",IF(Employee!F$414&gt;E$134," ",IF(Employee!F$416&lt;E$134," ",Employee!D$420)))</f>
        <v xml:space="preserve"> </v>
      </c>
      <c r="C151" s="32" t="str">
        <f>IF(E151=Employee!D$419,LOOKUP(E$134,NiTable!A:A,NiTable!AU:AU)," ")</f>
        <v xml:space="preserve"> </v>
      </c>
      <c r="D151" s="32" t="str">
        <f>IF(E151=Employee!D$419,LOOKUP(E$134,TaxCode!A:A,TaxCode!CR:CR)," ")</f>
        <v xml:space="preserve"> </v>
      </c>
      <c r="E151" s="152" t="str">
        <f>IF(Employee!D$418="m"," ",IF(Employee!F$414&gt;E$134," ",IF(Employee!F$416&lt;E$134," ",Employee!D$419)))</f>
        <v xml:space="preserve"> </v>
      </c>
      <c r="F151" s="243" t="str">
        <f>IF(E151=" "," ",IF(Employee!F$414&gt;E$134," ",IF(Employee!F$416&lt;E$134," ",Employee!D$405)))</f>
        <v xml:space="preserve"> </v>
      </c>
      <c r="G151" s="167"/>
      <c r="H151" s="127">
        <f t="shared" si="152"/>
        <v>0</v>
      </c>
      <c r="I151" s="121">
        <f t="shared" si="153"/>
        <v>0</v>
      </c>
      <c r="J151" s="121">
        <f t="shared" si="154"/>
        <v>0</v>
      </c>
      <c r="K151" s="121">
        <f t="shared" si="155"/>
        <v>0</v>
      </c>
      <c r="L151" s="121">
        <f t="shared" si="156"/>
        <v>0</v>
      </c>
      <c r="M151" s="131" t="str">
        <f t="shared" si="173"/>
        <v xml:space="preserve"> </v>
      </c>
      <c r="N151" s="237" t="str">
        <f>IF(M151=" "," ",IF(M151=0," ",IF(Employee!O$414="W1",AN151,AI151)))</f>
        <v xml:space="preserve"> </v>
      </c>
      <c r="O151" s="132" t="str">
        <f>IF(M151=" "," ",IF(M151=0," ",IF(Employee!P$407&gt;E$134,0,IF(C151="A",WNI!E1058,IF(C151="B",WNI!F1058,IF(C151="C",WNI!G1058,IF(C151="J",WNI!H1058," ")))))))</f>
        <v xml:space="preserve"> </v>
      </c>
      <c r="P151" s="123"/>
      <c r="Q151" s="123"/>
      <c r="R151" s="137" t="str">
        <f t="shared" si="158"/>
        <v xml:space="preserve"> </v>
      </c>
      <c r="S151" s="123"/>
      <c r="T151" s="124" t="str">
        <f>IF(M151=" "," ",IF(M151=0," ",WNI!I1058))</f>
        <v xml:space="preserve"> </v>
      </c>
      <c r="U151" s="49"/>
      <c r="V151" s="60">
        <f>IF(Employee!H$424=E$134,Employee!D$424+SUM(M151)+V126,SUM(M151)+V126)</f>
        <v>0</v>
      </c>
      <c r="W151" s="60">
        <f>IF(Employee!H$424=E$134,Employee!D$425+SUM(N151)+W126,SUM(N151)+W126)</f>
        <v>0</v>
      </c>
      <c r="X151" s="60">
        <f t="shared" si="159"/>
        <v>0</v>
      </c>
      <c r="Y151" s="60">
        <f t="shared" si="160"/>
        <v>0</v>
      </c>
      <c r="Z151" s="60">
        <f t="shared" si="160"/>
        <v>0</v>
      </c>
      <c r="AA151" s="60">
        <f t="shared" si="161"/>
        <v>0</v>
      </c>
      <c r="AC151" s="60">
        <f t="shared" si="162"/>
        <v>0</v>
      </c>
      <c r="AD151" s="99"/>
      <c r="AE151" s="114">
        <f>IF(E151=" ",0,IF(D151="BR",0,IF(D151="D",0,IF(D151="NT",V151,LOOKUP(D151,Free!A:A,Free!B:B)*1/52))))</f>
        <v>0</v>
      </c>
      <c r="AF151" s="95">
        <f t="shared" si="163"/>
        <v>0</v>
      </c>
      <c r="AG151" s="95">
        <f t="shared" si="164"/>
        <v>0</v>
      </c>
      <c r="AH151" s="95">
        <f>IF(D151="D",AF151*AH$7,IF(AF151&gt;LOOKUP(1,HR!A:A,HR!B:B),(AF151-LOOKUP(1,HR!A:A,HR!B:B))*AH$7,0))</f>
        <v>0</v>
      </c>
      <c r="AI151" s="95">
        <f t="shared" si="165"/>
        <v>0</v>
      </c>
      <c r="AJ151" s="95">
        <f>IF(E151=" ",0,IF(D151="BR",0,IF(D151="D",0,IF(D151="NT",M151,LOOKUP(D151,Free!A:A,Free!B:B)*1/52))))</f>
        <v>0</v>
      </c>
      <c r="AK151" s="95">
        <f t="shared" si="166"/>
        <v>0</v>
      </c>
      <c r="AL151" s="95">
        <f t="shared" si="167"/>
        <v>0</v>
      </c>
      <c r="AM151" s="95">
        <f>IF(D151="D",AK151*AM$7,IF(AK151&gt;LOOKUP(1,HR!A:A,HR!B:B),(AK151-LOOKUP(1,HR!A:A,HR!B:B))*AH$7,0))</f>
        <v>0</v>
      </c>
      <c r="AN151" s="95">
        <f t="shared" si="168"/>
        <v>0</v>
      </c>
      <c r="AO151" s="99"/>
      <c r="AP151" s="62"/>
      <c r="AQ151" s="95">
        <f t="shared" si="174"/>
        <v>0</v>
      </c>
      <c r="AR151" s="95">
        <f t="shared" si="175"/>
        <v>0</v>
      </c>
      <c r="AS151" s="95">
        <f t="shared" si="176"/>
        <v>0</v>
      </c>
      <c r="AT151" s="95">
        <f t="shared" si="177"/>
        <v>0</v>
      </c>
      <c r="AU151" s="62"/>
    </row>
    <row r="152" spans="1:47" ht="18" customHeight="1" x14ac:dyDescent="0.2">
      <c r="A152" s="44"/>
      <c r="B152" s="151" t="str">
        <f>IF(E152=" "," ",IF(Employee!F$440&gt;E$134," ",IF(Employee!F$442&lt;E$134," ",Employee!D$446)))</f>
        <v xml:space="preserve"> </v>
      </c>
      <c r="C152" s="32" t="str">
        <f>IF(E152=Employee!D$445,LOOKUP(E$134,NiTable!A:A,NiTable!AX:AX)," ")</f>
        <v xml:space="preserve"> </v>
      </c>
      <c r="D152" s="32" t="str">
        <f>IF(E152=Employee!D$445,LOOKUP(E$134,TaxCode!A:A,TaxCode!CX:CX)," ")</f>
        <v xml:space="preserve"> </v>
      </c>
      <c r="E152" s="152" t="str">
        <f>IF(Employee!D$444="m"," ",IF(Employee!F$440&gt;E$134," ",IF(Employee!F$442&lt;E$134," ",Employee!D$445)))</f>
        <v xml:space="preserve"> </v>
      </c>
      <c r="F152" s="243" t="str">
        <f>IF(E152=" "," ",IF(Employee!F$440&gt;E$134," ",IF(Employee!F$442&lt;E$134," ",Employee!D$431)))</f>
        <v xml:space="preserve"> </v>
      </c>
      <c r="G152" s="167"/>
      <c r="H152" s="127">
        <f t="shared" si="152"/>
        <v>0</v>
      </c>
      <c r="I152" s="121">
        <f t="shared" si="153"/>
        <v>0</v>
      </c>
      <c r="J152" s="121">
        <f t="shared" si="154"/>
        <v>0</v>
      </c>
      <c r="K152" s="121">
        <f t="shared" si="155"/>
        <v>0</v>
      </c>
      <c r="L152" s="121">
        <f t="shared" si="156"/>
        <v>0</v>
      </c>
      <c r="M152" s="131" t="str">
        <f t="shared" si="173"/>
        <v xml:space="preserve"> </v>
      </c>
      <c r="N152" s="237" t="str">
        <f>IF(M152=" "," ",IF(M152=0," ",IF(Employee!O$440="W1",AN152,AI152)))</f>
        <v xml:space="preserve"> </v>
      </c>
      <c r="O152" s="132" t="str">
        <f>IF(M152=" "," ",IF(M152=0," ",IF(Employee!P$433&gt;E$134,0,IF(C152="A",WNI!E1059,IF(C152="B",WNI!F1059,IF(C152="C",WNI!G1059,IF(C152="J",WNI!H1059," ")))))))</f>
        <v xml:space="preserve"> </v>
      </c>
      <c r="P152" s="123"/>
      <c r="Q152" s="123"/>
      <c r="R152" s="137" t="str">
        <f t="shared" si="158"/>
        <v xml:space="preserve"> </v>
      </c>
      <c r="S152" s="123"/>
      <c r="T152" s="124" t="str">
        <f>IF(M152=" "," ",IF(M152=0," ",WNI!I1059))</f>
        <v xml:space="preserve"> </v>
      </c>
      <c r="U152" s="49"/>
      <c r="V152" s="60">
        <f>IF(Employee!H$450=E$134,Employee!D$450+SUM(M152)+V127,SUM(M152)+V127)</f>
        <v>0</v>
      </c>
      <c r="W152" s="60">
        <f>IF(Employee!H$450=E$134,Employee!D$451+SUM(N152)+W127,SUM(N152)+W127)</f>
        <v>0</v>
      </c>
      <c r="X152" s="60">
        <f t="shared" si="159"/>
        <v>0</v>
      </c>
      <c r="Y152" s="60">
        <f t="shared" ref="Y152:Z155" si="178">IF(P152=0,Y127,P152+Y127)</f>
        <v>0</v>
      </c>
      <c r="Z152" s="60">
        <f t="shared" si="178"/>
        <v>0</v>
      </c>
      <c r="AA152" s="60">
        <f t="shared" si="161"/>
        <v>0</v>
      </c>
      <c r="AC152" s="60">
        <f t="shared" si="162"/>
        <v>0</v>
      </c>
      <c r="AD152" s="99"/>
      <c r="AE152" s="114">
        <f>IF(E152=" ",0,IF(D152="BR",0,IF(D152="D",0,IF(D152="NT",V152,LOOKUP(D152,Free!A:A,Free!B:B)*1/52))))</f>
        <v>0</v>
      </c>
      <c r="AF152" s="95">
        <f t="shared" si="163"/>
        <v>0</v>
      </c>
      <c r="AG152" s="95">
        <f t="shared" si="164"/>
        <v>0</v>
      </c>
      <c r="AH152" s="95">
        <f>IF(D152="D",AF152*AH$7,IF(AF152&gt;LOOKUP(1,HR!A:A,HR!B:B),(AF152-LOOKUP(1,HR!A:A,HR!B:B))*AH$7,0))</f>
        <v>0</v>
      </c>
      <c r="AI152" s="95">
        <f t="shared" si="165"/>
        <v>0</v>
      </c>
      <c r="AJ152" s="95">
        <f>IF(E152=" ",0,IF(D152="BR",0,IF(D152="D",0,IF(D152="NT",M152,LOOKUP(D152,Free!A:A,Free!B:B)*1/52))))</f>
        <v>0</v>
      </c>
      <c r="AK152" s="95">
        <f t="shared" si="166"/>
        <v>0</v>
      </c>
      <c r="AL152" s="95">
        <f t="shared" si="167"/>
        <v>0</v>
      </c>
      <c r="AM152" s="95">
        <f>IF(D152="D",AK152*AM$7,IF(AK152&gt;LOOKUP(1,HR!A:A,HR!B:B),(AK152-LOOKUP(1,HR!A:A,HR!B:B))*AH$7,0))</f>
        <v>0</v>
      </c>
      <c r="AN152" s="95">
        <f t="shared" si="168"/>
        <v>0</v>
      </c>
      <c r="AO152" s="99"/>
      <c r="AP152" s="62"/>
      <c r="AQ152" s="95">
        <f t="shared" si="174"/>
        <v>0</v>
      </c>
      <c r="AR152" s="95">
        <f t="shared" si="175"/>
        <v>0</v>
      </c>
      <c r="AS152" s="95">
        <f t="shared" si="176"/>
        <v>0</v>
      </c>
      <c r="AT152" s="95">
        <f t="shared" si="177"/>
        <v>0</v>
      </c>
      <c r="AU152" s="62"/>
    </row>
    <row r="153" spans="1:47" ht="18" customHeight="1" x14ac:dyDescent="0.2">
      <c r="A153" s="44"/>
      <c r="B153" s="151" t="str">
        <f>IF(E153=" "," ",IF(Employee!F$466&gt;E$134," ",IF(Employee!F$468&lt;E$134," ",Employee!D$472)))</f>
        <v xml:space="preserve"> </v>
      </c>
      <c r="C153" s="32" t="str">
        <f>IF(E153=Employee!D$471,LOOKUP(E$134,NiTable!A:A,NiTable!BA:BA)," ")</f>
        <v xml:space="preserve"> </v>
      </c>
      <c r="D153" s="32" t="str">
        <f>IF(E153=Employee!D$471,LOOKUP(E$134,TaxCode!A:A,TaxCode!DD:DD)," ")</f>
        <v xml:space="preserve"> </v>
      </c>
      <c r="E153" s="152" t="str">
        <f>IF(Employee!D$470="m"," ",IF(Employee!F$466&gt;E$134," ",IF(Employee!F$468&lt;E$134," ",Employee!D$471)))</f>
        <v xml:space="preserve"> </v>
      </c>
      <c r="F153" s="243" t="str">
        <f>IF(E153=" "," ",IF(Employee!F$466&gt;E$134," ",IF(Employee!F$468&lt;E$134," ",Employee!D$457)))</f>
        <v xml:space="preserve"> </v>
      </c>
      <c r="G153" s="167"/>
      <c r="H153" s="127">
        <f t="shared" si="152"/>
        <v>0</v>
      </c>
      <c r="I153" s="121">
        <f t="shared" si="153"/>
        <v>0</v>
      </c>
      <c r="J153" s="121">
        <f t="shared" si="154"/>
        <v>0</v>
      </c>
      <c r="K153" s="121">
        <f t="shared" si="155"/>
        <v>0</v>
      </c>
      <c r="L153" s="121">
        <f t="shared" si="156"/>
        <v>0</v>
      </c>
      <c r="M153" s="131" t="str">
        <f t="shared" si="173"/>
        <v xml:space="preserve"> </v>
      </c>
      <c r="N153" s="237" t="str">
        <f>IF(M153=" "," ",IF(M153=0," ",IF(Employee!O$466="W1",AN153,AI153)))</f>
        <v xml:space="preserve"> </v>
      </c>
      <c r="O153" s="132" t="str">
        <f>IF(M153=" "," ",IF(M153=0," ",IF(Employee!P$459&gt;E$134,0,IF(C153="A",WNI!E1060,IF(C153="B",WNI!F1060,IF(C153="C",WNI!G1060,IF(C153="J",WNI!H1060," ")))))))</f>
        <v xml:space="preserve"> </v>
      </c>
      <c r="P153" s="123"/>
      <c r="Q153" s="123"/>
      <c r="R153" s="137" t="str">
        <f t="shared" si="158"/>
        <v xml:space="preserve"> </v>
      </c>
      <c r="S153" s="123"/>
      <c r="T153" s="124" t="str">
        <f>IF(M153=" "," ",IF(M153=0," ",WNI!I1060))</f>
        <v xml:space="preserve"> </v>
      </c>
      <c r="U153" s="49"/>
      <c r="V153" s="60">
        <f>IF(Employee!H$476=E$134,Employee!D$476+SUM(M153)+V128,SUM(M153)+V128)</f>
        <v>0</v>
      </c>
      <c r="W153" s="60">
        <f>IF(Employee!H$476=E$134,Employee!D$477+SUM(N153)+W128,SUM(N153)+W128)</f>
        <v>0</v>
      </c>
      <c r="X153" s="60">
        <f t="shared" si="159"/>
        <v>0</v>
      </c>
      <c r="Y153" s="60">
        <f t="shared" si="178"/>
        <v>0</v>
      </c>
      <c r="Z153" s="60">
        <f t="shared" si="178"/>
        <v>0</v>
      </c>
      <c r="AA153" s="60">
        <f t="shared" si="161"/>
        <v>0</v>
      </c>
      <c r="AC153" s="60">
        <f t="shared" si="162"/>
        <v>0</v>
      </c>
      <c r="AD153" s="99"/>
      <c r="AE153" s="114">
        <f>IF(E153=" ",0,IF(D153="BR",0,IF(D153="D",0,IF(D153="NT",V153,LOOKUP(D153,Free!A:A,Free!B:B)*1/52))))</f>
        <v>0</v>
      </c>
      <c r="AF153" s="95">
        <f t="shared" si="163"/>
        <v>0</v>
      </c>
      <c r="AG153" s="95">
        <f t="shared" si="164"/>
        <v>0</v>
      </c>
      <c r="AH153" s="95">
        <f>IF(D153="D",AF153*AH$7,IF(AF153&gt;LOOKUP(1,HR!A:A,HR!B:B),(AF153-LOOKUP(1,HR!A:A,HR!B:B))*AH$7,0))</f>
        <v>0</v>
      </c>
      <c r="AI153" s="95">
        <f t="shared" si="165"/>
        <v>0</v>
      </c>
      <c r="AJ153" s="95">
        <f>IF(E153=" ",0,IF(D153="BR",0,IF(D153="D",0,IF(D153="NT",M153,LOOKUP(D153,Free!A:A,Free!B:B)*1/52))))</f>
        <v>0</v>
      </c>
      <c r="AK153" s="95">
        <f t="shared" si="166"/>
        <v>0</v>
      </c>
      <c r="AL153" s="95">
        <f t="shared" si="167"/>
        <v>0</v>
      </c>
      <c r="AM153" s="95">
        <f>IF(D153="D",AK153*AM$7,IF(AK153&gt;LOOKUP(1,HR!A:A,HR!B:B),(AK153-LOOKUP(1,HR!A:A,HR!B:B))*AH$7,0))</f>
        <v>0</v>
      </c>
      <c r="AN153" s="95">
        <f t="shared" si="168"/>
        <v>0</v>
      </c>
      <c r="AO153" s="99"/>
      <c r="AP153" s="62"/>
      <c r="AQ153" s="95">
        <f t="shared" si="174"/>
        <v>0</v>
      </c>
      <c r="AR153" s="95">
        <f t="shared" si="175"/>
        <v>0</v>
      </c>
      <c r="AS153" s="95">
        <f t="shared" si="176"/>
        <v>0</v>
      </c>
      <c r="AT153" s="95">
        <f t="shared" si="177"/>
        <v>0</v>
      </c>
      <c r="AU153" s="62"/>
    </row>
    <row r="154" spans="1:47" ht="18" customHeight="1" x14ac:dyDescent="0.2">
      <c r="A154" s="44"/>
      <c r="B154" s="151" t="str">
        <f>IF(E154=" "," ",IF(Employee!F$492&gt;E$134," ",IF(Employee!F$494&lt;E$134," ",Employee!D$498)))</f>
        <v xml:space="preserve"> </v>
      </c>
      <c r="C154" s="32" t="str">
        <f>IF(E154=Employee!D$497,LOOKUP(E$134,NiTable!A:A,NiTable!BD:BD)," ")</f>
        <v xml:space="preserve"> </v>
      </c>
      <c r="D154" s="32" t="str">
        <f>IF(E154=Employee!D$497,LOOKUP(E$134,TaxCode!A:A,TaxCode!DJ:DJ)," ")</f>
        <v xml:space="preserve"> </v>
      </c>
      <c r="E154" s="152" t="str">
        <f>IF(Employee!D$496="m"," ",IF(Employee!F$492&gt;E$134," ",IF(Employee!F$494&lt;E$134," ",Employee!D$497)))</f>
        <v xml:space="preserve"> </v>
      </c>
      <c r="F154" s="243" t="str">
        <f>IF(E154=" "," ",IF(Employee!F$492&gt;E$134," ",IF(Employee!F$494&lt;E$134," ",Employee!D$483)))</f>
        <v xml:space="preserve"> </v>
      </c>
      <c r="G154" s="167"/>
      <c r="H154" s="127">
        <f t="shared" si="152"/>
        <v>0</v>
      </c>
      <c r="I154" s="121">
        <f t="shared" si="153"/>
        <v>0</v>
      </c>
      <c r="J154" s="121">
        <f t="shared" si="154"/>
        <v>0</v>
      </c>
      <c r="K154" s="121">
        <f t="shared" si="155"/>
        <v>0</v>
      </c>
      <c r="L154" s="121">
        <f t="shared" si="156"/>
        <v>0</v>
      </c>
      <c r="M154" s="131" t="str">
        <f t="shared" si="173"/>
        <v xml:space="preserve"> </v>
      </c>
      <c r="N154" s="237" t="str">
        <f>IF(M154=" "," ",IF(M154=0," ",IF(Employee!O$492="W1",AN154,AI154)))</f>
        <v xml:space="preserve"> </v>
      </c>
      <c r="O154" s="132" t="str">
        <f>IF(M154=" "," ",IF(M154=0," ",IF(Employee!P$485&gt;E$134,0,IF(C154="A",WNI!E1061,IF(C154="B",WNI!F1061,IF(C154="C",WNI!G1061,IF(C154="J",WNI!H1061," ")))))))</f>
        <v xml:space="preserve"> </v>
      </c>
      <c r="P154" s="123"/>
      <c r="Q154" s="123"/>
      <c r="R154" s="137" t="str">
        <f t="shared" si="158"/>
        <v xml:space="preserve"> </v>
      </c>
      <c r="S154" s="123"/>
      <c r="T154" s="124" t="str">
        <f>IF(M154=" "," ",IF(M154=0," ",WNI!I1061))</f>
        <v xml:space="preserve"> </v>
      </c>
      <c r="U154" s="49"/>
      <c r="V154" s="60">
        <f>IF(Employee!H$502=E$134,Employee!D$502+SUM(M154)+V129,SUM(M154)+V129)</f>
        <v>0</v>
      </c>
      <c r="W154" s="60">
        <f>IF(Employee!H$502=E$134,Employee!D$503+SUM(N154)+W129,SUM(N154)+W129)</f>
        <v>0</v>
      </c>
      <c r="X154" s="60">
        <f t="shared" si="159"/>
        <v>0</v>
      </c>
      <c r="Y154" s="60">
        <f t="shared" si="178"/>
        <v>0</v>
      </c>
      <c r="Z154" s="60">
        <f t="shared" si="178"/>
        <v>0</v>
      </c>
      <c r="AA154" s="60">
        <f t="shared" si="161"/>
        <v>0</v>
      </c>
      <c r="AC154" s="60">
        <f t="shared" si="162"/>
        <v>0</v>
      </c>
      <c r="AD154" s="99"/>
      <c r="AE154" s="114">
        <f>IF(E154=" ",0,IF(D154="BR",0,IF(D154="D",0,IF(D154="NT",V154,LOOKUP(D154,Free!A:A,Free!B:B)*1/52))))</f>
        <v>0</v>
      </c>
      <c r="AF154" s="95">
        <f t="shared" si="163"/>
        <v>0</v>
      </c>
      <c r="AG154" s="95">
        <f t="shared" si="164"/>
        <v>0</v>
      </c>
      <c r="AH154" s="95">
        <f>IF(D154="D",AF154*AH$7,IF(AF154&gt;LOOKUP(1,HR!A:A,HR!B:B),(AF154-LOOKUP(1,HR!A:A,HR!B:B))*AH$7,0))</f>
        <v>0</v>
      </c>
      <c r="AI154" s="95">
        <f t="shared" si="165"/>
        <v>0</v>
      </c>
      <c r="AJ154" s="95">
        <f>IF(E154=" ",0,IF(D154="BR",0,IF(D154="D",0,IF(D154="NT",M154,LOOKUP(D154,Free!A:A,Free!B:B)*1/52))))</f>
        <v>0</v>
      </c>
      <c r="AK154" s="95">
        <f t="shared" si="166"/>
        <v>0</v>
      </c>
      <c r="AL154" s="95">
        <f t="shared" si="167"/>
        <v>0</v>
      </c>
      <c r="AM154" s="95">
        <f>IF(D154="D",AK154*AM$7,IF(AK154&gt;LOOKUP(1,HR!A:A,HR!B:B),(AK154-LOOKUP(1,HR!A:A,HR!B:B))*AH$7,0))</f>
        <v>0</v>
      </c>
      <c r="AN154" s="95">
        <f t="shared" si="168"/>
        <v>0</v>
      </c>
      <c r="AO154" s="99"/>
      <c r="AP154" s="62"/>
      <c r="AQ154" s="95">
        <f t="shared" si="174"/>
        <v>0</v>
      </c>
      <c r="AR154" s="95">
        <f t="shared" si="175"/>
        <v>0</v>
      </c>
      <c r="AS154" s="95">
        <f t="shared" si="176"/>
        <v>0</v>
      </c>
      <c r="AT154" s="95">
        <f t="shared" si="177"/>
        <v>0</v>
      </c>
      <c r="AU154" s="62"/>
    </row>
    <row r="155" spans="1:47" ht="18" customHeight="1" thickBot="1" x14ac:dyDescent="0.25">
      <c r="A155" s="44"/>
      <c r="B155" s="153" t="str">
        <f>IF(E155=" "," ",IF(Employee!F$518&gt;E$134," ",IF(Employee!F$520&lt;E$134," ",Employee!D$524)))</f>
        <v xml:space="preserve"> </v>
      </c>
      <c r="C155" s="111" t="str">
        <f>IF(E155=Employee!D$523,LOOKUP(E$134,NiTable!A:A,NiTable!BG:BG)," ")</f>
        <v xml:space="preserve"> </v>
      </c>
      <c r="D155" s="111" t="str">
        <f>IF(E155=Employee!D$523,LOOKUP(E$134,TaxCode!A:A,TaxCode!DP:DP)," ")</f>
        <v xml:space="preserve"> </v>
      </c>
      <c r="E155" s="154" t="str">
        <f>IF(Employee!D$522="m"," ",IF(Employee!F$518&gt;E$134," ",IF(Employee!F$520&lt;E$134," ",Employee!D$523)))</f>
        <v xml:space="preserve"> </v>
      </c>
      <c r="F155" s="244" t="str">
        <f>IF(E155=" "," ",IF(Employee!F$518&gt;E$134," ",IF(Employee!F$520&lt;E$134," ",Employee!D$509)))</f>
        <v xml:space="preserve"> </v>
      </c>
      <c r="G155" s="167"/>
      <c r="H155" s="146">
        <f t="shared" si="152"/>
        <v>0</v>
      </c>
      <c r="I155" s="147">
        <f t="shared" si="153"/>
        <v>0</v>
      </c>
      <c r="J155" s="147">
        <f t="shared" si="154"/>
        <v>0</v>
      </c>
      <c r="K155" s="147">
        <f t="shared" si="155"/>
        <v>0</v>
      </c>
      <c r="L155" s="147">
        <f t="shared" si="156"/>
        <v>0</v>
      </c>
      <c r="M155" s="133" t="str">
        <f t="shared" si="173"/>
        <v xml:space="preserve"> </v>
      </c>
      <c r="N155" s="134" t="str">
        <f>IF(M155=" "," ",IF(M155=0," ",IF(Employee!O$518="W1",AN155,AI155)))</f>
        <v xml:space="preserve"> </v>
      </c>
      <c r="O155" s="132" t="str">
        <f>IF(M155=" "," ",IF(M155=0," ",IF(Employee!P$511&gt;E$134,0,IF(C155="A",WNI!E1062,IF(C155="B",WNI!F1062,IF(C155="C",WNI!G1062,IF(C155="J",WNI!H1062," ")))))))</f>
        <v xml:space="preserve"> </v>
      </c>
      <c r="P155" s="135"/>
      <c r="Q155" s="135"/>
      <c r="R155" s="137" t="str">
        <f t="shared" si="158"/>
        <v xml:space="preserve"> </v>
      </c>
      <c r="S155" s="123"/>
      <c r="T155" s="124" t="str">
        <f>IF(M155=" "," ",IF(M155=0," ",WNI!I1062))</f>
        <v xml:space="preserve"> </v>
      </c>
      <c r="U155" s="49"/>
      <c r="V155" s="60">
        <f>IF(Employee!H$528=E$134,Employee!D$528+SUM(M155)+V130,SUM(M155)+V130)</f>
        <v>0</v>
      </c>
      <c r="W155" s="60">
        <f>IF(Employee!H$528=E$134,Employee!D$529+SUM(N155)+W130,SUM(N155)+W130)</f>
        <v>0</v>
      </c>
      <c r="X155" s="60">
        <f t="shared" si="159"/>
        <v>0</v>
      </c>
      <c r="Y155" s="60">
        <f t="shared" si="178"/>
        <v>0</v>
      </c>
      <c r="Z155" s="60">
        <f t="shared" si="178"/>
        <v>0</v>
      </c>
      <c r="AA155" s="60">
        <f t="shared" si="161"/>
        <v>0</v>
      </c>
      <c r="AC155" s="60">
        <f t="shared" si="162"/>
        <v>0</v>
      </c>
      <c r="AD155" s="99"/>
      <c r="AE155" s="114">
        <f>IF(E155=" ",0,IF(D155="BR",0,IF(D155="D",0,IF(D155="NT",V155,LOOKUP(D155,Free!A:A,Free!B:B)*1/52))))</f>
        <v>0</v>
      </c>
      <c r="AF155" s="95">
        <f t="shared" si="163"/>
        <v>0</v>
      </c>
      <c r="AG155" s="95">
        <f t="shared" si="164"/>
        <v>0</v>
      </c>
      <c r="AH155" s="95">
        <f>IF(D155="D",AF155*AH$7,IF(AF155&gt;LOOKUP(1,HR!A:A,HR!B:B),(AF155-LOOKUP(1,HR!A:A,HR!B:B))*AH$7,0))</f>
        <v>0</v>
      </c>
      <c r="AI155" s="95">
        <f t="shared" si="165"/>
        <v>0</v>
      </c>
      <c r="AJ155" s="95">
        <f>IF(E155=" ",0,IF(D155="BR",0,IF(D155="D",0,IF(D155="NT",M155,LOOKUP(D155,Free!A:A,Free!B:B)*1/52))))</f>
        <v>0</v>
      </c>
      <c r="AK155" s="95">
        <f t="shared" si="166"/>
        <v>0</v>
      </c>
      <c r="AL155" s="95">
        <f t="shared" si="167"/>
        <v>0</v>
      </c>
      <c r="AM155" s="95">
        <f>IF(D155="D",AK155*AM$7,IF(AK155&gt;LOOKUP(1,HR!A:A,HR!B:B),(AK155-LOOKUP(1,HR!A:A,HR!B:B))*AH$7,0))</f>
        <v>0</v>
      </c>
      <c r="AN155" s="95">
        <f t="shared" si="168"/>
        <v>0</v>
      </c>
      <c r="AO155" s="99"/>
      <c r="AP155" s="62"/>
      <c r="AQ155" s="95">
        <f t="shared" si="174"/>
        <v>0</v>
      </c>
      <c r="AR155" s="95">
        <f t="shared" si="175"/>
        <v>0</v>
      </c>
      <c r="AS155" s="95">
        <f t="shared" si="176"/>
        <v>0</v>
      </c>
      <c r="AT155" s="95">
        <f t="shared" si="177"/>
        <v>0</v>
      </c>
      <c r="AU155" s="62"/>
    </row>
    <row r="156" spans="1:47" ht="18" customHeight="1" thickTop="1" thickBot="1" x14ac:dyDescent="0.25">
      <c r="A156" s="48"/>
      <c r="B156" s="158"/>
      <c r="C156" s="156"/>
      <c r="D156" s="156"/>
      <c r="E156" s="157"/>
      <c r="F156" s="397" t="s">
        <v>7</v>
      </c>
      <c r="G156" s="450"/>
      <c r="H156" s="134"/>
      <c r="I156" s="135"/>
      <c r="J156" s="135"/>
      <c r="K156" s="174"/>
      <c r="L156" s="174"/>
      <c r="M156" s="173">
        <f t="shared" ref="M156:R156" si="179">SUM(M136:M155)</f>
        <v>0</v>
      </c>
      <c r="N156" s="165">
        <f t="shared" si="179"/>
        <v>0</v>
      </c>
      <c r="O156" s="165">
        <f t="shared" si="179"/>
        <v>0</v>
      </c>
      <c r="P156" s="165">
        <f t="shared" si="179"/>
        <v>0</v>
      </c>
      <c r="Q156" s="165">
        <f t="shared" si="179"/>
        <v>0</v>
      </c>
      <c r="R156" s="165">
        <f t="shared" si="179"/>
        <v>0</v>
      </c>
      <c r="S156" s="123"/>
      <c r="T156" s="165">
        <f>SUM(T136:T155)</f>
        <v>0</v>
      </c>
      <c r="U156" s="50"/>
      <c r="V156" s="60"/>
      <c r="AD156" s="99"/>
      <c r="AO156" s="99"/>
      <c r="AP156" s="62"/>
      <c r="AU156" s="62"/>
    </row>
    <row r="157" spans="1:47" s="53" customFormat="1" ht="24" customHeight="1" thickBot="1" x14ac:dyDescent="0.25">
      <c r="A157" s="141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224"/>
      <c r="V157" s="83"/>
      <c r="W157" s="83"/>
      <c r="X157" s="83"/>
      <c r="Y157" s="225"/>
      <c r="Z157" s="83"/>
      <c r="AA157" s="83"/>
      <c r="AB157" s="84"/>
      <c r="AC157" s="83"/>
      <c r="AD157" s="98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8"/>
      <c r="AP157" s="62"/>
      <c r="AQ157" s="95"/>
      <c r="AR157" s="95"/>
      <c r="AS157" s="95"/>
      <c r="AT157" s="95"/>
      <c r="AU157" s="62"/>
    </row>
    <row r="158" spans="1:47" ht="18" customHeight="1" thickTop="1" thickBot="1" x14ac:dyDescent="0.25">
      <c r="A158" s="40"/>
      <c r="B158" s="404" t="s">
        <v>35</v>
      </c>
      <c r="C158" s="400"/>
      <c r="D158" s="400"/>
      <c r="E158" s="398"/>
      <c r="F158" s="41"/>
      <c r="G158" s="41"/>
      <c r="H158" s="54"/>
      <c r="I158" s="54"/>
      <c r="J158" s="54"/>
      <c r="K158" s="57"/>
      <c r="L158" s="57"/>
      <c r="M158" s="54"/>
      <c r="N158" s="42"/>
      <c r="O158" s="388" t="s">
        <v>39</v>
      </c>
      <c r="P158" s="389"/>
      <c r="Q158" s="390"/>
      <c r="R158" s="391"/>
      <c r="S158" s="392"/>
      <c r="T158" s="392"/>
      <c r="U158" s="43"/>
      <c r="AD158" s="99"/>
      <c r="AO158" s="99"/>
      <c r="AP158" s="62"/>
      <c r="AU158" s="62"/>
    </row>
    <row r="159" spans="1:47" ht="18" customHeight="1" thickTop="1" thickBot="1" x14ac:dyDescent="0.25">
      <c r="A159" s="44"/>
      <c r="B159" s="399" t="s">
        <v>10</v>
      </c>
      <c r="C159" s="400"/>
      <c r="D159" s="398"/>
      <c r="E159" s="212">
        <v>12</v>
      </c>
      <c r="F159" s="62"/>
      <c r="G159" s="62"/>
      <c r="H159" s="399" t="s">
        <v>39</v>
      </c>
      <c r="I159" s="400"/>
      <c r="J159" s="398"/>
      <c r="K159" s="401" t="s">
        <v>344</v>
      </c>
      <c r="L159" s="402"/>
      <c r="M159" s="403"/>
      <c r="N159" s="28"/>
      <c r="O159" s="405" t="s">
        <v>117</v>
      </c>
      <c r="P159" s="406"/>
      <c r="Q159" s="406"/>
      <c r="R159" s="407"/>
      <c r="S159" s="45"/>
      <c r="T159" s="172"/>
      <c r="U159" s="47"/>
      <c r="AD159" s="99"/>
      <c r="AO159" s="99"/>
      <c r="AP159" s="62"/>
      <c r="AU159" s="62"/>
    </row>
    <row r="160" spans="1:47" ht="18" customHeight="1" thickTop="1" x14ac:dyDescent="0.2">
      <c r="A160" s="44"/>
      <c r="B160" s="91"/>
      <c r="C160" s="32"/>
      <c r="D160" s="32"/>
      <c r="E160" s="46"/>
      <c r="F160" s="45"/>
      <c r="G160" s="45"/>
      <c r="H160" s="55"/>
      <c r="I160" s="55"/>
      <c r="J160" s="55"/>
      <c r="K160" s="58"/>
      <c r="L160" s="58"/>
      <c r="M160" s="55"/>
      <c r="N160" s="116"/>
      <c r="O160" s="55"/>
      <c r="P160" s="55"/>
      <c r="Q160" s="55"/>
      <c r="R160" s="55"/>
      <c r="S160" s="45"/>
      <c r="T160" s="55"/>
      <c r="U160" s="47"/>
      <c r="AD160" s="99"/>
      <c r="AI160" s="114"/>
      <c r="AO160" s="99"/>
      <c r="AP160" s="62"/>
      <c r="AU160" s="62"/>
    </row>
    <row r="161" spans="1:47" ht="18" customHeight="1" x14ac:dyDescent="0.2">
      <c r="A161" s="44"/>
      <c r="B161" s="149" t="str">
        <f>IF(E161=" "," ",IF(Employee!F$24&gt;E$159," ",IF(Employee!F$26&lt;E$159," ",Employee!D$30)))</f>
        <v xml:space="preserve"> </v>
      </c>
      <c r="C161" s="110" t="str">
        <f>IF(E161=Employee!D$29,LOOKUP(E$159,NiTable!A:A,NiTable!C:C)," ")</f>
        <v xml:space="preserve"> </v>
      </c>
      <c r="D161" s="110" t="str">
        <f>IF(E161=Employee!D$29,LOOKUP(E$159,TaxCode!A:A,TaxCode!F:F)," ")</f>
        <v xml:space="preserve"> </v>
      </c>
      <c r="E161" s="150" t="str">
        <f>IF(Employee!D$28="w"," ",IF(Employee!F$24&gt;E$159," ",IF(Employee!F$26&lt;E$159," ",Employee!D$29)))</f>
        <v xml:space="preserve"> </v>
      </c>
      <c r="F161" s="242" t="str">
        <f>IF(E161=" "," ",IF(Employee!F$24&gt;E$159," ",IF(Employee!F$26&lt;E$159," ",Employee!D$15)))</f>
        <v xml:space="preserve"> </v>
      </c>
      <c r="G161" s="167"/>
      <c r="H161" s="126">
        <f>IF(T$159="Y",'Feb09'!H111,0)</f>
        <v>0</v>
      </c>
      <c r="I161" s="117">
        <f>IF(T$159="Y",'Feb09'!I111,0)</f>
        <v>0</v>
      </c>
      <c r="J161" s="117">
        <f>IF(T$159="Y",'Feb09'!J111,0)</f>
        <v>0</v>
      </c>
      <c r="K161" s="117">
        <f>IF(T$159="Y",'Feb09'!K111,I161*J161)</f>
        <v>0</v>
      </c>
      <c r="L161" s="117">
        <f>IF(T$159="Y",'Feb09'!L111,0)</f>
        <v>0</v>
      </c>
      <c r="M161" s="232" t="str">
        <f>IF(E161=" "," ",IF(T$159="Y",'Feb09'!M111,IF((H161+K161+L161)&gt;0,H161+K161+L161," ")))</f>
        <v xml:space="preserve"> </v>
      </c>
      <c r="N161" s="235" t="str">
        <f>IF(M161=" "," ",IF(M161=0," ",IF(Employee!O$24="M1",AN161,AI161-'Feb09'!W111)))</f>
        <v xml:space="preserve"> </v>
      </c>
      <c r="O161" s="130" t="str">
        <f>IF(M161=" "," ",IF(M161=0," ",IF(Employee!P$17&gt;E$159,0,IF(C161="A",MNI!E223,IF(C161="B",MNI!F223,IF(C161="C",MNI!G223,IF(C161="J",MNI!H223," ")))))))</f>
        <v xml:space="preserve"> </v>
      </c>
      <c r="P161" s="119"/>
      <c r="Q161" s="236"/>
      <c r="R161" s="236" t="str">
        <f t="shared" ref="R161:R169" si="180">IF(M161=" "," ",IF(M161=0," ",M161-SUM(N161:Q161)))</f>
        <v xml:space="preserve"> </v>
      </c>
      <c r="S161" s="123"/>
      <c r="T161" s="120" t="str">
        <f>IF(M161=" "," ",IF(M161=0," ",MNI!I223))</f>
        <v xml:space="preserve"> </v>
      </c>
      <c r="U161" s="49"/>
      <c r="V161" s="60">
        <f>IF(Employee!H$35=E$159,Employee!D$34+SUM(M161)+'Feb09'!V111,SUM(M161)+'Feb09'!V111)</f>
        <v>0</v>
      </c>
      <c r="W161" s="60">
        <f>IF(Employee!H$35=E$159,Employee!D$35+SUM(N161)+'Feb09'!W111,SUM(N161)+'Feb09'!W111)</f>
        <v>0</v>
      </c>
      <c r="X161" s="60">
        <f>IF(O161=" ",'Feb09'!X111,O161+'Feb09'!X111)</f>
        <v>0</v>
      </c>
      <c r="Y161" s="60">
        <f>IF(P161=" ",'Feb09'!Y111,P161+'Feb09'!Y111)</f>
        <v>0</v>
      </c>
      <c r="Z161" s="60">
        <f>IF(Q161=" ",'Feb09'!Z111,Q161+'Feb09'!Z111)</f>
        <v>0</v>
      </c>
      <c r="AA161" s="60">
        <f>IF(R161=" ",'Feb09'!AA111,R161+'Feb09'!AA111)</f>
        <v>0</v>
      </c>
      <c r="AB161" s="61"/>
      <c r="AC161" s="60">
        <f>IF(T161=" ",'Feb09'!AC111,T161+'Feb09'!AC111)</f>
        <v>0</v>
      </c>
      <c r="AD161" s="99"/>
      <c r="AE161" s="114">
        <f>IF(E161=" ",0,IF(D161="BR",0,IF(D161="D",0,IF(D161="NT",V161,LOOKUP(D161,Free!A:A,Free!C:C)*E$159/12))))</f>
        <v>0</v>
      </c>
      <c r="AF161" s="95">
        <f>IF(E161=" ",0,V161-AE161)</f>
        <v>0</v>
      </c>
      <c r="AG161" s="95">
        <f>AF161*AG$7</f>
        <v>0</v>
      </c>
      <c r="AH161" s="95">
        <f>IF(D161="D",AF161*AH$7,IF(AF161&gt;LOOKUP(E$159,HR!A:A,HR!C:C),(AF161-LOOKUP(E$159,HR!A:A,HR!C:C))*AH$7,0))</f>
        <v>0</v>
      </c>
      <c r="AI161" s="95">
        <f>IF(AF161&lt;1,0,AG161+AH161)</f>
        <v>0</v>
      </c>
      <c r="AJ161" s="95">
        <f>IF(E161=" ",0,IF(D161="BR",0,IF(D161="D",0,IF(D161="NT",M161,LOOKUP(D161,Free!A:A,Free!C:C)*1/12))))</f>
        <v>0</v>
      </c>
      <c r="AK161" s="95">
        <f>IF(E161=" ",0,SUM(M161)-AJ161)</f>
        <v>0</v>
      </c>
      <c r="AL161" s="95">
        <f>AK161*AL$7</f>
        <v>0</v>
      </c>
      <c r="AM161" s="95">
        <f>IF(D161="D",AK161*AM$7,IF(AK161&gt;LOOKUP(1,HR!A:A,HR!C:C),(AK161-LOOKUP(1,HR!A:A,HR!C:C))*AH$7,0))</f>
        <v>0</v>
      </c>
      <c r="AN161" s="95">
        <f>IF(AK161&lt;1,0,AL161+AM161)</f>
        <v>0</v>
      </c>
      <c r="AO161" s="99"/>
      <c r="AP161" s="62"/>
      <c r="AQ161" s="95">
        <f>IF(G161="SSP",H161,0)</f>
        <v>0</v>
      </c>
      <c r="AR161" s="95">
        <f>IF(G161="SMP",H161,0)</f>
        <v>0</v>
      </c>
      <c r="AS161" s="95">
        <f>IF(G161="SPP",H161,0)</f>
        <v>0</v>
      </c>
      <c r="AT161" s="95">
        <f>IF(G161="SAP",H161,0)</f>
        <v>0</v>
      </c>
      <c r="AU161" s="62"/>
    </row>
    <row r="162" spans="1:47" ht="18" customHeight="1" x14ac:dyDescent="0.2">
      <c r="A162" s="44"/>
      <c r="B162" s="151" t="str">
        <f>IF(E162=" "," ",IF(Employee!F$50&gt;E$159," ",IF(Employee!F$52&lt;E$159," ",Employee!D$56)))</f>
        <v xml:space="preserve"> </v>
      </c>
      <c r="C162" s="32" t="str">
        <f>IF(E162=Employee!D$55,LOOKUP(E$159,NiTable!A:A,NiTable!F:F)," ")</f>
        <v xml:space="preserve"> </v>
      </c>
      <c r="D162" s="32" t="str">
        <f>IF(E162=Employee!D$55,LOOKUP(E$159,TaxCode!A:A,TaxCode!L:L)," ")</f>
        <v xml:space="preserve"> </v>
      </c>
      <c r="E162" s="152" t="str">
        <f>IF(Employee!D$54="w"," ",IF(Employee!F$50&gt;E$159," ",IF(Employee!F$52&lt;E$159," ",Employee!D$55)))</f>
        <v xml:space="preserve"> </v>
      </c>
      <c r="F162" s="243" t="str">
        <f>IF(E162=" "," ",IF(Employee!F$50&gt;E$159," ",IF(Employee!F$52&lt;E$159," ",Employee!D$41)))</f>
        <v xml:space="preserve"> </v>
      </c>
      <c r="G162" s="167"/>
      <c r="H162" s="127">
        <f>IF(T$159="Y",'Feb09'!H112,0)</f>
        <v>0</v>
      </c>
      <c r="I162" s="121">
        <f>IF(T$159="Y",'Feb09'!I112,0)</f>
        <v>0</v>
      </c>
      <c r="J162" s="121">
        <f>IF(T$159="Y",'Feb09'!J112,0)</f>
        <v>0</v>
      </c>
      <c r="K162" s="121">
        <f>IF(T$159="Y",'Feb09'!K112,I162*J162)</f>
        <v>0</v>
      </c>
      <c r="L162" s="121">
        <f>IF(T$159="Y",'Feb09'!L112,0)</f>
        <v>0</v>
      </c>
      <c r="M162" s="233" t="str">
        <f>IF(E162=" "," ",IF(T$159="Y",'Feb09'!M112,IF((H162+K162+L162)&gt;0,H162+K162+L162," ")))</f>
        <v xml:space="preserve"> </v>
      </c>
      <c r="N162" s="237" t="str">
        <f>IF(M162=" "," ",IF(M162=0," ",IF(Employee!O$50="M1",AN162,AI162-'Feb09'!W112)))</f>
        <v xml:space="preserve"> </v>
      </c>
      <c r="O162" s="132" t="str">
        <f>IF(M162=" "," ",IF(M162=0," ",IF(Employee!P$43&gt;E$159,0,IF(C162="A",MNI!E224,IF(C162="B",MNI!F224,IF(C162="C",MNI!G224,IF(C162="J",MNI!H224," ")))))))</f>
        <v xml:space="preserve"> </v>
      </c>
      <c r="P162" s="123"/>
      <c r="Q162" s="238"/>
      <c r="R162" s="238" t="str">
        <f t="shared" si="180"/>
        <v xml:space="preserve"> </v>
      </c>
      <c r="S162" s="123"/>
      <c r="T162" s="124" t="str">
        <f>IF(M162=" "," ",IF(M162=0," ",MNI!I224))</f>
        <v xml:space="preserve"> </v>
      </c>
      <c r="U162" s="49"/>
      <c r="V162" s="60">
        <f>IF(Employee!H$61=E$159,Employee!D$60+SUM(M162)+'Feb09'!V112,SUM(M162)+'Feb09'!V112)</f>
        <v>0</v>
      </c>
      <c r="W162" s="60">
        <f>IF(Employee!H$61=E$159,Employee!D$61+SUM(N162)+'Feb09'!W112,SUM(N162)+'Feb09'!W112)</f>
        <v>0</v>
      </c>
      <c r="X162" s="60">
        <f>IF(O162=" ",'Feb09'!X112,O162+'Feb09'!X112)</f>
        <v>0</v>
      </c>
      <c r="Y162" s="60">
        <f>IF(P162=" ",'Feb09'!Y112,P162+'Feb09'!Y112)</f>
        <v>0</v>
      </c>
      <c r="Z162" s="60">
        <f>IF(Q162=" ",'Feb09'!Z112,Q162+'Feb09'!Z112)</f>
        <v>0</v>
      </c>
      <c r="AA162" s="60">
        <f>IF(R162=" ",'Feb09'!AA112,R162+'Feb09'!AA112)</f>
        <v>0</v>
      </c>
      <c r="AB162" s="61"/>
      <c r="AC162" s="60">
        <f>IF(T162=" ",'Feb09'!AC112,T162+'Feb09'!AC112)</f>
        <v>0</v>
      </c>
      <c r="AD162" s="99"/>
      <c r="AE162" s="114">
        <f>IF(E162=" ",0,IF(D162="BR",0,IF(D162="D",0,IF(D162="NT",V162,LOOKUP(D162,Free!A:A,Free!C:C)*E$159/12))))</f>
        <v>0</v>
      </c>
      <c r="AF162" s="95">
        <f t="shared" ref="AF162:AF180" si="181">IF(E162=" ",0,V162-AE162)</f>
        <v>0</v>
      </c>
      <c r="AG162" s="95">
        <f t="shared" ref="AG162:AG180" si="182">AF162*AG$7</f>
        <v>0</v>
      </c>
      <c r="AH162" s="95">
        <f>IF(D162="D",AF162*AH$7,IF(AF162&gt;LOOKUP(E$159,HR!A:A,HR!C:C),(AF162-LOOKUP(E$159,HR!A:A,HR!C:C))*AH$7,0))</f>
        <v>0</v>
      </c>
      <c r="AI162" s="95">
        <f t="shared" ref="AI162:AI180" si="183">IF(AF162&lt;1,0,AG162+AH162)</f>
        <v>0</v>
      </c>
      <c r="AJ162" s="95">
        <f>IF(E162=" ",0,IF(D162="BR",0,IF(D162="D",0,IF(D162="NT",M162,LOOKUP(D162,Free!A:A,Free!C:C)*1/12))))</f>
        <v>0</v>
      </c>
      <c r="AK162" s="95">
        <f t="shared" ref="AK162:AK180" si="184">IF(E162=" ",0,SUM(M162)-AJ162)</f>
        <v>0</v>
      </c>
      <c r="AL162" s="95">
        <f t="shared" ref="AL162:AL180" si="185">AK162*AL$7</f>
        <v>0</v>
      </c>
      <c r="AM162" s="95">
        <f>IF(D162="D",AK162*AM$7,IF(AK162&gt;LOOKUP(1,HR!A:A,HR!C:C),(AK162-LOOKUP(1,HR!A:A,HR!C:C))*AH$7,0))</f>
        <v>0</v>
      </c>
      <c r="AN162" s="95">
        <f t="shared" ref="AN162:AN180" si="186">IF(AK162&lt;1,0,AL162+AM162)</f>
        <v>0</v>
      </c>
      <c r="AO162" s="99"/>
      <c r="AP162" s="62"/>
      <c r="AQ162" s="95">
        <f t="shared" ref="AQ162:AQ169" si="187">IF(G162="SSP",H162,0)</f>
        <v>0</v>
      </c>
      <c r="AR162" s="95">
        <f t="shared" ref="AR162:AR169" si="188">IF(G162="SMP",H162,0)</f>
        <v>0</v>
      </c>
      <c r="AS162" s="95">
        <f t="shared" ref="AS162:AS169" si="189">IF(G162="SPP",H162,0)</f>
        <v>0</v>
      </c>
      <c r="AT162" s="95">
        <f t="shared" ref="AT162:AT169" si="190">IF(G162="SAP",H162,0)</f>
        <v>0</v>
      </c>
      <c r="AU162" s="62"/>
    </row>
    <row r="163" spans="1:47" ht="18" customHeight="1" x14ac:dyDescent="0.2">
      <c r="A163" s="44"/>
      <c r="B163" s="151" t="str">
        <f>IF(E163=" "," ",IF(Employee!F$76&gt;E$159," ",IF(Employee!F$78&lt;E$159," ",Employee!D$82)))</f>
        <v xml:space="preserve"> </v>
      </c>
      <c r="C163" s="32" t="str">
        <f>IF(E163=Employee!D$81,LOOKUP(E$159,NiTable!A:A,NiTable!I:I)," ")</f>
        <v xml:space="preserve"> </v>
      </c>
      <c r="D163" s="32" t="str">
        <f>IF(E163=Employee!D$81,LOOKUP(E$159,TaxCode!A:A,TaxCode!R:R)," ")</f>
        <v xml:space="preserve"> </v>
      </c>
      <c r="E163" s="152" t="str">
        <f>IF(Employee!D$80="w"," ",IF(Employee!F$76&gt;E$159," ",IF(Employee!F$78&lt;E$159," ",Employee!D$81)))</f>
        <v xml:space="preserve"> </v>
      </c>
      <c r="F163" s="243" t="str">
        <f>IF(E163=" "," ",IF(Employee!F$76&gt;E$159," ",IF(Employee!F$78&lt;E$159," ",Employee!D$67)))</f>
        <v xml:space="preserve"> </v>
      </c>
      <c r="G163" s="167"/>
      <c r="H163" s="127">
        <f>IF(T$159="Y",'Feb09'!H113,0)</f>
        <v>0</v>
      </c>
      <c r="I163" s="121">
        <f>IF(T$159="Y",'Feb09'!I113,0)</f>
        <v>0</v>
      </c>
      <c r="J163" s="121">
        <f>IF(T$159="Y",'Feb09'!J113,0)</f>
        <v>0</v>
      </c>
      <c r="K163" s="121">
        <f>IF(T$159="Y",'Feb09'!K113,I163*J163)</f>
        <v>0</v>
      </c>
      <c r="L163" s="121">
        <f>IF(T$159="Y",'Feb09'!L113,0)</f>
        <v>0</v>
      </c>
      <c r="M163" s="233" t="str">
        <f>IF(E163=" "," ",IF(T$159="Y",'Feb09'!M113,IF((H163+K163+L163)&gt;0,H163+K163+L163," ")))</f>
        <v xml:space="preserve"> </v>
      </c>
      <c r="N163" s="237" t="str">
        <f>IF(M163=" "," ",IF(M163=0," ",IF(Employee!O$76="M1",AN163,AI163-'Feb09'!W113)))</f>
        <v xml:space="preserve"> </v>
      </c>
      <c r="O163" s="132" t="str">
        <f>IF(M163=" "," ",IF(M163=0," ",IF(Employee!P$69&gt;E$159,0,IF(C163="A",MNI!E225,IF(C163="B",MNI!F225,IF(C163="C",MNI!G225,IF(C163="J",MNI!H225," ")))))))</f>
        <v xml:space="preserve"> </v>
      </c>
      <c r="P163" s="123"/>
      <c r="Q163" s="238"/>
      <c r="R163" s="238" t="str">
        <f t="shared" si="180"/>
        <v xml:space="preserve"> </v>
      </c>
      <c r="S163" s="123"/>
      <c r="T163" s="124" t="str">
        <f>IF(M163=" "," ",IF(M163=0," ",MNI!I225))</f>
        <v xml:space="preserve"> </v>
      </c>
      <c r="U163" s="49"/>
      <c r="V163" s="60">
        <f>IF(Employee!H$87=E$159,Employee!D$86+SUM(M163)+'Feb09'!V113,SUM(M163)+'Feb09'!V113)</f>
        <v>0</v>
      </c>
      <c r="W163" s="60">
        <f>IF(Employee!H$87=E$159,Employee!D$87+SUM(N163)+'Feb09'!W113,SUM(N163)+'Feb09'!W113)</f>
        <v>0</v>
      </c>
      <c r="X163" s="60">
        <f>IF(O163=" ",'Feb09'!X113,O163+'Feb09'!X113)</f>
        <v>0</v>
      </c>
      <c r="Y163" s="60">
        <f>IF(P163=" ",'Feb09'!Y113,P163+'Feb09'!Y113)</f>
        <v>0</v>
      </c>
      <c r="Z163" s="60">
        <f>IF(Q163=" ",'Feb09'!Z113,Q163+'Feb09'!Z113)</f>
        <v>0</v>
      </c>
      <c r="AA163" s="60">
        <f>IF(R163=" ",'Feb09'!AA113,R163+'Feb09'!AA113)</f>
        <v>0</v>
      </c>
      <c r="AB163" s="61"/>
      <c r="AC163" s="60">
        <f>IF(T163=" ",'Feb09'!AC113,T163+'Feb09'!AC113)</f>
        <v>0</v>
      </c>
      <c r="AD163" s="99"/>
      <c r="AE163" s="114">
        <f>IF(E163=" ",0,IF(D163="BR",0,IF(D163="D",0,IF(D163="NT",V163,LOOKUP(D163,Free!A:A,Free!C:C)*E$159/12))))</f>
        <v>0</v>
      </c>
      <c r="AF163" s="95">
        <f t="shared" si="181"/>
        <v>0</v>
      </c>
      <c r="AG163" s="95">
        <f t="shared" si="182"/>
        <v>0</v>
      </c>
      <c r="AH163" s="95">
        <f>IF(D163="D",AF163*AH$7,IF(AF163&gt;LOOKUP(E$159,HR!A:A,HR!C:C),(AF163-LOOKUP(E$159,HR!A:A,HR!C:C))*AH$7,0))</f>
        <v>0</v>
      </c>
      <c r="AI163" s="95">
        <f t="shared" si="183"/>
        <v>0</v>
      </c>
      <c r="AJ163" s="95">
        <f>IF(E163=" ",0,IF(D163="BR",0,IF(D163="D",0,IF(D163="NT",M163,LOOKUP(D163,Free!A:A,Free!C:C)*1/12))))</f>
        <v>0</v>
      </c>
      <c r="AK163" s="95">
        <f t="shared" si="184"/>
        <v>0</v>
      </c>
      <c r="AL163" s="95">
        <f t="shared" si="185"/>
        <v>0</v>
      </c>
      <c r="AM163" s="95">
        <f>IF(D163="D",AK163*AM$7,IF(AK163&gt;LOOKUP(1,HR!A:A,HR!C:C),(AK163-LOOKUP(1,HR!A:A,HR!C:C))*AH$7,0))</f>
        <v>0</v>
      </c>
      <c r="AN163" s="95">
        <f t="shared" si="186"/>
        <v>0</v>
      </c>
      <c r="AO163" s="99"/>
      <c r="AP163" s="62"/>
      <c r="AQ163" s="95">
        <f t="shared" si="187"/>
        <v>0</v>
      </c>
      <c r="AR163" s="95">
        <f t="shared" si="188"/>
        <v>0</v>
      </c>
      <c r="AS163" s="95">
        <f t="shared" si="189"/>
        <v>0</v>
      </c>
      <c r="AT163" s="95">
        <f t="shared" si="190"/>
        <v>0</v>
      </c>
      <c r="AU163" s="62"/>
    </row>
    <row r="164" spans="1:47" ht="18" customHeight="1" x14ac:dyDescent="0.2">
      <c r="A164" s="44"/>
      <c r="B164" s="151" t="str">
        <f>IF(E164=" "," ",IF(Employee!F$102&gt;E$159," ",IF(Employee!F$104&lt;E$159," ",Employee!D$108)))</f>
        <v xml:space="preserve"> </v>
      </c>
      <c r="C164" s="32" t="str">
        <f>IF(E164=Employee!D$107,LOOKUP(E$159,NiTable!A:A,NiTable!L:L)," ")</f>
        <v xml:space="preserve"> </v>
      </c>
      <c r="D164" s="32" t="str">
        <f>IF(E164=Employee!D$107,LOOKUP(E$159,TaxCode!A:A,TaxCode!X:X)," ")</f>
        <v xml:space="preserve"> </v>
      </c>
      <c r="E164" s="152" t="str">
        <f>IF(Employee!D$106="w"," ",IF(Employee!F$102&gt;E$159," ",IF(Employee!F$104&lt;E$159," ",Employee!D$107)))</f>
        <v xml:space="preserve"> </v>
      </c>
      <c r="F164" s="243" t="str">
        <f>IF(E164=" "," ",IF(Employee!F$102&gt;E$159," ",IF(Employee!F$104&lt;E$159," ",Employee!D$93)))</f>
        <v xml:space="preserve"> </v>
      </c>
      <c r="G164" s="167"/>
      <c r="H164" s="127">
        <f>IF(T$159="Y",'Feb09'!H114,0)</f>
        <v>0</v>
      </c>
      <c r="I164" s="121">
        <f>IF(T$159="Y",'Feb09'!I114,0)</f>
        <v>0</v>
      </c>
      <c r="J164" s="121">
        <f>IF(T$159="Y",'Feb09'!J114,0)</f>
        <v>0</v>
      </c>
      <c r="K164" s="121">
        <f>IF(T$159="Y",'Feb09'!K114,I164*J164)</f>
        <v>0</v>
      </c>
      <c r="L164" s="121">
        <f>IF(T$159="Y",'Feb09'!L114,0)</f>
        <v>0</v>
      </c>
      <c r="M164" s="233" t="str">
        <f>IF(E164=" "," ",IF(T$159="Y",'Feb09'!M114,IF((H164+K164+L164)&gt;0,H164+K164+L164," ")))</f>
        <v xml:space="preserve"> </v>
      </c>
      <c r="N164" s="237" t="str">
        <f>IF(M164=" "," ",IF(M164=0," ",IF(Employee!O$102="M1",AN164,AI164-'Feb09'!W114)))</f>
        <v xml:space="preserve"> </v>
      </c>
      <c r="O164" s="132" t="str">
        <f>IF(M164=" "," ",IF(M164=0," ",IF(Employee!P$95&gt;E$159,0,IF(C164="A",MNI!E226,IF(C164="B",MNI!F226,IF(C164="C",MNI!G226,IF(C164="J",MNI!H226," ")))))))</f>
        <v xml:space="preserve"> </v>
      </c>
      <c r="P164" s="123"/>
      <c r="Q164" s="238"/>
      <c r="R164" s="238" t="str">
        <f t="shared" si="180"/>
        <v xml:space="preserve"> </v>
      </c>
      <c r="S164" s="123"/>
      <c r="T164" s="124" t="str">
        <f>IF(M164=" "," ",IF(M164=0," ",MNI!I226))</f>
        <v xml:space="preserve"> </v>
      </c>
      <c r="U164" s="49"/>
      <c r="V164" s="60">
        <f>IF(Employee!H$113=E$159,Employee!D$112+SUM(M164)+'Feb09'!V114,SUM(M164)+'Feb09'!V114)</f>
        <v>0</v>
      </c>
      <c r="W164" s="60">
        <f>IF(Employee!H$113=E$159,Employee!D$113+SUM(N164)+'Feb09'!W114,SUM(N164)+'Feb09'!W114)</f>
        <v>0</v>
      </c>
      <c r="X164" s="60">
        <f>IF(O164=" ",'Feb09'!X114,O164+'Feb09'!X114)</f>
        <v>0</v>
      </c>
      <c r="Y164" s="60">
        <f>IF(P164=" ",'Feb09'!Y114,P164+'Feb09'!Y114)</f>
        <v>0</v>
      </c>
      <c r="Z164" s="60">
        <f>IF(Q164=" ",'Feb09'!Z114,Q164+'Feb09'!Z114)</f>
        <v>0</v>
      </c>
      <c r="AA164" s="60">
        <f>IF(R164=" ",'Feb09'!AA114,R164+'Feb09'!AA114)</f>
        <v>0</v>
      </c>
      <c r="AB164" s="61"/>
      <c r="AC164" s="60">
        <f>IF(T164=" ",'Feb09'!AC114,T164+'Feb09'!AC114)</f>
        <v>0</v>
      </c>
      <c r="AD164" s="99"/>
      <c r="AE164" s="114">
        <f>IF(E164=" ",0,IF(D164="BR",0,IF(D164="D",0,IF(D164="NT",V164,LOOKUP(D164,Free!A:A,Free!C:C)*E$159/12))))</f>
        <v>0</v>
      </c>
      <c r="AF164" s="95">
        <f t="shared" si="181"/>
        <v>0</v>
      </c>
      <c r="AG164" s="95">
        <f t="shared" si="182"/>
        <v>0</v>
      </c>
      <c r="AH164" s="95">
        <f>IF(D164="D",AF164*AH$7,IF(AF164&gt;LOOKUP(E$159,HR!A:A,HR!C:C),(AF164-LOOKUP(E$159,HR!A:A,HR!C:C))*AH$7,0))</f>
        <v>0</v>
      </c>
      <c r="AI164" s="95">
        <f t="shared" si="183"/>
        <v>0</v>
      </c>
      <c r="AJ164" s="95">
        <f>IF(E164=" ",0,IF(D164="BR",0,IF(D164="D",0,IF(D164="NT",M164,LOOKUP(D164,Free!A:A,Free!C:C)*1/12))))</f>
        <v>0</v>
      </c>
      <c r="AK164" s="95">
        <f t="shared" si="184"/>
        <v>0</v>
      </c>
      <c r="AL164" s="95">
        <f t="shared" si="185"/>
        <v>0</v>
      </c>
      <c r="AM164" s="95">
        <f>IF(D164="D",AK164*AM$7,IF(AK164&gt;LOOKUP(1,HR!A:A,HR!C:C),(AK164-LOOKUP(1,HR!A:A,HR!C:C))*AH$7,0))</f>
        <v>0</v>
      </c>
      <c r="AN164" s="95">
        <f t="shared" si="186"/>
        <v>0</v>
      </c>
      <c r="AO164" s="99"/>
      <c r="AP164" s="62"/>
      <c r="AQ164" s="95">
        <f t="shared" si="187"/>
        <v>0</v>
      </c>
      <c r="AR164" s="95">
        <f t="shared" si="188"/>
        <v>0</v>
      </c>
      <c r="AS164" s="95">
        <f t="shared" si="189"/>
        <v>0</v>
      </c>
      <c r="AT164" s="95">
        <f t="shared" si="190"/>
        <v>0</v>
      </c>
      <c r="AU164" s="62"/>
    </row>
    <row r="165" spans="1:47" ht="18" customHeight="1" x14ac:dyDescent="0.2">
      <c r="A165" s="44"/>
      <c r="B165" s="151" t="str">
        <f>IF(E165=" "," ",IF(Employee!F$128&gt;E$159," ",IF(Employee!F$130&lt;E$159," ",Employee!D$134)))</f>
        <v xml:space="preserve"> </v>
      </c>
      <c r="C165" s="32" t="str">
        <f>IF(E165=Employee!D$133,LOOKUP(E$159,NiTable!A:A,NiTable!O:O)," ")</f>
        <v xml:space="preserve"> </v>
      </c>
      <c r="D165" s="32" t="str">
        <f>IF(E165=Employee!D$133,LOOKUP(E$159,TaxCode!A:A,TaxCode!AD:AD)," ")</f>
        <v xml:space="preserve"> </v>
      </c>
      <c r="E165" s="152" t="str">
        <f>IF(Employee!D$132="w"," ",IF(Employee!F$128&gt;E$159," ",IF(Employee!F$130&lt;E$159," ",Employee!D$133)))</f>
        <v xml:space="preserve"> </v>
      </c>
      <c r="F165" s="243" t="str">
        <f>IF(E165=" "," ",IF(Employee!F$128&gt;E$159," ",IF(Employee!F$130&lt;E$159," ",Employee!D$119)))</f>
        <v xml:space="preserve"> </v>
      </c>
      <c r="G165" s="167"/>
      <c r="H165" s="127">
        <f>IF(T$159="Y",'Feb09'!H115,0)</f>
        <v>0</v>
      </c>
      <c r="I165" s="121">
        <f>IF(T$159="Y",'Feb09'!I115,0)</f>
        <v>0</v>
      </c>
      <c r="J165" s="121">
        <f>IF(T$159="Y",'Feb09'!J115,0)</f>
        <v>0</v>
      </c>
      <c r="K165" s="121">
        <f>IF(T$159="Y",'Feb09'!K115,I165*J165)</f>
        <v>0</v>
      </c>
      <c r="L165" s="121">
        <f>IF(T$159="Y",'Feb09'!L115,0)</f>
        <v>0</v>
      </c>
      <c r="M165" s="233" t="str">
        <f>IF(E165=" "," ",IF(T$159="Y",'Feb09'!M115,IF((H165+K165+L165)&gt;0,H165+K165+L165," ")))</f>
        <v xml:space="preserve"> </v>
      </c>
      <c r="N165" s="237" t="str">
        <f>IF(M165=" "," ",IF(M165=0," ",IF(Employee!O$128="M1",AN165,AI165-'Feb09'!W115)))</f>
        <v xml:space="preserve"> </v>
      </c>
      <c r="O165" s="132" t="str">
        <f>IF(M165=" "," ",IF(M165=0," ",IF(Employee!P$121&gt;E$159,0,IF(C165="A",MNI!E227,IF(C165="B",MNI!F227,IF(C165="C",MNI!G227,IF(C165="J",MNI!H227," ")))))))</f>
        <v xml:space="preserve"> </v>
      </c>
      <c r="P165" s="123"/>
      <c r="Q165" s="238"/>
      <c r="R165" s="238" t="str">
        <f t="shared" si="180"/>
        <v xml:space="preserve"> </v>
      </c>
      <c r="S165" s="123"/>
      <c r="T165" s="124" t="str">
        <f>IF(M165=" "," ",IF(M165=0," ",MNI!I227))</f>
        <v xml:space="preserve"> </v>
      </c>
      <c r="U165" s="49"/>
      <c r="V165" s="60">
        <f>IF(Employee!H$139=E$159,Employee!D$138+SUM(M165)+'Feb09'!V115,SUM(M165)+'Feb09'!V115)</f>
        <v>0</v>
      </c>
      <c r="W165" s="60">
        <f>IF(Employee!H$139=E$159,Employee!D$139+SUM(N165)+'Feb09'!W115,SUM(N165)+'Feb09'!W115)</f>
        <v>0</v>
      </c>
      <c r="X165" s="60">
        <f>IF(O165=" ",'Feb09'!X115,O165+'Feb09'!X115)</f>
        <v>0</v>
      </c>
      <c r="Y165" s="60">
        <f>IF(P165=" ",'Feb09'!Y115,P165+'Feb09'!Y115)</f>
        <v>0</v>
      </c>
      <c r="Z165" s="60">
        <f>IF(Q165=" ",'Feb09'!Z115,Q165+'Feb09'!Z115)</f>
        <v>0</v>
      </c>
      <c r="AA165" s="60">
        <f>IF(R165=" ",'Feb09'!AA115,R165+'Feb09'!AA115)</f>
        <v>0</v>
      </c>
      <c r="AB165" s="61"/>
      <c r="AC165" s="60">
        <f>IF(T165=" ",'Feb09'!AC115,T165+'Feb09'!AC115)</f>
        <v>0</v>
      </c>
      <c r="AD165" s="99"/>
      <c r="AE165" s="114">
        <f>IF(E165=" ",0,IF(D165="BR",0,IF(D165="D",0,IF(D165="NT",V165,LOOKUP(D165,Free!A:A,Free!C:C)*E$159/12))))</f>
        <v>0</v>
      </c>
      <c r="AF165" s="95">
        <f t="shared" si="181"/>
        <v>0</v>
      </c>
      <c r="AG165" s="95">
        <f t="shared" si="182"/>
        <v>0</v>
      </c>
      <c r="AH165" s="95">
        <f>IF(D165="D",AF165*AH$7,IF(AF165&gt;LOOKUP(E$159,HR!A:A,HR!C:C),(AF165-LOOKUP(E$159,HR!A:A,HR!C:C))*AH$7,0))</f>
        <v>0</v>
      </c>
      <c r="AI165" s="95">
        <f t="shared" si="183"/>
        <v>0</v>
      </c>
      <c r="AJ165" s="95">
        <f>IF(E165=" ",0,IF(D165="BR",0,IF(D165="D",0,IF(D165="NT",M165,LOOKUP(D165,Free!A:A,Free!C:C)*1/12))))</f>
        <v>0</v>
      </c>
      <c r="AK165" s="95">
        <f t="shared" si="184"/>
        <v>0</v>
      </c>
      <c r="AL165" s="95">
        <f t="shared" si="185"/>
        <v>0</v>
      </c>
      <c r="AM165" s="95">
        <f>IF(D165="D",AK165*AM$7,IF(AK165&gt;LOOKUP(1,HR!A:A,HR!C:C),(AK165-LOOKUP(1,HR!A:A,HR!C:C))*AH$7,0))</f>
        <v>0</v>
      </c>
      <c r="AN165" s="95">
        <f t="shared" si="186"/>
        <v>0</v>
      </c>
      <c r="AO165" s="99"/>
      <c r="AP165" s="62"/>
      <c r="AQ165" s="95">
        <f t="shared" si="187"/>
        <v>0</v>
      </c>
      <c r="AR165" s="95">
        <f t="shared" si="188"/>
        <v>0</v>
      </c>
      <c r="AS165" s="95">
        <f t="shared" si="189"/>
        <v>0</v>
      </c>
      <c r="AT165" s="95">
        <f t="shared" si="190"/>
        <v>0</v>
      </c>
      <c r="AU165" s="62"/>
    </row>
    <row r="166" spans="1:47" ht="18" customHeight="1" x14ac:dyDescent="0.2">
      <c r="A166" s="44"/>
      <c r="B166" s="151" t="str">
        <f>IF(E166=" "," ",IF(Employee!F$154&gt;E$159," ",IF(Employee!F$156&lt;E$159," ",Employee!D$160)))</f>
        <v xml:space="preserve"> </v>
      </c>
      <c r="C166" s="32" t="str">
        <f>IF(E166=Employee!D$159,LOOKUP(E$159,NiTable!A:A,NiTable!R:R)," ")</f>
        <v xml:space="preserve"> </v>
      </c>
      <c r="D166" s="32" t="str">
        <f>IF(E166=Employee!D$159,LOOKUP(E$159,TaxCode!A:A,TaxCode!AJ:AJ)," ")</f>
        <v xml:space="preserve"> </v>
      </c>
      <c r="E166" s="152" t="str">
        <f>IF(Employee!D$158="w"," ",IF(Employee!F$154&gt;E$159," ",IF(Employee!F$156&lt;E$159," ",Employee!D$159)))</f>
        <v xml:space="preserve"> </v>
      </c>
      <c r="F166" s="243" t="str">
        <f>IF(E166=" "," ",IF(Employee!F$154&gt;E$159," ",IF(Employee!F$156&lt;E$159," ",Employee!D$145)))</f>
        <v xml:space="preserve"> </v>
      </c>
      <c r="G166" s="167"/>
      <c r="H166" s="127">
        <f>IF(T$159="Y",'Feb09'!H116,0)</f>
        <v>0</v>
      </c>
      <c r="I166" s="121">
        <f>IF(T$159="Y",'Feb09'!I116,0)</f>
        <v>0</v>
      </c>
      <c r="J166" s="121">
        <f>IF(T$159="Y",'Feb09'!J116,0)</f>
        <v>0</v>
      </c>
      <c r="K166" s="121">
        <f>IF(T$159="Y",'Feb09'!K116,I166*J166)</f>
        <v>0</v>
      </c>
      <c r="L166" s="121">
        <f>IF(T$159="Y",'Feb09'!L116,0)</f>
        <v>0</v>
      </c>
      <c r="M166" s="233" t="str">
        <f>IF(E166=" "," ",IF(T$159="Y",'Feb09'!M116,IF((H166+K166+L166)&gt;0,H166+K166+L166," ")))</f>
        <v xml:space="preserve"> </v>
      </c>
      <c r="N166" s="237" t="str">
        <f>IF(M166=" "," ",IF(M166=0," ",IF(Employee!O$154="M1",AN166,AI166-'Feb09'!W116)))</f>
        <v xml:space="preserve"> </v>
      </c>
      <c r="O166" s="132" t="str">
        <f>IF(M166=" "," ",IF(M166=0," ",IF(Employee!P$147&gt;E$159,0,IF(C166="A",MNI!E228,IF(C166="B",MNI!F228,IF(C166="C",MNI!G228,IF(C166="J",MNI!H228," ")))))))</f>
        <v xml:space="preserve"> </v>
      </c>
      <c r="P166" s="123"/>
      <c r="Q166" s="238"/>
      <c r="R166" s="238" t="str">
        <f t="shared" si="180"/>
        <v xml:space="preserve"> </v>
      </c>
      <c r="S166" s="123"/>
      <c r="T166" s="124" t="str">
        <f>IF(M166=" "," ",IF(M166=0," ",MNI!I228))</f>
        <v xml:space="preserve"> </v>
      </c>
      <c r="U166" s="49"/>
      <c r="V166" s="60">
        <f>IF(Employee!H$165=E$159,Employee!D$164+SUM(M166)+'Feb09'!V116,SUM(M166)+'Feb09'!V116)</f>
        <v>0</v>
      </c>
      <c r="W166" s="60">
        <f>IF(Employee!H$165=E$159,Employee!D$165+SUM(N166)+'Feb09'!W116,SUM(N166)+'Feb09'!W116)</f>
        <v>0</v>
      </c>
      <c r="X166" s="60">
        <f>IF(O166=" ",'Feb09'!X116,O166+'Feb09'!X116)</f>
        <v>0</v>
      </c>
      <c r="Y166" s="60">
        <f>IF(P166=" ",'Feb09'!Y116,P166+'Feb09'!Y116)</f>
        <v>0</v>
      </c>
      <c r="Z166" s="60">
        <f>IF(Q166=" ",'Feb09'!Z116,Q166+'Feb09'!Z116)</f>
        <v>0</v>
      </c>
      <c r="AA166" s="60">
        <f>IF(R166=" ",'Feb09'!AA116,R166+'Feb09'!AA116)</f>
        <v>0</v>
      </c>
      <c r="AB166" s="61"/>
      <c r="AC166" s="60">
        <f>IF(T166=" ",'Feb09'!AC116,T166+'Feb09'!AC116)</f>
        <v>0</v>
      </c>
      <c r="AD166" s="99"/>
      <c r="AE166" s="114">
        <f>IF(E166=" ",0,IF(D166="BR",0,IF(D166="D",0,IF(D166="NT",V166,LOOKUP(D166,Free!A:A,Free!C:C)*E$159/12))))</f>
        <v>0</v>
      </c>
      <c r="AF166" s="95">
        <f t="shared" si="181"/>
        <v>0</v>
      </c>
      <c r="AG166" s="95">
        <f t="shared" si="182"/>
        <v>0</v>
      </c>
      <c r="AH166" s="95">
        <f>IF(D166="D",AF166*AH$7,IF(AF166&gt;LOOKUP(E$159,HR!A:A,HR!C:C),(AF166-LOOKUP(E$159,HR!A:A,HR!C:C))*AH$7,0))</f>
        <v>0</v>
      </c>
      <c r="AI166" s="95">
        <f t="shared" si="183"/>
        <v>0</v>
      </c>
      <c r="AJ166" s="95">
        <f>IF(E166=" ",0,IF(D166="BR",0,IF(D166="D",0,IF(D166="NT",M166,LOOKUP(D166,Free!A:A,Free!C:C)*1/12))))</f>
        <v>0</v>
      </c>
      <c r="AK166" s="95">
        <f t="shared" si="184"/>
        <v>0</v>
      </c>
      <c r="AL166" s="95">
        <f t="shared" si="185"/>
        <v>0</v>
      </c>
      <c r="AM166" s="95">
        <f>IF(D166="D",AK166*AM$7,IF(AK166&gt;LOOKUP(1,HR!A:A,HR!C:C),(AK166-LOOKUP(1,HR!A:A,HR!C:C))*AH$7,0))</f>
        <v>0</v>
      </c>
      <c r="AN166" s="95">
        <f t="shared" si="186"/>
        <v>0</v>
      </c>
      <c r="AO166" s="99"/>
      <c r="AP166" s="62"/>
      <c r="AQ166" s="95">
        <f t="shared" si="187"/>
        <v>0</v>
      </c>
      <c r="AR166" s="95">
        <f t="shared" si="188"/>
        <v>0</v>
      </c>
      <c r="AS166" s="95">
        <f t="shared" si="189"/>
        <v>0</v>
      </c>
      <c r="AT166" s="95">
        <f t="shared" si="190"/>
        <v>0</v>
      </c>
      <c r="AU166" s="62"/>
    </row>
    <row r="167" spans="1:47" ht="18" customHeight="1" x14ac:dyDescent="0.2">
      <c r="A167" s="44"/>
      <c r="B167" s="151" t="str">
        <f>IF(E167=" "," ",IF(Employee!F$180&gt;E$159," ",IF(Employee!F$182&lt;E$159," ",Employee!D$186)))</f>
        <v xml:space="preserve"> </v>
      </c>
      <c r="C167" s="32" t="str">
        <f>IF(E167=Employee!D$185,LOOKUP(E$159,NiTable!A:A,NiTable!U:U)," ")</f>
        <v xml:space="preserve"> </v>
      </c>
      <c r="D167" s="32" t="str">
        <f>IF(E167=Employee!D$185,LOOKUP(E$159,TaxCode!A:A,TaxCode!AP:AP)," ")</f>
        <v xml:space="preserve"> </v>
      </c>
      <c r="E167" s="152" t="str">
        <f>IF(Employee!D$184="w"," ",IF(Employee!F$180&gt;E$159," ",IF(Employee!F$182&lt;E$159," ",Employee!D$185)))</f>
        <v xml:space="preserve"> </v>
      </c>
      <c r="F167" s="243" t="str">
        <f>IF(E167=" "," ",IF(Employee!F$180&gt;E$159," ",IF(Employee!F$182&lt;E$159," ",Employee!D$171)))</f>
        <v xml:space="preserve"> </v>
      </c>
      <c r="G167" s="167"/>
      <c r="H167" s="127">
        <f>IF(T$159="Y",'Feb09'!H117,0)</f>
        <v>0</v>
      </c>
      <c r="I167" s="121">
        <f>IF(T$159="Y",'Feb09'!I117,0)</f>
        <v>0</v>
      </c>
      <c r="J167" s="121">
        <f>IF(T$159="Y",'Feb09'!J117,0)</f>
        <v>0</v>
      </c>
      <c r="K167" s="121">
        <f>IF(T$159="Y",'Feb09'!K117,I167*J167)</f>
        <v>0</v>
      </c>
      <c r="L167" s="121">
        <f>IF(T$159="Y",'Feb09'!L117,0)</f>
        <v>0</v>
      </c>
      <c r="M167" s="233" t="str">
        <f>IF(E167=" "," ",IF(T$159="Y",'Feb09'!M117,IF((H167+K167+L167)&gt;0,H167+K167+L167," ")))</f>
        <v xml:space="preserve"> </v>
      </c>
      <c r="N167" s="237" t="str">
        <f>IF(M167=" "," ",IF(M167=0," ",IF(Employee!O$180="M1",AN167,AI167-'Feb09'!W117)))</f>
        <v xml:space="preserve"> </v>
      </c>
      <c r="O167" s="132" t="str">
        <f>IF(M167=" "," ",IF(M167=0," ",IF(Employee!P$173&gt;E$159,0,IF(C167="A",MNI!E229,IF(C167="B",MNI!F229,IF(C167="C",MNI!G229,IF(C167="J",MNI!H229," ")))))))</f>
        <v xml:space="preserve"> </v>
      </c>
      <c r="P167" s="123"/>
      <c r="Q167" s="238"/>
      <c r="R167" s="238" t="str">
        <f t="shared" si="180"/>
        <v xml:space="preserve"> </v>
      </c>
      <c r="S167" s="123"/>
      <c r="T167" s="124" t="str">
        <f>IF(M167=" "," ",IF(M167=0," ",MNI!I229))</f>
        <v xml:space="preserve"> </v>
      </c>
      <c r="U167" s="49"/>
      <c r="V167" s="60">
        <f>IF(Employee!H$191=E$159,Employee!D$190+SUM(M167)+'Feb09'!V117,SUM(M167)+'Feb09'!V117)</f>
        <v>0</v>
      </c>
      <c r="W167" s="60">
        <f>IF(Employee!H$191=E$159,Employee!D$191+SUM(N167)+'Feb09'!W117,SUM(N167)+'Feb09'!W117)</f>
        <v>0</v>
      </c>
      <c r="X167" s="60">
        <f>IF(O167=" ",'Feb09'!X117,O167+'Feb09'!X117)</f>
        <v>0</v>
      </c>
      <c r="Y167" s="60">
        <f>IF(P167=" ",'Feb09'!Y117,P167+'Feb09'!Y117)</f>
        <v>0</v>
      </c>
      <c r="Z167" s="60">
        <f>IF(Q167=" ",'Feb09'!Z117,Q167+'Feb09'!Z117)</f>
        <v>0</v>
      </c>
      <c r="AA167" s="60">
        <f>IF(R167=" ",'Feb09'!AA117,R167+'Feb09'!AA117)</f>
        <v>0</v>
      </c>
      <c r="AB167" s="61"/>
      <c r="AC167" s="60">
        <f>IF(T167=" ",'Feb09'!AC117,T167+'Feb09'!AC117)</f>
        <v>0</v>
      </c>
      <c r="AD167" s="99"/>
      <c r="AE167" s="114">
        <f>IF(E167=" ",0,IF(D167="BR",0,IF(D167="D",0,IF(D167="NT",V167,LOOKUP(D167,Free!A:A,Free!C:C)*E$159/12))))</f>
        <v>0</v>
      </c>
      <c r="AF167" s="95">
        <f t="shared" si="181"/>
        <v>0</v>
      </c>
      <c r="AG167" s="95">
        <f t="shared" si="182"/>
        <v>0</v>
      </c>
      <c r="AH167" s="95">
        <f>IF(D167="D",AF167*AH$7,IF(AF167&gt;LOOKUP(E$159,HR!A:A,HR!C:C),(AF167-LOOKUP(E$159,HR!A:A,HR!C:C))*AH$7,0))</f>
        <v>0</v>
      </c>
      <c r="AI167" s="95">
        <f t="shared" si="183"/>
        <v>0</v>
      </c>
      <c r="AJ167" s="95">
        <f>IF(E167=" ",0,IF(D167="BR",0,IF(D167="D",0,IF(D167="NT",M167,LOOKUP(D167,Free!A:A,Free!C:C)*1/12))))</f>
        <v>0</v>
      </c>
      <c r="AK167" s="95">
        <f t="shared" si="184"/>
        <v>0</v>
      </c>
      <c r="AL167" s="95">
        <f t="shared" si="185"/>
        <v>0</v>
      </c>
      <c r="AM167" s="95">
        <f>IF(D167="D",AK167*AM$7,IF(AK167&gt;LOOKUP(1,HR!A:A,HR!C:C),(AK167-LOOKUP(1,HR!A:A,HR!C:C))*AH$7,0))</f>
        <v>0</v>
      </c>
      <c r="AN167" s="95">
        <f t="shared" si="186"/>
        <v>0</v>
      </c>
      <c r="AO167" s="99"/>
      <c r="AP167" s="62"/>
      <c r="AQ167" s="95">
        <f t="shared" si="187"/>
        <v>0</v>
      </c>
      <c r="AR167" s="95">
        <f t="shared" si="188"/>
        <v>0</v>
      </c>
      <c r="AS167" s="95">
        <f t="shared" si="189"/>
        <v>0</v>
      </c>
      <c r="AT167" s="95">
        <f t="shared" si="190"/>
        <v>0</v>
      </c>
      <c r="AU167" s="62"/>
    </row>
    <row r="168" spans="1:47" ht="18" customHeight="1" x14ac:dyDescent="0.2">
      <c r="A168" s="44"/>
      <c r="B168" s="151" t="str">
        <f>IF(E168=" "," ",IF(Employee!F$206&gt;E$159," ",IF(Employee!F$208&lt;E$159," ",Employee!D$212)))</f>
        <v xml:space="preserve"> </v>
      </c>
      <c r="C168" s="32" t="str">
        <f>IF(E168=Employee!D$211,LOOKUP(E$159,NiTable!A:A,NiTable!X:X)," ")</f>
        <v xml:space="preserve"> </v>
      </c>
      <c r="D168" s="32" t="str">
        <f>IF(E168=Employee!D$211,LOOKUP(E$159,TaxCode!A:A,TaxCode!AV:AV)," ")</f>
        <v xml:space="preserve"> </v>
      </c>
      <c r="E168" s="152" t="str">
        <f>IF(Employee!D$210="w"," ",IF(Employee!F$206&gt;E$159," ",IF(Employee!F$208&lt;E$159," ",Employee!D$211)))</f>
        <v xml:space="preserve"> </v>
      </c>
      <c r="F168" s="243" t="str">
        <f>IF(E168=" "," ",IF(Employee!F$206&gt;E$159," ",IF(Employee!F$208&lt;E$159," ",Employee!D$197)))</f>
        <v xml:space="preserve"> </v>
      </c>
      <c r="G168" s="167"/>
      <c r="H168" s="127">
        <f>IF(T$159="Y",'Feb09'!H118,0)</f>
        <v>0</v>
      </c>
      <c r="I168" s="121">
        <f>IF(T$159="Y",'Feb09'!I118,0)</f>
        <v>0</v>
      </c>
      <c r="J168" s="121">
        <f>IF(T$159="Y",'Feb09'!J118,0)</f>
        <v>0</v>
      </c>
      <c r="K168" s="121">
        <f>IF(T$159="Y",'Feb09'!K118,I168*J168)</f>
        <v>0</v>
      </c>
      <c r="L168" s="121">
        <f>IF(T$159="Y",'Feb09'!L118,0)</f>
        <v>0</v>
      </c>
      <c r="M168" s="233" t="str">
        <f>IF(E168=" "," ",IF(T$159="Y",'Feb09'!M118,IF((H168+K168+L168)&gt;0,H168+K168+L168," ")))</f>
        <v xml:space="preserve"> </v>
      </c>
      <c r="N168" s="237" t="str">
        <f>IF(M168=" "," ",IF(M168=0," ",IF(Employee!O$206="M1",AN168,AI168-'Feb09'!W118)))</f>
        <v xml:space="preserve"> </v>
      </c>
      <c r="O168" s="132" t="str">
        <f>IF(M168=" "," ",IF(M168=0," ",IF(Employee!P$199&gt;E$159,0,IF(C168="A",MNI!E230,IF(C168="B",MNI!F230,IF(C168="C",MNI!G230,IF(C168="J",MNI!H230," ")))))))</f>
        <v xml:space="preserve"> </v>
      </c>
      <c r="P168" s="123"/>
      <c r="Q168" s="238"/>
      <c r="R168" s="238" t="str">
        <f t="shared" si="180"/>
        <v xml:space="preserve"> </v>
      </c>
      <c r="S168" s="123"/>
      <c r="T168" s="124" t="str">
        <f>IF(M168=" "," ",IF(M168=0," ",MNI!I230))</f>
        <v xml:space="preserve"> </v>
      </c>
      <c r="U168" s="49"/>
      <c r="V168" s="60">
        <f>IF(Employee!H$217=E$159,Employee!D$216+SUM(M168)+'Feb09'!V118,SUM(M168)+'Feb09'!V118)</f>
        <v>0</v>
      </c>
      <c r="W168" s="60">
        <f>IF(Employee!H$217=E$159,Employee!D$217+SUM(N168)+'Feb09'!W118,SUM(N168)+'Feb09'!W118)</f>
        <v>0</v>
      </c>
      <c r="X168" s="60">
        <f>IF(O168=" ",'Feb09'!X118,O168+'Feb09'!X118)</f>
        <v>0</v>
      </c>
      <c r="Y168" s="60">
        <f>IF(P168=" ",'Feb09'!Y118,P168+'Feb09'!Y118)</f>
        <v>0</v>
      </c>
      <c r="Z168" s="60">
        <f>IF(Q168=" ",'Feb09'!Z118,Q168+'Feb09'!Z118)</f>
        <v>0</v>
      </c>
      <c r="AA168" s="60">
        <f>IF(R168=" ",'Feb09'!AA118,R168+'Feb09'!AA118)</f>
        <v>0</v>
      </c>
      <c r="AB168" s="61"/>
      <c r="AC168" s="60">
        <f>IF(T168=" ",'Feb09'!AC118,T168+'Feb09'!AC118)</f>
        <v>0</v>
      </c>
      <c r="AD168" s="99"/>
      <c r="AE168" s="114">
        <f>IF(E168=" ",0,IF(D168="BR",0,IF(D168="D",0,IF(D168="NT",V168,LOOKUP(D168,Free!A:A,Free!C:C)*E$159/12))))</f>
        <v>0</v>
      </c>
      <c r="AF168" s="95">
        <f t="shared" si="181"/>
        <v>0</v>
      </c>
      <c r="AG168" s="95">
        <f t="shared" si="182"/>
        <v>0</v>
      </c>
      <c r="AH168" s="95">
        <f>IF(D168="D",AF168*AH$7,IF(AF168&gt;LOOKUP(E$159,HR!A:A,HR!C:C),(AF168-LOOKUP(E$159,HR!A:A,HR!C:C))*AH$7,0))</f>
        <v>0</v>
      </c>
      <c r="AI168" s="95">
        <f t="shared" si="183"/>
        <v>0</v>
      </c>
      <c r="AJ168" s="95">
        <f>IF(E168=" ",0,IF(D168="BR",0,IF(D168="D",0,IF(D168="NT",M168,LOOKUP(D168,Free!A:A,Free!C:C)*1/12))))</f>
        <v>0</v>
      </c>
      <c r="AK168" s="95">
        <f t="shared" si="184"/>
        <v>0</v>
      </c>
      <c r="AL168" s="95">
        <f t="shared" si="185"/>
        <v>0</v>
      </c>
      <c r="AM168" s="95">
        <f>IF(D168="D",AK168*AM$7,IF(AK168&gt;LOOKUP(1,HR!A:A,HR!C:C),(AK168-LOOKUP(1,HR!A:A,HR!C:C))*AH$7,0))</f>
        <v>0</v>
      </c>
      <c r="AN168" s="95">
        <f t="shared" si="186"/>
        <v>0</v>
      </c>
      <c r="AO168" s="99"/>
      <c r="AP168" s="62"/>
      <c r="AQ168" s="95">
        <f t="shared" si="187"/>
        <v>0</v>
      </c>
      <c r="AR168" s="95">
        <f t="shared" si="188"/>
        <v>0</v>
      </c>
      <c r="AS168" s="95">
        <f t="shared" si="189"/>
        <v>0</v>
      </c>
      <c r="AT168" s="95">
        <f t="shared" si="190"/>
        <v>0</v>
      </c>
      <c r="AU168" s="62"/>
    </row>
    <row r="169" spans="1:47" ht="18" customHeight="1" x14ac:dyDescent="0.2">
      <c r="A169" s="44"/>
      <c r="B169" s="151" t="str">
        <f>IF(E169=" "," ",IF(Employee!F$232&gt;E$159," ",IF(Employee!F$234&lt;E$159," ",Employee!D$238)))</f>
        <v xml:space="preserve"> </v>
      </c>
      <c r="C169" s="32" t="str">
        <f>IF(E169=Employee!D$237,LOOKUP(E$159,NiTable!A:A,NiTable!AA:AA)," ")</f>
        <v xml:space="preserve"> </v>
      </c>
      <c r="D169" s="32" t="str">
        <f>IF(E169=Employee!D$237,LOOKUP(E$159,TaxCode!A:A,TaxCode!BB:BB)," ")</f>
        <v xml:space="preserve"> </v>
      </c>
      <c r="E169" s="152" t="str">
        <f>IF(Employee!D$236="w"," ",IF(Employee!F$232&gt;E$159," ",IF(Employee!F$234&lt;E$159," ",Employee!D$237)))</f>
        <v xml:space="preserve"> </v>
      </c>
      <c r="F169" s="243" t="str">
        <f>IF(E169=" "," ",IF(Employee!F$232&gt;E$159," ",IF(Employee!F$234&lt;E$159," ",Employee!D$223)))</f>
        <v xml:space="preserve"> </v>
      </c>
      <c r="G169" s="167"/>
      <c r="H169" s="127">
        <f>IF(T$159="Y",'Feb09'!H119,0)</f>
        <v>0</v>
      </c>
      <c r="I169" s="121">
        <f>IF(T$159="Y",'Feb09'!I119,0)</f>
        <v>0</v>
      </c>
      <c r="J169" s="121">
        <f>IF(T$159="Y",'Feb09'!J119,0)</f>
        <v>0</v>
      </c>
      <c r="K169" s="121">
        <f>IF(T$159="Y",'Feb09'!K119,I169*J169)</f>
        <v>0</v>
      </c>
      <c r="L169" s="121">
        <f>IF(T$159="Y",'Feb09'!L119,0)</f>
        <v>0</v>
      </c>
      <c r="M169" s="233" t="str">
        <f>IF(E169=" "," ",IF(T$159="Y",'Feb09'!M119,IF((H169+K169+L169)&gt;0,H169+K169+L169," ")))</f>
        <v xml:space="preserve"> </v>
      </c>
      <c r="N169" s="237" t="str">
        <f>IF(M169=" "," ",IF(M169=0," ",IF(Employee!O$232="M1",AN169,AI169-'Feb09'!W119)))</f>
        <v xml:space="preserve"> </v>
      </c>
      <c r="O169" s="132" t="str">
        <f>IF(M169=" "," ",IF(M169=0," ",IF(Employee!P$225&gt;E$159,0,IF(C169="A",MNI!E231,IF(C169="B",MNI!F231,IF(C169="C",MNI!G231,IF(C169="J",MNI!H231," ")))))))</f>
        <v xml:space="preserve"> </v>
      </c>
      <c r="P169" s="123"/>
      <c r="Q169" s="238"/>
      <c r="R169" s="238" t="str">
        <f t="shared" si="180"/>
        <v xml:space="preserve"> </v>
      </c>
      <c r="S169" s="123"/>
      <c r="T169" s="124" t="str">
        <f>IF(M169=" "," ",IF(M169=0," ",MNI!I231))</f>
        <v xml:space="preserve"> </v>
      </c>
      <c r="U169" s="49"/>
      <c r="V169" s="60">
        <f>IF(Employee!H$243=E$159,Employee!D$242+SUM(M169)+'Feb09'!V119,SUM(M169)+'Feb09'!V119)</f>
        <v>0</v>
      </c>
      <c r="W169" s="60">
        <f>IF(Employee!H$243=E$159,Employee!D$243+SUM(N169)+'Feb09'!W119,SUM(N169)+'Feb09'!W119)</f>
        <v>0</v>
      </c>
      <c r="X169" s="60">
        <f>IF(O169=" ",'Feb09'!X119,O169+'Feb09'!X119)</f>
        <v>0</v>
      </c>
      <c r="Y169" s="60">
        <f>IF(P169=" ",'Feb09'!Y119,P169+'Feb09'!Y119)</f>
        <v>0</v>
      </c>
      <c r="Z169" s="60">
        <f>IF(Q169=" ",'Feb09'!Z119,Q169+'Feb09'!Z119)</f>
        <v>0</v>
      </c>
      <c r="AA169" s="60">
        <f>IF(R169=" ",'Feb09'!AA119,R169+'Feb09'!AA119)</f>
        <v>0</v>
      </c>
      <c r="AB169" s="61"/>
      <c r="AC169" s="60">
        <f>IF(T169=" ",'Feb09'!AC119,T169+'Feb09'!AC119)</f>
        <v>0</v>
      </c>
      <c r="AD169" s="99"/>
      <c r="AE169" s="114">
        <f>IF(E169=" ",0,IF(D169="BR",0,IF(D169="D",0,IF(D169="NT",V169,LOOKUP(D169,Free!A:A,Free!C:C)*E$159/12))))</f>
        <v>0</v>
      </c>
      <c r="AF169" s="95">
        <f t="shared" si="181"/>
        <v>0</v>
      </c>
      <c r="AG169" s="95">
        <f t="shared" si="182"/>
        <v>0</v>
      </c>
      <c r="AH169" s="95">
        <f>IF(D169="D",AF169*AH$7,IF(AF169&gt;LOOKUP(E$159,HR!A:A,HR!C:C),(AF169-LOOKUP(E$159,HR!A:A,HR!C:C))*AH$7,0))</f>
        <v>0</v>
      </c>
      <c r="AI169" s="95">
        <f t="shared" si="183"/>
        <v>0</v>
      </c>
      <c r="AJ169" s="95">
        <f>IF(E169=" ",0,IF(D169="BR",0,IF(D169="D",0,IF(D169="NT",M169,LOOKUP(D169,Free!A:A,Free!C:C)*1/12))))</f>
        <v>0</v>
      </c>
      <c r="AK169" s="95">
        <f t="shared" si="184"/>
        <v>0</v>
      </c>
      <c r="AL169" s="95">
        <f t="shared" si="185"/>
        <v>0</v>
      </c>
      <c r="AM169" s="95">
        <f>IF(D169="D",AK169*AM$7,IF(AK169&gt;LOOKUP(1,HR!A:A,HR!C:C),(AK169-LOOKUP(1,HR!A:A,HR!C:C))*AH$7,0))</f>
        <v>0</v>
      </c>
      <c r="AN169" s="95">
        <f t="shared" si="186"/>
        <v>0</v>
      </c>
      <c r="AO169" s="99"/>
      <c r="AP169" s="62"/>
      <c r="AQ169" s="95">
        <f t="shared" si="187"/>
        <v>0</v>
      </c>
      <c r="AR169" s="95">
        <f t="shared" si="188"/>
        <v>0</v>
      </c>
      <c r="AS169" s="95">
        <f t="shared" si="189"/>
        <v>0</v>
      </c>
      <c r="AT169" s="95">
        <f t="shared" si="190"/>
        <v>0</v>
      </c>
      <c r="AU169" s="62"/>
    </row>
    <row r="170" spans="1:47" ht="18" customHeight="1" x14ac:dyDescent="0.2">
      <c r="A170" s="44"/>
      <c r="B170" s="151" t="str">
        <f>IF(E170=" "," ",IF(Employee!F$258&gt;E$159," ",IF(Employee!F$260&lt;E$159," ",Employee!D$264)))</f>
        <v xml:space="preserve"> </v>
      </c>
      <c r="C170" s="32" t="str">
        <f>IF(E170=Employee!D$263,LOOKUP(E$159,NiTable!A:A,NiTable!AD:AD)," ")</f>
        <v xml:space="preserve"> </v>
      </c>
      <c r="D170" s="32" t="str">
        <f>IF(E170=Employee!D$263,LOOKUP(E$159,TaxCode!A:A,TaxCode!BH:BH)," ")</f>
        <v xml:space="preserve"> </v>
      </c>
      <c r="E170" s="152" t="str">
        <f>IF(Employee!D$262="w"," ",IF(Employee!F$258&gt;E$159," ",IF(Employee!F$260&lt;E$159," ",Employee!D$263)))</f>
        <v xml:space="preserve"> </v>
      </c>
      <c r="F170" s="243" t="str">
        <f>IF(E170=" "," ",IF(Employee!F$258&gt;E$159," ",IF(Employee!F$260&lt;E$159," ",Employee!D$249)))</f>
        <v xml:space="preserve"> </v>
      </c>
      <c r="G170" s="168"/>
      <c r="H170" s="127">
        <f>IF(T$159="Y",'Feb09'!H120,0)</f>
        <v>0</v>
      </c>
      <c r="I170" s="121">
        <f>IF(T$159="Y",'Feb09'!I120,0)</f>
        <v>0</v>
      </c>
      <c r="J170" s="121">
        <f>IF(T$159="Y",'Feb09'!J120,0)</f>
        <v>0</v>
      </c>
      <c r="K170" s="121">
        <f>IF(T$159="Y",'Feb09'!K120,I170*J170)</f>
        <v>0</v>
      </c>
      <c r="L170" s="121">
        <f>IF(T$159="Y",'Feb09'!L120,0)</f>
        <v>0</v>
      </c>
      <c r="M170" s="233" t="str">
        <f>IF(E170=" "," ",IF(T$159="Y",'Feb09'!M120,IF((H170+K170+L170)&gt;0,H170+K170+L170," ")))</f>
        <v xml:space="preserve"> </v>
      </c>
      <c r="N170" s="237" t="str">
        <f>IF(M170=" "," ",IF(M170=0," ",IF(Employee!O$258="M1",AN170,AI170-'Feb09'!W120)))</f>
        <v xml:space="preserve"> </v>
      </c>
      <c r="O170" s="132" t="str">
        <f>IF(M170=" "," ",IF(M170=0," ",IF(Employee!P$251&gt;E$159,0,IF(C170="A",MNI!E232,IF(C170="B",MNI!F232,IF(C170="C",MNI!G232,IF(C170="J",MNI!H232," ")))))))</f>
        <v xml:space="preserve"> </v>
      </c>
      <c r="P170" s="123"/>
      <c r="Q170" s="238"/>
      <c r="R170" s="238" t="str">
        <f>IF(M170=" "," ",IF(M170=0," ",M170-SUM(N170:Q170)))</f>
        <v xml:space="preserve"> </v>
      </c>
      <c r="S170" s="123"/>
      <c r="T170" s="124" t="str">
        <f>IF(M170=" "," ",IF(M170=0," ",MNI!I232))</f>
        <v xml:space="preserve"> </v>
      </c>
      <c r="U170" s="49"/>
      <c r="V170" s="60">
        <f>IF(Employee!H$269=E$159,Employee!D$268+SUM(M170)+'Feb09'!V120,SUM(M170)+'Feb09'!V120)</f>
        <v>0</v>
      </c>
      <c r="W170" s="60">
        <f>IF(Employee!H$269=E$159,Employee!D$269+SUM(N170)+'Feb09'!W120,SUM(N170)+'Feb09'!W120)</f>
        <v>0</v>
      </c>
      <c r="X170" s="60">
        <f>IF(O170=" ",'Feb09'!X120,O170+'Feb09'!X120)</f>
        <v>0</v>
      </c>
      <c r="Y170" s="60">
        <f>IF(P170=" ",'Feb09'!Y120,P170+'Feb09'!Y120)</f>
        <v>0</v>
      </c>
      <c r="Z170" s="60">
        <f>IF(Q170=" ",'Feb09'!Z120,Q170+'Feb09'!Z120)</f>
        <v>0</v>
      </c>
      <c r="AA170" s="60">
        <f>IF(R170=" ",'Feb09'!AA120,R170+'Feb09'!AA120)</f>
        <v>0</v>
      </c>
      <c r="AB170" s="61"/>
      <c r="AC170" s="60">
        <f>IF(T170=" ",'Feb09'!AC120,T170+'Feb09'!AC120)</f>
        <v>0</v>
      </c>
      <c r="AD170" s="99"/>
      <c r="AE170" s="114">
        <f>IF(E170=" ",0,IF(D170="BR",0,IF(D170="D",0,IF(D170="NT",V170,LOOKUP(D170,Free!A:A,Free!C:C)*E$159/12))))</f>
        <v>0</v>
      </c>
      <c r="AF170" s="95">
        <f t="shared" si="181"/>
        <v>0</v>
      </c>
      <c r="AG170" s="95">
        <f t="shared" si="182"/>
        <v>0</v>
      </c>
      <c r="AH170" s="95">
        <f>IF(D170="D",AF170*AH$7,IF(AF170&gt;LOOKUP(E$159,HR!A:A,HR!C:C),(AF170-LOOKUP(E$159,HR!A:A,HR!C:C))*AH$7,0))</f>
        <v>0</v>
      </c>
      <c r="AI170" s="95">
        <f t="shared" si="183"/>
        <v>0</v>
      </c>
      <c r="AJ170" s="95">
        <f>IF(E170=" ",0,IF(D170="BR",0,IF(D170="D",0,IF(D170="NT",M170,LOOKUP(D170,Free!A:A,Free!C:C)*1/12))))</f>
        <v>0</v>
      </c>
      <c r="AK170" s="95">
        <f t="shared" si="184"/>
        <v>0</v>
      </c>
      <c r="AL170" s="95">
        <f t="shared" si="185"/>
        <v>0</v>
      </c>
      <c r="AM170" s="95">
        <f>IF(D170="D",AK170*AM$7,IF(AK170&gt;LOOKUP(1,HR!A:A,HR!C:C),(AK170-LOOKUP(1,HR!A:A,HR!C:C))*AH$7,0))</f>
        <v>0</v>
      </c>
      <c r="AN170" s="95">
        <f t="shared" si="186"/>
        <v>0</v>
      </c>
      <c r="AO170" s="99"/>
      <c r="AP170" s="62"/>
      <c r="AQ170" s="95">
        <f>IF(G170="SSP",H170,0)</f>
        <v>0</v>
      </c>
      <c r="AR170" s="95">
        <f>IF(G170="SMP",H170,0)</f>
        <v>0</v>
      </c>
      <c r="AS170" s="95">
        <f>IF(G170="SPP",H170,0)</f>
        <v>0</v>
      </c>
      <c r="AT170" s="95">
        <f>IF(G170="SAP",H170,0)</f>
        <v>0</v>
      </c>
      <c r="AU170" s="62"/>
    </row>
    <row r="171" spans="1:47" ht="18" customHeight="1" x14ac:dyDescent="0.2">
      <c r="A171" s="44"/>
      <c r="B171" s="151" t="str">
        <f>IF(E171=" "," ",IF(Employee!F$284&gt;E$159," ",IF(Employee!F$286&lt;E$159," ",Employee!D$290)))</f>
        <v xml:space="preserve"> </v>
      </c>
      <c r="C171" s="32" t="str">
        <f>IF(E171=Employee!D$289,LOOKUP(E$159,NiTable!A:A,NiTable!AG:AG)," ")</f>
        <v xml:space="preserve"> </v>
      </c>
      <c r="D171" s="32" t="str">
        <f>IF(E171=Employee!D$289,LOOKUP(E$159,TaxCode!A:A,TaxCode!BN:BN)," ")</f>
        <v xml:space="preserve"> </v>
      </c>
      <c r="E171" s="152" t="str">
        <f>IF(Employee!D$288="w"," ",IF(Employee!F$284&gt;E$159," ",IF(Employee!F$286&lt;E$159," ",Employee!D$289)))</f>
        <v xml:space="preserve"> </v>
      </c>
      <c r="F171" s="243" t="str">
        <f>IF(E171=" "," ",IF(Employee!F$284&gt;E$159," ",IF(Employee!F$286&lt;E$159," ",Employee!D$275)))</f>
        <v xml:space="preserve"> </v>
      </c>
      <c r="G171" s="167"/>
      <c r="H171" s="127">
        <f>IF(T$159="Y",'Feb09'!H121,0)</f>
        <v>0</v>
      </c>
      <c r="I171" s="121">
        <f>IF(T$159="Y",'Feb09'!I121,0)</f>
        <v>0</v>
      </c>
      <c r="J171" s="121">
        <f>IF(T$159="Y",'Feb09'!J121,0)</f>
        <v>0</v>
      </c>
      <c r="K171" s="121">
        <f>IF(T$159="Y",'Feb09'!K121,I171*J171)</f>
        <v>0</v>
      </c>
      <c r="L171" s="121">
        <f>IF(T$159="Y",'Feb09'!L121,0)</f>
        <v>0</v>
      </c>
      <c r="M171" s="233" t="str">
        <f>IF(E171=" "," ",IF(T$159="Y",'Feb09'!M121,IF((H171+K171+L171)&gt;0,H171+K171+L171," ")))</f>
        <v xml:space="preserve"> </v>
      </c>
      <c r="N171" s="237" t="str">
        <f>IF(M171=" "," ",IF(M171=0," ",IF(Employee!O$284="M1",AN171,AI171-'Feb09'!W121)))</f>
        <v xml:space="preserve"> </v>
      </c>
      <c r="O171" s="132" t="str">
        <f>IF(M171=" "," ",IF(M171=0," ",IF(Employee!P$277&gt;E$159,0,IF(C171="A",MNI!E233,IF(C171="B",MNI!F233,IF(C171="C",MNI!G233,IF(C171="J",MNI!H233," ")))))))</f>
        <v xml:space="preserve"> </v>
      </c>
      <c r="P171" s="123"/>
      <c r="Q171" s="238"/>
      <c r="R171" s="238" t="str">
        <f t="shared" ref="R171:R180" si="191">IF(M171=" "," ",IF(M171=0," ",M171-SUM(N171:Q171)))</f>
        <v xml:space="preserve"> </v>
      </c>
      <c r="S171" s="123"/>
      <c r="T171" s="124" t="str">
        <f>IF(M171=" "," ",IF(M171=0," ",MNI!I233))</f>
        <v xml:space="preserve"> </v>
      </c>
      <c r="U171" s="49"/>
      <c r="V171" s="60">
        <f>IF(Employee!H$295=E$159,Employee!D$294+SUM(M171)+'Feb09'!V121,SUM(M171)+'Feb09'!V121)</f>
        <v>0</v>
      </c>
      <c r="W171" s="60">
        <f>IF(Employee!H$295=E$159,Employee!D$295+SUM(N171)+'Feb09'!W121,SUM(N171)+'Feb09'!W121)</f>
        <v>0</v>
      </c>
      <c r="X171" s="60">
        <f>IF(O171=" ",'Feb09'!X121,O171+'Feb09'!X121)</f>
        <v>0</v>
      </c>
      <c r="Y171" s="60">
        <f>IF(P171=" ",'Feb09'!Y121,P171+'Feb09'!Y121)</f>
        <v>0</v>
      </c>
      <c r="Z171" s="60">
        <f>IF(Q171=" ",'Feb09'!Z121,Q171+'Feb09'!Z121)</f>
        <v>0</v>
      </c>
      <c r="AA171" s="60">
        <f>IF(R171=" ",'Feb09'!AA121,R171+'Feb09'!AA121)</f>
        <v>0</v>
      </c>
      <c r="AB171" s="61"/>
      <c r="AC171" s="60">
        <f>IF(T171=" ",'Feb09'!AC121,T171+'Feb09'!AC121)</f>
        <v>0</v>
      </c>
      <c r="AD171" s="99"/>
      <c r="AE171" s="114">
        <f>IF(E171=" ",0,IF(D171="BR",0,IF(D171="D",0,IF(D171="NT",V171,LOOKUP(D171,Free!A:A,Free!C:C)*E$159/12))))</f>
        <v>0</v>
      </c>
      <c r="AF171" s="95">
        <f t="shared" si="181"/>
        <v>0</v>
      </c>
      <c r="AG171" s="95">
        <f t="shared" si="182"/>
        <v>0</v>
      </c>
      <c r="AH171" s="95">
        <f>IF(D171="D",AF171*AH$7,IF(AF171&gt;LOOKUP(E$159,HR!A:A,HR!C:C),(AF171-LOOKUP(E$159,HR!A:A,HR!C:C))*AH$7,0))</f>
        <v>0</v>
      </c>
      <c r="AI171" s="95">
        <f t="shared" si="183"/>
        <v>0</v>
      </c>
      <c r="AJ171" s="95">
        <f>IF(E171=" ",0,IF(D171="BR",0,IF(D171="D",0,IF(D171="NT",M171,LOOKUP(D171,Free!A:A,Free!C:C)*1/12))))</f>
        <v>0</v>
      </c>
      <c r="AK171" s="95">
        <f t="shared" si="184"/>
        <v>0</v>
      </c>
      <c r="AL171" s="95">
        <f t="shared" si="185"/>
        <v>0</v>
      </c>
      <c r="AM171" s="95">
        <f>IF(D171="D",AK171*AM$7,IF(AK171&gt;LOOKUP(1,HR!A:A,HR!C:C),(AK171-LOOKUP(1,HR!A:A,HR!C:C))*AH$7,0))</f>
        <v>0</v>
      </c>
      <c r="AN171" s="95">
        <f t="shared" si="186"/>
        <v>0</v>
      </c>
      <c r="AO171" s="99"/>
      <c r="AP171" s="62"/>
      <c r="AQ171" s="95">
        <f t="shared" ref="AQ171:AQ180" si="192">IF(G171="SSP",H171,0)</f>
        <v>0</v>
      </c>
      <c r="AR171" s="95">
        <f t="shared" ref="AR171:AR180" si="193">IF(G171="SMP",H171,0)</f>
        <v>0</v>
      </c>
      <c r="AS171" s="95">
        <f t="shared" ref="AS171:AS180" si="194">IF(G171="SPP",H171,0)</f>
        <v>0</v>
      </c>
      <c r="AT171" s="95">
        <f t="shared" ref="AT171:AT180" si="195">IF(G171="SAP",H171,0)</f>
        <v>0</v>
      </c>
      <c r="AU171" s="62"/>
    </row>
    <row r="172" spans="1:47" ht="18" customHeight="1" x14ac:dyDescent="0.2">
      <c r="A172" s="44"/>
      <c r="B172" s="151" t="str">
        <f>IF(E172=" "," ",IF(Employee!F$310&gt;E$159," ",IF(Employee!F$312&lt;E$159," ",Employee!D$316)))</f>
        <v xml:space="preserve"> </v>
      </c>
      <c r="C172" s="32" t="str">
        <f>IF(E172=Employee!D$315,LOOKUP(E$159,NiTable!A:A,NiTable!AJ:AJ)," ")</f>
        <v xml:space="preserve"> </v>
      </c>
      <c r="D172" s="32" t="str">
        <f>IF(E172=Employee!D$315,LOOKUP(E$159,TaxCode!A:A,TaxCode!BT:BT)," ")</f>
        <v xml:space="preserve"> </v>
      </c>
      <c r="E172" s="152" t="str">
        <f>IF(Employee!D$314="w"," ",IF(Employee!F$310&gt;E$159," ",IF(Employee!F$312&lt;E$159," ",Employee!D$315)))</f>
        <v xml:space="preserve"> </v>
      </c>
      <c r="F172" s="243" t="str">
        <f>IF(E172=" "," ",IF(Employee!F$310&gt;E$159," ",IF(Employee!F$312&lt;E$159," ",Employee!D$301)))</f>
        <v xml:space="preserve"> </v>
      </c>
      <c r="G172" s="167"/>
      <c r="H172" s="127">
        <f>IF(T$159="Y",'Feb09'!H122,0)</f>
        <v>0</v>
      </c>
      <c r="I172" s="121">
        <f>IF(T$159="Y",'Feb09'!I122,0)</f>
        <v>0</v>
      </c>
      <c r="J172" s="121">
        <f>IF(T$159="Y",'Feb09'!J122,0)</f>
        <v>0</v>
      </c>
      <c r="K172" s="121">
        <f>IF(T$159="Y",'Feb09'!K122,I172*J172)</f>
        <v>0</v>
      </c>
      <c r="L172" s="121">
        <f>IF(T$159="Y",'Feb09'!L122,0)</f>
        <v>0</v>
      </c>
      <c r="M172" s="233" t="str">
        <f>IF(E172=" "," ",IF(T$159="Y",'Feb09'!M122,IF((H172+K172+L172)&gt;0,H172+K172+L172," ")))</f>
        <v xml:space="preserve"> </v>
      </c>
      <c r="N172" s="237" t="str">
        <f>IF(M172=" "," ",IF(M172=0," ",IF(Employee!O$310="M1",AN172,AI172-'Feb09'!W122)))</f>
        <v xml:space="preserve"> </v>
      </c>
      <c r="O172" s="132" t="str">
        <f>IF(M172=" "," ",IF(M172=0," ",IF(Employee!P$303&gt;E$159,0,IF(C172="A",MNI!E234,IF(C172="B",MNI!F234,IF(C172="C",MNI!G234,IF(C172="J",MNI!H234," ")))))))</f>
        <v xml:space="preserve"> </v>
      </c>
      <c r="P172" s="123"/>
      <c r="Q172" s="238"/>
      <c r="R172" s="238" t="str">
        <f t="shared" si="191"/>
        <v xml:space="preserve"> </v>
      </c>
      <c r="S172" s="123"/>
      <c r="T172" s="124" t="str">
        <f>IF(M172=" "," ",IF(M172=0," ",MNI!I234))</f>
        <v xml:space="preserve"> </v>
      </c>
      <c r="U172" s="49"/>
      <c r="V172" s="60">
        <f>IF(Employee!H$321=E$159,Employee!D$320+SUM(M172)+'Feb09'!V122,SUM(M172)+'Feb09'!V122)</f>
        <v>0</v>
      </c>
      <c r="W172" s="60">
        <f>IF(Employee!H$321=E$159,Employee!D$321+SUM(N172)+'Feb09'!W122,SUM(N172)+'Feb09'!W122)</f>
        <v>0</v>
      </c>
      <c r="X172" s="60">
        <f>IF(O172=" ",'Feb09'!X122,O172+'Feb09'!X122)</f>
        <v>0</v>
      </c>
      <c r="Y172" s="60">
        <f>IF(P172=" ",'Feb09'!Y122,P172+'Feb09'!Y122)</f>
        <v>0</v>
      </c>
      <c r="Z172" s="60">
        <f>IF(Q172=" ",'Feb09'!Z122,Q172+'Feb09'!Z122)</f>
        <v>0</v>
      </c>
      <c r="AA172" s="60">
        <f>IF(R172=" ",'Feb09'!AA122,R172+'Feb09'!AA122)</f>
        <v>0</v>
      </c>
      <c r="AB172" s="61"/>
      <c r="AC172" s="60">
        <f>IF(T172=" ",'Feb09'!AC122,T172+'Feb09'!AC122)</f>
        <v>0</v>
      </c>
      <c r="AD172" s="99"/>
      <c r="AE172" s="114">
        <f>IF(E172=" ",0,IF(D172="BR",0,IF(D172="D",0,IF(D172="NT",V172,LOOKUP(D172,Free!A:A,Free!C:C)*E$159/12))))</f>
        <v>0</v>
      </c>
      <c r="AF172" s="95">
        <f t="shared" si="181"/>
        <v>0</v>
      </c>
      <c r="AG172" s="95">
        <f t="shared" si="182"/>
        <v>0</v>
      </c>
      <c r="AH172" s="95">
        <f>IF(D172="D",AF172*AH$7,IF(AF172&gt;LOOKUP(E$159,HR!A:A,HR!C:C),(AF172-LOOKUP(E$159,HR!A:A,HR!C:C))*AH$7,0))</f>
        <v>0</v>
      </c>
      <c r="AI172" s="95">
        <f t="shared" si="183"/>
        <v>0</v>
      </c>
      <c r="AJ172" s="95">
        <f>IF(E172=" ",0,IF(D172="BR",0,IF(D172="D",0,IF(D172="NT",M172,LOOKUP(D172,Free!A:A,Free!C:C)*1/12))))</f>
        <v>0</v>
      </c>
      <c r="AK172" s="95">
        <f t="shared" si="184"/>
        <v>0</v>
      </c>
      <c r="AL172" s="95">
        <f t="shared" si="185"/>
        <v>0</v>
      </c>
      <c r="AM172" s="95">
        <f>IF(D172="D",AK172*AM$7,IF(AK172&gt;LOOKUP(1,HR!A:A,HR!C:C),(AK172-LOOKUP(1,HR!A:A,HR!C:C))*AH$7,0))</f>
        <v>0</v>
      </c>
      <c r="AN172" s="95">
        <f t="shared" si="186"/>
        <v>0</v>
      </c>
      <c r="AO172" s="99"/>
      <c r="AP172" s="62"/>
      <c r="AQ172" s="95">
        <f t="shared" si="192"/>
        <v>0</v>
      </c>
      <c r="AR172" s="95">
        <f t="shared" si="193"/>
        <v>0</v>
      </c>
      <c r="AS172" s="95">
        <f t="shared" si="194"/>
        <v>0</v>
      </c>
      <c r="AT172" s="95">
        <f t="shared" si="195"/>
        <v>0</v>
      </c>
      <c r="AU172" s="62"/>
    </row>
    <row r="173" spans="1:47" ht="18" customHeight="1" x14ac:dyDescent="0.2">
      <c r="A173" s="44"/>
      <c r="B173" s="151" t="str">
        <f>IF(E173=" "," ",IF(Employee!F$336&gt;E$159," ",IF(Employee!F$338&lt;E$159," ",Employee!D$342)))</f>
        <v xml:space="preserve"> </v>
      </c>
      <c r="C173" s="32" t="str">
        <f>IF(E173=Employee!D$341,LOOKUP(E$159,NiTable!A:A,NiTable!AM:AM)," ")</f>
        <v xml:space="preserve"> </v>
      </c>
      <c r="D173" s="32" t="str">
        <f>IF(E173=Employee!D$341,LOOKUP(E$159,TaxCode!A:A,TaxCode!BZ:BZ)," ")</f>
        <v xml:space="preserve"> </v>
      </c>
      <c r="E173" s="152" t="str">
        <f>IF(Employee!D$340="w"," ",IF(Employee!F$336&gt;E$159," ",IF(Employee!F$338&lt;E$159," ",Employee!D$341)))</f>
        <v xml:space="preserve"> </v>
      </c>
      <c r="F173" s="243" t="str">
        <f>IF(E173=" "," ",IF(Employee!F$336&gt;E$159," ",IF(Employee!F$338&lt;E$159," ",Employee!D$327)))</f>
        <v xml:space="preserve"> </v>
      </c>
      <c r="G173" s="167"/>
      <c r="H173" s="127">
        <f>IF(T$159="Y",'Feb09'!H123,0)</f>
        <v>0</v>
      </c>
      <c r="I173" s="121">
        <f>IF(T$159="Y",'Feb09'!I123,0)</f>
        <v>0</v>
      </c>
      <c r="J173" s="121">
        <f>IF(T$159="Y",'Feb09'!J123,0)</f>
        <v>0</v>
      </c>
      <c r="K173" s="121">
        <f>IF(T$159="Y",'Feb09'!K123,I173*J173)</f>
        <v>0</v>
      </c>
      <c r="L173" s="121">
        <f>IF(T$159="Y",'Feb09'!L123,0)</f>
        <v>0</v>
      </c>
      <c r="M173" s="233" t="str">
        <f>IF(E173=" "," ",IF(T$159="Y",'Feb09'!M123,IF((H173+K173+L173)&gt;0,H173+K173+L173," ")))</f>
        <v xml:space="preserve"> </v>
      </c>
      <c r="N173" s="237" t="str">
        <f>IF(M173=" "," ",IF(M173=0," ",IF(Employee!O$336="M1",AN173,AI173-'Feb09'!W123)))</f>
        <v xml:space="preserve"> </v>
      </c>
      <c r="O173" s="132" t="str">
        <f>IF(M173=" "," ",IF(M173=0," ",IF(Employee!P$329&gt;E$159,0,IF(C173="A",MNI!E235,IF(C173="B",MNI!F235,IF(C173="C",MNI!G235,IF(C173="J",MNI!H235," ")))))))</f>
        <v xml:space="preserve"> </v>
      </c>
      <c r="P173" s="123"/>
      <c r="Q173" s="238"/>
      <c r="R173" s="238" t="str">
        <f t="shared" si="191"/>
        <v xml:space="preserve"> </v>
      </c>
      <c r="S173" s="123"/>
      <c r="T173" s="124" t="str">
        <f>IF(M173=" "," ",IF(M173=0," ",MNI!I235))</f>
        <v xml:space="preserve"> </v>
      </c>
      <c r="U173" s="49"/>
      <c r="V173" s="60">
        <f>IF(Employee!H$347=E$159,Employee!D$346+SUM(M173)+'Feb09'!V123,SUM(M173)+'Feb09'!V123)</f>
        <v>0</v>
      </c>
      <c r="W173" s="60">
        <f>IF(Employee!H$347=E$159,Employee!D$347+SUM(N173)+'Feb09'!W123,SUM(N173)+'Feb09'!W123)</f>
        <v>0</v>
      </c>
      <c r="X173" s="60">
        <f>IF(O173=" ",'Feb09'!X123,O173+'Feb09'!X123)</f>
        <v>0</v>
      </c>
      <c r="Y173" s="60">
        <f>IF(P173=" ",'Feb09'!Y123,P173+'Feb09'!Y123)</f>
        <v>0</v>
      </c>
      <c r="Z173" s="60">
        <f>IF(Q173=" ",'Feb09'!Z123,Q173+'Feb09'!Z123)</f>
        <v>0</v>
      </c>
      <c r="AA173" s="60">
        <f>IF(R173=" ",'Feb09'!AA123,R173+'Feb09'!AA123)</f>
        <v>0</v>
      </c>
      <c r="AB173" s="61"/>
      <c r="AC173" s="60">
        <f>IF(T173=" ",'Feb09'!AC123,T173+'Feb09'!AC123)</f>
        <v>0</v>
      </c>
      <c r="AD173" s="99"/>
      <c r="AE173" s="114">
        <f>IF(E173=" ",0,IF(D173="BR",0,IF(D173="D",0,IF(D173="NT",V173,LOOKUP(D173,Free!A:A,Free!C:C)*E$159/12))))</f>
        <v>0</v>
      </c>
      <c r="AF173" s="95">
        <f t="shared" si="181"/>
        <v>0</v>
      </c>
      <c r="AG173" s="95">
        <f t="shared" si="182"/>
        <v>0</v>
      </c>
      <c r="AH173" s="95">
        <f>IF(D173="D",AF173*AH$7,IF(AF173&gt;LOOKUP(E$159,HR!A:A,HR!C:C),(AF173-LOOKUP(E$159,HR!A:A,HR!C:C))*AH$7,0))</f>
        <v>0</v>
      </c>
      <c r="AI173" s="95">
        <f t="shared" si="183"/>
        <v>0</v>
      </c>
      <c r="AJ173" s="95">
        <f>IF(E173=" ",0,IF(D173="BR",0,IF(D173="D",0,IF(D173="NT",M173,LOOKUP(D173,Free!A:A,Free!C:C)*1/12))))</f>
        <v>0</v>
      </c>
      <c r="AK173" s="95">
        <f t="shared" si="184"/>
        <v>0</v>
      </c>
      <c r="AL173" s="95">
        <f t="shared" si="185"/>
        <v>0</v>
      </c>
      <c r="AM173" s="95">
        <f>IF(D173="D",AK173*AM$7,IF(AK173&gt;LOOKUP(1,HR!A:A,HR!C:C),(AK173-LOOKUP(1,HR!A:A,HR!C:C))*AH$7,0))</f>
        <v>0</v>
      </c>
      <c r="AN173" s="95">
        <f t="shared" si="186"/>
        <v>0</v>
      </c>
      <c r="AO173" s="99"/>
      <c r="AP173" s="62"/>
      <c r="AQ173" s="95">
        <f t="shared" si="192"/>
        <v>0</v>
      </c>
      <c r="AR173" s="95">
        <f t="shared" si="193"/>
        <v>0</v>
      </c>
      <c r="AS173" s="95">
        <f t="shared" si="194"/>
        <v>0</v>
      </c>
      <c r="AT173" s="95">
        <f t="shared" si="195"/>
        <v>0</v>
      </c>
      <c r="AU173" s="62"/>
    </row>
    <row r="174" spans="1:47" ht="18" customHeight="1" x14ac:dyDescent="0.2">
      <c r="A174" s="44"/>
      <c r="B174" s="151" t="str">
        <f>IF(E174=" "," ",IF(Employee!F$362&gt;E$159," ",IF(Employee!F$364&lt;E$159," ",Employee!D$368)))</f>
        <v xml:space="preserve"> </v>
      </c>
      <c r="C174" s="32" t="str">
        <f>IF(E174=Employee!D$367,LOOKUP(E$159,NiTable!A:A,NiTable!AP:AP)," ")</f>
        <v xml:space="preserve"> </v>
      </c>
      <c r="D174" s="32" t="str">
        <f>IF(E174=Employee!D$367,LOOKUP(E$159,TaxCode!A:A,TaxCode!CF:CF)," ")</f>
        <v xml:space="preserve"> </v>
      </c>
      <c r="E174" s="152" t="str">
        <f>IF(Employee!D$366="w"," ",IF(Employee!F$362&gt;E$159," ",IF(Employee!F$364&lt;E$159," ",Employee!D$367)))</f>
        <v xml:space="preserve"> </v>
      </c>
      <c r="F174" s="243" t="str">
        <f>IF(E174=" "," ",IF(Employee!F$362&gt;E$159," ",IF(Employee!F$364&lt;E$159," ",Employee!D$353)))</f>
        <v xml:space="preserve"> </v>
      </c>
      <c r="G174" s="167"/>
      <c r="H174" s="127">
        <f>IF(T$159="Y",'Feb09'!H124,0)</f>
        <v>0</v>
      </c>
      <c r="I174" s="121">
        <f>IF(T$159="Y",'Feb09'!I124,0)</f>
        <v>0</v>
      </c>
      <c r="J174" s="121">
        <f>IF(T$159="Y",'Feb09'!J124,0)</f>
        <v>0</v>
      </c>
      <c r="K174" s="121">
        <f>IF(T$159="Y",'Feb09'!K124,I174*J174)</f>
        <v>0</v>
      </c>
      <c r="L174" s="121">
        <f>IF(T$159="Y",'Feb09'!L124,0)</f>
        <v>0</v>
      </c>
      <c r="M174" s="233" t="str">
        <f>IF(E174=" "," ",IF(T$159="Y",'Feb09'!M124,IF((H174+K174+L174)&gt;0,H174+K174+L174," ")))</f>
        <v xml:space="preserve"> </v>
      </c>
      <c r="N174" s="237" t="str">
        <f>IF(M174=" "," ",IF(M174=0," ",IF(Employee!O$362="M1",AN174,AI174-'Feb09'!W124)))</f>
        <v xml:space="preserve"> </v>
      </c>
      <c r="O174" s="132" t="str">
        <f>IF(M174=" "," ",IF(M174=0," ",IF(Employee!P$355&gt;E$159,0,IF(C174="A",MNI!E236,IF(C174="B",MNI!F236,IF(C174="C",MNI!G236,IF(C174="J",MNI!H236," ")))))))</f>
        <v xml:space="preserve"> </v>
      </c>
      <c r="P174" s="123"/>
      <c r="Q174" s="238"/>
      <c r="R174" s="238" t="str">
        <f t="shared" si="191"/>
        <v xml:space="preserve"> </v>
      </c>
      <c r="S174" s="123"/>
      <c r="T174" s="124" t="str">
        <f>IF(M174=" "," ",IF(M174=0," ",MNI!I236))</f>
        <v xml:space="preserve"> </v>
      </c>
      <c r="U174" s="49"/>
      <c r="V174" s="60">
        <f>IF(Employee!H$373=E$159,Employee!D$372+SUM(M174)+'Feb09'!V124,SUM(M174)+'Feb09'!V124)</f>
        <v>0</v>
      </c>
      <c r="W174" s="60">
        <f>IF(Employee!H$373=E$159,Employee!D$373+SUM(N174)+'Feb09'!W124,SUM(N174)+'Feb09'!W124)</f>
        <v>0</v>
      </c>
      <c r="X174" s="60">
        <f>IF(O174=" ",'Feb09'!X124,O174+'Feb09'!X124)</f>
        <v>0</v>
      </c>
      <c r="Y174" s="60">
        <f>IF(P174=" ",'Feb09'!Y124,P174+'Feb09'!Y124)</f>
        <v>0</v>
      </c>
      <c r="Z174" s="60">
        <f>IF(Q174=" ",'Feb09'!Z124,Q174+'Feb09'!Z124)</f>
        <v>0</v>
      </c>
      <c r="AA174" s="60">
        <f>IF(R174=" ",'Feb09'!AA124,R174+'Feb09'!AA124)</f>
        <v>0</v>
      </c>
      <c r="AB174" s="61"/>
      <c r="AC174" s="60">
        <f>IF(T174=" ",'Feb09'!AC124,T174+'Feb09'!AC124)</f>
        <v>0</v>
      </c>
      <c r="AD174" s="99"/>
      <c r="AE174" s="114">
        <f>IF(E174=" ",0,IF(D174="BR",0,IF(D174="D",0,IF(D174="NT",V174,LOOKUP(D174,Free!A:A,Free!C:C)*E$159/12))))</f>
        <v>0</v>
      </c>
      <c r="AF174" s="95">
        <f t="shared" si="181"/>
        <v>0</v>
      </c>
      <c r="AG174" s="95">
        <f t="shared" si="182"/>
        <v>0</v>
      </c>
      <c r="AH174" s="95">
        <f>IF(D174="D",AF174*AH$7,IF(AF174&gt;LOOKUP(E$159,HR!A:A,HR!C:C),(AF174-LOOKUP(E$159,HR!A:A,HR!C:C))*AH$7,0))</f>
        <v>0</v>
      </c>
      <c r="AI174" s="95">
        <f t="shared" si="183"/>
        <v>0</v>
      </c>
      <c r="AJ174" s="95">
        <f>IF(E174=" ",0,IF(D174="BR",0,IF(D174="D",0,IF(D174="NT",M174,LOOKUP(D174,Free!A:A,Free!C:C)*1/12))))</f>
        <v>0</v>
      </c>
      <c r="AK174" s="95">
        <f t="shared" si="184"/>
        <v>0</v>
      </c>
      <c r="AL174" s="95">
        <f t="shared" si="185"/>
        <v>0</v>
      </c>
      <c r="AM174" s="95">
        <f>IF(D174="D",AK174*AM$7,IF(AK174&gt;LOOKUP(1,HR!A:A,HR!C:C),(AK174-LOOKUP(1,HR!A:A,HR!C:C))*AH$7,0))</f>
        <v>0</v>
      </c>
      <c r="AN174" s="95">
        <f t="shared" si="186"/>
        <v>0</v>
      </c>
      <c r="AO174" s="99"/>
      <c r="AP174" s="62"/>
      <c r="AQ174" s="95">
        <f t="shared" si="192"/>
        <v>0</v>
      </c>
      <c r="AR174" s="95">
        <f t="shared" si="193"/>
        <v>0</v>
      </c>
      <c r="AS174" s="95">
        <f t="shared" si="194"/>
        <v>0</v>
      </c>
      <c r="AT174" s="95">
        <f t="shared" si="195"/>
        <v>0</v>
      </c>
      <c r="AU174" s="62"/>
    </row>
    <row r="175" spans="1:47" ht="18" customHeight="1" x14ac:dyDescent="0.2">
      <c r="A175" s="44"/>
      <c r="B175" s="151" t="str">
        <f>IF(E175=" "," ",IF(Employee!F$388&gt;E$159," ",IF(Employee!F$390&lt;E$159," ",Employee!D$394)))</f>
        <v xml:space="preserve"> </v>
      </c>
      <c r="C175" s="32" t="str">
        <f>IF(E175=Employee!D$393,LOOKUP(E$159,NiTable!A:A,NiTable!AS:AS)," ")</f>
        <v xml:space="preserve"> </v>
      </c>
      <c r="D175" s="32" t="str">
        <f>IF(E175=Employee!D$393,LOOKUP(E$159,TaxCode!A:A,TaxCode!CL:CL)," ")</f>
        <v xml:space="preserve"> </v>
      </c>
      <c r="E175" s="152" t="str">
        <f>IF(Employee!D$392="w"," ",IF(Employee!F$388&gt;E$159," ",IF(Employee!F$390&lt;E$159," ",Employee!D$393)))</f>
        <v xml:space="preserve"> </v>
      </c>
      <c r="F175" s="243" t="str">
        <f>IF(E175=" "," ",IF(Employee!F$388&gt;E$159," ",IF(Employee!F$390&lt;E$159," ",Employee!D$379)))</f>
        <v xml:space="preserve"> </v>
      </c>
      <c r="G175" s="167"/>
      <c r="H175" s="127">
        <f>IF(T$159="Y",'Feb09'!H125,0)</f>
        <v>0</v>
      </c>
      <c r="I175" s="121">
        <f>IF(T$159="Y",'Feb09'!I125,0)</f>
        <v>0</v>
      </c>
      <c r="J175" s="121">
        <f>IF(T$159="Y",'Feb09'!J125,0)</f>
        <v>0</v>
      </c>
      <c r="K175" s="121">
        <f>IF(T$159="Y",'Feb09'!K125,I175*J175)</f>
        <v>0</v>
      </c>
      <c r="L175" s="121">
        <f>IF(T$159="Y",'Feb09'!L125,0)</f>
        <v>0</v>
      </c>
      <c r="M175" s="233" t="str">
        <f>IF(E175=" "," ",IF(T$159="Y",'Feb09'!M125,IF((H175+K175+L175)&gt;0,H175+K175+L175," ")))</f>
        <v xml:space="preserve"> </v>
      </c>
      <c r="N175" s="237" t="str">
        <f>IF(M175=" "," ",IF(M175=0," ",IF(Employee!O$388="M1",AN175,AI175-'Feb09'!W125)))</f>
        <v xml:space="preserve"> </v>
      </c>
      <c r="O175" s="132" t="str">
        <f>IF(M175=" "," ",IF(M175=0," ",IF(Employee!P$381&gt;E$159,0,IF(C175="A",MNI!E237,IF(C175="B",MNI!F237,IF(C175="C",MNI!G237,IF(C175="J",MNI!H237," ")))))))</f>
        <v xml:space="preserve"> </v>
      </c>
      <c r="P175" s="123"/>
      <c r="Q175" s="238"/>
      <c r="R175" s="238" t="str">
        <f t="shared" si="191"/>
        <v xml:space="preserve"> </v>
      </c>
      <c r="S175" s="123"/>
      <c r="T175" s="124" t="str">
        <f>IF(M175=" "," ",IF(M175=0," ",MNI!I237))</f>
        <v xml:space="preserve"> </v>
      </c>
      <c r="U175" s="49"/>
      <c r="V175" s="60">
        <f>IF(Employee!H$399=E$159,Employee!D$398+SUM(M175)+'Feb09'!V125,SUM(M175)+'Feb09'!V125)</f>
        <v>0</v>
      </c>
      <c r="W175" s="60">
        <f>IF(Employee!H$399=E$159,Employee!D$399+SUM(N175)+'Feb09'!W125,SUM(N175)+'Feb09'!W125)</f>
        <v>0</v>
      </c>
      <c r="X175" s="60">
        <f>IF(O175=" ",'Feb09'!X125,O175+'Feb09'!X125)</f>
        <v>0</v>
      </c>
      <c r="Y175" s="60">
        <f>IF(P175=" ",'Feb09'!Y125,P175+'Feb09'!Y125)</f>
        <v>0</v>
      </c>
      <c r="Z175" s="60">
        <f>IF(Q175=" ",'Feb09'!Z125,Q175+'Feb09'!Z125)</f>
        <v>0</v>
      </c>
      <c r="AA175" s="60">
        <f>IF(R175=" ",'Feb09'!AA125,R175+'Feb09'!AA125)</f>
        <v>0</v>
      </c>
      <c r="AB175" s="61"/>
      <c r="AC175" s="60">
        <f>IF(T175=" ",'Feb09'!AC125,T175+'Feb09'!AC125)</f>
        <v>0</v>
      </c>
      <c r="AD175" s="99"/>
      <c r="AE175" s="114">
        <f>IF(E175=" ",0,IF(D175="BR",0,IF(D175="D",0,IF(D175="NT",V175,LOOKUP(D175,Free!A:A,Free!C:C)*E$159/12))))</f>
        <v>0</v>
      </c>
      <c r="AF175" s="95">
        <f t="shared" si="181"/>
        <v>0</v>
      </c>
      <c r="AG175" s="95">
        <f t="shared" si="182"/>
        <v>0</v>
      </c>
      <c r="AH175" s="95">
        <f>IF(D175="D",AF175*AH$7,IF(AF175&gt;LOOKUP(E$159,HR!A:A,HR!C:C),(AF175-LOOKUP(E$159,HR!A:A,HR!C:C))*AH$7,0))</f>
        <v>0</v>
      </c>
      <c r="AI175" s="95">
        <f t="shared" si="183"/>
        <v>0</v>
      </c>
      <c r="AJ175" s="95">
        <f>IF(E175=" ",0,IF(D175="BR",0,IF(D175="D",0,IF(D175="NT",M175,LOOKUP(D175,Free!A:A,Free!C:C)*1/12))))</f>
        <v>0</v>
      </c>
      <c r="AK175" s="95">
        <f t="shared" si="184"/>
        <v>0</v>
      </c>
      <c r="AL175" s="95">
        <f t="shared" si="185"/>
        <v>0</v>
      </c>
      <c r="AM175" s="95">
        <f>IF(D175="D",AK175*AM$7,IF(AK175&gt;LOOKUP(1,HR!A:A,HR!C:C),(AK175-LOOKUP(1,HR!A:A,HR!C:C))*AH$7,0))</f>
        <v>0</v>
      </c>
      <c r="AN175" s="95">
        <f t="shared" si="186"/>
        <v>0</v>
      </c>
      <c r="AO175" s="99"/>
      <c r="AP175" s="62"/>
      <c r="AQ175" s="95">
        <f t="shared" si="192"/>
        <v>0</v>
      </c>
      <c r="AR175" s="95">
        <f t="shared" si="193"/>
        <v>0</v>
      </c>
      <c r="AS175" s="95">
        <f t="shared" si="194"/>
        <v>0</v>
      </c>
      <c r="AT175" s="95">
        <f t="shared" si="195"/>
        <v>0</v>
      </c>
      <c r="AU175" s="62"/>
    </row>
    <row r="176" spans="1:47" ht="18" customHeight="1" x14ac:dyDescent="0.2">
      <c r="A176" s="44"/>
      <c r="B176" s="151" t="str">
        <f>IF(E176=" "," ",IF(Employee!F$414&gt;E$159," ",IF(Employee!F$416&lt;E$159," ",Employee!D$420)))</f>
        <v xml:space="preserve"> </v>
      </c>
      <c r="C176" s="32" t="str">
        <f>IF(E176=Employee!D$419,LOOKUP(E$159,NiTable!A:A,NiTable!AV:AV)," ")</f>
        <v xml:space="preserve"> </v>
      </c>
      <c r="D176" s="32" t="str">
        <f>IF(E176=Employee!D$419,LOOKUP(E$159,TaxCode!A:A,TaxCode!CR:CR)," ")</f>
        <v xml:space="preserve"> </v>
      </c>
      <c r="E176" s="152" t="str">
        <f>IF(Employee!D$418="w"," ",IF(Employee!F$414&gt;E$159," ",IF(Employee!F$416&lt;E$159," ",Employee!D$419)))</f>
        <v xml:space="preserve"> </v>
      </c>
      <c r="F176" s="243" t="str">
        <f>IF(E176=" "," ",IF(Employee!F$414&gt;E$159," ",IF(Employee!F$416&lt;E$159," ",Employee!D$405)))</f>
        <v xml:space="preserve"> </v>
      </c>
      <c r="G176" s="167"/>
      <c r="H176" s="127">
        <f>IF(T$159="Y",'Feb09'!H126,0)</f>
        <v>0</v>
      </c>
      <c r="I176" s="121">
        <f>IF(T$159="Y",'Feb09'!I126,0)</f>
        <v>0</v>
      </c>
      <c r="J176" s="121">
        <f>IF(T$159="Y",'Feb09'!J126,0)</f>
        <v>0</v>
      </c>
      <c r="K176" s="121">
        <f>IF(T$159="Y",'Feb09'!K126,I176*J176)</f>
        <v>0</v>
      </c>
      <c r="L176" s="121">
        <f>IF(T$159="Y",'Feb09'!L126,0)</f>
        <v>0</v>
      </c>
      <c r="M176" s="233" t="str">
        <f>IF(E176=" "," ",IF(T$159="Y",'Feb09'!M126,IF((H176+K176+L176)&gt;0,H176+K176+L176," ")))</f>
        <v xml:space="preserve"> </v>
      </c>
      <c r="N176" s="237" t="str">
        <f>IF(M176=" "," ",IF(M176=0," ",IF(Employee!O$414="M1",AN176,AI176-'Feb09'!W126)))</f>
        <v xml:space="preserve"> </v>
      </c>
      <c r="O176" s="132" t="str">
        <f>IF(M176=" "," ",IF(M176=0," ",IF(Employee!P$407&gt;E$159,0,IF(C176="A",MNI!E238,IF(C176="B",MNI!F238,IF(C176="C",MNI!G238,IF(C176="J",MNI!H238," ")))))))</f>
        <v xml:space="preserve"> </v>
      </c>
      <c r="P176" s="123"/>
      <c r="Q176" s="238"/>
      <c r="R176" s="238" t="str">
        <f t="shared" si="191"/>
        <v xml:space="preserve"> </v>
      </c>
      <c r="S176" s="123"/>
      <c r="T176" s="124" t="str">
        <f>IF(M176=" "," ",IF(M176=0," ",MNI!I238))</f>
        <v xml:space="preserve"> </v>
      </c>
      <c r="U176" s="49"/>
      <c r="V176" s="60">
        <f>IF(Employee!H$425=E$159,Employee!D$424+SUM(M176)+'Feb09'!V126,SUM(M176)+'Feb09'!V126)</f>
        <v>0</v>
      </c>
      <c r="W176" s="60">
        <f>IF(Employee!H$425=E$159,Employee!D$425+SUM(N176)+'Feb09'!W126,SUM(N176)+'Feb09'!W126)</f>
        <v>0</v>
      </c>
      <c r="X176" s="60">
        <f>IF(O176=" ",'Feb09'!X126,O176+'Feb09'!X126)</f>
        <v>0</v>
      </c>
      <c r="Y176" s="60">
        <f>IF(P176=" ",'Feb09'!Y126,P176+'Feb09'!Y126)</f>
        <v>0</v>
      </c>
      <c r="Z176" s="60">
        <f>IF(Q176=" ",'Feb09'!Z126,Q176+'Feb09'!Z126)</f>
        <v>0</v>
      </c>
      <c r="AA176" s="60">
        <f>IF(R176=" ",'Feb09'!AA126,R176+'Feb09'!AA126)</f>
        <v>0</v>
      </c>
      <c r="AB176" s="61"/>
      <c r="AC176" s="60">
        <f>IF(T176=" ",'Feb09'!AC126,T176+'Feb09'!AC126)</f>
        <v>0</v>
      </c>
      <c r="AD176" s="99"/>
      <c r="AE176" s="114">
        <f>IF(E176=" ",0,IF(D176="BR",0,IF(D176="D",0,IF(D176="NT",V176,LOOKUP(D176,Free!A:A,Free!C:C)*E$159/12))))</f>
        <v>0</v>
      </c>
      <c r="AF176" s="95">
        <f t="shared" si="181"/>
        <v>0</v>
      </c>
      <c r="AG176" s="95">
        <f t="shared" si="182"/>
        <v>0</v>
      </c>
      <c r="AH176" s="95">
        <f>IF(D176="D",AF176*AH$7,IF(AF176&gt;LOOKUP(E$159,HR!A:A,HR!C:C),(AF176-LOOKUP(E$159,HR!A:A,HR!C:C))*AH$7,0))</f>
        <v>0</v>
      </c>
      <c r="AI176" s="95">
        <f t="shared" si="183"/>
        <v>0</v>
      </c>
      <c r="AJ176" s="95">
        <f>IF(E176=" ",0,IF(D176="BR",0,IF(D176="D",0,IF(D176="NT",M176,LOOKUP(D176,Free!A:A,Free!C:C)*1/12))))</f>
        <v>0</v>
      </c>
      <c r="AK176" s="95">
        <f t="shared" si="184"/>
        <v>0</v>
      </c>
      <c r="AL176" s="95">
        <f t="shared" si="185"/>
        <v>0</v>
      </c>
      <c r="AM176" s="95">
        <f>IF(D176="D",AK176*AM$7,IF(AK176&gt;LOOKUP(1,HR!A:A,HR!C:C),(AK176-LOOKUP(1,HR!A:A,HR!C:C))*AH$7,0))</f>
        <v>0</v>
      </c>
      <c r="AN176" s="95">
        <f t="shared" si="186"/>
        <v>0</v>
      </c>
      <c r="AO176" s="99"/>
      <c r="AP176" s="62"/>
      <c r="AQ176" s="95">
        <f t="shared" si="192"/>
        <v>0</v>
      </c>
      <c r="AR176" s="95">
        <f t="shared" si="193"/>
        <v>0</v>
      </c>
      <c r="AS176" s="95">
        <f t="shared" si="194"/>
        <v>0</v>
      </c>
      <c r="AT176" s="95">
        <f t="shared" si="195"/>
        <v>0</v>
      </c>
      <c r="AU176" s="62"/>
    </row>
    <row r="177" spans="1:47" ht="18" customHeight="1" x14ac:dyDescent="0.2">
      <c r="A177" s="44"/>
      <c r="B177" s="151" t="str">
        <f>IF(E177=" "," ",IF(Employee!F$440&gt;E$159," ",IF(Employee!F$442&lt;E$159," ",Employee!D$446)))</f>
        <v xml:space="preserve"> </v>
      </c>
      <c r="C177" s="32" t="str">
        <f>IF(E177=Employee!D$445,LOOKUP(E$159,NiTable!A:A,NiTable!AY:AY)," ")</f>
        <v xml:space="preserve"> </v>
      </c>
      <c r="D177" s="32" t="str">
        <f>IF(E177=Employee!D$445,LOOKUP(E$159,TaxCode!A:A,TaxCode!CX:CX)," ")</f>
        <v xml:space="preserve"> </v>
      </c>
      <c r="E177" s="152" t="str">
        <f>IF(Employee!D$444="w"," ",IF(Employee!F$440&gt;E$159," ",IF(Employee!F$442&lt;E$159," ",Employee!D$445)))</f>
        <v xml:space="preserve"> </v>
      </c>
      <c r="F177" s="243" t="str">
        <f>IF(E177=" "," ",IF(Employee!F$440&gt;E$159," ",IF(Employee!F$442&lt;E$159," ",Employee!D$431)))</f>
        <v xml:space="preserve"> </v>
      </c>
      <c r="G177" s="167"/>
      <c r="H177" s="127">
        <f>IF(T$159="Y",'Feb09'!H127,0)</f>
        <v>0</v>
      </c>
      <c r="I177" s="121">
        <f>IF(T$159="Y",'Feb09'!I127,0)</f>
        <v>0</v>
      </c>
      <c r="J177" s="121">
        <f>IF(T$159="Y",'Feb09'!J127,0)</f>
        <v>0</v>
      </c>
      <c r="K177" s="121">
        <f>IF(T$159="Y",'Feb09'!K127,I177*J177)</f>
        <v>0</v>
      </c>
      <c r="L177" s="121">
        <f>IF(T$159="Y",'Feb09'!L127,0)</f>
        <v>0</v>
      </c>
      <c r="M177" s="233" t="str">
        <f>IF(E177=" "," ",IF(T$159="Y",'Feb09'!M127,IF((H177+K177+L177)&gt;0,H177+K177+L177," ")))</f>
        <v xml:space="preserve"> </v>
      </c>
      <c r="N177" s="237" t="str">
        <f>IF(M177=" "," ",IF(M177=0," ",IF(Employee!O$440="M1",AN177,AI177-'Feb09'!W127)))</f>
        <v xml:space="preserve"> </v>
      </c>
      <c r="O177" s="132" t="str">
        <f>IF(M177=" "," ",IF(M177=0," ",IF(Employee!P$433&gt;E$159,0,IF(C177="A",MNI!E239,IF(C177="B",MNI!F239,IF(C177="C",MNI!G239,IF(C177="J",MNI!H239," ")))))))</f>
        <v xml:space="preserve"> </v>
      </c>
      <c r="P177" s="123"/>
      <c r="Q177" s="238"/>
      <c r="R177" s="238" t="str">
        <f t="shared" si="191"/>
        <v xml:space="preserve"> </v>
      </c>
      <c r="S177" s="123"/>
      <c r="T177" s="124" t="str">
        <f>IF(M177=" "," ",IF(M177=0," ",MNI!I239))</f>
        <v xml:space="preserve"> </v>
      </c>
      <c r="U177" s="49"/>
      <c r="V177" s="60">
        <f>IF(Employee!H$451=E$159,Employee!D$450+SUM(M177)+'Feb09'!V127,SUM(M177)+'Feb09'!V127)</f>
        <v>0</v>
      </c>
      <c r="W177" s="60">
        <f>IF(Employee!H$451=E$159,Employee!D$451+SUM(N177)+'Feb09'!W127,SUM(N177)+'Feb09'!W127)</f>
        <v>0</v>
      </c>
      <c r="X177" s="60">
        <f>IF(O177=" ",'Feb09'!X127,O177+'Feb09'!X127)</f>
        <v>0</v>
      </c>
      <c r="Y177" s="60">
        <f>IF(P177=" ",'Feb09'!Y127,P177+'Feb09'!Y127)</f>
        <v>0</v>
      </c>
      <c r="Z177" s="60">
        <f>IF(Q177=" ",'Feb09'!Z127,Q177+'Feb09'!Z127)</f>
        <v>0</v>
      </c>
      <c r="AA177" s="60">
        <f>IF(R177=" ",'Feb09'!AA127,R177+'Feb09'!AA127)</f>
        <v>0</v>
      </c>
      <c r="AB177" s="61"/>
      <c r="AC177" s="60">
        <f>IF(T177=" ",'Feb09'!AC127,T177+'Feb09'!AC127)</f>
        <v>0</v>
      </c>
      <c r="AD177" s="99"/>
      <c r="AE177" s="114">
        <f>IF(E177=" ",0,IF(D177="BR",0,IF(D177="D",0,IF(D177="NT",V177,LOOKUP(D177,Free!A:A,Free!C:C)*E$159/12))))</f>
        <v>0</v>
      </c>
      <c r="AF177" s="95">
        <f t="shared" si="181"/>
        <v>0</v>
      </c>
      <c r="AG177" s="95">
        <f t="shared" si="182"/>
        <v>0</v>
      </c>
      <c r="AH177" s="95">
        <f>IF(D177="D",AF177*AH$7,IF(AF177&gt;LOOKUP(E$159,HR!A:A,HR!C:C),(AF177-LOOKUP(E$159,HR!A:A,HR!C:C))*AH$7,0))</f>
        <v>0</v>
      </c>
      <c r="AI177" s="95">
        <f t="shared" si="183"/>
        <v>0</v>
      </c>
      <c r="AJ177" s="95">
        <f>IF(E177=" ",0,IF(D177="BR",0,IF(D177="D",0,IF(D177="NT",M177,LOOKUP(D177,Free!A:A,Free!C:C)*1/12))))</f>
        <v>0</v>
      </c>
      <c r="AK177" s="95">
        <f t="shared" si="184"/>
        <v>0</v>
      </c>
      <c r="AL177" s="95">
        <f t="shared" si="185"/>
        <v>0</v>
      </c>
      <c r="AM177" s="95">
        <f>IF(D177="D",AK177*AM$7,IF(AK177&gt;LOOKUP(1,HR!A:A,HR!C:C),(AK177-LOOKUP(1,HR!A:A,HR!C:C))*AH$7,0))</f>
        <v>0</v>
      </c>
      <c r="AN177" s="95">
        <f t="shared" si="186"/>
        <v>0</v>
      </c>
      <c r="AO177" s="99"/>
      <c r="AP177" s="62"/>
      <c r="AQ177" s="95">
        <f t="shared" si="192"/>
        <v>0</v>
      </c>
      <c r="AR177" s="95">
        <f t="shared" si="193"/>
        <v>0</v>
      </c>
      <c r="AS177" s="95">
        <f t="shared" si="194"/>
        <v>0</v>
      </c>
      <c r="AT177" s="95">
        <f t="shared" si="195"/>
        <v>0</v>
      </c>
      <c r="AU177" s="62"/>
    </row>
    <row r="178" spans="1:47" ht="18" customHeight="1" x14ac:dyDescent="0.2">
      <c r="A178" s="44"/>
      <c r="B178" s="151" t="str">
        <f>IF(E178=" "," ",IF(Employee!F$466&gt;E$159," ",IF(Employee!F$468&lt;E$159," ",Employee!D$472)))</f>
        <v xml:space="preserve"> </v>
      </c>
      <c r="C178" s="32" t="str">
        <f>IF(E178=Employee!D$471,LOOKUP(E$159,NiTable!A:A,NiTable!BB:BB)," ")</f>
        <v xml:space="preserve"> </v>
      </c>
      <c r="D178" s="32" t="str">
        <f>IF(E178=Employee!D$471,LOOKUP(E$159,TaxCode!A:A,TaxCode!DD:DD)," ")</f>
        <v xml:space="preserve"> </v>
      </c>
      <c r="E178" s="152" t="str">
        <f>IF(Employee!D$470="w"," ",IF(Employee!F$466&gt;E$159," ",IF(Employee!F$468&lt;E$159," ",Employee!D$471)))</f>
        <v xml:space="preserve"> </v>
      </c>
      <c r="F178" s="243" t="str">
        <f>IF(E178=" "," ",IF(Employee!F$466&gt;E$159," ",IF(Employee!F$468&lt;E$159," ",Employee!D$457)))</f>
        <v xml:space="preserve"> </v>
      </c>
      <c r="G178" s="167"/>
      <c r="H178" s="127">
        <f>IF(T$159="Y",'Feb09'!H128,0)</f>
        <v>0</v>
      </c>
      <c r="I178" s="121">
        <f>IF(T$159="Y",'Feb09'!I128,0)</f>
        <v>0</v>
      </c>
      <c r="J178" s="121">
        <f>IF(T$159="Y",'Feb09'!J128,0)</f>
        <v>0</v>
      </c>
      <c r="K178" s="121">
        <f>IF(T$159="Y",'Feb09'!K128,I178*J178)</f>
        <v>0</v>
      </c>
      <c r="L178" s="121">
        <f>IF(T$159="Y",'Feb09'!L128,0)</f>
        <v>0</v>
      </c>
      <c r="M178" s="233" t="str">
        <f>IF(E178=" "," ",IF(T$159="Y",'Feb09'!M128,IF((H178+K178+L178)&gt;0,H178+K178+L178," ")))</f>
        <v xml:space="preserve"> </v>
      </c>
      <c r="N178" s="237" t="str">
        <f>IF(M178=" "," ",IF(M178=0," ",IF(Employee!O$466="M1",AN178,AI178-'Feb09'!W128)))</f>
        <v xml:space="preserve"> </v>
      </c>
      <c r="O178" s="132" t="str">
        <f>IF(M178=" "," ",IF(M178=0," ",IF(Employee!P$459&gt;E$159,0,IF(C178="A",MNI!E240,IF(C178="B",MNI!F240,IF(C178="C",MNI!G240,IF(C178="J",MNI!H240," ")))))))</f>
        <v xml:space="preserve"> </v>
      </c>
      <c r="P178" s="123"/>
      <c r="Q178" s="238"/>
      <c r="R178" s="238" t="str">
        <f t="shared" si="191"/>
        <v xml:space="preserve"> </v>
      </c>
      <c r="S178" s="123"/>
      <c r="T178" s="124" t="str">
        <f>IF(M178=" "," ",IF(M178=0," ",MNI!I240))</f>
        <v xml:space="preserve"> </v>
      </c>
      <c r="U178" s="49"/>
      <c r="V178" s="60">
        <f>IF(Employee!H$477=E$159,Employee!D$476+SUM(M178)+'Feb09'!V128,SUM(M178)+'Feb09'!V128)</f>
        <v>0</v>
      </c>
      <c r="W178" s="60">
        <f>IF(Employee!H$477=E$159,Employee!D$477+SUM(N178)+'Feb09'!W128,SUM(N178)+'Feb09'!W128)</f>
        <v>0</v>
      </c>
      <c r="X178" s="60">
        <f>IF(O178=" ",'Feb09'!X128,O178+'Feb09'!X128)</f>
        <v>0</v>
      </c>
      <c r="Y178" s="60">
        <f>IF(P178=" ",'Feb09'!Y128,P178+'Feb09'!Y128)</f>
        <v>0</v>
      </c>
      <c r="Z178" s="60">
        <f>IF(Q178=" ",'Feb09'!Z128,Q178+'Feb09'!Z128)</f>
        <v>0</v>
      </c>
      <c r="AA178" s="60">
        <f>IF(R178=" ",'Feb09'!AA128,R178+'Feb09'!AA128)</f>
        <v>0</v>
      </c>
      <c r="AB178" s="61"/>
      <c r="AC178" s="60">
        <f>IF(T178=" ",'Feb09'!AC128,T178+'Feb09'!AC128)</f>
        <v>0</v>
      </c>
      <c r="AD178" s="99"/>
      <c r="AE178" s="114">
        <f>IF(E178=" ",0,IF(D178="BR",0,IF(D178="D",0,IF(D178="NT",V178,LOOKUP(D178,Free!A:A,Free!C:C)*E$159/12))))</f>
        <v>0</v>
      </c>
      <c r="AF178" s="95">
        <f t="shared" si="181"/>
        <v>0</v>
      </c>
      <c r="AG178" s="95">
        <f t="shared" si="182"/>
        <v>0</v>
      </c>
      <c r="AH178" s="95">
        <f>IF(D178="D",AF178*AH$7,IF(AF178&gt;LOOKUP(E$159,HR!A:A,HR!C:C),(AF178-LOOKUP(E$159,HR!A:A,HR!C:C))*AH$7,0))</f>
        <v>0</v>
      </c>
      <c r="AI178" s="95">
        <f t="shared" si="183"/>
        <v>0</v>
      </c>
      <c r="AJ178" s="95">
        <f>IF(E178=" ",0,IF(D178="BR",0,IF(D178="D",0,IF(D178="NT",M178,LOOKUP(D178,Free!A:A,Free!C:C)*1/12))))</f>
        <v>0</v>
      </c>
      <c r="AK178" s="95">
        <f t="shared" si="184"/>
        <v>0</v>
      </c>
      <c r="AL178" s="95">
        <f t="shared" si="185"/>
        <v>0</v>
      </c>
      <c r="AM178" s="95">
        <f>IF(D178="D",AK178*AM$7,IF(AK178&gt;LOOKUP(1,HR!A:A,HR!C:C),(AK178-LOOKUP(1,HR!A:A,HR!C:C))*AH$7,0))</f>
        <v>0</v>
      </c>
      <c r="AN178" s="95">
        <f t="shared" si="186"/>
        <v>0</v>
      </c>
      <c r="AO178" s="99"/>
      <c r="AP178" s="62"/>
      <c r="AQ178" s="95">
        <f t="shared" si="192"/>
        <v>0</v>
      </c>
      <c r="AR178" s="95">
        <f t="shared" si="193"/>
        <v>0</v>
      </c>
      <c r="AS178" s="95">
        <f t="shared" si="194"/>
        <v>0</v>
      </c>
      <c r="AT178" s="95">
        <f t="shared" si="195"/>
        <v>0</v>
      </c>
      <c r="AU178" s="62"/>
    </row>
    <row r="179" spans="1:47" ht="18" customHeight="1" x14ac:dyDescent="0.2">
      <c r="A179" s="44"/>
      <c r="B179" s="151" t="str">
        <f>IF(E179=" "," ",IF(Employee!F$492&gt;E$159," ",IF(Employee!F$494&lt;E$159," ",Employee!D$498)))</f>
        <v xml:space="preserve"> </v>
      </c>
      <c r="C179" s="32" t="str">
        <f>IF(E179=Employee!D$497,LOOKUP(E$159,NiTable!A:A,NiTable!BE:BE)," ")</f>
        <v xml:space="preserve"> </v>
      </c>
      <c r="D179" s="32" t="str">
        <f>IF(E179=Employee!D$497,LOOKUP(E$159,TaxCode!A:A,TaxCode!DJ:DJ)," ")</f>
        <v xml:space="preserve"> </v>
      </c>
      <c r="E179" s="152" t="str">
        <f>IF(Employee!D$496="w"," ",IF(Employee!F$492&gt;E$159," ",IF(Employee!F$494&lt;E$159," ",Employee!D$497)))</f>
        <v xml:space="preserve"> </v>
      </c>
      <c r="F179" s="243" t="str">
        <f>IF(E179=" "," ",IF(Employee!F$492&gt;E$159," ",IF(Employee!F$494&lt;E$159," ",Employee!D$483)))</f>
        <v xml:space="preserve"> </v>
      </c>
      <c r="G179" s="167"/>
      <c r="H179" s="127">
        <f>IF(T$159="Y",'Feb09'!H129,0)</f>
        <v>0</v>
      </c>
      <c r="I179" s="121">
        <f>IF(T$159="Y",'Feb09'!I129,0)</f>
        <v>0</v>
      </c>
      <c r="J179" s="121">
        <f>IF(T$159="Y",'Feb09'!J129,0)</f>
        <v>0</v>
      </c>
      <c r="K179" s="121">
        <f>IF(T$159="Y",'Feb09'!K129,I179*J179)</f>
        <v>0</v>
      </c>
      <c r="L179" s="121">
        <f>IF(T$159="Y",'Feb09'!L129,0)</f>
        <v>0</v>
      </c>
      <c r="M179" s="233" t="str">
        <f>IF(E179=" "," ",IF(T$159="Y",'Feb09'!M129,IF((H179+K179+L179)&gt;0,H179+K179+L179," ")))</f>
        <v xml:space="preserve"> </v>
      </c>
      <c r="N179" s="237" t="str">
        <f>IF(M179=" "," ",IF(M179=0," ",IF(Employee!O$492="M1",AN179,AI179-'Feb09'!W129)))</f>
        <v xml:space="preserve"> </v>
      </c>
      <c r="O179" s="132" t="str">
        <f>IF(M179=" "," ",IF(M179=0," ",IF(Employee!P$485&gt;E$159,0,IF(C179="A",MNI!E241,IF(C179="B",MNI!F241,IF(C179="C",MNI!G241,IF(C179="J",MNI!H241," ")))))))</f>
        <v xml:space="preserve"> </v>
      </c>
      <c r="P179" s="123"/>
      <c r="Q179" s="238"/>
      <c r="R179" s="238" t="str">
        <f t="shared" si="191"/>
        <v xml:space="preserve"> </v>
      </c>
      <c r="S179" s="123"/>
      <c r="T179" s="124" t="str">
        <f>IF(M179=" "," ",IF(M179=0," ",MNI!I241))</f>
        <v xml:space="preserve"> </v>
      </c>
      <c r="U179" s="49"/>
      <c r="V179" s="60">
        <f>IF(Employee!H$503=E$159,Employee!D$502+SUM(M179)+'Feb09'!V129,SUM(M179)+'Feb09'!V129)</f>
        <v>0</v>
      </c>
      <c r="W179" s="60">
        <f>IF(Employee!H$503=E$159,Employee!D$503+SUM(N179)+'Feb09'!W129,SUM(N179)+'Feb09'!W129)</f>
        <v>0</v>
      </c>
      <c r="X179" s="60">
        <f>IF(O179=" ",'Feb09'!X129,O179+'Feb09'!X129)</f>
        <v>0</v>
      </c>
      <c r="Y179" s="60">
        <f>IF(P179=" ",'Feb09'!Y129,P179+'Feb09'!Y129)</f>
        <v>0</v>
      </c>
      <c r="Z179" s="60">
        <f>IF(Q179=" ",'Feb09'!Z129,Q179+'Feb09'!Z129)</f>
        <v>0</v>
      </c>
      <c r="AA179" s="60">
        <f>IF(R179=" ",'Feb09'!AA129,R179+'Feb09'!AA129)</f>
        <v>0</v>
      </c>
      <c r="AB179" s="61"/>
      <c r="AC179" s="60">
        <f>IF(T179=" ",'Feb09'!AC129,T179+'Feb09'!AC129)</f>
        <v>0</v>
      </c>
      <c r="AD179" s="99"/>
      <c r="AE179" s="114">
        <f>IF(E179=" ",0,IF(D179="BR",0,IF(D179="D",0,IF(D179="NT",V179,LOOKUP(D179,Free!A:A,Free!C:C)*E$159/12))))</f>
        <v>0</v>
      </c>
      <c r="AF179" s="95">
        <f t="shared" si="181"/>
        <v>0</v>
      </c>
      <c r="AG179" s="95">
        <f t="shared" si="182"/>
        <v>0</v>
      </c>
      <c r="AH179" s="95">
        <f>IF(D179="D",AF179*AH$7,IF(AF179&gt;LOOKUP(E$159,HR!A:A,HR!C:C),(AF179-LOOKUP(E$159,HR!A:A,HR!C:C))*AH$7,0))</f>
        <v>0</v>
      </c>
      <c r="AI179" s="95">
        <f t="shared" si="183"/>
        <v>0</v>
      </c>
      <c r="AJ179" s="95">
        <f>IF(E179=" ",0,IF(D179="BR",0,IF(D179="D",0,IF(D179="NT",M179,LOOKUP(D179,Free!A:A,Free!C:C)*1/12))))</f>
        <v>0</v>
      </c>
      <c r="AK179" s="95">
        <f t="shared" si="184"/>
        <v>0</v>
      </c>
      <c r="AL179" s="95">
        <f t="shared" si="185"/>
        <v>0</v>
      </c>
      <c r="AM179" s="95">
        <f>IF(D179="D",AK179*AM$7,IF(AK179&gt;LOOKUP(1,HR!A:A,HR!C:C),(AK179-LOOKUP(1,HR!A:A,HR!C:C))*AH$7,0))</f>
        <v>0</v>
      </c>
      <c r="AN179" s="95">
        <f t="shared" si="186"/>
        <v>0</v>
      </c>
      <c r="AO179" s="99"/>
      <c r="AP179" s="62"/>
      <c r="AQ179" s="95">
        <f t="shared" si="192"/>
        <v>0</v>
      </c>
      <c r="AR179" s="95">
        <f t="shared" si="193"/>
        <v>0</v>
      </c>
      <c r="AS179" s="95">
        <f t="shared" si="194"/>
        <v>0</v>
      </c>
      <c r="AT179" s="95">
        <f t="shared" si="195"/>
        <v>0</v>
      </c>
      <c r="AU179" s="62"/>
    </row>
    <row r="180" spans="1:47" ht="18" customHeight="1" thickBot="1" x14ac:dyDescent="0.25">
      <c r="A180" s="44"/>
      <c r="B180" s="153" t="str">
        <f>IF(E180=" "," ",IF(Employee!F$518&gt;E$159," ",IF(Employee!F$520&lt;E$159," ",Employee!D$524)))</f>
        <v xml:space="preserve"> </v>
      </c>
      <c r="C180" s="111" t="str">
        <f>IF(E180=Employee!D$523,LOOKUP(E$159,NiTable!A:A,NiTable!BH:BH)," ")</f>
        <v xml:space="preserve"> </v>
      </c>
      <c r="D180" s="111" t="str">
        <f>IF(E180=Employee!D$523,LOOKUP(E$159,TaxCode!A:A,TaxCode!DP:DP)," ")</f>
        <v xml:space="preserve"> </v>
      </c>
      <c r="E180" s="154" t="str">
        <f>IF(Employee!D$522="w"," ",IF(Employee!F$518&gt;E$159," ",IF(Employee!F$520&lt;E$159," ",Employee!D$523)))</f>
        <v xml:space="preserve"> </v>
      </c>
      <c r="F180" s="244" t="str">
        <f>IF(E180=" "," ",IF(Employee!F$518&gt;E$159," ",IF(Employee!F$520&lt;E$159," ",Employee!D$509)))</f>
        <v xml:space="preserve"> </v>
      </c>
      <c r="G180" s="167"/>
      <c r="H180" s="146">
        <f>IF(T$159="Y",'Feb09'!H130,0)</f>
        <v>0</v>
      </c>
      <c r="I180" s="147">
        <f>IF(T$159="Y",'Feb09'!I130,0)</f>
        <v>0</v>
      </c>
      <c r="J180" s="147">
        <f>IF(T$159="Y",'Feb09'!J130,0)</f>
        <v>0</v>
      </c>
      <c r="K180" s="147">
        <f>IF(T$159="Y",'Feb09'!K130,I180*J180)</f>
        <v>0</v>
      </c>
      <c r="L180" s="147">
        <f>IF(T$159="Y",'Feb09'!L130,0)</f>
        <v>0</v>
      </c>
      <c r="M180" s="234" t="str">
        <f>IF(E180=" "," ",IF(T$159="Y",'Feb09'!M130,IF((H180+K180+L180)&gt;0,H180+K180+L180," ")))</f>
        <v xml:space="preserve"> </v>
      </c>
      <c r="N180" s="134" t="str">
        <f>IF(M180=" "," ",IF(M180=0," ",IF(Employee!O$518="M1",AN180,AI180-'Feb09'!W130)))</f>
        <v xml:space="preserve"> </v>
      </c>
      <c r="O180" s="132" t="str">
        <f>IF(M180=" "," ",IF(M180=0," ",IF(Employee!P$511&gt;E$159,0,IF(C180="A",MNI!E242,IF(C180="B",MNI!F242,IF(C180="C",MNI!G242,IF(C180="J",MNI!H242," ")))))))</f>
        <v xml:space="preserve"> </v>
      </c>
      <c r="P180" s="135"/>
      <c r="Q180" s="239"/>
      <c r="R180" s="238" t="str">
        <f t="shared" si="191"/>
        <v xml:space="preserve"> </v>
      </c>
      <c r="S180" s="123"/>
      <c r="T180" s="124" t="str">
        <f>IF(M180=" "," ",IF(M180=0," ",MNI!I242))</f>
        <v xml:space="preserve"> </v>
      </c>
      <c r="U180" s="49"/>
      <c r="V180" s="60">
        <f>IF(Employee!H$529=E$159,Employee!D$528+SUM(M180)+'Feb09'!V130,SUM(M180)+'Feb09'!V130)</f>
        <v>0</v>
      </c>
      <c r="W180" s="60">
        <f>IF(Employee!H$529=E$159,Employee!D$529+SUM(N180)+'Feb09'!W130,SUM(N180)+'Feb09'!W130)</f>
        <v>0</v>
      </c>
      <c r="X180" s="60">
        <f>IF(O180=" ",'Feb09'!X130,O180+'Feb09'!X130)</f>
        <v>0</v>
      </c>
      <c r="Y180" s="60">
        <f>IF(P180=" ",'Feb09'!Y130,P180+'Feb09'!Y130)</f>
        <v>0</v>
      </c>
      <c r="Z180" s="60">
        <f>IF(Q180=" ",'Feb09'!Z130,Q180+'Feb09'!Z130)</f>
        <v>0</v>
      </c>
      <c r="AA180" s="60">
        <f>IF(R180=" ",'Feb09'!AA130,R180+'Feb09'!AA130)</f>
        <v>0</v>
      </c>
      <c r="AB180" s="61"/>
      <c r="AC180" s="60">
        <f>IF(T180=" ",'Feb09'!AC130,T180+'Feb09'!AC130)</f>
        <v>0</v>
      </c>
      <c r="AD180" s="99"/>
      <c r="AE180" s="114">
        <f>IF(E180=" ",0,IF(D180="BR",0,IF(D180="D",0,IF(D180="NT",V180,LOOKUP(D180,Free!A:A,Free!C:C)*E$159/12))))</f>
        <v>0</v>
      </c>
      <c r="AF180" s="95">
        <f t="shared" si="181"/>
        <v>0</v>
      </c>
      <c r="AG180" s="95">
        <f t="shared" si="182"/>
        <v>0</v>
      </c>
      <c r="AH180" s="95">
        <f>IF(D180="D",AF180*AH$7,IF(AF180&gt;LOOKUP(E$159,HR!A:A,HR!C:C),(AF180-LOOKUP(E$159,HR!A:A,HR!C:C))*AH$7,0))</f>
        <v>0</v>
      </c>
      <c r="AI180" s="95">
        <f t="shared" si="183"/>
        <v>0</v>
      </c>
      <c r="AJ180" s="95">
        <f>IF(E180=" ",0,IF(D180="BR",0,IF(D180="D",0,IF(D180="NT",M180,LOOKUP(D180,Free!A:A,Free!C:C)*1/12))))</f>
        <v>0</v>
      </c>
      <c r="AK180" s="95">
        <f t="shared" si="184"/>
        <v>0</v>
      </c>
      <c r="AL180" s="95">
        <f t="shared" si="185"/>
        <v>0</v>
      </c>
      <c r="AM180" s="95">
        <f>IF(D180="D",AK180*AM$7,IF(AK180&gt;LOOKUP(1,HR!A:A,HR!C:C),(AK180-LOOKUP(1,HR!A:A,HR!C:C))*AH$7,0))</f>
        <v>0</v>
      </c>
      <c r="AN180" s="95">
        <f t="shared" si="186"/>
        <v>0</v>
      </c>
      <c r="AO180" s="99"/>
      <c r="AP180" s="62"/>
      <c r="AQ180" s="95">
        <f t="shared" si="192"/>
        <v>0</v>
      </c>
      <c r="AR180" s="95">
        <f t="shared" si="193"/>
        <v>0</v>
      </c>
      <c r="AS180" s="95">
        <f t="shared" si="194"/>
        <v>0</v>
      </c>
      <c r="AT180" s="95">
        <f t="shared" si="195"/>
        <v>0</v>
      </c>
      <c r="AU180" s="62"/>
    </row>
    <row r="181" spans="1:47" ht="18" customHeight="1" thickTop="1" thickBot="1" x14ac:dyDescent="0.25">
      <c r="A181" s="48"/>
      <c r="B181" s="158"/>
      <c r="C181" s="156"/>
      <c r="D181" s="156"/>
      <c r="E181" s="157"/>
      <c r="F181" s="397" t="s">
        <v>7</v>
      </c>
      <c r="G181" s="398"/>
      <c r="H181" s="134"/>
      <c r="I181" s="135"/>
      <c r="J181" s="135"/>
      <c r="K181" s="174"/>
      <c r="L181" s="174"/>
      <c r="M181" s="173">
        <f t="shared" ref="M181:R181" si="196">SUM(M161:M180)</f>
        <v>0</v>
      </c>
      <c r="N181" s="173">
        <f t="shared" si="196"/>
        <v>0</v>
      </c>
      <c r="O181" s="173">
        <f t="shared" si="196"/>
        <v>0</v>
      </c>
      <c r="P181" s="173">
        <f t="shared" si="196"/>
        <v>0</v>
      </c>
      <c r="Q181" s="173">
        <f t="shared" si="196"/>
        <v>0</v>
      </c>
      <c r="R181" s="165">
        <f t="shared" si="196"/>
        <v>0</v>
      </c>
      <c r="S181" s="123"/>
      <c r="T181" s="165">
        <f>SUM(T161:T180)</f>
        <v>0</v>
      </c>
      <c r="U181" s="50"/>
      <c r="V181" s="60"/>
      <c r="AD181" s="99"/>
      <c r="AO181" s="99"/>
      <c r="AP181" s="62"/>
      <c r="AU181" s="62"/>
    </row>
    <row r="182" spans="1:47" ht="24" customHeight="1" x14ac:dyDescent="0.2">
      <c r="A182" s="62"/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45"/>
    </row>
    <row r="183" spans="1:47" ht="12.75" customHeight="1" x14ac:dyDescent="0.2">
      <c r="AL183" s="393" t="s">
        <v>111</v>
      </c>
      <c r="AM183" s="394"/>
      <c r="AN183" s="395"/>
      <c r="AQ183" s="213">
        <f>SUM(AQ11:AQ181)</f>
        <v>0</v>
      </c>
      <c r="AR183" s="213">
        <f>SUM(AR11:AR181)</f>
        <v>0</v>
      </c>
      <c r="AS183" s="213">
        <f>SUM(AS11:AS181)</f>
        <v>0</v>
      </c>
      <c r="AT183" s="213">
        <f>SUM(AT11:AT181)</f>
        <v>0</v>
      </c>
    </row>
    <row r="184" spans="1:47" ht="13.5" customHeight="1" thickBot="1" x14ac:dyDescent="0.25">
      <c r="F184" s="257" t="s">
        <v>276</v>
      </c>
      <c r="M184" s="440" t="s">
        <v>277</v>
      </c>
      <c r="N184" s="441"/>
      <c r="O184" s="441"/>
      <c r="P184" s="441"/>
      <c r="Q184" s="441"/>
      <c r="R184" s="441"/>
      <c r="T184" s="273"/>
    </row>
    <row r="185" spans="1:47" ht="12.75" customHeight="1" x14ac:dyDescent="0.2">
      <c r="F185" s="259" t="str">
        <f>IF(B161="D",Employee!D15," ")</f>
        <v xml:space="preserve"> </v>
      </c>
      <c r="M185" s="268" t="str">
        <f t="shared" ref="M185:M204" si="197">IF(B161="D",M161," ")</f>
        <v xml:space="preserve"> </v>
      </c>
      <c r="N185" s="269" t="str">
        <f t="shared" ref="N185:N204" si="198">IF(B161="D",N161," ")</f>
        <v xml:space="preserve"> </v>
      </c>
      <c r="O185" s="269" t="str">
        <f t="shared" ref="O185:O204" si="199">IF(B161="D",O161," ")</f>
        <v xml:space="preserve"> </v>
      </c>
      <c r="P185" s="269" t="str">
        <f t="shared" ref="P185:P204" si="200">IF(B161="D",P161," ")</f>
        <v xml:space="preserve"> </v>
      </c>
      <c r="Q185" s="269" t="str">
        <f t="shared" ref="Q185:Q204" si="201">IF(B161="D",Q161," ")</f>
        <v xml:space="preserve"> </v>
      </c>
      <c r="R185" s="262" t="str">
        <f t="shared" ref="R185:R204" si="202">IF(B161="D",R161," ")</f>
        <v xml:space="preserve"> </v>
      </c>
      <c r="S185" s="256"/>
      <c r="T185" s="259" t="str">
        <f t="shared" ref="T185:T204" si="203">IF(B161="D",T161," ")</f>
        <v xml:space="preserve"> </v>
      </c>
      <c r="AL185" s="393" t="s">
        <v>112</v>
      </c>
      <c r="AM185" s="394"/>
      <c r="AN185" s="395"/>
      <c r="AQ185" s="215">
        <f>IF((AQ183-(O1+T1)*0.13)&gt;0,AQ183-(Q1+T1)*0.13,0)</f>
        <v>0</v>
      </c>
      <c r="AR185" s="215">
        <f>AR183</f>
        <v>0</v>
      </c>
      <c r="AS185" s="215">
        <f>AS183</f>
        <v>0</v>
      </c>
      <c r="AT185" s="215">
        <f>AT183</f>
        <v>0</v>
      </c>
    </row>
    <row r="186" spans="1:47" x14ac:dyDescent="0.2">
      <c r="F186" s="260" t="str">
        <f>IF(B162="D",Employee!D41," ")</f>
        <v xml:space="preserve"> </v>
      </c>
      <c r="M186" s="270" t="str">
        <f t="shared" si="197"/>
        <v xml:space="preserve"> </v>
      </c>
      <c r="N186" s="266" t="str">
        <f t="shared" si="198"/>
        <v xml:space="preserve"> </v>
      </c>
      <c r="O186" s="266" t="str">
        <f t="shared" si="199"/>
        <v xml:space="preserve"> </v>
      </c>
      <c r="P186" s="266" t="str">
        <f t="shared" si="200"/>
        <v xml:space="preserve"> </v>
      </c>
      <c r="Q186" s="266" t="str">
        <f t="shared" si="201"/>
        <v xml:space="preserve"> </v>
      </c>
      <c r="R186" s="263" t="str">
        <f t="shared" si="202"/>
        <v xml:space="preserve"> </v>
      </c>
      <c r="S186" s="256"/>
      <c r="T186" s="260" t="str">
        <f t="shared" si="203"/>
        <v xml:space="preserve"> </v>
      </c>
    </row>
    <row r="187" spans="1:47" ht="12.75" customHeight="1" x14ac:dyDescent="0.2">
      <c r="F187" s="260" t="str">
        <f>IF(B163="D",Employee!D67," ")</f>
        <v xml:space="preserve"> </v>
      </c>
      <c r="M187" s="270" t="str">
        <f t="shared" si="197"/>
        <v xml:space="preserve"> </v>
      </c>
      <c r="N187" s="266" t="str">
        <f t="shared" si="198"/>
        <v xml:space="preserve"> </v>
      </c>
      <c r="O187" s="266" t="str">
        <f t="shared" si="199"/>
        <v xml:space="preserve"> </v>
      </c>
      <c r="P187" s="266" t="str">
        <f t="shared" si="200"/>
        <v xml:space="preserve"> </v>
      </c>
      <c r="Q187" s="266" t="str">
        <f t="shared" si="201"/>
        <v xml:space="preserve"> </v>
      </c>
      <c r="R187" s="263" t="str">
        <f t="shared" si="202"/>
        <v xml:space="preserve"> </v>
      </c>
      <c r="S187" s="256"/>
      <c r="T187" s="260" t="str">
        <f t="shared" si="203"/>
        <v xml:space="preserve"> </v>
      </c>
      <c r="AL187" s="393" t="s">
        <v>113</v>
      </c>
      <c r="AM187" s="394"/>
      <c r="AN187" s="395"/>
      <c r="AQ187" s="221"/>
      <c r="AR187" s="215">
        <f>AR185*0.045</f>
        <v>0</v>
      </c>
      <c r="AS187" s="215">
        <f>AS185*0.045</f>
        <v>0</v>
      </c>
      <c r="AT187" s="215">
        <f>AT185*0.045</f>
        <v>0</v>
      </c>
    </row>
    <row r="188" spans="1:47" x14ac:dyDescent="0.2">
      <c r="F188" s="260" t="str">
        <f>IF(B164="D",Employee!D93," ")</f>
        <v xml:space="preserve"> </v>
      </c>
      <c r="M188" s="270" t="str">
        <f t="shared" si="197"/>
        <v xml:space="preserve"> </v>
      </c>
      <c r="N188" s="266" t="str">
        <f t="shared" si="198"/>
        <v xml:space="preserve"> </v>
      </c>
      <c r="O188" s="266" t="str">
        <f t="shared" si="199"/>
        <v xml:space="preserve"> </v>
      </c>
      <c r="P188" s="266" t="str">
        <f t="shared" si="200"/>
        <v xml:space="preserve"> </v>
      </c>
      <c r="Q188" s="266" t="str">
        <f t="shared" si="201"/>
        <v xml:space="preserve"> </v>
      </c>
      <c r="R188" s="263" t="str">
        <f t="shared" si="202"/>
        <v xml:space="preserve"> </v>
      </c>
      <c r="S188" s="256"/>
      <c r="T188" s="260" t="str">
        <f t="shared" si="203"/>
        <v xml:space="preserve"> </v>
      </c>
    </row>
    <row r="189" spans="1:47" x14ac:dyDescent="0.2">
      <c r="F189" s="260" t="str">
        <f>IF(B165="D",Employee!D119," ")</f>
        <v xml:space="preserve"> </v>
      </c>
      <c r="M189" s="270" t="str">
        <f t="shared" si="197"/>
        <v xml:space="preserve"> </v>
      </c>
      <c r="N189" s="266" t="str">
        <f t="shared" si="198"/>
        <v xml:space="preserve"> </v>
      </c>
      <c r="O189" s="266" t="str">
        <f t="shared" si="199"/>
        <v xml:space="preserve"> </v>
      </c>
      <c r="P189" s="266" t="str">
        <f t="shared" si="200"/>
        <v xml:space="preserve"> </v>
      </c>
      <c r="Q189" s="266" t="str">
        <f t="shared" si="201"/>
        <v xml:space="preserve"> </v>
      </c>
      <c r="R189" s="263" t="str">
        <f t="shared" si="202"/>
        <v xml:space="preserve"> </v>
      </c>
      <c r="S189" s="256"/>
      <c r="T189" s="260" t="str">
        <f t="shared" si="203"/>
        <v xml:space="preserve"> </v>
      </c>
    </row>
    <row r="190" spans="1:47" x14ac:dyDescent="0.2">
      <c r="F190" s="260" t="str">
        <f>IF(B166="D",Employee!D145," ")</f>
        <v xml:space="preserve"> </v>
      </c>
      <c r="M190" s="270" t="str">
        <f t="shared" si="197"/>
        <v xml:space="preserve"> </v>
      </c>
      <c r="N190" s="266" t="str">
        <f t="shared" si="198"/>
        <v xml:space="preserve"> </v>
      </c>
      <c r="O190" s="266" t="str">
        <f t="shared" si="199"/>
        <v xml:space="preserve"> </v>
      </c>
      <c r="P190" s="266" t="str">
        <f t="shared" si="200"/>
        <v xml:space="preserve"> </v>
      </c>
      <c r="Q190" s="266" t="str">
        <f t="shared" si="201"/>
        <v xml:space="preserve"> </v>
      </c>
      <c r="R190" s="263" t="str">
        <f t="shared" si="202"/>
        <v xml:space="preserve"> </v>
      </c>
      <c r="S190" s="256"/>
      <c r="T190" s="260" t="str">
        <f t="shared" si="203"/>
        <v xml:space="preserve"> </v>
      </c>
      <c r="AL190" s="385" t="s">
        <v>114</v>
      </c>
      <c r="AM190" s="386"/>
      <c r="AN190" s="387"/>
      <c r="AQ190" s="214">
        <f>AQ185+'Feb09'!AQ140</f>
        <v>0</v>
      </c>
      <c r="AR190" s="214">
        <f>AR185+'Feb09'!AR140</f>
        <v>0</v>
      </c>
      <c r="AS190" s="214">
        <f>AS185+'Feb09'!AS140</f>
        <v>0</v>
      </c>
      <c r="AT190" s="214">
        <f>AT185+'Feb09'!AT140</f>
        <v>0</v>
      </c>
    </row>
    <row r="191" spans="1:47" x14ac:dyDescent="0.2">
      <c r="F191" s="260" t="str">
        <f>IF(B167="D",Employee!D171," ")</f>
        <v xml:space="preserve"> </v>
      </c>
      <c r="M191" s="270" t="str">
        <f t="shared" si="197"/>
        <v xml:space="preserve"> </v>
      </c>
      <c r="N191" s="266" t="str">
        <f t="shared" si="198"/>
        <v xml:space="preserve"> </v>
      </c>
      <c r="O191" s="266" t="str">
        <f t="shared" si="199"/>
        <v xml:space="preserve"> </v>
      </c>
      <c r="P191" s="266" t="str">
        <f t="shared" si="200"/>
        <v xml:space="preserve"> </v>
      </c>
      <c r="Q191" s="266" t="str">
        <f t="shared" si="201"/>
        <v xml:space="preserve"> </v>
      </c>
      <c r="R191" s="263" t="str">
        <f t="shared" si="202"/>
        <v xml:space="preserve"> </v>
      </c>
      <c r="S191" s="256"/>
      <c r="T191" s="260" t="str">
        <f t="shared" si="203"/>
        <v xml:space="preserve"> </v>
      </c>
    </row>
    <row r="192" spans="1:47" x14ac:dyDescent="0.2">
      <c r="F192" s="260" t="str">
        <f>IF(B168="D",Employee!D197," ")</f>
        <v xml:space="preserve"> </v>
      </c>
      <c r="M192" s="270" t="str">
        <f t="shared" si="197"/>
        <v xml:space="preserve"> </v>
      </c>
      <c r="N192" s="266" t="str">
        <f t="shared" si="198"/>
        <v xml:space="preserve"> </v>
      </c>
      <c r="O192" s="266" t="str">
        <f t="shared" si="199"/>
        <v xml:space="preserve"> </v>
      </c>
      <c r="P192" s="266" t="str">
        <f t="shared" si="200"/>
        <v xml:space="preserve"> </v>
      </c>
      <c r="Q192" s="266" t="str">
        <f t="shared" si="201"/>
        <v xml:space="preserve"> </v>
      </c>
      <c r="R192" s="263" t="str">
        <f t="shared" si="202"/>
        <v xml:space="preserve"> </v>
      </c>
      <c r="S192" s="256"/>
      <c r="T192" s="260" t="str">
        <f t="shared" si="203"/>
        <v xml:space="preserve"> </v>
      </c>
      <c r="AL192" s="385" t="s">
        <v>115</v>
      </c>
      <c r="AM192" s="386"/>
      <c r="AN192" s="387"/>
      <c r="AQ192" s="221"/>
      <c r="AR192" s="214">
        <f>AR187+'Feb09'!AR142</f>
        <v>0</v>
      </c>
      <c r="AS192" s="214">
        <f>AS187+'Feb09'!AS142</f>
        <v>0</v>
      </c>
      <c r="AT192" s="214">
        <f>AT187+'Feb09'!AT142</f>
        <v>0</v>
      </c>
    </row>
    <row r="193" spans="6:20" x14ac:dyDescent="0.2">
      <c r="F193" s="260" t="str">
        <f>IF(B169="D",Employee!D223," ")</f>
        <v xml:space="preserve"> </v>
      </c>
      <c r="M193" s="270" t="str">
        <f t="shared" si="197"/>
        <v xml:space="preserve"> </v>
      </c>
      <c r="N193" s="266" t="str">
        <f t="shared" si="198"/>
        <v xml:space="preserve"> </v>
      </c>
      <c r="O193" s="266" t="str">
        <f t="shared" si="199"/>
        <v xml:space="preserve"> </v>
      </c>
      <c r="P193" s="266" t="str">
        <f t="shared" si="200"/>
        <v xml:space="preserve"> </v>
      </c>
      <c r="Q193" s="266" t="str">
        <f t="shared" si="201"/>
        <v xml:space="preserve"> </v>
      </c>
      <c r="R193" s="263" t="str">
        <f t="shared" si="202"/>
        <v xml:space="preserve"> </v>
      </c>
      <c r="S193" s="256"/>
      <c r="T193" s="260" t="str">
        <f t="shared" si="203"/>
        <v xml:space="preserve"> </v>
      </c>
    </row>
    <row r="194" spans="6:20" x14ac:dyDescent="0.2">
      <c r="F194" s="260" t="str">
        <f>IF(B170="D",Employee!D249," ")</f>
        <v xml:space="preserve"> </v>
      </c>
      <c r="M194" s="270" t="str">
        <f t="shared" si="197"/>
        <v xml:space="preserve"> </v>
      </c>
      <c r="N194" s="266" t="str">
        <f t="shared" si="198"/>
        <v xml:space="preserve"> </v>
      </c>
      <c r="O194" s="266" t="str">
        <f t="shared" si="199"/>
        <v xml:space="preserve"> </v>
      </c>
      <c r="P194" s="266" t="str">
        <f t="shared" si="200"/>
        <v xml:space="preserve"> </v>
      </c>
      <c r="Q194" s="266" t="str">
        <f t="shared" si="201"/>
        <v xml:space="preserve"> </v>
      </c>
      <c r="R194" s="263" t="str">
        <f t="shared" si="202"/>
        <v xml:space="preserve"> </v>
      </c>
      <c r="S194" s="256"/>
      <c r="T194" s="260" t="str">
        <f t="shared" si="203"/>
        <v xml:space="preserve"> </v>
      </c>
    </row>
    <row r="195" spans="6:20" x14ac:dyDescent="0.2">
      <c r="F195" s="260" t="str">
        <f>IF(B171="D",Employee!D275," ")</f>
        <v xml:space="preserve"> </v>
      </c>
      <c r="M195" s="270" t="str">
        <f t="shared" si="197"/>
        <v xml:space="preserve"> </v>
      </c>
      <c r="N195" s="266" t="str">
        <f t="shared" si="198"/>
        <v xml:space="preserve"> </v>
      </c>
      <c r="O195" s="266" t="str">
        <f t="shared" si="199"/>
        <v xml:space="preserve"> </v>
      </c>
      <c r="P195" s="266" t="str">
        <f t="shared" si="200"/>
        <v xml:space="preserve"> </v>
      </c>
      <c r="Q195" s="266" t="str">
        <f t="shared" si="201"/>
        <v xml:space="preserve"> </v>
      </c>
      <c r="R195" s="263" t="str">
        <f t="shared" si="202"/>
        <v xml:space="preserve"> </v>
      </c>
      <c r="S195" s="256"/>
      <c r="T195" s="260" t="str">
        <f t="shared" si="203"/>
        <v xml:space="preserve"> </v>
      </c>
    </row>
    <row r="196" spans="6:20" x14ac:dyDescent="0.2">
      <c r="F196" s="260" t="str">
        <f>IF(B172="D",Employee!D301," ")</f>
        <v xml:space="preserve"> </v>
      </c>
      <c r="M196" s="270" t="str">
        <f t="shared" si="197"/>
        <v xml:space="preserve"> </v>
      </c>
      <c r="N196" s="266" t="str">
        <f t="shared" si="198"/>
        <v xml:space="preserve"> </v>
      </c>
      <c r="O196" s="266" t="str">
        <f t="shared" si="199"/>
        <v xml:space="preserve"> </v>
      </c>
      <c r="P196" s="266" t="str">
        <f t="shared" si="200"/>
        <v xml:space="preserve"> </v>
      </c>
      <c r="Q196" s="266" t="str">
        <f t="shared" si="201"/>
        <v xml:space="preserve"> </v>
      </c>
      <c r="R196" s="263" t="str">
        <f t="shared" si="202"/>
        <v xml:space="preserve"> </v>
      </c>
      <c r="S196" s="256"/>
      <c r="T196" s="260" t="str">
        <f t="shared" si="203"/>
        <v xml:space="preserve"> </v>
      </c>
    </row>
    <row r="197" spans="6:20" x14ac:dyDescent="0.2">
      <c r="F197" s="260" t="str">
        <f>IF(B173="D",Employee!D327," ")</f>
        <v xml:space="preserve"> </v>
      </c>
      <c r="M197" s="270" t="str">
        <f t="shared" si="197"/>
        <v xml:space="preserve"> </v>
      </c>
      <c r="N197" s="266" t="str">
        <f t="shared" si="198"/>
        <v xml:space="preserve"> </v>
      </c>
      <c r="O197" s="266" t="str">
        <f t="shared" si="199"/>
        <v xml:space="preserve"> </v>
      </c>
      <c r="P197" s="266" t="str">
        <f t="shared" si="200"/>
        <v xml:space="preserve"> </v>
      </c>
      <c r="Q197" s="266" t="str">
        <f t="shared" si="201"/>
        <v xml:space="preserve"> </v>
      </c>
      <c r="R197" s="263" t="str">
        <f t="shared" si="202"/>
        <v xml:space="preserve"> </v>
      </c>
      <c r="S197" s="256"/>
      <c r="T197" s="260" t="str">
        <f t="shared" si="203"/>
        <v xml:space="preserve"> </v>
      </c>
    </row>
    <row r="198" spans="6:20" x14ac:dyDescent="0.2">
      <c r="F198" s="260" t="str">
        <f>IF(B174="D",Employee!D353," ")</f>
        <v xml:space="preserve"> </v>
      </c>
      <c r="M198" s="270" t="str">
        <f t="shared" si="197"/>
        <v xml:space="preserve"> </v>
      </c>
      <c r="N198" s="266" t="str">
        <f t="shared" si="198"/>
        <v xml:space="preserve"> </v>
      </c>
      <c r="O198" s="266" t="str">
        <f t="shared" si="199"/>
        <v xml:space="preserve"> </v>
      </c>
      <c r="P198" s="266" t="str">
        <f t="shared" si="200"/>
        <v xml:space="preserve"> </v>
      </c>
      <c r="Q198" s="266" t="str">
        <f t="shared" si="201"/>
        <v xml:space="preserve"> </v>
      </c>
      <c r="R198" s="263" t="str">
        <f t="shared" si="202"/>
        <v xml:space="preserve"> </v>
      </c>
      <c r="S198" s="256"/>
      <c r="T198" s="260" t="str">
        <f t="shared" si="203"/>
        <v xml:space="preserve"> </v>
      </c>
    </row>
    <row r="199" spans="6:20" x14ac:dyDescent="0.2">
      <c r="F199" s="260" t="str">
        <f>IF(B175="D",Employee!D379," ")</f>
        <v xml:space="preserve"> </v>
      </c>
      <c r="M199" s="270" t="str">
        <f t="shared" si="197"/>
        <v xml:space="preserve"> </v>
      </c>
      <c r="N199" s="266" t="str">
        <f t="shared" si="198"/>
        <v xml:space="preserve"> </v>
      </c>
      <c r="O199" s="266" t="str">
        <f t="shared" si="199"/>
        <v xml:space="preserve"> </v>
      </c>
      <c r="P199" s="266" t="str">
        <f t="shared" si="200"/>
        <v xml:space="preserve"> </v>
      </c>
      <c r="Q199" s="266" t="str">
        <f t="shared" si="201"/>
        <v xml:space="preserve"> </v>
      </c>
      <c r="R199" s="263" t="str">
        <f t="shared" si="202"/>
        <v xml:space="preserve"> </v>
      </c>
      <c r="S199" s="256"/>
      <c r="T199" s="260" t="str">
        <f t="shared" si="203"/>
        <v xml:space="preserve"> </v>
      </c>
    </row>
    <row r="200" spans="6:20" x14ac:dyDescent="0.2">
      <c r="F200" s="260" t="str">
        <f>IF(B176="D",Employee!D405," ")</f>
        <v xml:space="preserve"> </v>
      </c>
      <c r="M200" s="270" t="str">
        <f t="shared" si="197"/>
        <v xml:space="preserve"> </v>
      </c>
      <c r="N200" s="266" t="str">
        <f t="shared" si="198"/>
        <v xml:space="preserve"> </v>
      </c>
      <c r="O200" s="266" t="str">
        <f t="shared" si="199"/>
        <v xml:space="preserve"> </v>
      </c>
      <c r="P200" s="266" t="str">
        <f t="shared" si="200"/>
        <v xml:space="preserve"> </v>
      </c>
      <c r="Q200" s="266" t="str">
        <f t="shared" si="201"/>
        <v xml:space="preserve"> </v>
      </c>
      <c r="R200" s="263" t="str">
        <f t="shared" si="202"/>
        <v xml:space="preserve"> </v>
      </c>
      <c r="S200" s="256"/>
      <c r="T200" s="260" t="str">
        <f t="shared" si="203"/>
        <v xml:space="preserve"> </v>
      </c>
    </row>
    <row r="201" spans="6:20" x14ac:dyDescent="0.2">
      <c r="F201" s="260" t="str">
        <f>IF(B177="D",Employee!D431," ")</f>
        <v xml:space="preserve"> </v>
      </c>
      <c r="M201" s="270" t="str">
        <f t="shared" si="197"/>
        <v xml:space="preserve"> </v>
      </c>
      <c r="N201" s="266" t="str">
        <f t="shared" si="198"/>
        <v xml:space="preserve"> </v>
      </c>
      <c r="O201" s="266" t="str">
        <f t="shared" si="199"/>
        <v xml:space="preserve"> </v>
      </c>
      <c r="P201" s="266" t="str">
        <f t="shared" si="200"/>
        <v xml:space="preserve"> </v>
      </c>
      <c r="Q201" s="266" t="str">
        <f t="shared" si="201"/>
        <v xml:space="preserve"> </v>
      </c>
      <c r="R201" s="263" t="str">
        <f t="shared" si="202"/>
        <v xml:space="preserve"> </v>
      </c>
      <c r="S201" s="256"/>
      <c r="T201" s="260" t="str">
        <f t="shared" si="203"/>
        <v xml:space="preserve"> </v>
      </c>
    </row>
    <row r="202" spans="6:20" x14ac:dyDescent="0.2">
      <c r="F202" s="260" t="str">
        <f>IF(B178="D",Employee!D457," ")</f>
        <v xml:space="preserve"> </v>
      </c>
      <c r="M202" s="270" t="str">
        <f t="shared" si="197"/>
        <v xml:space="preserve"> </v>
      </c>
      <c r="N202" s="266" t="str">
        <f t="shared" si="198"/>
        <v xml:space="preserve"> </v>
      </c>
      <c r="O202" s="266" t="str">
        <f t="shared" si="199"/>
        <v xml:space="preserve"> </v>
      </c>
      <c r="P202" s="266" t="str">
        <f t="shared" si="200"/>
        <v xml:space="preserve"> </v>
      </c>
      <c r="Q202" s="266" t="str">
        <f t="shared" si="201"/>
        <v xml:space="preserve"> </v>
      </c>
      <c r="R202" s="263" t="str">
        <f t="shared" si="202"/>
        <v xml:space="preserve"> </v>
      </c>
      <c r="S202" s="256"/>
      <c r="T202" s="260" t="str">
        <f t="shared" si="203"/>
        <v xml:space="preserve"> </v>
      </c>
    </row>
    <row r="203" spans="6:20" x14ac:dyDescent="0.2">
      <c r="F203" s="260" t="str">
        <f>IF(B179="D",Employee!D483," ")</f>
        <v xml:space="preserve"> </v>
      </c>
      <c r="M203" s="270" t="str">
        <f t="shared" si="197"/>
        <v xml:space="preserve"> </v>
      </c>
      <c r="N203" s="266" t="str">
        <f t="shared" si="198"/>
        <v xml:space="preserve"> </v>
      </c>
      <c r="O203" s="266" t="str">
        <f t="shared" si="199"/>
        <v xml:space="preserve"> </v>
      </c>
      <c r="P203" s="266" t="str">
        <f t="shared" si="200"/>
        <v xml:space="preserve"> </v>
      </c>
      <c r="Q203" s="266" t="str">
        <f t="shared" si="201"/>
        <v xml:space="preserve"> </v>
      </c>
      <c r="R203" s="263" t="str">
        <f t="shared" si="202"/>
        <v xml:space="preserve"> </v>
      </c>
      <c r="S203" s="256"/>
      <c r="T203" s="260" t="str">
        <f t="shared" si="203"/>
        <v xml:space="preserve"> </v>
      </c>
    </row>
    <row r="204" spans="6:20" ht="13.5" thickBot="1" x14ac:dyDescent="0.25">
      <c r="F204" s="261" t="str">
        <f>IF(B180="D",Employee!D509," ")</f>
        <v xml:space="preserve"> </v>
      </c>
      <c r="M204" s="271" t="str">
        <f t="shared" si="197"/>
        <v xml:space="preserve"> </v>
      </c>
      <c r="N204" s="272" t="str">
        <f t="shared" si="198"/>
        <v xml:space="preserve"> </v>
      </c>
      <c r="O204" s="272" t="str">
        <f t="shared" si="199"/>
        <v xml:space="preserve"> </v>
      </c>
      <c r="P204" s="272" t="str">
        <f t="shared" si="200"/>
        <v xml:space="preserve"> </v>
      </c>
      <c r="Q204" s="272" t="str">
        <f t="shared" si="201"/>
        <v xml:space="preserve"> </v>
      </c>
      <c r="R204" s="264" t="str">
        <f t="shared" si="202"/>
        <v xml:space="preserve"> </v>
      </c>
      <c r="S204" s="256"/>
      <c r="T204" s="261" t="str">
        <f t="shared" si="203"/>
        <v xml:space="preserve"> </v>
      </c>
    </row>
    <row r="205" spans="6:20" x14ac:dyDescent="0.2">
      <c r="F205" s="258" t="s">
        <v>278</v>
      </c>
      <c r="M205" s="265">
        <v>0</v>
      </c>
      <c r="N205" s="267">
        <v>0</v>
      </c>
      <c r="O205" s="265">
        <v>0</v>
      </c>
      <c r="P205" s="265">
        <v>0</v>
      </c>
      <c r="Q205" s="265">
        <v>0</v>
      </c>
      <c r="R205" s="265">
        <v>0</v>
      </c>
      <c r="S205" s="256"/>
      <c r="T205" s="265">
        <v>0</v>
      </c>
    </row>
  </sheetData>
  <sheetCalcPr fullCalcOnLoad="1"/>
  <mergeCells count="119">
    <mergeCell ref="M184:R184"/>
    <mergeCell ref="A1:A6"/>
    <mergeCell ref="F181:G181"/>
    <mergeCell ref="B182:T182"/>
    <mergeCell ref="K134:M134"/>
    <mergeCell ref="O134:R134"/>
    <mergeCell ref="F156:G156"/>
    <mergeCell ref="B157:T157"/>
    <mergeCell ref="N3:N6"/>
    <mergeCell ref="O3:O6"/>
    <mergeCell ref="AA3:AA6"/>
    <mergeCell ref="H3:H6"/>
    <mergeCell ref="I3:I6"/>
    <mergeCell ref="J3:J6"/>
    <mergeCell ref="K3:K6"/>
    <mergeCell ref="L3:L6"/>
    <mergeCell ref="M3:M6"/>
    <mergeCell ref="P3:P6"/>
    <mergeCell ref="Q3:Q6"/>
    <mergeCell ref="R58:T58"/>
    <mergeCell ref="B34:D34"/>
    <mergeCell ref="H34:J34"/>
    <mergeCell ref="K34:M34"/>
    <mergeCell ref="O34:R34"/>
    <mergeCell ref="AJ3:AJ6"/>
    <mergeCell ref="V3:V6"/>
    <mergeCell ref="W3:W6"/>
    <mergeCell ref="X3:X6"/>
    <mergeCell ref="Y3:Y6"/>
    <mergeCell ref="O83:Q83"/>
    <mergeCell ref="R83:T83"/>
    <mergeCell ref="F56:G56"/>
    <mergeCell ref="B57:T57"/>
    <mergeCell ref="B58:E58"/>
    <mergeCell ref="B59:D59"/>
    <mergeCell ref="H59:J59"/>
    <mergeCell ref="K59:M59"/>
    <mergeCell ref="O59:R59"/>
    <mergeCell ref="O58:Q58"/>
    <mergeCell ref="O109:R109"/>
    <mergeCell ref="O108:Q108"/>
    <mergeCell ref="R108:T108"/>
    <mergeCell ref="F81:G81"/>
    <mergeCell ref="B82:T82"/>
    <mergeCell ref="B83:E83"/>
    <mergeCell ref="B84:D84"/>
    <mergeCell ref="H84:J84"/>
    <mergeCell ref="K84:M84"/>
    <mergeCell ref="O84:R84"/>
    <mergeCell ref="B159:D159"/>
    <mergeCell ref="H159:J159"/>
    <mergeCell ref="K159:M159"/>
    <mergeCell ref="O159:R159"/>
    <mergeCell ref="F106:G106"/>
    <mergeCell ref="B107:T107"/>
    <mergeCell ref="B108:E108"/>
    <mergeCell ref="B109:D109"/>
    <mergeCell ref="H109:J109"/>
    <mergeCell ref="K109:M109"/>
    <mergeCell ref="B135:E135"/>
    <mergeCell ref="F131:G131"/>
    <mergeCell ref="B132:T132"/>
    <mergeCell ref="B158:E158"/>
    <mergeCell ref="B133:E133"/>
    <mergeCell ref="B134:D134"/>
    <mergeCell ref="H134:J134"/>
    <mergeCell ref="O133:Q133"/>
    <mergeCell ref="R133:T133"/>
    <mergeCell ref="O158:Q15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T3:AT6"/>
    <mergeCell ref="AN3:AN6"/>
    <mergeCell ref="B7:T7"/>
    <mergeCell ref="B8:E8"/>
    <mergeCell ref="AK3:AK6"/>
    <mergeCell ref="AC3:AC6"/>
    <mergeCell ref="AE3:AE6"/>
    <mergeCell ref="AF3:AF6"/>
    <mergeCell ref="AG3:AG6"/>
    <mergeCell ref="R3:R6"/>
    <mergeCell ref="AQ3:AQ6"/>
    <mergeCell ref="AR3:AR6"/>
    <mergeCell ref="AS3:AS6"/>
    <mergeCell ref="O9:R9"/>
    <mergeCell ref="T3:T6"/>
    <mergeCell ref="AL3:AL6"/>
    <mergeCell ref="AM3:AM6"/>
    <mergeCell ref="AH3:AH6"/>
    <mergeCell ref="AI3:AI6"/>
    <mergeCell ref="Z3:Z6"/>
    <mergeCell ref="B3:B6"/>
    <mergeCell ref="C3:C6"/>
    <mergeCell ref="D3:D6"/>
    <mergeCell ref="E3:E6"/>
    <mergeCell ref="AL192:AN192"/>
    <mergeCell ref="AL183:AN183"/>
    <mergeCell ref="AL185:AN185"/>
    <mergeCell ref="AL187:AN187"/>
    <mergeCell ref="AL190:AN190"/>
    <mergeCell ref="R158:T158"/>
    <mergeCell ref="B1:F2"/>
    <mergeCell ref="V1:AC2"/>
    <mergeCell ref="AE1:AN2"/>
    <mergeCell ref="AQ1:AT2"/>
    <mergeCell ref="G1:H1"/>
    <mergeCell ref="I1:L1"/>
    <mergeCell ref="G2:H2"/>
    <mergeCell ref="I2:L2"/>
    <mergeCell ref="U1:U6"/>
    <mergeCell ref="F3:F6"/>
  </mergeCells>
  <phoneticPr fontId="5" type="noConversion"/>
  <dataValidations count="1">
    <dataValidation type="list" allowBlank="1" showInputMessage="1" showErrorMessage="1" sqref="G111:G130 G161:G180 G136:G155 G11:G30 G36:G55 G61:G80 G86:G10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38" max="16383" man="1"/>
    <brk id="80" max="16383" man="1"/>
    <brk id="112" max="16383" man="1"/>
    <brk id="16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67"/>
  <sheetViews>
    <sheetView workbookViewId="0">
      <pane ySplit="1" topLeftCell="A2" activePane="bottomLeft" state="frozen"/>
      <selection pane="bottomLeft" activeCell="G1" sqref="G1:J1"/>
    </sheetView>
  </sheetViews>
  <sheetFormatPr defaultRowHeight="11.25" x14ac:dyDescent="0.2"/>
  <cols>
    <col min="1" max="1" width="3.140625" style="283" customWidth="1"/>
    <col min="2" max="2" width="9.140625" style="284"/>
    <col min="3" max="4" width="9.140625" style="298"/>
    <col min="5" max="5" width="5.7109375" style="298" customWidth="1"/>
    <col min="6" max="12" width="9.140625" style="283"/>
    <col min="13" max="13" width="6.85546875" style="297" customWidth="1"/>
    <col min="14" max="14" width="9.140625" style="297"/>
    <col min="15" max="15" width="5.7109375" style="297" customWidth="1"/>
    <col min="16" max="16" width="9.28515625" style="297" bestFit="1" customWidth="1"/>
    <col min="17" max="17" width="2" style="283" customWidth="1"/>
    <col min="18" max="16384" width="9.140625" style="283"/>
  </cols>
  <sheetData>
    <row r="1" spans="1:17" ht="23.25" thickBot="1" x14ac:dyDescent="0.25">
      <c r="A1" s="277"/>
      <c r="B1" s="278" t="s">
        <v>8</v>
      </c>
      <c r="C1" s="279" t="s">
        <v>9</v>
      </c>
      <c r="D1" s="279" t="s">
        <v>10</v>
      </c>
      <c r="E1" s="285"/>
      <c r="F1" s="280"/>
      <c r="G1" s="460" t="s">
        <v>378</v>
      </c>
      <c r="H1" s="461"/>
      <c r="I1" s="461"/>
      <c r="J1" s="462"/>
      <c r="K1" s="280"/>
      <c r="L1" s="280"/>
      <c r="M1" s="281"/>
      <c r="N1" s="282" t="s">
        <v>379</v>
      </c>
      <c r="O1" s="281"/>
      <c r="P1" s="281"/>
      <c r="Q1" s="280"/>
    </row>
    <row r="2" spans="1:17" ht="24" x14ac:dyDescent="0.2">
      <c r="A2" s="277"/>
      <c r="B2" s="284">
        <v>39544</v>
      </c>
      <c r="C2" s="285">
        <v>1</v>
      </c>
      <c r="D2" s="285">
        <v>1</v>
      </c>
      <c r="E2" s="285">
        <f>B2</f>
        <v>39544</v>
      </c>
      <c r="F2" s="457" t="s">
        <v>345</v>
      </c>
      <c r="G2" s="458"/>
      <c r="H2" s="458"/>
      <c r="I2" s="459"/>
      <c r="J2" s="459"/>
      <c r="K2" s="459"/>
      <c r="L2" s="459"/>
      <c r="M2" s="286" t="s">
        <v>346</v>
      </c>
      <c r="N2" s="286" t="s">
        <v>347</v>
      </c>
      <c r="O2" s="281"/>
      <c r="P2" s="286" t="s">
        <v>348</v>
      </c>
      <c r="Q2" s="280"/>
    </row>
    <row r="3" spans="1:17" ht="12" x14ac:dyDescent="0.2">
      <c r="A3" s="277"/>
      <c r="B3" s="284">
        <v>39545</v>
      </c>
      <c r="C3" s="285">
        <v>1</v>
      </c>
      <c r="D3" s="285">
        <v>1</v>
      </c>
      <c r="E3" s="285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280"/>
    </row>
    <row r="4" spans="1:17" ht="12" x14ac:dyDescent="0.2">
      <c r="A4" s="277"/>
      <c r="B4" s="284">
        <v>39546</v>
      </c>
      <c r="C4" s="285">
        <v>1</v>
      </c>
      <c r="D4" s="285">
        <v>1</v>
      </c>
      <c r="E4" s="285"/>
      <c r="F4" s="456" t="s">
        <v>349</v>
      </c>
      <c r="G4" s="456"/>
      <c r="H4" s="456"/>
      <c r="I4" s="456"/>
      <c r="J4" s="456"/>
      <c r="K4" s="456"/>
      <c r="L4" s="456"/>
      <c r="M4" s="281"/>
      <c r="N4" s="288">
        <v>90</v>
      </c>
      <c r="O4" s="281" t="s">
        <v>350</v>
      </c>
      <c r="P4" s="289">
        <f>ROUNDUP(N4*52/12,0)</f>
        <v>390</v>
      </c>
      <c r="Q4" s="280"/>
    </row>
    <row r="5" spans="1:17" ht="12" x14ac:dyDescent="0.2">
      <c r="A5" s="277"/>
      <c r="B5" s="284">
        <v>39547</v>
      </c>
      <c r="C5" s="285">
        <v>1</v>
      </c>
      <c r="D5" s="285">
        <v>1</v>
      </c>
      <c r="E5" s="285"/>
      <c r="F5" s="456" t="s">
        <v>351</v>
      </c>
      <c r="G5" s="456"/>
      <c r="H5" s="456"/>
      <c r="I5" s="456"/>
      <c r="J5" s="456"/>
      <c r="K5" s="456"/>
      <c r="L5" s="456"/>
      <c r="M5" s="287"/>
      <c r="N5" s="288">
        <v>770</v>
      </c>
      <c r="O5" s="281" t="s">
        <v>350</v>
      </c>
      <c r="P5" s="289">
        <f>ROUNDUP(N5*52/12,0)</f>
        <v>3337</v>
      </c>
      <c r="Q5" s="280"/>
    </row>
    <row r="6" spans="1:17" ht="12" x14ac:dyDescent="0.2">
      <c r="A6" s="277"/>
      <c r="B6" s="284">
        <v>39548</v>
      </c>
      <c r="C6" s="285">
        <v>1</v>
      </c>
      <c r="D6" s="285">
        <v>1</v>
      </c>
      <c r="E6" s="285"/>
      <c r="F6" s="456" t="s">
        <v>352</v>
      </c>
      <c r="G6" s="456"/>
      <c r="H6" s="456"/>
      <c r="I6" s="456"/>
      <c r="J6" s="456"/>
      <c r="K6" s="456"/>
      <c r="L6" s="456"/>
      <c r="M6" s="281"/>
      <c r="N6" s="288">
        <v>105</v>
      </c>
      <c r="O6" s="281" t="s">
        <v>350</v>
      </c>
      <c r="P6" s="289">
        <v>453</v>
      </c>
      <c r="Q6" s="280"/>
    </row>
    <row r="7" spans="1:17" ht="12" x14ac:dyDescent="0.2">
      <c r="A7" s="277"/>
      <c r="B7" s="284">
        <v>39549</v>
      </c>
      <c r="C7" s="285">
        <v>1</v>
      </c>
      <c r="D7" s="285">
        <v>1</v>
      </c>
      <c r="E7" s="285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280"/>
    </row>
    <row r="8" spans="1:17" ht="12" x14ac:dyDescent="0.2">
      <c r="A8" s="277"/>
      <c r="B8" s="284">
        <v>39550</v>
      </c>
      <c r="C8" s="285">
        <v>1</v>
      </c>
      <c r="D8" s="285">
        <v>1</v>
      </c>
      <c r="E8" s="285"/>
      <c r="F8" s="456" t="s">
        <v>353</v>
      </c>
      <c r="G8" s="456"/>
      <c r="H8" s="456"/>
      <c r="I8" s="456"/>
      <c r="J8" s="456"/>
      <c r="K8" s="456"/>
      <c r="L8" s="456"/>
      <c r="M8" s="281" t="s">
        <v>354</v>
      </c>
      <c r="N8" s="290">
        <v>11</v>
      </c>
      <c r="O8" s="281" t="s">
        <v>355</v>
      </c>
      <c r="P8" s="291"/>
      <c r="Q8" s="280"/>
    </row>
    <row r="9" spans="1:17" ht="12" x14ac:dyDescent="0.2">
      <c r="A9" s="277"/>
      <c r="B9" s="284">
        <v>39551</v>
      </c>
      <c r="C9" s="285">
        <v>2</v>
      </c>
      <c r="D9" s="285">
        <v>1</v>
      </c>
      <c r="E9" s="285"/>
      <c r="F9" s="456" t="s">
        <v>356</v>
      </c>
      <c r="G9" s="456"/>
      <c r="H9" s="456"/>
      <c r="I9" s="456"/>
      <c r="J9" s="456"/>
      <c r="K9" s="456"/>
      <c r="L9" s="456"/>
      <c r="M9" s="281" t="s">
        <v>357</v>
      </c>
      <c r="N9" s="290">
        <v>4.8499999999999996</v>
      </c>
      <c r="O9" s="281" t="s">
        <v>355</v>
      </c>
      <c r="P9" s="291"/>
      <c r="Q9" s="280"/>
    </row>
    <row r="10" spans="1:17" ht="12" x14ac:dyDescent="0.2">
      <c r="A10" s="277"/>
      <c r="B10" s="284">
        <v>39552</v>
      </c>
      <c r="C10" s="285">
        <v>2</v>
      </c>
      <c r="D10" s="285">
        <v>1</v>
      </c>
      <c r="E10" s="285"/>
      <c r="F10" s="456" t="s">
        <v>358</v>
      </c>
      <c r="G10" s="456"/>
      <c r="H10" s="456"/>
      <c r="I10" s="456"/>
      <c r="J10" s="456"/>
      <c r="K10" s="456"/>
      <c r="L10" s="456"/>
      <c r="M10" s="281" t="s">
        <v>359</v>
      </c>
      <c r="N10" s="290">
        <v>0</v>
      </c>
      <c r="O10" s="281" t="s">
        <v>355</v>
      </c>
      <c r="P10" s="291"/>
      <c r="Q10" s="280"/>
    </row>
    <row r="11" spans="1:17" ht="12" x14ac:dyDescent="0.2">
      <c r="A11" s="277"/>
      <c r="B11" s="284">
        <v>39553</v>
      </c>
      <c r="C11" s="285">
        <v>2</v>
      </c>
      <c r="D11" s="285">
        <v>1</v>
      </c>
      <c r="E11" s="285"/>
      <c r="F11" s="456" t="s">
        <v>360</v>
      </c>
      <c r="G11" s="456"/>
      <c r="H11" s="456"/>
      <c r="I11" s="456"/>
      <c r="J11" s="456"/>
      <c r="K11" s="456"/>
      <c r="L11" s="456"/>
      <c r="M11" s="281" t="s">
        <v>361</v>
      </c>
      <c r="N11" s="290">
        <v>1</v>
      </c>
      <c r="O11" s="281" t="s">
        <v>355</v>
      </c>
      <c r="P11" s="291"/>
      <c r="Q11" s="280"/>
    </row>
    <row r="12" spans="1:17" ht="12" x14ac:dyDescent="0.2">
      <c r="A12" s="277"/>
      <c r="B12" s="284">
        <v>39554</v>
      </c>
      <c r="C12" s="285">
        <v>2</v>
      </c>
      <c r="D12" s="285">
        <v>1</v>
      </c>
      <c r="E12" s="285"/>
      <c r="F12" s="456"/>
      <c r="G12" s="456"/>
      <c r="H12" s="456"/>
      <c r="I12" s="456"/>
      <c r="J12" s="456"/>
      <c r="K12" s="456"/>
      <c r="L12" s="456"/>
      <c r="M12" s="456"/>
      <c r="N12" s="456"/>
      <c r="O12" s="456"/>
      <c r="P12" s="456"/>
      <c r="Q12" s="280"/>
    </row>
    <row r="13" spans="1:17" ht="12" x14ac:dyDescent="0.2">
      <c r="A13" s="277"/>
      <c r="B13" s="284">
        <v>39555</v>
      </c>
      <c r="C13" s="285">
        <v>2</v>
      </c>
      <c r="D13" s="285">
        <v>1</v>
      </c>
      <c r="E13" s="285"/>
      <c r="F13" s="456" t="s">
        <v>362</v>
      </c>
      <c r="G13" s="456"/>
      <c r="H13" s="456"/>
      <c r="I13" s="456"/>
      <c r="J13" s="456"/>
      <c r="K13" s="456"/>
      <c r="L13" s="456"/>
      <c r="M13" s="281"/>
      <c r="N13" s="290">
        <v>1</v>
      </c>
      <c r="O13" s="281" t="s">
        <v>355</v>
      </c>
      <c r="P13" s="291"/>
      <c r="Q13" s="280"/>
    </row>
    <row r="14" spans="1:17" ht="12" x14ac:dyDescent="0.2">
      <c r="A14" s="277"/>
      <c r="B14" s="284">
        <v>39556</v>
      </c>
      <c r="C14" s="285">
        <v>2</v>
      </c>
      <c r="D14" s="285">
        <v>1</v>
      </c>
      <c r="E14" s="285"/>
      <c r="F14" s="456" t="s">
        <v>363</v>
      </c>
      <c r="G14" s="456"/>
      <c r="H14" s="456"/>
      <c r="I14" s="456"/>
      <c r="J14" s="456"/>
      <c r="K14" s="456"/>
      <c r="L14" s="456"/>
      <c r="M14" s="281"/>
      <c r="N14" s="290">
        <v>12.8</v>
      </c>
      <c r="O14" s="281" t="s">
        <v>355</v>
      </c>
      <c r="P14" s="291"/>
      <c r="Q14" s="280"/>
    </row>
    <row r="15" spans="1:17" ht="12" x14ac:dyDescent="0.2">
      <c r="A15" s="277"/>
      <c r="B15" s="284">
        <v>39557</v>
      </c>
      <c r="C15" s="285">
        <v>2</v>
      </c>
      <c r="D15" s="285">
        <v>1</v>
      </c>
      <c r="E15" s="285"/>
      <c r="F15" s="280"/>
      <c r="G15" s="280"/>
      <c r="H15" s="280"/>
      <c r="I15" s="280"/>
      <c r="J15" s="280"/>
      <c r="K15" s="280"/>
      <c r="L15" s="280"/>
      <c r="M15" s="281"/>
      <c r="N15" s="281"/>
      <c r="O15" s="281"/>
      <c r="P15" s="281"/>
      <c r="Q15" s="280"/>
    </row>
    <row r="16" spans="1:17" ht="12" x14ac:dyDescent="0.2">
      <c r="A16" s="277"/>
      <c r="B16" s="284">
        <v>39558</v>
      </c>
      <c r="C16" s="285">
        <v>3</v>
      </c>
      <c r="D16" s="285">
        <v>1</v>
      </c>
      <c r="E16" s="285"/>
      <c r="F16" s="280"/>
      <c r="G16" s="280"/>
      <c r="H16" s="280"/>
      <c r="I16" s="280"/>
      <c r="J16" s="280"/>
      <c r="K16" s="280"/>
      <c r="L16" s="280"/>
      <c r="M16" s="281"/>
      <c r="N16" s="281"/>
      <c r="O16" s="281"/>
      <c r="P16" s="281"/>
      <c r="Q16" s="280"/>
    </row>
    <row r="17" spans="1:17" ht="24" x14ac:dyDescent="0.2">
      <c r="A17" s="277"/>
      <c r="B17" s="284">
        <v>39559</v>
      </c>
      <c r="C17" s="285">
        <v>3</v>
      </c>
      <c r="D17" s="285">
        <v>1</v>
      </c>
      <c r="E17" s="285"/>
      <c r="F17" s="457" t="s">
        <v>364</v>
      </c>
      <c r="G17" s="458"/>
      <c r="H17" s="458"/>
      <c r="I17" s="458"/>
      <c r="J17" s="458"/>
      <c r="K17" s="458"/>
      <c r="L17" s="458"/>
      <c r="M17" s="281"/>
      <c r="N17" s="286" t="s">
        <v>1</v>
      </c>
      <c r="O17" s="281"/>
      <c r="P17" s="286" t="s">
        <v>399</v>
      </c>
      <c r="Q17" s="280"/>
    </row>
    <row r="18" spans="1:17" ht="12" x14ac:dyDescent="0.2">
      <c r="A18" s="277"/>
      <c r="B18" s="284">
        <v>39560</v>
      </c>
      <c r="C18" s="285">
        <v>3</v>
      </c>
      <c r="D18" s="285">
        <v>1</v>
      </c>
      <c r="E18" s="285"/>
      <c r="F18" s="280"/>
      <c r="G18" s="280"/>
      <c r="H18" s="280"/>
      <c r="I18" s="280"/>
      <c r="J18" s="280"/>
      <c r="K18" s="280"/>
      <c r="L18" s="280"/>
      <c r="M18" s="281"/>
      <c r="N18" s="281"/>
      <c r="O18" s="281"/>
      <c r="P18" s="281"/>
      <c r="Q18" s="280"/>
    </row>
    <row r="19" spans="1:17" ht="24" customHeight="1" x14ac:dyDescent="0.2">
      <c r="A19" s="277"/>
      <c r="B19" s="284">
        <v>39561</v>
      </c>
      <c r="C19" s="285">
        <v>3</v>
      </c>
      <c r="D19" s="285">
        <v>1</v>
      </c>
      <c r="E19" s="285"/>
      <c r="F19" s="464" t="s">
        <v>398</v>
      </c>
      <c r="G19" s="464"/>
      <c r="H19" s="464"/>
      <c r="I19" s="464"/>
      <c r="J19" s="464"/>
      <c r="K19" s="464"/>
      <c r="L19" s="464"/>
      <c r="M19" s="281"/>
      <c r="N19" s="313">
        <v>5435</v>
      </c>
      <c r="O19" s="281" t="s">
        <v>350</v>
      </c>
      <c r="P19" s="314">
        <v>6035</v>
      </c>
      <c r="Q19" s="280"/>
    </row>
    <row r="20" spans="1:17" ht="12" x14ac:dyDescent="0.2">
      <c r="A20" s="277"/>
      <c r="B20" s="284">
        <v>39562</v>
      </c>
      <c r="C20" s="285">
        <v>3</v>
      </c>
      <c r="D20" s="285">
        <v>1</v>
      </c>
      <c r="E20" s="285"/>
      <c r="F20" s="280"/>
      <c r="G20" s="280"/>
      <c r="H20" s="280"/>
      <c r="I20" s="280"/>
      <c r="J20" s="280"/>
      <c r="K20" s="280"/>
      <c r="L20" s="280"/>
      <c r="M20" s="281"/>
      <c r="N20" s="281"/>
      <c r="O20" s="281"/>
      <c r="P20" s="281"/>
      <c r="Q20" s="280"/>
    </row>
    <row r="21" spans="1:17" ht="12" x14ac:dyDescent="0.2">
      <c r="A21" s="277"/>
      <c r="B21" s="284">
        <v>39563</v>
      </c>
      <c r="C21" s="285">
        <v>3</v>
      </c>
      <c r="D21" s="285">
        <v>1</v>
      </c>
      <c r="E21" s="285"/>
      <c r="F21" s="456" t="s">
        <v>396</v>
      </c>
      <c r="G21" s="456"/>
      <c r="H21" s="456"/>
      <c r="I21" s="456"/>
      <c r="J21" s="456"/>
      <c r="K21" s="456"/>
      <c r="L21" s="456"/>
      <c r="M21" s="281"/>
      <c r="N21" s="292">
        <v>20</v>
      </c>
      <c r="O21" s="281" t="s">
        <v>355</v>
      </c>
      <c r="P21" s="281"/>
      <c r="Q21" s="280"/>
    </row>
    <row r="22" spans="1:17" ht="12" x14ac:dyDescent="0.2">
      <c r="A22" s="277"/>
      <c r="B22" s="284">
        <v>39564</v>
      </c>
      <c r="C22" s="285">
        <v>3</v>
      </c>
      <c r="D22" s="285">
        <v>1</v>
      </c>
      <c r="E22" s="285"/>
      <c r="F22" s="456" t="s">
        <v>397</v>
      </c>
      <c r="G22" s="456"/>
      <c r="H22" s="456"/>
      <c r="I22" s="456"/>
      <c r="J22" s="456"/>
      <c r="K22" s="456"/>
      <c r="L22" s="456"/>
      <c r="M22" s="281"/>
      <c r="N22" s="292">
        <v>40</v>
      </c>
      <c r="O22" s="281" t="s">
        <v>355</v>
      </c>
      <c r="P22" s="281"/>
      <c r="Q22" s="280"/>
    </row>
    <row r="23" spans="1:17" ht="12" x14ac:dyDescent="0.2">
      <c r="A23" s="277"/>
      <c r="B23" s="284">
        <v>39565</v>
      </c>
      <c r="C23" s="285">
        <v>4</v>
      </c>
      <c r="D23" s="285">
        <v>1</v>
      </c>
      <c r="E23" s="285"/>
      <c r="F23" s="280"/>
      <c r="G23" s="280"/>
      <c r="H23" s="280"/>
      <c r="I23" s="280"/>
      <c r="J23" s="280"/>
      <c r="K23" s="280"/>
      <c r="L23" s="280"/>
      <c r="M23" s="281"/>
      <c r="N23" s="281"/>
      <c r="O23" s="281"/>
      <c r="P23" s="281"/>
      <c r="Q23" s="280"/>
    </row>
    <row r="24" spans="1:17" ht="24" x14ac:dyDescent="0.2">
      <c r="A24" s="277"/>
      <c r="B24" s="284">
        <v>39566</v>
      </c>
      <c r="C24" s="285">
        <v>4</v>
      </c>
      <c r="D24" s="285">
        <v>1</v>
      </c>
      <c r="E24" s="285"/>
      <c r="F24" s="280" t="s">
        <v>380</v>
      </c>
      <c r="G24" s="293"/>
      <c r="H24" s="280"/>
      <c r="I24" s="280"/>
      <c r="J24" s="294" t="s">
        <v>381</v>
      </c>
      <c r="K24" s="294" t="s">
        <v>382</v>
      </c>
      <c r="L24" s="280"/>
      <c r="M24" s="281"/>
      <c r="N24" s="286" t="s">
        <v>365</v>
      </c>
      <c r="O24" s="281"/>
      <c r="P24" s="281"/>
      <c r="Q24" s="280"/>
    </row>
    <row r="25" spans="1:17" ht="12" x14ac:dyDescent="0.2">
      <c r="A25" s="277"/>
      <c r="B25" s="284">
        <v>39567</v>
      </c>
      <c r="C25" s="285">
        <v>4</v>
      </c>
      <c r="D25" s="285">
        <v>1</v>
      </c>
      <c r="E25" s="285"/>
      <c r="F25" s="280"/>
      <c r="G25" s="280"/>
      <c r="H25" s="280"/>
      <c r="I25" s="280"/>
      <c r="J25" s="280"/>
      <c r="K25" s="280"/>
      <c r="L25" s="280"/>
      <c r="M25" s="281"/>
      <c r="N25" s="281"/>
      <c r="O25" s="281"/>
      <c r="P25" s="281"/>
      <c r="Q25" s="280"/>
    </row>
    <row r="26" spans="1:17" ht="12" x14ac:dyDescent="0.2">
      <c r="A26" s="277"/>
      <c r="B26" s="284">
        <v>39568</v>
      </c>
      <c r="C26" s="285">
        <v>4</v>
      </c>
      <c r="D26" s="285">
        <v>1</v>
      </c>
      <c r="E26" s="285"/>
      <c r="F26" s="280" t="s">
        <v>383</v>
      </c>
      <c r="G26" s="280"/>
      <c r="H26" s="295">
        <v>0.2</v>
      </c>
      <c r="I26" s="280"/>
      <c r="J26" s="280">
        <v>0</v>
      </c>
      <c r="K26" s="280">
        <v>34800</v>
      </c>
      <c r="L26" s="280"/>
      <c r="M26" s="281"/>
      <c r="N26" s="296">
        <v>0</v>
      </c>
      <c r="O26" s="281"/>
      <c r="P26" s="281"/>
      <c r="Q26" s="280"/>
    </row>
    <row r="27" spans="1:17" ht="12" x14ac:dyDescent="0.2">
      <c r="A27" s="277"/>
      <c r="B27" s="284">
        <v>39569</v>
      </c>
      <c r="C27" s="285">
        <v>4</v>
      </c>
      <c r="D27" s="285">
        <v>1</v>
      </c>
      <c r="E27" s="285"/>
      <c r="F27" s="280" t="s">
        <v>384</v>
      </c>
      <c r="G27" s="280"/>
      <c r="H27" s="295">
        <v>0.4</v>
      </c>
      <c r="I27" s="280"/>
      <c r="J27" s="280" t="s">
        <v>400</v>
      </c>
      <c r="K27" s="280"/>
      <c r="L27" s="280"/>
      <c r="M27" s="281"/>
      <c r="N27" s="296">
        <v>34800</v>
      </c>
      <c r="O27" s="281"/>
      <c r="P27" s="281"/>
      <c r="Q27" s="280"/>
    </row>
    <row r="28" spans="1:17" ht="12" x14ac:dyDescent="0.2">
      <c r="A28" s="277"/>
      <c r="B28" s="284">
        <v>39570</v>
      </c>
      <c r="C28" s="285">
        <v>4</v>
      </c>
      <c r="D28" s="285">
        <v>1</v>
      </c>
      <c r="E28" s="285"/>
      <c r="F28" s="280"/>
      <c r="G28" s="280"/>
      <c r="H28" s="280"/>
      <c r="I28" s="280"/>
      <c r="J28" s="280"/>
      <c r="K28" s="280"/>
      <c r="L28" s="280"/>
      <c r="M28" s="281"/>
      <c r="N28" s="281"/>
      <c r="O28" s="281"/>
      <c r="P28" s="281"/>
      <c r="Q28" s="280"/>
    </row>
    <row r="29" spans="1:17" x14ac:dyDescent="0.2">
      <c r="A29" s="277"/>
      <c r="B29" s="284">
        <v>39571</v>
      </c>
      <c r="C29" s="285">
        <v>4</v>
      </c>
      <c r="D29" s="285">
        <v>1</v>
      </c>
      <c r="E29" s="285"/>
    </row>
    <row r="30" spans="1:17" x14ac:dyDescent="0.2">
      <c r="A30" s="277"/>
      <c r="B30" s="284">
        <v>39572</v>
      </c>
      <c r="C30" s="285">
        <v>5</v>
      </c>
      <c r="D30" s="285">
        <v>1</v>
      </c>
      <c r="E30" s="285"/>
    </row>
    <row r="31" spans="1:17" x14ac:dyDescent="0.2">
      <c r="A31" s="277"/>
      <c r="B31" s="284">
        <v>39573</v>
      </c>
      <c r="C31" s="285">
        <v>5</v>
      </c>
      <c r="D31" s="285">
        <v>1</v>
      </c>
      <c r="E31" s="285"/>
    </row>
    <row r="32" spans="1:17" x14ac:dyDescent="0.2">
      <c r="A32" s="277"/>
      <c r="B32" s="284">
        <v>39574</v>
      </c>
      <c r="C32" s="285">
        <v>5</v>
      </c>
      <c r="D32" s="285">
        <v>2</v>
      </c>
      <c r="E32" s="285"/>
    </row>
    <row r="33" spans="1:5" x14ac:dyDescent="0.2">
      <c r="A33" s="277"/>
      <c r="B33" s="284">
        <v>39575</v>
      </c>
      <c r="C33" s="285">
        <v>5</v>
      </c>
      <c r="D33" s="285">
        <v>2</v>
      </c>
      <c r="E33" s="285"/>
    </row>
    <row r="34" spans="1:5" x14ac:dyDescent="0.2">
      <c r="A34" s="277"/>
      <c r="B34" s="284">
        <v>39576</v>
      </c>
      <c r="C34" s="285">
        <v>5</v>
      </c>
      <c r="D34" s="285">
        <v>2</v>
      </c>
      <c r="E34" s="285"/>
    </row>
    <row r="35" spans="1:5" x14ac:dyDescent="0.2">
      <c r="A35" s="277"/>
      <c r="B35" s="284">
        <v>39577</v>
      </c>
      <c r="C35" s="285">
        <v>5</v>
      </c>
      <c r="D35" s="285">
        <v>2</v>
      </c>
      <c r="E35" s="285"/>
    </row>
    <row r="36" spans="1:5" x14ac:dyDescent="0.2">
      <c r="A36" s="277"/>
      <c r="B36" s="284">
        <v>39578</v>
      </c>
      <c r="C36" s="285">
        <v>5</v>
      </c>
      <c r="D36" s="285">
        <v>2</v>
      </c>
      <c r="E36" s="285"/>
    </row>
    <row r="37" spans="1:5" x14ac:dyDescent="0.2">
      <c r="A37" s="277"/>
      <c r="B37" s="284">
        <v>39579</v>
      </c>
      <c r="C37" s="285">
        <v>6</v>
      </c>
      <c r="D37" s="285">
        <v>2</v>
      </c>
      <c r="E37" s="285"/>
    </row>
    <row r="38" spans="1:5" x14ac:dyDescent="0.2">
      <c r="A38" s="277"/>
      <c r="B38" s="284">
        <v>39580</v>
      </c>
      <c r="C38" s="285">
        <v>6</v>
      </c>
      <c r="D38" s="285">
        <v>2</v>
      </c>
      <c r="E38" s="285"/>
    </row>
    <row r="39" spans="1:5" x14ac:dyDescent="0.2">
      <c r="A39" s="277"/>
      <c r="B39" s="284">
        <v>39581</v>
      </c>
      <c r="C39" s="285">
        <v>6</v>
      </c>
      <c r="D39" s="285">
        <v>2</v>
      </c>
      <c r="E39" s="285"/>
    </row>
    <row r="40" spans="1:5" x14ac:dyDescent="0.2">
      <c r="A40" s="277"/>
      <c r="B40" s="284">
        <v>39582</v>
      </c>
      <c r="C40" s="285">
        <v>6</v>
      </c>
      <c r="D40" s="285">
        <v>2</v>
      </c>
      <c r="E40" s="285"/>
    </row>
    <row r="41" spans="1:5" x14ac:dyDescent="0.2">
      <c r="A41" s="277"/>
      <c r="B41" s="284">
        <v>39583</v>
      </c>
      <c r="C41" s="285">
        <v>6</v>
      </c>
      <c r="D41" s="285">
        <v>2</v>
      </c>
      <c r="E41" s="285"/>
    </row>
    <row r="42" spans="1:5" x14ac:dyDescent="0.2">
      <c r="A42" s="277"/>
      <c r="B42" s="284">
        <v>39584</v>
      </c>
      <c r="C42" s="285">
        <v>6</v>
      </c>
      <c r="D42" s="285">
        <v>2</v>
      </c>
      <c r="E42" s="285"/>
    </row>
    <row r="43" spans="1:5" x14ac:dyDescent="0.2">
      <c r="A43" s="277"/>
      <c r="B43" s="284">
        <v>39585</v>
      </c>
      <c r="C43" s="285">
        <v>6</v>
      </c>
      <c r="D43" s="285">
        <v>2</v>
      </c>
      <c r="E43" s="285"/>
    </row>
    <row r="44" spans="1:5" x14ac:dyDescent="0.2">
      <c r="A44" s="277"/>
      <c r="B44" s="284">
        <v>39586</v>
      </c>
      <c r="C44" s="285">
        <v>7</v>
      </c>
      <c r="D44" s="285">
        <v>2</v>
      </c>
      <c r="E44" s="285"/>
    </row>
    <row r="45" spans="1:5" x14ac:dyDescent="0.2">
      <c r="A45" s="277"/>
      <c r="B45" s="284">
        <v>39587</v>
      </c>
      <c r="C45" s="285">
        <v>7</v>
      </c>
      <c r="D45" s="285">
        <v>2</v>
      </c>
      <c r="E45" s="285"/>
    </row>
    <row r="46" spans="1:5" x14ac:dyDescent="0.2">
      <c r="A46" s="277"/>
      <c r="B46" s="284">
        <v>39588</v>
      </c>
      <c r="C46" s="285">
        <v>7</v>
      </c>
      <c r="D46" s="285">
        <v>2</v>
      </c>
      <c r="E46" s="285"/>
    </row>
    <row r="47" spans="1:5" x14ac:dyDescent="0.2">
      <c r="A47" s="277"/>
      <c r="B47" s="284">
        <v>39589</v>
      </c>
      <c r="C47" s="285">
        <v>7</v>
      </c>
      <c r="D47" s="285">
        <v>2</v>
      </c>
      <c r="E47" s="285"/>
    </row>
    <row r="48" spans="1:5" x14ac:dyDescent="0.2">
      <c r="A48" s="277"/>
      <c r="B48" s="284">
        <v>39590</v>
      </c>
      <c r="C48" s="285">
        <v>7</v>
      </c>
      <c r="D48" s="285">
        <v>2</v>
      </c>
      <c r="E48" s="285"/>
    </row>
    <row r="49" spans="1:5" x14ac:dyDescent="0.2">
      <c r="A49" s="277"/>
      <c r="B49" s="284">
        <v>39591</v>
      </c>
      <c r="C49" s="285">
        <v>7</v>
      </c>
      <c r="D49" s="285">
        <v>2</v>
      </c>
      <c r="E49" s="285"/>
    </row>
    <row r="50" spans="1:5" x14ac:dyDescent="0.2">
      <c r="A50" s="277"/>
      <c r="B50" s="284">
        <v>39592</v>
      </c>
      <c r="C50" s="285">
        <v>7</v>
      </c>
      <c r="D50" s="285">
        <v>2</v>
      </c>
      <c r="E50" s="285"/>
    </row>
    <row r="51" spans="1:5" x14ac:dyDescent="0.2">
      <c r="A51" s="277"/>
      <c r="B51" s="284">
        <v>39593</v>
      </c>
      <c r="C51" s="285">
        <v>8</v>
      </c>
      <c r="D51" s="285">
        <v>2</v>
      </c>
      <c r="E51" s="285"/>
    </row>
    <row r="52" spans="1:5" x14ac:dyDescent="0.2">
      <c r="A52" s="277"/>
      <c r="B52" s="284">
        <v>39594</v>
      </c>
      <c r="C52" s="285">
        <v>8</v>
      </c>
      <c r="D52" s="285">
        <v>2</v>
      </c>
      <c r="E52" s="285"/>
    </row>
    <row r="53" spans="1:5" x14ac:dyDescent="0.2">
      <c r="A53" s="277"/>
      <c r="B53" s="284">
        <v>39595</v>
      </c>
      <c r="C53" s="285">
        <v>8</v>
      </c>
      <c r="D53" s="285">
        <v>2</v>
      </c>
      <c r="E53" s="285"/>
    </row>
    <row r="54" spans="1:5" x14ac:dyDescent="0.2">
      <c r="A54" s="277"/>
      <c r="B54" s="284">
        <v>39596</v>
      </c>
      <c r="C54" s="285">
        <v>8</v>
      </c>
      <c r="D54" s="285">
        <v>2</v>
      </c>
      <c r="E54" s="285"/>
    </row>
    <row r="55" spans="1:5" x14ac:dyDescent="0.2">
      <c r="A55" s="277"/>
      <c r="B55" s="284">
        <v>39597</v>
      </c>
      <c r="C55" s="285">
        <v>8</v>
      </c>
      <c r="D55" s="285">
        <v>2</v>
      </c>
      <c r="E55" s="285"/>
    </row>
    <row r="56" spans="1:5" x14ac:dyDescent="0.2">
      <c r="A56" s="277"/>
      <c r="B56" s="284">
        <v>39598</v>
      </c>
      <c r="C56" s="285">
        <v>8</v>
      </c>
      <c r="D56" s="285">
        <v>2</v>
      </c>
      <c r="E56" s="285"/>
    </row>
    <row r="57" spans="1:5" x14ac:dyDescent="0.2">
      <c r="A57" s="277"/>
      <c r="B57" s="284">
        <v>39599</v>
      </c>
      <c r="C57" s="285">
        <v>8</v>
      </c>
      <c r="D57" s="285">
        <v>2</v>
      </c>
      <c r="E57" s="285"/>
    </row>
    <row r="58" spans="1:5" x14ac:dyDescent="0.2">
      <c r="A58" s="277"/>
      <c r="B58" s="284">
        <v>39600</v>
      </c>
      <c r="C58" s="285">
        <v>9</v>
      </c>
      <c r="D58" s="285">
        <v>2</v>
      </c>
      <c r="E58" s="285"/>
    </row>
    <row r="59" spans="1:5" x14ac:dyDescent="0.2">
      <c r="A59" s="277"/>
      <c r="B59" s="284">
        <v>39601</v>
      </c>
      <c r="C59" s="285">
        <v>9</v>
      </c>
      <c r="D59" s="285">
        <v>2</v>
      </c>
      <c r="E59" s="285"/>
    </row>
    <row r="60" spans="1:5" x14ac:dyDescent="0.2">
      <c r="A60" s="277"/>
      <c r="B60" s="284">
        <v>39602</v>
      </c>
      <c r="C60" s="285">
        <v>9</v>
      </c>
      <c r="D60" s="285">
        <v>2</v>
      </c>
      <c r="E60" s="285"/>
    </row>
    <row r="61" spans="1:5" x14ac:dyDescent="0.2">
      <c r="A61" s="277"/>
      <c r="B61" s="284">
        <v>39603</v>
      </c>
      <c r="C61" s="285">
        <v>9</v>
      </c>
      <c r="D61" s="285">
        <v>2</v>
      </c>
      <c r="E61" s="285"/>
    </row>
    <row r="62" spans="1:5" x14ac:dyDescent="0.2">
      <c r="A62" s="277"/>
      <c r="B62" s="284">
        <v>39604</v>
      </c>
      <c r="C62" s="285">
        <v>9</v>
      </c>
      <c r="D62" s="285">
        <v>2</v>
      </c>
      <c r="E62" s="285"/>
    </row>
    <row r="63" spans="1:5" x14ac:dyDescent="0.2">
      <c r="A63" s="277"/>
      <c r="B63" s="284">
        <v>39605</v>
      </c>
      <c r="C63" s="285">
        <v>9</v>
      </c>
      <c r="D63" s="285">
        <v>3</v>
      </c>
      <c r="E63" s="285"/>
    </row>
    <row r="64" spans="1:5" x14ac:dyDescent="0.2">
      <c r="A64" s="277"/>
      <c r="B64" s="284">
        <v>39606</v>
      </c>
      <c r="C64" s="285">
        <v>9</v>
      </c>
      <c r="D64" s="285">
        <v>3</v>
      </c>
      <c r="E64" s="285"/>
    </row>
    <row r="65" spans="1:5" x14ac:dyDescent="0.2">
      <c r="A65" s="277"/>
      <c r="B65" s="284">
        <v>39607</v>
      </c>
      <c r="C65" s="285">
        <v>10</v>
      </c>
      <c r="D65" s="285">
        <v>3</v>
      </c>
      <c r="E65" s="285"/>
    </row>
    <row r="66" spans="1:5" x14ac:dyDescent="0.2">
      <c r="A66" s="277"/>
      <c r="B66" s="284">
        <v>39608</v>
      </c>
      <c r="C66" s="285">
        <v>10</v>
      </c>
      <c r="D66" s="285">
        <v>3</v>
      </c>
      <c r="E66" s="285"/>
    </row>
    <row r="67" spans="1:5" x14ac:dyDescent="0.2">
      <c r="A67" s="277"/>
      <c r="B67" s="284">
        <v>39609</v>
      </c>
      <c r="C67" s="285">
        <v>10</v>
      </c>
      <c r="D67" s="285">
        <v>3</v>
      </c>
      <c r="E67" s="285"/>
    </row>
    <row r="68" spans="1:5" x14ac:dyDescent="0.2">
      <c r="A68" s="277"/>
      <c r="B68" s="284">
        <v>39610</v>
      </c>
      <c r="C68" s="285">
        <v>10</v>
      </c>
      <c r="D68" s="285">
        <v>3</v>
      </c>
      <c r="E68" s="285"/>
    </row>
    <row r="69" spans="1:5" x14ac:dyDescent="0.2">
      <c r="A69" s="277"/>
      <c r="B69" s="284">
        <v>39611</v>
      </c>
      <c r="C69" s="285">
        <v>10</v>
      </c>
      <c r="D69" s="285">
        <v>3</v>
      </c>
      <c r="E69" s="285"/>
    </row>
    <row r="70" spans="1:5" x14ac:dyDescent="0.2">
      <c r="A70" s="277"/>
      <c r="B70" s="284">
        <v>39612</v>
      </c>
      <c r="C70" s="285">
        <v>10</v>
      </c>
      <c r="D70" s="285">
        <v>3</v>
      </c>
      <c r="E70" s="285"/>
    </row>
    <row r="71" spans="1:5" x14ac:dyDescent="0.2">
      <c r="A71" s="277"/>
      <c r="B71" s="284">
        <v>39613</v>
      </c>
      <c r="C71" s="285">
        <v>10</v>
      </c>
      <c r="D71" s="285">
        <v>3</v>
      </c>
      <c r="E71" s="285"/>
    </row>
    <row r="72" spans="1:5" x14ac:dyDescent="0.2">
      <c r="A72" s="277"/>
      <c r="B72" s="284">
        <v>39614</v>
      </c>
      <c r="C72" s="285">
        <v>11</v>
      </c>
      <c r="D72" s="285">
        <v>3</v>
      </c>
      <c r="E72" s="285"/>
    </row>
    <row r="73" spans="1:5" x14ac:dyDescent="0.2">
      <c r="A73" s="277"/>
      <c r="B73" s="284">
        <v>39615</v>
      </c>
      <c r="C73" s="285">
        <v>11</v>
      </c>
      <c r="D73" s="285">
        <v>3</v>
      </c>
      <c r="E73" s="285"/>
    </row>
    <row r="74" spans="1:5" x14ac:dyDescent="0.2">
      <c r="A74" s="277"/>
      <c r="B74" s="284">
        <v>39616</v>
      </c>
      <c r="C74" s="285">
        <v>11</v>
      </c>
      <c r="D74" s="285">
        <v>3</v>
      </c>
      <c r="E74" s="285"/>
    </row>
    <row r="75" spans="1:5" x14ac:dyDescent="0.2">
      <c r="A75" s="277"/>
      <c r="B75" s="284">
        <v>39617</v>
      </c>
      <c r="C75" s="285">
        <v>11</v>
      </c>
      <c r="D75" s="285">
        <v>3</v>
      </c>
      <c r="E75" s="285"/>
    </row>
    <row r="76" spans="1:5" x14ac:dyDescent="0.2">
      <c r="A76" s="277"/>
      <c r="B76" s="284">
        <v>39618</v>
      </c>
      <c r="C76" s="285">
        <v>11</v>
      </c>
      <c r="D76" s="285">
        <v>3</v>
      </c>
      <c r="E76" s="285"/>
    </row>
    <row r="77" spans="1:5" x14ac:dyDescent="0.2">
      <c r="A77" s="277"/>
      <c r="B77" s="284">
        <v>39619</v>
      </c>
      <c r="C77" s="285">
        <v>11</v>
      </c>
      <c r="D77" s="285">
        <v>3</v>
      </c>
      <c r="E77" s="285"/>
    </row>
    <row r="78" spans="1:5" x14ac:dyDescent="0.2">
      <c r="A78" s="277"/>
      <c r="B78" s="284">
        <v>39620</v>
      </c>
      <c r="C78" s="285">
        <v>11</v>
      </c>
      <c r="D78" s="285">
        <v>3</v>
      </c>
      <c r="E78" s="285"/>
    </row>
    <row r="79" spans="1:5" x14ac:dyDescent="0.2">
      <c r="A79" s="277"/>
      <c r="B79" s="284">
        <v>39621</v>
      </c>
      <c r="C79" s="285">
        <v>12</v>
      </c>
      <c r="D79" s="285">
        <v>3</v>
      </c>
      <c r="E79" s="285"/>
    </row>
    <row r="80" spans="1:5" x14ac:dyDescent="0.2">
      <c r="A80" s="277"/>
      <c r="B80" s="284">
        <v>39622</v>
      </c>
      <c r="C80" s="285">
        <v>12</v>
      </c>
      <c r="D80" s="285">
        <v>3</v>
      </c>
      <c r="E80" s="285"/>
    </row>
    <row r="81" spans="1:5" x14ac:dyDescent="0.2">
      <c r="A81" s="277"/>
      <c r="B81" s="284">
        <v>39623</v>
      </c>
      <c r="C81" s="285">
        <v>12</v>
      </c>
      <c r="D81" s="285">
        <v>3</v>
      </c>
      <c r="E81" s="285"/>
    </row>
    <row r="82" spans="1:5" x14ac:dyDescent="0.2">
      <c r="A82" s="277"/>
      <c r="B82" s="284">
        <v>39624</v>
      </c>
      <c r="C82" s="285">
        <v>12</v>
      </c>
      <c r="D82" s="285">
        <v>3</v>
      </c>
      <c r="E82" s="285"/>
    </row>
    <row r="83" spans="1:5" x14ac:dyDescent="0.2">
      <c r="A83" s="277"/>
      <c r="B83" s="284">
        <v>39625</v>
      </c>
      <c r="C83" s="285">
        <v>12</v>
      </c>
      <c r="D83" s="285">
        <v>3</v>
      </c>
      <c r="E83" s="285"/>
    </row>
    <row r="84" spans="1:5" x14ac:dyDescent="0.2">
      <c r="A84" s="277"/>
      <c r="B84" s="284">
        <v>39626</v>
      </c>
      <c r="C84" s="285">
        <v>12</v>
      </c>
      <c r="D84" s="285">
        <v>3</v>
      </c>
      <c r="E84" s="285"/>
    </row>
    <row r="85" spans="1:5" x14ac:dyDescent="0.2">
      <c r="A85" s="277"/>
      <c r="B85" s="284">
        <v>39627</v>
      </c>
      <c r="C85" s="285">
        <v>12</v>
      </c>
      <c r="D85" s="285">
        <v>3</v>
      </c>
      <c r="E85" s="285"/>
    </row>
    <row r="86" spans="1:5" x14ac:dyDescent="0.2">
      <c r="A86" s="277"/>
      <c r="B86" s="284">
        <v>39628</v>
      </c>
      <c r="C86" s="285">
        <v>13</v>
      </c>
      <c r="D86" s="285">
        <v>3</v>
      </c>
      <c r="E86" s="285"/>
    </row>
    <row r="87" spans="1:5" x14ac:dyDescent="0.2">
      <c r="A87" s="277"/>
      <c r="B87" s="284">
        <v>39629</v>
      </c>
      <c r="C87" s="285">
        <v>13</v>
      </c>
      <c r="D87" s="285">
        <v>3</v>
      </c>
      <c r="E87" s="285"/>
    </row>
    <row r="88" spans="1:5" x14ac:dyDescent="0.2">
      <c r="A88" s="277"/>
      <c r="B88" s="284">
        <v>39630</v>
      </c>
      <c r="C88" s="285">
        <v>13</v>
      </c>
      <c r="D88" s="285">
        <v>3</v>
      </c>
      <c r="E88" s="285"/>
    </row>
    <row r="89" spans="1:5" x14ac:dyDescent="0.2">
      <c r="A89" s="277"/>
      <c r="B89" s="284">
        <v>39631</v>
      </c>
      <c r="C89" s="285">
        <v>13</v>
      </c>
      <c r="D89" s="285">
        <v>3</v>
      </c>
      <c r="E89" s="285"/>
    </row>
    <row r="90" spans="1:5" x14ac:dyDescent="0.2">
      <c r="A90" s="277"/>
      <c r="B90" s="284">
        <v>39632</v>
      </c>
      <c r="C90" s="285">
        <v>13</v>
      </c>
      <c r="D90" s="285">
        <v>3</v>
      </c>
      <c r="E90" s="285"/>
    </row>
    <row r="91" spans="1:5" x14ac:dyDescent="0.2">
      <c r="A91" s="277"/>
      <c r="B91" s="284">
        <v>39633</v>
      </c>
      <c r="C91" s="285">
        <v>13</v>
      </c>
      <c r="D91" s="285">
        <v>3</v>
      </c>
      <c r="E91" s="285"/>
    </row>
    <row r="92" spans="1:5" x14ac:dyDescent="0.2">
      <c r="A92" s="277"/>
      <c r="B92" s="284">
        <v>39634</v>
      </c>
      <c r="C92" s="285">
        <v>13</v>
      </c>
      <c r="D92" s="285">
        <v>3</v>
      </c>
      <c r="E92" s="285"/>
    </row>
    <row r="93" spans="1:5" x14ac:dyDescent="0.2">
      <c r="A93" s="277"/>
      <c r="B93" s="284">
        <v>39635</v>
      </c>
      <c r="C93" s="285">
        <v>14</v>
      </c>
      <c r="D93" s="285">
        <v>4</v>
      </c>
      <c r="E93" s="285"/>
    </row>
    <row r="94" spans="1:5" x14ac:dyDescent="0.2">
      <c r="A94" s="277"/>
      <c r="B94" s="284">
        <v>39636</v>
      </c>
      <c r="C94" s="285">
        <v>14</v>
      </c>
      <c r="D94" s="285">
        <v>4</v>
      </c>
      <c r="E94" s="285"/>
    </row>
    <row r="95" spans="1:5" x14ac:dyDescent="0.2">
      <c r="A95" s="277"/>
      <c r="B95" s="284">
        <v>39637</v>
      </c>
      <c r="C95" s="285">
        <v>14</v>
      </c>
      <c r="D95" s="285">
        <v>4</v>
      </c>
      <c r="E95" s="285"/>
    </row>
    <row r="96" spans="1:5" x14ac:dyDescent="0.2">
      <c r="A96" s="277"/>
      <c r="B96" s="284">
        <v>39638</v>
      </c>
      <c r="C96" s="285">
        <v>14</v>
      </c>
      <c r="D96" s="285">
        <v>4</v>
      </c>
      <c r="E96" s="285"/>
    </row>
    <row r="97" spans="1:5" x14ac:dyDescent="0.2">
      <c r="A97" s="277"/>
      <c r="B97" s="284">
        <v>39639</v>
      </c>
      <c r="C97" s="285">
        <v>14</v>
      </c>
      <c r="D97" s="285">
        <v>4</v>
      </c>
      <c r="E97" s="285"/>
    </row>
    <row r="98" spans="1:5" x14ac:dyDescent="0.2">
      <c r="A98" s="277"/>
      <c r="B98" s="284">
        <v>39640</v>
      </c>
      <c r="C98" s="285">
        <v>14</v>
      </c>
      <c r="D98" s="285">
        <v>4</v>
      </c>
      <c r="E98" s="285"/>
    </row>
    <row r="99" spans="1:5" x14ac:dyDescent="0.2">
      <c r="A99" s="277"/>
      <c r="B99" s="284">
        <v>39641</v>
      </c>
      <c r="C99" s="285">
        <v>14</v>
      </c>
      <c r="D99" s="285">
        <v>4</v>
      </c>
      <c r="E99" s="285"/>
    </row>
    <row r="100" spans="1:5" x14ac:dyDescent="0.2">
      <c r="A100" s="277"/>
      <c r="B100" s="284">
        <v>39642</v>
      </c>
      <c r="C100" s="285">
        <v>15</v>
      </c>
      <c r="D100" s="285">
        <v>4</v>
      </c>
      <c r="E100" s="285"/>
    </row>
    <row r="101" spans="1:5" x14ac:dyDescent="0.2">
      <c r="A101" s="277"/>
      <c r="B101" s="284">
        <v>39643</v>
      </c>
      <c r="C101" s="285">
        <v>15</v>
      </c>
      <c r="D101" s="285">
        <v>4</v>
      </c>
      <c r="E101" s="285"/>
    </row>
    <row r="102" spans="1:5" x14ac:dyDescent="0.2">
      <c r="A102" s="277"/>
      <c r="B102" s="284">
        <v>39644</v>
      </c>
      <c r="C102" s="285">
        <v>15</v>
      </c>
      <c r="D102" s="285">
        <v>4</v>
      </c>
      <c r="E102" s="285"/>
    </row>
    <row r="103" spans="1:5" x14ac:dyDescent="0.2">
      <c r="A103" s="277"/>
      <c r="B103" s="284">
        <v>39645</v>
      </c>
      <c r="C103" s="285">
        <v>15</v>
      </c>
      <c r="D103" s="285">
        <v>4</v>
      </c>
      <c r="E103" s="285"/>
    </row>
    <row r="104" spans="1:5" x14ac:dyDescent="0.2">
      <c r="A104" s="277"/>
      <c r="B104" s="284">
        <v>39646</v>
      </c>
      <c r="C104" s="285">
        <v>15</v>
      </c>
      <c r="D104" s="285">
        <v>4</v>
      </c>
      <c r="E104" s="285"/>
    </row>
    <row r="105" spans="1:5" x14ac:dyDescent="0.2">
      <c r="A105" s="277"/>
      <c r="B105" s="284">
        <v>39647</v>
      </c>
      <c r="C105" s="285">
        <v>15</v>
      </c>
      <c r="D105" s="285">
        <v>4</v>
      </c>
      <c r="E105" s="285"/>
    </row>
    <row r="106" spans="1:5" x14ac:dyDescent="0.2">
      <c r="A106" s="277"/>
      <c r="B106" s="284">
        <v>39648</v>
      </c>
      <c r="C106" s="285">
        <v>15</v>
      </c>
      <c r="D106" s="285">
        <v>4</v>
      </c>
      <c r="E106" s="285"/>
    </row>
    <row r="107" spans="1:5" x14ac:dyDescent="0.2">
      <c r="A107" s="277"/>
      <c r="B107" s="284">
        <v>39649</v>
      </c>
      <c r="C107" s="285">
        <v>16</v>
      </c>
      <c r="D107" s="285">
        <v>4</v>
      </c>
      <c r="E107" s="285"/>
    </row>
    <row r="108" spans="1:5" x14ac:dyDescent="0.2">
      <c r="A108" s="277"/>
      <c r="B108" s="284">
        <v>39650</v>
      </c>
      <c r="C108" s="285">
        <v>16</v>
      </c>
      <c r="D108" s="285">
        <v>4</v>
      </c>
      <c r="E108" s="285"/>
    </row>
    <row r="109" spans="1:5" x14ac:dyDescent="0.2">
      <c r="A109" s="277"/>
      <c r="B109" s="284">
        <v>39651</v>
      </c>
      <c r="C109" s="285">
        <v>16</v>
      </c>
      <c r="D109" s="285">
        <v>4</v>
      </c>
      <c r="E109" s="285"/>
    </row>
    <row r="110" spans="1:5" x14ac:dyDescent="0.2">
      <c r="A110" s="277"/>
      <c r="B110" s="284">
        <v>39652</v>
      </c>
      <c r="C110" s="285">
        <v>16</v>
      </c>
      <c r="D110" s="285">
        <v>4</v>
      </c>
      <c r="E110" s="285"/>
    </row>
    <row r="111" spans="1:5" x14ac:dyDescent="0.2">
      <c r="A111" s="277"/>
      <c r="B111" s="284">
        <v>39653</v>
      </c>
      <c r="C111" s="285">
        <v>16</v>
      </c>
      <c r="D111" s="285">
        <v>4</v>
      </c>
      <c r="E111" s="285"/>
    </row>
    <row r="112" spans="1:5" x14ac:dyDescent="0.2">
      <c r="A112" s="277"/>
      <c r="B112" s="284">
        <v>39654</v>
      </c>
      <c r="C112" s="285">
        <v>16</v>
      </c>
      <c r="D112" s="285">
        <v>4</v>
      </c>
      <c r="E112" s="285"/>
    </row>
    <row r="113" spans="1:5" x14ac:dyDescent="0.2">
      <c r="A113" s="277"/>
      <c r="B113" s="284">
        <v>39655</v>
      </c>
      <c r="C113" s="285">
        <v>16</v>
      </c>
      <c r="D113" s="285">
        <v>4</v>
      </c>
      <c r="E113" s="285"/>
    </row>
    <row r="114" spans="1:5" x14ac:dyDescent="0.2">
      <c r="A114" s="277"/>
      <c r="B114" s="284">
        <v>39656</v>
      </c>
      <c r="C114" s="285">
        <v>17</v>
      </c>
      <c r="D114" s="285">
        <v>4</v>
      </c>
      <c r="E114" s="285"/>
    </row>
    <row r="115" spans="1:5" x14ac:dyDescent="0.2">
      <c r="A115" s="277"/>
      <c r="B115" s="284">
        <v>39657</v>
      </c>
      <c r="C115" s="285">
        <v>17</v>
      </c>
      <c r="D115" s="285">
        <v>4</v>
      </c>
      <c r="E115" s="285"/>
    </row>
    <row r="116" spans="1:5" x14ac:dyDescent="0.2">
      <c r="A116" s="277"/>
      <c r="B116" s="284">
        <v>39658</v>
      </c>
      <c r="C116" s="285">
        <v>17</v>
      </c>
      <c r="D116" s="285">
        <v>4</v>
      </c>
      <c r="E116" s="285"/>
    </row>
    <row r="117" spans="1:5" x14ac:dyDescent="0.2">
      <c r="A117" s="277"/>
      <c r="B117" s="284">
        <v>39659</v>
      </c>
      <c r="C117" s="285">
        <v>17</v>
      </c>
      <c r="D117" s="285">
        <v>4</v>
      </c>
      <c r="E117" s="285"/>
    </row>
    <row r="118" spans="1:5" x14ac:dyDescent="0.2">
      <c r="A118" s="277"/>
      <c r="B118" s="284">
        <v>39660</v>
      </c>
      <c r="C118" s="285">
        <v>17</v>
      </c>
      <c r="D118" s="285">
        <v>4</v>
      </c>
      <c r="E118" s="285"/>
    </row>
    <row r="119" spans="1:5" x14ac:dyDescent="0.2">
      <c r="A119" s="277"/>
      <c r="B119" s="284">
        <v>39661</v>
      </c>
      <c r="C119" s="285">
        <v>17</v>
      </c>
      <c r="D119" s="285">
        <v>4</v>
      </c>
      <c r="E119" s="285"/>
    </row>
    <row r="120" spans="1:5" x14ac:dyDescent="0.2">
      <c r="A120" s="277"/>
      <c r="B120" s="284">
        <v>39662</v>
      </c>
      <c r="C120" s="285">
        <v>17</v>
      </c>
      <c r="D120" s="285">
        <v>4</v>
      </c>
      <c r="E120" s="285"/>
    </row>
    <row r="121" spans="1:5" x14ac:dyDescent="0.2">
      <c r="A121" s="277"/>
      <c r="B121" s="284">
        <v>39663</v>
      </c>
      <c r="C121" s="285">
        <v>18</v>
      </c>
      <c r="D121" s="285">
        <v>4</v>
      </c>
      <c r="E121" s="285"/>
    </row>
    <row r="122" spans="1:5" x14ac:dyDescent="0.2">
      <c r="A122" s="277"/>
      <c r="B122" s="284">
        <v>39664</v>
      </c>
      <c r="C122" s="285">
        <v>18</v>
      </c>
      <c r="D122" s="285">
        <v>4</v>
      </c>
      <c r="E122" s="285"/>
    </row>
    <row r="123" spans="1:5" x14ac:dyDescent="0.2">
      <c r="A123" s="277"/>
      <c r="B123" s="284">
        <v>39665</v>
      </c>
      <c r="C123" s="285">
        <v>18</v>
      </c>
      <c r="D123" s="285">
        <v>4</v>
      </c>
      <c r="E123" s="285"/>
    </row>
    <row r="124" spans="1:5" x14ac:dyDescent="0.2">
      <c r="A124" s="277"/>
      <c r="B124" s="284">
        <v>39666</v>
      </c>
      <c r="C124" s="285">
        <v>18</v>
      </c>
      <c r="D124" s="285">
        <v>5</v>
      </c>
      <c r="E124" s="285"/>
    </row>
    <row r="125" spans="1:5" x14ac:dyDescent="0.2">
      <c r="A125" s="277"/>
      <c r="B125" s="284">
        <v>39667</v>
      </c>
      <c r="C125" s="285">
        <v>18</v>
      </c>
      <c r="D125" s="285">
        <v>5</v>
      </c>
      <c r="E125" s="285"/>
    </row>
    <row r="126" spans="1:5" x14ac:dyDescent="0.2">
      <c r="A126" s="277"/>
      <c r="B126" s="284">
        <v>39668</v>
      </c>
      <c r="C126" s="285">
        <v>18</v>
      </c>
      <c r="D126" s="285">
        <v>5</v>
      </c>
      <c r="E126" s="285"/>
    </row>
    <row r="127" spans="1:5" x14ac:dyDescent="0.2">
      <c r="A127" s="277"/>
      <c r="B127" s="284">
        <v>39669</v>
      </c>
      <c r="C127" s="285">
        <v>18</v>
      </c>
      <c r="D127" s="285">
        <v>5</v>
      </c>
      <c r="E127" s="285"/>
    </row>
    <row r="128" spans="1:5" x14ac:dyDescent="0.2">
      <c r="A128" s="277"/>
      <c r="B128" s="284">
        <v>39670</v>
      </c>
      <c r="C128" s="285">
        <v>19</v>
      </c>
      <c r="D128" s="285">
        <v>5</v>
      </c>
      <c r="E128" s="285"/>
    </row>
    <row r="129" spans="1:5" x14ac:dyDescent="0.2">
      <c r="A129" s="277"/>
      <c r="B129" s="284">
        <v>39671</v>
      </c>
      <c r="C129" s="285">
        <v>19</v>
      </c>
      <c r="D129" s="285">
        <v>5</v>
      </c>
      <c r="E129" s="285"/>
    </row>
    <row r="130" spans="1:5" x14ac:dyDescent="0.2">
      <c r="A130" s="277"/>
      <c r="B130" s="284">
        <v>39672</v>
      </c>
      <c r="C130" s="285">
        <v>19</v>
      </c>
      <c r="D130" s="285">
        <v>5</v>
      </c>
      <c r="E130" s="285"/>
    </row>
    <row r="131" spans="1:5" x14ac:dyDescent="0.2">
      <c r="A131" s="277"/>
      <c r="B131" s="284">
        <v>39673</v>
      </c>
      <c r="C131" s="285">
        <v>19</v>
      </c>
      <c r="D131" s="285">
        <v>5</v>
      </c>
      <c r="E131" s="285"/>
    </row>
    <row r="132" spans="1:5" x14ac:dyDescent="0.2">
      <c r="A132" s="277"/>
      <c r="B132" s="284">
        <v>39674</v>
      </c>
      <c r="C132" s="285">
        <v>19</v>
      </c>
      <c r="D132" s="285">
        <v>5</v>
      </c>
      <c r="E132" s="285"/>
    </row>
    <row r="133" spans="1:5" x14ac:dyDescent="0.2">
      <c r="A133" s="277"/>
      <c r="B133" s="284">
        <v>39675</v>
      </c>
      <c r="C133" s="285">
        <v>19</v>
      </c>
      <c r="D133" s="285">
        <v>5</v>
      </c>
      <c r="E133" s="285"/>
    </row>
    <row r="134" spans="1:5" x14ac:dyDescent="0.2">
      <c r="A134" s="277"/>
      <c r="B134" s="284">
        <v>39676</v>
      </c>
      <c r="C134" s="285">
        <v>19</v>
      </c>
      <c r="D134" s="285">
        <v>5</v>
      </c>
      <c r="E134" s="285"/>
    </row>
    <row r="135" spans="1:5" x14ac:dyDescent="0.2">
      <c r="A135" s="277"/>
      <c r="B135" s="284">
        <v>39677</v>
      </c>
      <c r="C135" s="285">
        <v>20</v>
      </c>
      <c r="D135" s="285">
        <v>5</v>
      </c>
      <c r="E135" s="285"/>
    </row>
    <row r="136" spans="1:5" x14ac:dyDescent="0.2">
      <c r="A136" s="277"/>
      <c r="B136" s="284">
        <v>39678</v>
      </c>
      <c r="C136" s="285">
        <v>20</v>
      </c>
      <c r="D136" s="285">
        <v>5</v>
      </c>
      <c r="E136" s="285"/>
    </row>
    <row r="137" spans="1:5" x14ac:dyDescent="0.2">
      <c r="A137" s="277"/>
      <c r="B137" s="284">
        <v>39679</v>
      </c>
      <c r="C137" s="285">
        <v>20</v>
      </c>
      <c r="D137" s="285">
        <v>5</v>
      </c>
      <c r="E137" s="285"/>
    </row>
    <row r="138" spans="1:5" x14ac:dyDescent="0.2">
      <c r="A138" s="277"/>
      <c r="B138" s="284">
        <v>39680</v>
      </c>
      <c r="C138" s="285">
        <v>20</v>
      </c>
      <c r="D138" s="285">
        <v>5</v>
      </c>
      <c r="E138" s="285"/>
    </row>
    <row r="139" spans="1:5" x14ac:dyDescent="0.2">
      <c r="A139" s="277"/>
      <c r="B139" s="284">
        <v>39681</v>
      </c>
      <c r="C139" s="285">
        <v>20</v>
      </c>
      <c r="D139" s="285">
        <v>5</v>
      </c>
      <c r="E139" s="285"/>
    </row>
    <row r="140" spans="1:5" x14ac:dyDescent="0.2">
      <c r="A140" s="277"/>
      <c r="B140" s="284">
        <v>39682</v>
      </c>
      <c r="C140" s="285">
        <v>20</v>
      </c>
      <c r="D140" s="285">
        <v>5</v>
      </c>
      <c r="E140" s="285"/>
    </row>
    <row r="141" spans="1:5" x14ac:dyDescent="0.2">
      <c r="A141" s="277"/>
      <c r="B141" s="284">
        <v>39683</v>
      </c>
      <c r="C141" s="285">
        <v>20</v>
      </c>
      <c r="D141" s="285">
        <v>5</v>
      </c>
      <c r="E141" s="285"/>
    </row>
    <row r="142" spans="1:5" x14ac:dyDescent="0.2">
      <c r="A142" s="277"/>
      <c r="B142" s="284">
        <v>39684</v>
      </c>
      <c r="C142" s="285">
        <v>21</v>
      </c>
      <c r="D142" s="285">
        <v>5</v>
      </c>
      <c r="E142" s="285"/>
    </row>
    <row r="143" spans="1:5" x14ac:dyDescent="0.2">
      <c r="A143" s="277"/>
      <c r="B143" s="284">
        <v>39685</v>
      </c>
      <c r="C143" s="285">
        <v>21</v>
      </c>
      <c r="D143" s="285">
        <v>5</v>
      </c>
      <c r="E143" s="285"/>
    </row>
    <row r="144" spans="1:5" x14ac:dyDescent="0.2">
      <c r="A144" s="277"/>
      <c r="B144" s="284">
        <v>39686</v>
      </c>
      <c r="C144" s="285">
        <v>21</v>
      </c>
      <c r="D144" s="285">
        <v>5</v>
      </c>
      <c r="E144" s="285"/>
    </row>
    <row r="145" spans="1:5" x14ac:dyDescent="0.2">
      <c r="A145" s="277"/>
      <c r="B145" s="284">
        <v>39687</v>
      </c>
      <c r="C145" s="285">
        <v>21</v>
      </c>
      <c r="D145" s="285">
        <v>5</v>
      </c>
      <c r="E145" s="285"/>
    </row>
    <row r="146" spans="1:5" x14ac:dyDescent="0.2">
      <c r="A146" s="277"/>
      <c r="B146" s="284">
        <v>39688</v>
      </c>
      <c r="C146" s="285">
        <v>21</v>
      </c>
      <c r="D146" s="285">
        <v>5</v>
      </c>
      <c r="E146" s="285"/>
    </row>
    <row r="147" spans="1:5" x14ac:dyDescent="0.2">
      <c r="A147" s="277"/>
      <c r="B147" s="284">
        <v>39689</v>
      </c>
      <c r="C147" s="285">
        <v>21</v>
      </c>
      <c r="D147" s="285">
        <v>5</v>
      </c>
      <c r="E147" s="285"/>
    </row>
    <row r="148" spans="1:5" x14ac:dyDescent="0.2">
      <c r="A148" s="277"/>
      <c r="B148" s="284">
        <v>39690</v>
      </c>
      <c r="C148" s="285">
        <v>21</v>
      </c>
      <c r="D148" s="285">
        <v>5</v>
      </c>
      <c r="E148" s="285"/>
    </row>
    <row r="149" spans="1:5" x14ac:dyDescent="0.2">
      <c r="A149" s="277"/>
      <c r="B149" s="284">
        <v>39691</v>
      </c>
      <c r="C149" s="285">
        <v>22</v>
      </c>
      <c r="D149" s="285">
        <v>5</v>
      </c>
      <c r="E149" s="285"/>
    </row>
    <row r="150" spans="1:5" x14ac:dyDescent="0.2">
      <c r="A150" s="277"/>
      <c r="B150" s="284">
        <v>39692</v>
      </c>
      <c r="C150" s="285">
        <v>22</v>
      </c>
      <c r="D150" s="285">
        <v>5</v>
      </c>
      <c r="E150" s="285"/>
    </row>
    <row r="151" spans="1:5" x14ac:dyDescent="0.2">
      <c r="A151" s="277"/>
      <c r="B151" s="284">
        <v>39693</v>
      </c>
      <c r="C151" s="285">
        <v>22</v>
      </c>
      <c r="D151" s="285">
        <v>5</v>
      </c>
      <c r="E151" s="285"/>
    </row>
    <row r="152" spans="1:5" x14ac:dyDescent="0.2">
      <c r="A152" s="277"/>
      <c r="B152" s="284">
        <v>39694</v>
      </c>
      <c r="C152" s="285">
        <v>22</v>
      </c>
      <c r="D152" s="285">
        <v>5</v>
      </c>
      <c r="E152" s="285"/>
    </row>
    <row r="153" spans="1:5" x14ac:dyDescent="0.2">
      <c r="A153" s="277"/>
      <c r="B153" s="284">
        <v>39695</v>
      </c>
      <c r="C153" s="285">
        <v>22</v>
      </c>
      <c r="D153" s="285">
        <v>5</v>
      </c>
      <c r="E153" s="285"/>
    </row>
    <row r="154" spans="1:5" x14ac:dyDescent="0.2">
      <c r="A154" s="277"/>
      <c r="B154" s="284">
        <v>39696</v>
      </c>
      <c r="C154" s="285">
        <v>22</v>
      </c>
      <c r="D154" s="285">
        <v>5</v>
      </c>
      <c r="E154" s="285"/>
    </row>
    <row r="155" spans="1:5" x14ac:dyDescent="0.2">
      <c r="A155" s="277"/>
      <c r="B155" s="284">
        <v>39697</v>
      </c>
      <c r="C155" s="285">
        <v>22</v>
      </c>
      <c r="D155" s="285">
        <v>6</v>
      </c>
      <c r="E155" s="285"/>
    </row>
    <row r="156" spans="1:5" x14ac:dyDescent="0.2">
      <c r="A156" s="277"/>
      <c r="B156" s="284">
        <v>39698</v>
      </c>
      <c r="C156" s="285">
        <v>23</v>
      </c>
      <c r="D156" s="285">
        <v>6</v>
      </c>
      <c r="E156" s="285"/>
    </row>
    <row r="157" spans="1:5" x14ac:dyDescent="0.2">
      <c r="A157" s="277"/>
      <c r="B157" s="284">
        <v>39699</v>
      </c>
      <c r="C157" s="285">
        <v>23</v>
      </c>
      <c r="D157" s="285">
        <v>6</v>
      </c>
      <c r="E157" s="285"/>
    </row>
    <row r="158" spans="1:5" x14ac:dyDescent="0.2">
      <c r="A158" s="277"/>
      <c r="B158" s="284">
        <v>39700</v>
      </c>
      <c r="C158" s="285">
        <v>23</v>
      </c>
      <c r="D158" s="285">
        <v>6</v>
      </c>
      <c r="E158" s="285"/>
    </row>
    <row r="159" spans="1:5" x14ac:dyDescent="0.2">
      <c r="A159" s="277"/>
      <c r="B159" s="284">
        <v>39701</v>
      </c>
      <c r="C159" s="285">
        <v>23</v>
      </c>
      <c r="D159" s="285">
        <v>6</v>
      </c>
      <c r="E159" s="285"/>
    </row>
    <row r="160" spans="1:5" x14ac:dyDescent="0.2">
      <c r="A160" s="277"/>
      <c r="B160" s="284">
        <v>39702</v>
      </c>
      <c r="C160" s="285">
        <v>23</v>
      </c>
      <c r="D160" s="285">
        <v>6</v>
      </c>
      <c r="E160" s="285"/>
    </row>
    <row r="161" spans="1:5" x14ac:dyDescent="0.2">
      <c r="A161" s="277"/>
      <c r="B161" s="284">
        <v>39703</v>
      </c>
      <c r="C161" s="285">
        <v>23</v>
      </c>
      <c r="D161" s="285">
        <v>6</v>
      </c>
      <c r="E161" s="285"/>
    </row>
    <row r="162" spans="1:5" x14ac:dyDescent="0.2">
      <c r="A162" s="277"/>
      <c r="B162" s="284">
        <v>39704</v>
      </c>
      <c r="C162" s="285">
        <v>23</v>
      </c>
      <c r="D162" s="285">
        <v>6</v>
      </c>
      <c r="E162" s="285"/>
    </row>
    <row r="163" spans="1:5" x14ac:dyDescent="0.2">
      <c r="A163" s="277"/>
      <c r="B163" s="284">
        <v>39705</v>
      </c>
      <c r="C163" s="285">
        <v>24</v>
      </c>
      <c r="D163" s="285">
        <v>6</v>
      </c>
      <c r="E163" s="285"/>
    </row>
    <row r="164" spans="1:5" x14ac:dyDescent="0.2">
      <c r="A164" s="277"/>
      <c r="B164" s="284">
        <v>39706</v>
      </c>
      <c r="C164" s="285">
        <v>24</v>
      </c>
      <c r="D164" s="285">
        <v>6</v>
      </c>
      <c r="E164" s="285"/>
    </row>
    <row r="165" spans="1:5" x14ac:dyDescent="0.2">
      <c r="A165" s="277"/>
      <c r="B165" s="284">
        <v>39707</v>
      </c>
      <c r="C165" s="285">
        <v>24</v>
      </c>
      <c r="D165" s="285">
        <v>6</v>
      </c>
      <c r="E165" s="285"/>
    </row>
    <row r="166" spans="1:5" x14ac:dyDescent="0.2">
      <c r="A166" s="277"/>
      <c r="B166" s="284">
        <v>39708</v>
      </c>
      <c r="C166" s="285">
        <v>24</v>
      </c>
      <c r="D166" s="285">
        <v>6</v>
      </c>
      <c r="E166" s="285"/>
    </row>
    <row r="167" spans="1:5" x14ac:dyDescent="0.2">
      <c r="A167" s="277"/>
      <c r="B167" s="284">
        <v>39709</v>
      </c>
      <c r="C167" s="285">
        <v>24</v>
      </c>
      <c r="D167" s="285">
        <v>6</v>
      </c>
      <c r="E167" s="285"/>
    </row>
    <row r="168" spans="1:5" x14ac:dyDescent="0.2">
      <c r="A168" s="277"/>
      <c r="B168" s="284">
        <v>39710</v>
      </c>
      <c r="C168" s="285">
        <v>24</v>
      </c>
      <c r="D168" s="285">
        <v>6</v>
      </c>
      <c r="E168" s="285"/>
    </row>
    <row r="169" spans="1:5" x14ac:dyDescent="0.2">
      <c r="A169" s="277"/>
      <c r="B169" s="284">
        <v>39711</v>
      </c>
      <c r="C169" s="285">
        <v>24</v>
      </c>
      <c r="D169" s="285">
        <v>6</v>
      </c>
      <c r="E169" s="285"/>
    </row>
    <row r="170" spans="1:5" x14ac:dyDescent="0.2">
      <c r="A170" s="277"/>
      <c r="B170" s="284">
        <v>39712</v>
      </c>
      <c r="C170" s="285">
        <v>25</v>
      </c>
      <c r="D170" s="285">
        <v>6</v>
      </c>
      <c r="E170" s="285"/>
    </row>
    <row r="171" spans="1:5" x14ac:dyDescent="0.2">
      <c r="A171" s="277"/>
      <c r="B171" s="284">
        <v>39713</v>
      </c>
      <c r="C171" s="285">
        <v>25</v>
      </c>
      <c r="D171" s="285">
        <v>6</v>
      </c>
      <c r="E171" s="285"/>
    </row>
    <row r="172" spans="1:5" x14ac:dyDescent="0.2">
      <c r="A172" s="277"/>
      <c r="B172" s="284">
        <v>39714</v>
      </c>
      <c r="C172" s="285">
        <v>25</v>
      </c>
      <c r="D172" s="285">
        <v>6</v>
      </c>
      <c r="E172" s="285"/>
    </row>
    <row r="173" spans="1:5" x14ac:dyDescent="0.2">
      <c r="A173" s="277"/>
      <c r="B173" s="284">
        <v>39715</v>
      </c>
      <c r="C173" s="285">
        <v>25</v>
      </c>
      <c r="D173" s="285">
        <v>6</v>
      </c>
      <c r="E173" s="285"/>
    </row>
    <row r="174" spans="1:5" x14ac:dyDescent="0.2">
      <c r="A174" s="277"/>
      <c r="B174" s="284">
        <v>39716</v>
      </c>
      <c r="C174" s="285">
        <v>25</v>
      </c>
      <c r="D174" s="285">
        <v>6</v>
      </c>
      <c r="E174" s="285"/>
    </row>
    <row r="175" spans="1:5" x14ac:dyDescent="0.2">
      <c r="A175" s="277"/>
      <c r="B175" s="284">
        <v>39717</v>
      </c>
      <c r="C175" s="285">
        <v>25</v>
      </c>
      <c r="D175" s="285">
        <v>6</v>
      </c>
      <c r="E175" s="285"/>
    </row>
    <row r="176" spans="1:5" x14ac:dyDescent="0.2">
      <c r="A176" s="277"/>
      <c r="B176" s="284">
        <v>39718</v>
      </c>
      <c r="C176" s="285">
        <v>25</v>
      </c>
      <c r="D176" s="285">
        <v>6</v>
      </c>
      <c r="E176" s="285"/>
    </row>
    <row r="177" spans="1:5" x14ac:dyDescent="0.2">
      <c r="A177" s="277"/>
      <c r="B177" s="284">
        <v>39719</v>
      </c>
      <c r="C177" s="285">
        <v>26</v>
      </c>
      <c r="D177" s="285">
        <v>6</v>
      </c>
      <c r="E177" s="285"/>
    </row>
    <row r="178" spans="1:5" x14ac:dyDescent="0.2">
      <c r="A178" s="277"/>
      <c r="B178" s="284">
        <v>39720</v>
      </c>
      <c r="C178" s="285">
        <v>26</v>
      </c>
      <c r="D178" s="285">
        <v>6</v>
      </c>
      <c r="E178" s="285"/>
    </row>
    <row r="179" spans="1:5" x14ac:dyDescent="0.2">
      <c r="A179" s="277"/>
      <c r="B179" s="284">
        <v>39721</v>
      </c>
      <c r="C179" s="285">
        <v>26</v>
      </c>
      <c r="D179" s="285">
        <v>6</v>
      </c>
      <c r="E179" s="285"/>
    </row>
    <row r="180" spans="1:5" x14ac:dyDescent="0.2">
      <c r="A180" s="277"/>
      <c r="B180" s="284">
        <v>39722</v>
      </c>
      <c r="C180" s="285">
        <v>26</v>
      </c>
      <c r="D180" s="285">
        <v>6</v>
      </c>
      <c r="E180" s="285"/>
    </row>
    <row r="181" spans="1:5" x14ac:dyDescent="0.2">
      <c r="A181" s="277"/>
      <c r="B181" s="284">
        <v>39723</v>
      </c>
      <c r="C181" s="285">
        <v>26</v>
      </c>
      <c r="D181" s="285">
        <v>6</v>
      </c>
      <c r="E181" s="285"/>
    </row>
    <row r="182" spans="1:5" x14ac:dyDescent="0.2">
      <c r="A182" s="277"/>
      <c r="B182" s="284">
        <v>39724</v>
      </c>
      <c r="C182" s="285">
        <v>26</v>
      </c>
      <c r="D182" s="285">
        <v>6</v>
      </c>
      <c r="E182" s="285"/>
    </row>
    <row r="183" spans="1:5" x14ac:dyDescent="0.2">
      <c r="A183" s="277"/>
      <c r="B183" s="284">
        <v>39725</v>
      </c>
      <c r="C183" s="285">
        <v>26</v>
      </c>
      <c r="D183" s="285">
        <v>6</v>
      </c>
      <c r="E183" s="285"/>
    </row>
    <row r="184" spans="1:5" x14ac:dyDescent="0.2">
      <c r="A184" s="277"/>
      <c r="B184" s="284">
        <v>39726</v>
      </c>
      <c r="C184" s="285">
        <v>27</v>
      </c>
      <c r="D184" s="285">
        <v>6</v>
      </c>
      <c r="E184" s="285"/>
    </row>
    <row r="185" spans="1:5" x14ac:dyDescent="0.2">
      <c r="A185" s="277"/>
      <c r="B185" s="284">
        <v>39727</v>
      </c>
      <c r="C185" s="285">
        <v>27</v>
      </c>
      <c r="D185" s="285">
        <v>7</v>
      </c>
      <c r="E185" s="285"/>
    </row>
    <row r="186" spans="1:5" x14ac:dyDescent="0.2">
      <c r="A186" s="277"/>
      <c r="B186" s="284">
        <v>39728</v>
      </c>
      <c r="C186" s="285">
        <v>27</v>
      </c>
      <c r="D186" s="285">
        <v>7</v>
      </c>
      <c r="E186" s="285"/>
    </row>
    <row r="187" spans="1:5" x14ac:dyDescent="0.2">
      <c r="A187" s="277"/>
      <c r="B187" s="284">
        <v>39729</v>
      </c>
      <c r="C187" s="285">
        <v>27</v>
      </c>
      <c r="D187" s="285">
        <v>7</v>
      </c>
      <c r="E187" s="285"/>
    </row>
    <row r="188" spans="1:5" x14ac:dyDescent="0.2">
      <c r="A188" s="277"/>
      <c r="B188" s="284">
        <v>39730</v>
      </c>
      <c r="C188" s="285">
        <v>27</v>
      </c>
      <c r="D188" s="285">
        <v>7</v>
      </c>
      <c r="E188" s="285"/>
    </row>
    <row r="189" spans="1:5" x14ac:dyDescent="0.2">
      <c r="A189" s="277"/>
      <c r="B189" s="284">
        <v>39731</v>
      </c>
      <c r="C189" s="285">
        <v>27</v>
      </c>
      <c r="D189" s="285">
        <v>7</v>
      </c>
      <c r="E189" s="285"/>
    </row>
    <row r="190" spans="1:5" x14ac:dyDescent="0.2">
      <c r="A190" s="277"/>
      <c r="B190" s="284">
        <v>39732</v>
      </c>
      <c r="C190" s="285">
        <v>27</v>
      </c>
      <c r="D190" s="285">
        <v>7</v>
      </c>
      <c r="E190" s="285"/>
    </row>
    <row r="191" spans="1:5" x14ac:dyDescent="0.2">
      <c r="A191" s="277"/>
      <c r="B191" s="284">
        <v>39733</v>
      </c>
      <c r="C191" s="285">
        <v>28</v>
      </c>
      <c r="D191" s="285">
        <v>7</v>
      </c>
      <c r="E191" s="285"/>
    </row>
    <row r="192" spans="1:5" x14ac:dyDescent="0.2">
      <c r="A192" s="277"/>
      <c r="B192" s="284">
        <v>39734</v>
      </c>
      <c r="C192" s="285">
        <v>28</v>
      </c>
      <c r="D192" s="285">
        <v>7</v>
      </c>
      <c r="E192" s="285"/>
    </row>
    <row r="193" spans="1:5" x14ac:dyDescent="0.2">
      <c r="A193" s="277"/>
      <c r="B193" s="284">
        <v>39735</v>
      </c>
      <c r="C193" s="285">
        <v>28</v>
      </c>
      <c r="D193" s="285">
        <v>7</v>
      </c>
      <c r="E193" s="285"/>
    </row>
    <row r="194" spans="1:5" x14ac:dyDescent="0.2">
      <c r="A194" s="277"/>
      <c r="B194" s="284">
        <v>39736</v>
      </c>
      <c r="C194" s="285">
        <v>28</v>
      </c>
      <c r="D194" s="285">
        <v>7</v>
      </c>
      <c r="E194" s="285"/>
    </row>
    <row r="195" spans="1:5" x14ac:dyDescent="0.2">
      <c r="A195" s="277"/>
      <c r="B195" s="284">
        <v>39737</v>
      </c>
      <c r="C195" s="285">
        <v>28</v>
      </c>
      <c r="D195" s="285">
        <v>7</v>
      </c>
      <c r="E195" s="285"/>
    </row>
    <row r="196" spans="1:5" x14ac:dyDescent="0.2">
      <c r="A196" s="277"/>
      <c r="B196" s="284">
        <v>39738</v>
      </c>
      <c r="C196" s="285">
        <v>28</v>
      </c>
      <c r="D196" s="285">
        <v>7</v>
      </c>
      <c r="E196" s="285"/>
    </row>
    <row r="197" spans="1:5" x14ac:dyDescent="0.2">
      <c r="A197" s="277"/>
      <c r="B197" s="284">
        <v>39739</v>
      </c>
      <c r="C197" s="285">
        <v>28</v>
      </c>
      <c r="D197" s="285">
        <v>7</v>
      </c>
      <c r="E197" s="285"/>
    </row>
    <row r="198" spans="1:5" x14ac:dyDescent="0.2">
      <c r="A198" s="277"/>
      <c r="B198" s="284">
        <v>39740</v>
      </c>
      <c r="C198" s="285">
        <v>29</v>
      </c>
      <c r="D198" s="285">
        <v>7</v>
      </c>
      <c r="E198" s="285"/>
    </row>
    <row r="199" spans="1:5" x14ac:dyDescent="0.2">
      <c r="A199" s="277"/>
      <c r="B199" s="284">
        <v>39741</v>
      </c>
      <c r="C199" s="285">
        <v>29</v>
      </c>
      <c r="D199" s="285">
        <v>7</v>
      </c>
      <c r="E199" s="285"/>
    </row>
    <row r="200" spans="1:5" x14ac:dyDescent="0.2">
      <c r="A200" s="277"/>
      <c r="B200" s="284">
        <v>39742</v>
      </c>
      <c r="C200" s="285">
        <v>29</v>
      </c>
      <c r="D200" s="285">
        <v>7</v>
      </c>
      <c r="E200" s="285"/>
    </row>
    <row r="201" spans="1:5" x14ac:dyDescent="0.2">
      <c r="A201" s="277"/>
      <c r="B201" s="284">
        <v>39743</v>
      </c>
      <c r="C201" s="285">
        <v>29</v>
      </c>
      <c r="D201" s="285">
        <v>7</v>
      </c>
      <c r="E201" s="285"/>
    </row>
    <row r="202" spans="1:5" x14ac:dyDescent="0.2">
      <c r="A202" s="277"/>
      <c r="B202" s="284">
        <v>39744</v>
      </c>
      <c r="C202" s="285">
        <v>29</v>
      </c>
      <c r="D202" s="285">
        <v>7</v>
      </c>
      <c r="E202" s="285"/>
    </row>
    <row r="203" spans="1:5" x14ac:dyDescent="0.2">
      <c r="A203" s="277"/>
      <c r="B203" s="284">
        <v>39745</v>
      </c>
      <c r="C203" s="285">
        <v>29</v>
      </c>
      <c r="D203" s="285">
        <v>7</v>
      </c>
      <c r="E203" s="285"/>
    </row>
    <row r="204" spans="1:5" x14ac:dyDescent="0.2">
      <c r="A204" s="277"/>
      <c r="B204" s="284">
        <v>39746</v>
      </c>
      <c r="C204" s="285">
        <v>29</v>
      </c>
      <c r="D204" s="285">
        <v>7</v>
      </c>
      <c r="E204" s="285"/>
    </row>
    <row r="205" spans="1:5" x14ac:dyDescent="0.2">
      <c r="A205" s="277"/>
      <c r="B205" s="284">
        <v>39747</v>
      </c>
      <c r="C205" s="285">
        <v>30</v>
      </c>
      <c r="D205" s="285">
        <v>7</v>
      </c>
      <c r="E205" s="285"/>
    </row>
    <row r="206" spans="1:5" x14ac:dyDescent="0.2">
      <c r="A206" s="277"/>
      <c r="B206" s="284">
        <v>39748</v>
      </c>
      <c r="C206" s="285">
        <v>30</v>
      </c>
      <c r="D206" s="285">
        <v>7</v>
      </c>
      <c r="E206" s="285"/>
    </row>
    <row r="207" spans="1:5" x14ac:dyDescent="0.2">
      <c r="A207" s="277"/>
      <c r="B207" s="284">
        <v>39749</v>
      </c>
      <c r="C207" s="285">
        <v>30</v>
      </c>
      <c r="D207" s="285">
        <v>7</v>
      </c>
      <c r="E207" s="285"/>
    </row>
    <row r="208" spans="1:5" x14ac:dyDescent="0.2">
      <c r="A208" s="277"/>
      <c r="B208" s="284">
        <v>39750</v>
      </c>
      <c r="C208" s="285">
        <v>30</v>
      </c>
      <c r="D208" s="285">
        <v>7</v>
      </c>
      <c r="E208" s="285"/>
    </row>
    <row r="209" spans="1:5" x14ac:dyDescent="0.2">
      <c r="A209" s="277"/>
      <c r="B209" s="284">
        <v>39751</v>
      </c>
      <c r="C209" s="285">
        <v>30</v>
      </c>
      <c r="D209" s="285">
        <v>7</v>
      </c>
      <c r="E209" s="285"/>
    </row>
    <row r="210" spans="1:5" x14ac:dyDescent="0.2">
      <c r="A210" s="277"/>
      <c r="B210" s="284">
        <v>39752</v>
      </c>
      <c r="C210" s="285">
        <v>30</v>
      </c>
      <c r="D210" s="285">
        <v>7</v>
      </c>
      <c r="E210" s="285"/>
    </row>
    <row r="211" spans="1:5" x14ac:dyDescent="0.2">
      <c r="A211" s="277"/>
      <c r="B211" s="284">
        <v>39753</v>
      </c>
      <c r="C211" s="285">
        <v>30</v>
      </c>
      <c r="D211" s="285">
        <v>7</v>
      </c>
      <c r="E211" s="285"/>
    </row>
    <row r="212" spans="1:5" x14ac:dyDescent="0.2">
      <c r="A212" s="277"/>
      <c r="B212" s="284">
        <v>39754</v>
      </c>
      <c r="C212" s="285">
        <v>31</v>
      </c>
      <c r="D212" s="285">
        <v>7</v>
      </c>
      <c r="E212" s="285"/>
    </row>
    <row r="213" spans="1:5" x14ac:dyDescent="0.2">
      <c r="A213" s="277"/>
      <c r="B213" s="284">
        <v>39755</v>
      </c>
      <c r="C213" s="285">
        <v>31</v>
      </c>
      <c r="D213" s="285">
        <v>7</v>
      </c>
      <c r="E213" s="285"/>
    </row>
    <row r="214" spans="1:5" x14ac:dyDescent="0.2">
      <c r="A214" s="277"/>
      <c r="B214" s="284">
        <v>39756</v>
      </c>
      <c r="C214" s="285">
        <v>31</v>
      </c>
      <c r="D214" s="285">
        <v>7</v>
      </c>
      <c r="E214" s="285"/>
    </row>
    <row r="215" spans="1:5" x14ac:dyDescent="0.2">
      <c r="A215" s="277"/>
      <c r="B215" s="284">
        <v>39757</v>
      </c>
      <c r="C215" s="285">
        <v>31</v>
      </c>
      <c r="D215" s="285">
        <v>7</v>
      </c>
      <c r="E215" s="285"/>
    </row>
    <row r="216" spans="1:5" x14ac:dyDescent="0.2">
      <c r="A216" s="277"/>
      <c r="B216" s="284">
        <v>39758</v>
      </c>
      <c r="C216" s="285">
        <v>31</v>
      </c>
      <c r="D216" s="285">
        <v>8</v>
      </c>
      <c r="E216" s="285"/>
    </row>
    <row r="217" spans="1:5" x14ac:dyDescent="0.2">
      <c r="A217" s="277"/>
      <c r="B217" s="284">
        <v>39759</v>
      </c>
      <c r="C217" s="285">
        <v>31</v>
      </c>
      <c r="D217" s="285">
        <v>8</v>
      </c>
      <c r="E217" s="285"/>
    </row>
    <row r="218" spans="1:5" x14ac:dyDescent="0.2">
      <c r="A218" s="277"/>
      <c r="B218" s="284">
        <v>39760</v>
      </c>
      <c r="C218" s="285">
        <v>31</v>
      </c>
      <c r="D218" s="285">
        <v>8</v>
      </c>
      <c r="E218" s="285"/>
    </row>
    <row r="219" spans="1:5" x14ac:dyDescent="0.2">
      <c r="A219" s="277"/>
      <c r="B219" s="284">
        <v>39761</v>
      </c>
      <c r="C219" s="285">
        <v>32</v>
      </c>
      <c r="D219" s="285">
        <v>8</v>
      </c>
      <c r="E219" s="285"/>
    </row>
    <row r="220" spans="1:5" x14ac:dyDescent="0.2">
      <c r="A220" s="277"/>
      <c r="B220" s="284">
        <v>39762</v>
      </c>
      <c r="C220" s="285">
        <v>32</v>
      </c>
      <c r="D220" s="285">
        <v>8</v>
      </c>
      <c r="E220" s="285"/>
    </row>
    <row r="221" spans="1:5" x14ac:dyDescent="0.2">
      <c r="A221" s="277"/>
      <c r="B221" s="284">
        <v>39763</v>
      </c>
      <c r="C221" s="285">
        <v>32</v>
      </c>
      <c r="D221" s="285">
        <v>8</v>
      </c>
      <c r="E221" s="285"/>
    </row>
    <row r="222" spans="1:5" x14ac:dyDescent="0.2">
      <c r="A222" s="277"/>
      <c r="B222" s="284">
        <v>39764</v>
      </c>
      <c r="C222" s="285">
        <v>32</v>
      </c>
      <c r="D222" s="285">
        <v>8</v>
      </c>
      <c r="E222" s="285"/>
    </row>
    <row r="223" spans="1:5" x14ac:dyDescent="0.2">
      <c r="A223" s="277"/>
      <c r="B223" s="284">
        <v>39765</v>
      </c>
      <c r="C223" s="285">
        <v>32</v>
      </c>
      <c r="D223" s="285">
        <v>8</v>
      </c>
      <c r="E223" s="285"/>
    </row>
    <row r="224" spans="1:5" x14ac:dyDescent="0.2">
      <c r="A224" s="277"/>
      <c r="B224" s="284">
        <v>39766</v>
      </c>
      <c r="C224" s="285">
        <v>32</v>
      </c>
      <c r="D224" s="285">
        <v>8</v>
      </c>
      <c r="E224" s="285"/>
    </row>
    <row r="225" spans="1:5" x14ac:dyDescent="0.2">
      <c r="A225" s="277"/>
      <c r="B225" s="284">
        <v>39767</v>
      </c>
      <c r="C225" s="285">
        <v>32</v>
      </c>
      <c r="D225" s="285">
        <v>8</v>
      </c>
      <c r="E225" s="285"/>
    </row>
    <row r="226" spans="1:5" x14ac:dyDescent="0.2">
      <c r="A226" s="277"/>
      <c r="B226" s="284">
        <v>39768</v>
      </c>
      <c r="C226" s="285">
        <v>33</v>
      </c>
      <c r="D226" s="285">
        <v>8</v>
      </c>
      <c r="E226" s="285"/>
    </row>
    <row r="227" spans="1:5" x14ac:dyDescent="0.2">
      <c r="A227" s="277"/>
      <c r="B227" s="284">
        <v>39769</v>
      </c>
      <c r="C227" s="285">
        <v>33</v>
      </c>
      <c r="D227" s="285">
        <v>8</v>
      </c>
      <c r="E227" s="285"/>
    </row>
    <row r="228" spans="1:5" x14ac:dyDescent="0.2">
      <c r="A228" s="277"/>
      <c r="B228" s="284">
        <v>39770</v>
      </c>
      <c r="C228" s="285">
        <v>33</v>
      </c>
      <c r="D228" s="285">
        <v>8</v>
      </c>
      <c r="E228" s="285"/>
    </row>
    <row r="229" spans="1:5" x14ac:dyDescent="0.2">
      <c r="A229" s="277"/>
      <c r="B229" s="284">
        <v>39771</v>
      </c>
      <c r="C229" s="285">
        <v>33</v>
      </c>
      <c r="D229" s="285">
        <v>8</v>
      </c>
      <c r="E229" s="285"/>
    </row>
    <row r="230" spans="1:5" x14ac:dyDescent="0.2">
      <c r="A230" s="277"/>
      <c r="B230" s="284">
        <v>39772</v>
      </c>
      <c r="C230" s="285">
        <v>33</v>
      </c>
      <c r="D230" s="285">
        <v>8</v>
      </c>
      <c r="E230" s="285"/>
    </row>
    <row r="231" spans="1:5" x14ac:dyDescent="0.2">
      <c r="A231" s="277"/>
      <c r="B231" s="284">
        <v>39773</v>
      </c>
      <c r="C231" s="285">
        <v>33</v>
      </c>
      <c r="D231" s="285">
        <v>8</v>
      </c>
      <c r="E231" s="285"/>
    </row>
    <row r="232" spans="1:5" x14ac:dyDescent="0.2">
      <c r="A232" s="277"/>
      <c r="B232" s="284">
        <v>39774</v>
      </c>
      <c r="C232" s="285">
        <v>33</v>
      </c>
      <c r="D232" s="285">
        <v>8</v>
      </c>
      <c r="E232" s="285"/>
    </row>
    <row r="233" spans="1:5" x14ac:dyDescent="0.2">
      <c r="A233" s="277"/>
      <c r="B233" s="284">
        <v>39775</v>
      </c>
      <c r="C233" s="285">
        <v>34</v>
      </c>
      <c r="D233" s="285">
        <v>8</v>
      </c>
      <c r="E233" s="285"/>
    </row>
    <row r="234" spans="1:5" x14ac:dyDescent="0.2">
      <c r="A234" s="277"/>
      <c r="B234" s="284">
        <v>39776</v>
      </c>
      <c r="C234" s="285">
        <v>34</v>
      </c>
      <c r="D234" s="285">
        <v>8</v>
      </c>
      <c r="E234" s="285"/>
    </row>
    <row r="235" spans="1:5" x14ac:dyDescent="0.2">
      <c r="A235" s="277"/>
      <c r="B235" s="284">
        <v>39777</v>
      </c>
      <c r="C235" s="285">
        <v>34</v>
      </c>
      <c r="D235" s="285">
        <v>8</v>
      </c>
      <c r="E235" s="285"/>
    </row>
    <row r="236" spans="1:5" x14ac:dyDescent="0.2">
      <c r="A236" s="277"/>
      <c r="B236" s="284">
        <v>39778</v>
      </c>
      <c r="C236" s="285">
        <v>34</v>
      </c>
      <c r="D236" s="285">
        <v>8</v>
      </c>
      <c r="E236" s="285"/>
    </row>
    <row r="237" spans="1:5" x14ac:dyDescent="0.2">
      <c r="A237" s="277"/>
      <c r="B237" s="284">
        <v>39779</v>
      </c>
      <c r="C237" s="285">
        <v>34</v>
      </c>
      <c r="D237" s="285">
        <v>8</v>
      </c>
      <c r="E237" s="285"/>
    </row>
    <row r="238" spans="1:5" x14ac:dyDescent="0.2">
      <c r="A238" s="277"/>
      <c r="B238" s="284">
        <v>39780</v>
      </c>
      <c r="C238" s="285">
        <v>34</v>
      </c>
      <c r="D238" s="285">
        <v>8</v>
      </c>
      <c r="E238" s="285"/>
    </row>
    <row r="239" spans="1:5" x14ac:dyDescent="0.2">
      <c r="A239" s="277"/>
      <c r="B239" s="284">
        <v>39781</v>
      </c>
      <c r="C239" s="285">
        <v>34</v>
      </c>
      <c r="D239" s="285">
        <v>8</v>
      </c>
      <c r="E239" s="285"/>
    </row>
    <row r="240" spans="1:5" x14ac:dyDescent="0.2">
      <c r="A240" s="277"/>
      <c r="B240" s="284">
        <v>39782</v>
      </c>
      <c r="C240" s="285">
        <v>35</v>
      </c>
      <c r="D240" s="285">
        <v>8</v>
      </c>
      <c r="E240" s="285"/>
    </row>
    <row r="241" spans="1:5" x14ac:dyDescent="0.2">
      <c r="A241" s="277"/>
      <c r="B241" s="284">
        <v>39783</v>
      </c>
      <c r="C241" s="285">
        <v>35</v>
      </c>
      <c r="D241" s="285">
        <v>8</v>
      </c>
      <c r="E241" s="285"/>
    </row>
    <row r="242" spans="1:5" x14ac:dyDescent="0.2">
      <c r="A242" s="277"/>
      <c r="B242" s="284">
        <v>39784</v>
      </c>
      <c r="C242" s="285">
        <v>35</v>
      </c>
      <c r="D242" s="285">
        <v>8</v>
      </c>
      <c r="E242" s="285"/>
    </row>
    <row r="243" spans="1:5" x14ac:dyDescent="0.2">
      <c r="A243" s="277"/>
      <c r="B243" s="284">
        <v>39785</v>
      </c>
      <c r="C243" s="285">
        <v>35</v>
      </c>
      <c r="D243" s="285">
        <v>8</v>
      </c>
      <c r="E243" s="285"/>
    </row>
    <row r="244" spans="1:5" x14ac:dyDescent="0.2">
      <c r="A244" s="277"/>
      <c r="B244" s="284">
        <v>39786</v>
      </c>
      <c r="C244" s="285">
        <v>35</v>
      </c>
      <c r="D244" s="285">
        <v>8</v>
      </c>
      <c r="E244" s="285"/>
    </row>
    <row r="245" spans="1:5" x14ac:dyDescent="0.2">
      <c r="A245" s="277"/>
      <c r="B245" s="284">
        <v>39787</v>
      </c>
      <c r="C245" s="285">
        <v>35</v>
      </c>
      <c r="D245" s="285">
        <v>8</v>
      </c>
      <c r="E245" s="285"/>
    </row>
    <row r="246" spans="1:5" x14ac:dyDescent="0.2">
      <c r="A246" s="277"/>
      <c r="B246" s="284">
        <v>39788</v>
      </c>
      <c r="C246" s="285">
        <v>35</v>
      </c>
      <c r="D246" s="285">
        <v>9</v>
      </c>
      <c r="E246" s="285"/>
    </row>
    <row r="247" spans="1:5" x14ac:dyDescent="0.2">
      <c r="A247" s="277"/>
      <c r="B247" s="284">
        <v>39789</v>
      </c>
      <c r="C247" s="285">
        <v>36</v>
      </c>
      <c r="D247" s="285">
        <v>9</v>
      </c>
      <c r="E247" s="285"/>
    </row>
    <row r="248" spans="1:5" x14ac:dyDescent="0.2">
      <c r="A248" s="277"/>
      <c r="B248" s="284">
        <v>39790</v>
      </c>
      <c r="C248" s="285">
        <v>36</v>
      </c>
      <c r="D248" s="285">
        <v>9</v>
      </c>
      <c r="E248" s="285"/>
    </row>
    <row r="249" spans="1:5" x14ac:dyDescent="0.2">
      <c r="A249" s="277"/>
      <c r="B249" s="284">
        <v>39791</v>
      </c>
      <c r="C249" s="285">
        <v>36</v>
      </c>
      <c r="D249" s="285">
        <v>9</v>
      </c>
      <c r="E249" s="285"/>
    </row>
    <row r="250" spans="1:5" x14ac:dyDescent="0.2">
      <c r="A250" s="277"/>
      <c r="B250" s="284">
        <v>39792</v>
      </c>
      <c r="C250" s="285">
        <v>36</v>
      </c>
      <c r="D250" s="285">
        <v>9</v>
      </c>
      <c r="E250" s="285"/>
    </row>
    <row r="251" spans="1:5" x14ac:dyDescent="0.2">
      <c r="A251" s="277"/>
      <c r="B251" s="284">
        <v>39793</v>
      </c>
      <c r="C251" s="285">
        <v>36</v>
      </c>
      <c r="D251" s="285">
        <v>9</v>
      </c>
      <c r="E251" s="285"/>
    </row>
    <row r="252" spans="1:5" x14ac:dyDescent="0.2">
      <c r="A252" s="277"/>
      <c r="B252" s="284">
        <v>39794</v>
      </c>
      <c r="C252" s="285">
        <v>36</v>
      </c>
      <c r="D252" s="285">
        <v>9</v>
      </c>
      <c r="E252" s="285"/>
    </row>
    <row r="253" spans="1:5" x14ac:dyDescent="0.2">
      <c r="A253" s="277"/>
      <c r="B253" s="284">
        <v>39795</v>
      </c>
      <c r="C253" s="285">
        <v>36</v>
      </c>
      <c r="D253" s="285">
        <v>9</v>
      </c>
      <c r="E253" s="285"/>
    </row>
    <row r="254" spans="1:5" x14ac:dyDescent="0.2">
      <c r="A254" s="277"/>
      <c r="B254" s="284">
        <v>39796</v>
      </c>
      <c r="C254" s="285">
        <v>37</v>
      </c>
      <c r="D254" s="285">
        <v>9</v>
      </c>
      <c r="E254" s="285"/>
    </row>
    <row r="255" spans="1:5" x14ac:dyDescent="0.2">
      <c r="A255" s="277"/>
      <c r="B255" s="284">
        <v>39797</v>
      </c>
      <c r="C255" s="285">
        <v>37</v>
      </c>
      <c r="D255" s="285">
        <v>9</v>
      </c>
      <c r="E255" s="285"/>
    </row>
    <row r="256" spans="1:5" x14ac:dyDescent="0.2">
      <c r="A256" s="277"/>
      <c r="B256" s="284">
        <v>39798</v>
      </c>
      <c r="C256" s="285">
        <v>37</v>
      </c>
      <c r="D256" s="285">
        <v>9</v>
      </c>
      <c r="E256" s="285"/>
    </row>
    <row r="257" spans="1:5" x14ac:dyDescent="0.2">
      <c r="A257" s="277"/>
      <c r="B257" s="284">
        <v>39799</v>
      </c>
      <c r="C257" s="285">
        <v>37</v>
      </c>
      <c r="D257" s="285">
        <v>9</v>
      </c>
      <c r="E257" s="285"/>
    </row>
    <row r="258" spans="1:5" x14ac:dyDescent="0.2">
      <c r="A258" s="277"/>
      <c r="B258" s="284">
        <v>39800</v>
      </c>
      <c r="C258" s="285">
        <v>37</v>
      </c>
      <c r="D258" s="285">
        <v>9</v>
      </c>
      <c r="E258" s="285"/>
    </row>
    <row r="259" spans="1:5" x14ac:dyDescent="0.2">
      <c r="A259" s="277"/>
      <c r="B259" s="284">
        <v>39801</v>
      </c>
      <c r="C259" s="285">
        <v>37</v>
      </c>
      <c r="D259" s="285">
        <v>9</v>
      </c>
      <c r="E259" s="285"/>
    </row>
    <row r="260" spans="1:5" x14ac:dyDescent="0.2">
      <c r="A260" s="277"/>
      <c r="B260" s="284">
        <v>39802</v>
      </c>
      <c r="C260" s="285">
        <v>37</v>
      </c>
      <c r="D260" s="285">
        <v>9</v>
      </c>
      <c r="E260" s="285"/>
    </row>
    <row r="261" spans="1:5" x14ac:dyDescent="0.2">
      <c r="A261" s="277"/>
      <c r="B261" s="284">
        <v>39803</v>
      </c>
      <c r="C261" s="285">
        <v>38</v>
      </c>
      <c r="D261" s="285">
        <v>9</v>
      </c>
      <c r="E261" s="285"/>
    </row>
    <row r="262" spans="1:5" x14ac:dyDescent="0.2">
      <c r="A262" s="277"/>
      <c r="B262" s="284">
        <v>39804</v>
      </c>
      <c r="C262" s="285">
        <v>38</v>
      </c>
      <c r="D262" s="285">
        <v>9</v>
      </c>
      <c r="E262" s="285"/>
    </row>
    <row r="263" spans="1:5" x14ac:dyDescent="0.2">
      <c r="A263" s="277"/>
      <c r="B263" s="284">
        <v>39805</v>
      </c>
      <c r="C263" s="285">
        <v>38</v>
      </c>
      <c r="D263" s="285">
        <v>9</v>
      </c>
      <c r="E263" s="285"/>
    </row>
    <row r="264" spans="1:5" x14ac:dyDescent="0.2">
      <c r="A264" s="277"/>
      <c r="B264" s="284">
        <v>39806</v>
      </c>
      <c r="C264" s="285">
        <v>38</v>
      </c>
      <c r="D264" s="285">
        <v>9</v>
      </c>
      <c r="E264" s="285"/>
    </row>
    <row r="265" spans="1:5" x14ac:dyDescent="0.2">
      <c r="A265" s="277"/>
      <c r="B265" s="284">
        <v>39807</v>
      </c>
      <c r="C265" s="285">
        <v>38</v>
      </c>
      <c r="D265" s="285">
        <v>9</v>
      </c>
      <c r="E265" s="285"/>
    </row>
    <row r="266" spans="1:5" x14ac:dyDescent="0.2">
      <c r="A266" s="277"/>
      <c r="B266" s="284">
        <v>39808</v>
      </c>
      <c r="C266" s="285">
        <v>38</v>
      </c>
      <c r="D266" s="285">
        <v>9</v>
      </c>
      <c r="E266" s="285"/>
    </row>
    <row r="267" spans="1:5" x14ac:dyDescent="0.2">
      <c r="A267" s="277"/>
      <c r="B267" s="284">
        <v>39809</v>
      </c>
      <c r="C267" s="285">
        <v>38</v>
      </c>
      <c r="D267" s="285">
        <v>9</v>
      </c>
      <c r="E267" s="285"/>
    </row>
    <row r="268" spans="1:5" x14ac:dyDescent="0.2">
      <c r="A268" s="277"/>
      <c r="B268" s="284">
        <v>39810</v>
      </c>
      <c r="C268" s="285">
        <v>39</v>
      </c>
      <c r="D268" s="285">
        <v>9</v>
      </c>
      <c r="E268" s="285"/>
    </row>
    <row r="269" spans="1:5" x14ac:dyDescent="0.2">
      <c r="A269" s="277"/>
      <c r="B269" s="284">
        <v>39811</v>
      </c>
      <c r="C269" s="285">
        <v>39</v>
      </c>
      <c r="D269" s="285">
        <v>9</v>
      </c>
      <c r="E269" s="285"/>
    </row>
    <row r="270" spans="1:5" x14ac:dyDescent="0.2">
      <c r="A270" s="277"/>
      <c r="B270" s="284">
        <v>39812</v>
      </c>
      <c r="C270" s="285">
        <v>39</v>
      </c>
      <c r="D270" s="285">
        <v>9</v>
      </c>
      <c r="E270" s="285"/>
    </row>
    <row r="271" spans="1:5" x14ac:dyDescent="0.2">
      <c r="A271" s="277"/>
      <c r="B271" s="284">
        <v>39813</v>
      </c>
      <c r="C271" s="285">
        <v>39</v>
      </c>
      <c r="D271" s="285">
        <v>9</v>
      </c>
      <c r="E271" s="285"/>
    </row>
    <row r="272" spans="1:5" x14ac:dyDescent="0.2">
      <c r="A272" s="277"/>
      <c r="B272" s="284">
        <v>39814</v>
      </c>
      <c r="C272" s="285">
        <v>39</v>
      </c>
      <c r="D272" s="285">
        <v>9</v>
      </c>
      <c r="E272" s="285"/>
    </row>
    <row r="273" spans="1:5" x14ac:dyDescent="0.2">
      <c r="A273" s="277"/>
      <c r="B273" s="284">
        <v>39815</v>
      </c>
      <c r="C273" s="285">
        <v>39</v>
      </c>
      <c r="D273" s="285">
        <v>9</v>
      </c>
      <c r="E273" s="285"/>
    </row>
    <row r="274" spans="1:5" x14ac:dyDescent="0.2">
      <c r="A274" s="277"/>
      <c r="B274" s="284">
        <v>39816</v>
      </c>
      <c r="C274" s="285">
        <v>39</v>
      </c>
      <c r="D274" s="285">
        <v>9</v>
      </c>
      <c r="E274" s="285"/>
    </row>
    <row r="275" spans="1:5" x14ac:dyDescent="0.2">
      <c r="A275" s="277"/>
      <c r="B275" s="284">
        <v>39817</v>
      </c>
      <c r="C275" s="285">
        <v>40</v>
      </c>
      <c r="D275" s="285">
        <v>9</v>
      </c>
      <c r="E275" s="285"/>
    </row>
    <row r="276" spans="1:5" x14ac:dyDescent="0.2">
      <c r="A276" s="277"/>
      <c r="B276" s="284">
        <v>39818</v>
      </c>
      <c r="C276" s="285">
        <v>40</v>
      </c>
      <c r="D276" s="285">
        <v>9</v>
      </c>
      <c r="E276" s="285"/>
    </row>
    <row r="277" spans="1:5" x14ac:dyDescent="0.2">
      <c r="A277" s="277"/>
      <c r="B277" s="284">
        <v>39819</v>
      </c>
      <c r="C277" s="285">
        <v>40</v>
      </c>
      <c r="D277" s="285">
        <v>10</v>
      </c>
      <c r="E277" s="285"/>
    </row>
    <row r="278" spans="1:5" x14ac:dyDescent="0.2">
      <c r="A278" s="277"/>
      <c r="B278" s="284">
        <v>39820</v>
      </c>
      <c r="C278" s="285">
        <v>40</v>
      </c>
      <c r="D278" s="285">
        <v>10</v>
      </c>
      <c r="E278" s="285"/>
    </row>
    <row r="279" spans="1:5" x14ac:dyDescent="0.2">
      <c r="A279" s="277"/>
      <c r="B279" s="284">
        <v>39821</v>
      </c>
      <c r="C279" s="285">
        <v>40</v>
      </c>
      <c r="D279" s="285">
        <v>10</v>
      </c>
      <c r="E279" s="285"/>
    </row>
    <row r="280" spans="1:5" x14ac:dyDescent="0.2">
      <c r="A280" s="277"/>
      <c r="B280" s="284">
        <v>39822</v>
      </c>
      <c r="C280" s="285">
        <v>40</v>
      </c>
      <c r="D280" s="285">
        <v>10</v>
      </c>
      <c r="E280" s="285"/>
    </row>
    <row r="281" spans="1:5" x14ac:dyDescent="0.2">
      <c r="A281" s="277"/>
      <c r="B281" s="284">
        <v>39823</v>
      </c>
      <c r="C281" s="285">
        <v>40</v>
      </c>
      <c r="D281" s="285">
        <v>10</v>
      </c>
      <c r="E281" s="285"/>
    </row>
    <row r="282" spans="1:5" x14ac:dyDescent="0.2">
      <c r="A282" s="277"/>
      <c r="B282" s="284">
        <v>39824</v>
      </c>
      <c r="C282" s="285">
        <v>41</v>
      </c>
      <c r="D282" s="285">
        <v>10</v>
      </c>
      <c r="E282" s="285"/>
    </row>
    <row r="283" spans="1:5" x14ac:dyDescent="0.2">
      <c r="A283" s="277"/>
      <c r="B283" s="284">
        <v>39825</v>
      </c>
      <c r="C283" s="285">
        <v>41</v>
      </c>
      <c r="D283" s="285">
        <v>10</v>
      </c>
      <c r="E283" s="285"/>
    </row>
    <row r="284" spans="1:5" x14ac:dyDescent="0.2">
      <c r="A284" s="277"/>
      <c r="B284" s="284">
        <v>39826</v>
      </c>
      <c r="C284" s="285">
        <v>41</v>
      </c>
      <c r="D284" s="285">
        <v>10</v>
      </c>
      <c r="E284" s="285"/>
    </row>
    <row r="285" spans="1:5" x14ac:dyDescent="0.2">
      <c r="A285" s="277"/>
      <c r="B285" s="284">
        <v>39827</v>
      </c>
      <c r="C285" s="285">
        <v>41</v>
      </c>
      <c r="D285" s="285">
        <v>10</v>
      </c>
      <c r="E285" s="285"/>
    </row>
    <row r="286" spans="1:5" x14ac:dyDescent="0.2">
      <c r="A286" s="277"/>
      <c r="B286" s="284">
        <v>39828</v>
      </c>
      <c r="C286" s="285">
        <v>41</v>
      </c>
      <c r="D286" s="285">
        <v>10</v>
      </c>
      <c r="E286" s="285"/>
    </row>
    <row r="287" spans="1:5" x14ac:dyDescent="0.2">
      <c r="A287" s="277"/>
      <c r="B287" s="284">
        <v>39829</v>
      </c>
      <c r="C287" s="285">
        <v>41</v>
      </c>
      <c r="D287" s="285">
        <v>10</v>
      </c>
      <c r="E287" s="285"/>
    </row>
    <row r="288" spans="1:5" x14ac:dyDescent="0.2">
      <c r="A288" s="277"/>
      <c r="B288" s="284">
        <v>39830</v>
      </c>
      <c r="C288" s="285">
        <v>41</v>
      </c>
      <c r="D288" s="285">
        <v>10</v>
      </c>
      <c r="E288" s="285"/>
    </row>
    <row r="289" spans="1:5" x14ac:dyDescent="0.2">
      <c r="A289" s="277"/>
      <c r="B289" s="284">
        <v>39831</v>
      </c>
      <c r="C289" s="285">
        <v>42</v>
      </c>
      <c r="D289" s="285">
        <v>10</v>
      </c>
      <c r="E289" s="285"/>
    </row>
    <row r="290" spans="1:5" x14ac:dyDescent="0.2">
      <c r="A290" s="277"/>
      <c r="B290" s="284">
        <v>39832</v>
      </c>
      <c r="C290" s="285">
        <v>42</v>
      </c>
      <c r="D290" s="285">
        <v>10</v>
      </c>
      <c r="E290" s="285"/>
    </row>
    <row r="291" spans="1:5" x14ac:dyDescent="0.2">
      <c r="A291" s="277"/>
      <c r="B291" s="284">
        <v>39833</v>
      </c>
      <c r="C291" s="285">
        <v>42</v>
      </c>
      <c r="D291" s="285">
        <v>10</v>
      </c>
      <c r="E291" s="285"/>
    </row>
    <row r="292" spans="1:5" x14ac:dyDescent="0.2">
      <c r="A292" s="277"/>
      <c r="B292" s="284">
        <v>39834</v>
      </c>
      <c r="C292" s="285">
        <v>42</v>
      </c>
      <c r="D292" s="285">
        <v>10</v>
      </c>
      <c r="E292" s="285"/>
    </row>
    <row r="293" spans="1:5" x14ac:dyDescent="0.2">
      <c r="A293" s="277"/>
      <c r="B293" s="284">
        <v>39835</v>
      </c>
      <c r="C293" s="285">
        <v>42</v>
      </c>
      <c r="D293" s="285">
        <v>10</v>
      </c>
      <c r="E293" s="285"/>
    </row>
    <row r="294" spans="1:5" x14ac:dyDescent="0.2">
      <c r="A294" s="277"/>
      <c r="B294" s="284">
        <v>39836</v>
      </c>
      <c r="C294" s="285">
        <v>42</v>
      </c>
      <c r="D294" s="285">
        <v>10</v>
      </c>
      <c r="E294" s="285"/>
    </row>
    <row r="295" spans="1:5" x14ac:dyDescent="0.2">
      <c r="A295" s="277"/>
      <c r="B295" s="284">
        <v>39837</v>
      </c>
      <c r="C295" s="285">
        <v>42</v>
      </c>
      <c r="D295" s="285">
        <v>10</v>
      </c>
      <c r="E295" s="285"/>
    </row>
    <row r="296" spans="1:5" x14ac:dyDescent="0.2">
      <c r="A296" s="277"/>
      <c r="B296" s="284">
        <v>39838</v>
      </c>
      <c r="C296" s="285">
        <v>43</v>
      </c>
      <c r="D296" s="285">
        <v>10</v>
      </c>
      <c r="E296" s="285"/>
    </row>
    <row r="297" spans="1:5" x14ac:dyDescent="0.2">
      <c r="A297" s="277"/>
      <c r="B297" s="284">
        <v>39839</v>
      </c>
      <c r="C297" s="285">
        <v>43</v>
      </c>
      <c r="D297" s="285">
        <v>10</v>
      </c>
      <c r="E297" s="285"/>
    </row>
    <row r="298" spans="1:5" x14ac:dyDescent="0.2">
      <c r="A298" s="277"/>
      <c r="B298" s="284">
        <v>39840</v>
      </c>
      <c r="C298" s="285">
        <v>43</v>
      </c>
      <c r="D298" s="285">
        <v>10</v>
      </c>
      <c r="E298" s="285"/>
    </row>
    <row r="299" spans="1:5" x14ac:dyDescent="0.2">
      <c r="A299" s="277"/>
      <c r="B299" s="284">
        <v>39841</v>
      </c>
      <c r="C299" s="285">
        <v>43</v>
      </c>
      <c r="D299" s="285">
        <v>10</v>
      </c>
      <c r="E299" s="285"/>
    </row>
    <row r="300" spans="1:5" x14ac:dyDescent="0.2">
      <c r="A300" s="277"/>
      <c r="B300" s="284">
        <v>39842</v>
      </c>
      <c r="C300" s="285">
        <v>43</v>
      </c>
      <c r="D300" s="285">
        <v>10</v>
      </c>
      <c r="E300" s="285"/>
    </row>
    <row r="301" spans="1:5" x14ac:dyDescent="0.2">
      <c r="A301" s="277"/>
      <c r="B301" s="284">
        <v>39843</v>
      </c>
      <c r="C301" s="285">
        <v>43</v>
      </c>
      <c r="D301" s="285">
        <v>10</v>
      </c>
      <c r="E301" s="285"/>
    </row>
    <row r="302" spans="1:5" x14ac:dyDescent="0.2">
      <c r="A302" s="277"/>
      <c r="B302" s="284">
        <v>39844</v>
      </c>
      <c r="C302" s="285">
        <v>43</v>
      </c>
      <c r="D302" s="285">
        <v>10</v>
      </c>
      <c r="E302" s="285"/>
    </row>
    <row r="303" spans="1:5" x14ac:dyDescent="0.2">
      <c r="A303" s="277"/>
      <c r="B303" s="284">
        <v>39845</v>
      </c>
      <c r="C303" s="285">
        <v>44</v>
      </c>
      <c r="D303" s="285">
        <v>10</v>
      </c>
      <c r="E303" s="285"/>
    </row>
    <row r="304" spans="1:5" x14ac:dyDescent="0.2">
      <c r="A304" s="277"/>
      <c r="B304" s="284">
        <v>39846</v>
      </c>
      <c r="C304" s="285">
        <v>44</v>
      </c>
      <c r="D304" s="285">
        <v>10</v>
      </c>
      <c r="E304" s="285"/>
    </row>
    <row r="305" spans="1:5" x14ac:dyDescent="0.2">
      <c r="A305" s="277"/>
      <c r="B305" s="284">
        <v>39847</v>
      </c>
      <c r="C305" s="285">
        <v>44</v>
      </c>
      <c r="D305" s="285">
        <v>10</v>
      </c>
      <c r="E305" s="285"/>
    </row>
    <row r="306" spans="1:5" x14ac:dyDescent="0.2">
      <c r="A306" s="277"/>
      <c r="B306" s="284">
        <v>39848</v>
      </c>
      <c r="C306" s="285">
        <v>44</v>
      </c>
      <c r="D306" s="285">
        <v>10</v>
      </c>
      <c r="E306" s="285"/>
    </row>
    <row r="307" spans="1:5" x14ac:dyDescent="0.2">
      <c r="A307" s="277"/>
      <c r="B307" s="284">
        <v>39849</v>
      </c>
      <c r="C307" s="285">
        <v>44</v>
      </c>
      <c r="D307" s="285">
        <v>10</v>
      </c>
      <c r="E307" s="285"/>
    </row>
    <row r="308" spans="1:5" x14ac:dyDescent="0.2">
      <c r="A308" s="277"/>
      <c r="B308" s="284">
        <v>39850</v>
      </c>
      <c r="C308" s="285">
        <v>44</v>
      </c>
      <c r="D308" s="285">
        <v>11</v>
      </c>
      <c r="E308" s="285"/>
    </row>
    <row r="309" spans="1:5" x14ac:dyDescent="0.2">
      <c r="A309" s="277"/>
      <c r="B309" s="284">
        <v>39851</v>
      </c>
      <c r="C309" s="285">
        <v>44</v>
      </c>
      <c r="D309" s="285">
        <v>11</v>
      </c>
      <c r="E309" s="285"/>
    </row>
    <row r="310" spans="1:5" x14ac:dyDescent="0.2">
      <c r="A310" s="277"/>
      <c r="B310" s="284">
        <v>39852</v>
      </c>
      <c r="C310" s="285">
        <v>45</v>
      </c>
      <c r="D310" s="285">
        <v>11</v>
      </c>
      <c r="E310" s="285"/>
    </row>
    <row r="311" spans="1:5" x14ac:dyDescent="0.2">
      <c r="A311" s="277"/>
      <c r="B311" s="284">
        <v>39853</v>
      </c>
      <c r="C311" s="285">
        <v>45</v>
      </c>
      <c r="D311" s="285">
        <v>11</v>
      </c>
      <c r="E311" s="285"/>
    </row>
    <row r="312" spans="1:5" x14ac:dyDescent="0.2">
      <c r="A312" s="277"/>
      <c r="B312" s="284">
        <v>39854</v>
      </c>
      <c r="C312" s="285">
        <v>45</v>
      </c>
      <c r="D312" s="285">
        <v>11</v>
      </c>
      <c r="E312" s="285"/>
    </row>
    <row r="313" spans="1:5" x14ac:dyDescent="0.2">
      <c r="A313" s="277"/>
      <c r="B313" s="284">
        <v>39855</v>
      </c>
      <c r="C313" s="285">
        <v>45</v>
      </c>
      <c r="D313" s="285">
        <v>11</v>
      </c>
      <c r="E313" s="285"/>
    </row>
    <row r="314" spans="1:5" x14ac:dyDescent="0.2">
      <c r="A314" s="277"/>
      <c r="B314" s="284">
        <v>39856</v>
      </c>
      <c r="C314" s="285">
        <v>45</v>
      </c>
      <c r="D314" s="285">
        <v>11</v>
      </c>
      <c r="E314" s="285"/>
    </row>
    <row r="315" spans="1:5" x14ac:dyDescent="0.2">
      <c r="A315" s="277"/>
      <c r="B315" s="284">
        <v>39857</v>
      </c>
      <c r="C315" s="285">
        <v>45</v>
      </c>
      <c r="D315" s="285">
        <v>11</v>
      </c>
      <c r="E315" s="285"/>
    </row>
    <row r="316" spans="1:5" x14ac:dyDescent="0.2">
      <c r="A316" s="277"/>
      <c r="B316" s="284">
        <v>39858</v>
      </c>
      <c r="C316" s="285">
        <v>45</v>
      </c>
      <c r="D316" s="285">
        <v>11</v>
      </c>
      <c r="E316" s="285"/>
    </row>
    <row r="317" spans="1:5" x14ac:dyDescent="0.2">
      <c r="A317" s="277"/>
      <c r="B317" s="284">
        <v>39859</v>
      </c>
      <c r="C317" s="285">
        <v>46</v>
      </c>
      <c r="D317" s="285">
        <v>11</v>
      </c>
      <c r="E317" s="285"/>
    </row>
    <row r="318" spans="1:5" x14ac:dyDescent="0.2">
      <c r="A318" s="277"/>
      <c r="B318" s="284">
        <v>39860</v>
      </c>
      <c r="C318" s="285">
        <v>46</v>
      </c>
      <c r="D318" s="285">
        <v>11</v>
      </c>
      <c r="E318" s="285"/>
    </row>
    <row r="319" spans="1:5" x14ac:dyDescent="0.2">
      <c r="A319" s="277"/>
      <c r="B319" s="284">
        <v>39861</v>
      </c>
      <c r="C319" s="285">
        <v>46</v>
      </c>
      <c r="D319" s="285">
        <v>11</v>
      </c>
      <c r="E319" s="285"/>
    </row>
    <row r="320" spans="1:5" x14ac:dyDescent="0.2">
      <c r="A320" s="277"/>
      <c r="B320" s="284">
        <v>39862</v>
      </c>
      <c r="C320" s="285">
        <v>46</v>
      </c>
      <c r="D320" s="285">
        <v>11</v>
      </c>
      <c r="E320" s="285"/>
    </row>
    <row r="321" spans="1:5" x14ac:dyDescent="0.2">
      <c r="A321" s="277"/>
      <c r="B321" s="284">
        <v>39863</v>
      </c>
      <c r="C321" s="285">
        <v>46</v>
      </c>
      <c r="D321" s="285">
        <v>11</v>
      </c>
      <c r="E321" s="285"/>
    </row>
    <row r="322" spans="1:5" x14ac:dyDescent="0.2">
      <c r="A322" s="277"/>
      <c r="B322" s="284">
        <v>39864</v>
      </c>
      <c r="C322" s="285">
        <v>46</v>
      </c>
      <c r="D322" s="285">
        <v>11</v>
      </c>
      <c r="E322" s="285"/>
    </row>
    <row r="323" spans="1:5" x14ac:dyDescent="0.2">
      <c r="A323" s="277"/>
      <c r="B323" s="284">
        <v>39865</v>
      </c>
      <c r="C323" s="285">
        <v>46</v>
      </c>
      <c r="D323" s="285">
        <v>11</v>
      </c>
      <c r="E323" s="285"/>
    </row>
    <row r="324" spans="1:5" x14ac:dyDescent="0.2">
      <c r="A324" s="277"/>
      <c r="B324" s="284">
        <v>39866</v>
      </c>
      <c r="C324" s="285">
        <v>47</v>
      </c>
      <c r="D324" s="285">
        <v>11</v>
      </c>
      <c r="E324" s="285"/>
    </row>
    <row r="325" spans="1:5" x14ac:dyDescent="0.2">
      <c r="A325" s="277"/>
      <c r="B325" s="284">
        <v>39867</v>
      </c>
      <c r="C325" s="285">
        <v>47</v>
      </c>
      <c r="D325" s="285">
        <v>11</v>
      </c>
      <c r="E325" s="285"/>
    </row>
    <row r="326" spans="1:5" x14ac:dyDescent="0.2">
      <c r="A326" s="277"/>
      <c r="B326" s="284">
        <v>39868</v>
      </c>
      <c r="C326" s="285">
        <v>47</v>
      </c>
      <c r="D326" s="285">
        <v>11</v>
      </c>
      <c r="E326" s="285"/>
    </row>
    <row r="327" spans="1:5" x14ac:dyDescent="0.2">
      <c r="A327" s="277"/>
      <c r="B327" s="284">
        <v>39869</v>
      </c>
      <c r="C327" s="285">
        <v>47</v>
      </c>
      <c r="D327" s="285">
        <v>11</v>
      </c>
      <c r="E327" s="285"/>
    </row>
    <row r="328" spans="1:5" x14ac:dyDescent="0.2">
      <c r="A328" s="277"/>
      <c r="B328" s="284">
        <v>39870</v>
      </c>
      <c r="C328" s="285">
        <v>47</v>
      </c>
      <c r="D328" s="285">
        <v>11</v>
      </c>
      <c r="E328" s="285"/>
    </row>
    <row r="329" spans="1:5" x14ac:dyDescent="0.2">
      <c r="A329" s="277"/>
      <c r="B329" s="284">
        <v>39871</v>
      </c>
      <c r="C329" s="285">
        <v>47</v>
      </c>
      <c r="D329" s="285">
        <v>11</v>
      </c>
      <c r="E329" s="285"/>
    </row>
    <row r="330" spans="1:5" x14ac:dyDescent="0.2">
      <c r="A330" s="277"/>
      <c r="B330" s="284">
        <v>39872</v>
      </c>
      <c r="C330" s="285">
        <v>47</v>
      </c>
      <c r="D330" s="285">
        <v>11</v>
      </c>
      <c r="E330" s="285"/>
    </row>
    <row r="331" spans="1:5" x14ac:dyDescent="0.2">
      <c r="A331" s="277"/>
      <c r="B331" s="284">
        <v>39873</v>
      </c>
      <c r="C331" s="285">
        <v>48</v>
      </c>
      <c r="D331" s="285">
        <v>11</v>
      </c>
      <c r="E331" s="285"/>
    </row>
    <row r="332" spans="1:5" x14ac:dyDescent="0.2">
      <c r="A332" s="277"/>
      <c r="B332" s="284">
        <v>39874</v>
      </c>
      <c r="C332" s="285">
        <v>48</v>
      </c>
      <c r="D332" s="285">
        <v>11</v>
      </c>
      <c r="E332" s="285"/>
    </row>
    <row r="333" spans="1:5" x14ac:dyDescent="0.2">
      <c r="A333" s="277"/>
      <c r="B333" s="284">
        <v>39875</v>
      </c>
      <c r="C333" s="285">
        <v>48</v>
      </c>
      <c r="D333" s="285">
        <v>11</v>
      </c>
      <c r="E333" s="285"/>
    </row>
    <row r="334" spans="1:5" x14ac:dyDescent="0.2">
      <c r="A334" s="277"/>
      <c r="B334" s="284">
        <v>39876</v>
      </c>
      <c r="C334" s="285">
        <v>48</v>
      </c>
      <c r="D334" s="285">
        <v>11</v>
      </c>
      <c r="E334" s="285"/>
    </row>
    <row r="335" spans="1:5" x14ac:dyDescent="0.2">
      <c r="A335" s="277"/>
      <c r="B335" s="284">
        <v>39877</v>
      </c>
      <c r="C335" s="285">
        <v>48</v>
      </c>
      <c r="D335" s="285">
        <v>11</v>
      </c>
      <c r="E335" s="285"/>
    </row>
    <row r="336" spans="1:5" x14ac:dyDescent="0.2">
      <c r="A336" s="277"/>
      <c r="B336" s="284">
        <v>39878</v>
      </c>
      <c r="C336" s="285">
        <v>48</v>
      </c>
      <c r="D336" s="285">
        <v>12</v>
      </c>
      <c r="E336" s="285"/>
    </row>
    <row r="337" spans="1:5" x14ac:dyDescent="0.2">
      <c r="A337" s="277"/>
      <c r="B337" s="284">
        <v>39879</v>
      </c>
      <c r="C337" s="285">
        <v>48</v>
      </c>
      <c r="D337" s="285">
        <v>12</v>
      </c>
      <c r="E337" s="285"/>
    </row>
    <row r="338" spans="1:5" x14ac:dyDescent="0.2">
      <c r="A338" s="277"/>
      <c r="B338" s="284">
        <v>39880</v>
      </c>
      <c r="C338" s="285">
        <v>49</v>
      </c>
      <c r="D338" s="285">
        <v>12</v>
      </c>
      <c r="E338" s="285"/>
    </row>
    <row r="339" spans="1:5" x14ac:dyDescent="0.2">
      <c r="A339" s="277"/>
      <c r="B339" s="284">
        <v>39881</v>
      </c>
      <c r="C339" s="285">
        <v>49</v>
      </c>
      <c r="D339" s="285">
        <v>12</v>
      </c>
      <c r="E339" s="285"/>
    </row>
    <row r="340" spans="1:5" x14ac:dyDescent="0.2">
      <c r="A340" s="277"/>
      <c r="B340" s="284">
        <v>39882</v>
      </c>
      <c r="C340" s="285">
        <v>49</v>
      </c>
      <c r="D340" s="285">
        <v>12</v>
      </c>
      <c r="E340" s="285"/>
    </row>
    <row r="341" spans="1:5" x14ac:dyDescent="0.2">
      <c r="A341" s="277"/>
      <c r="B341" s="284">
        <v>39883</v>
      </c>
      <c r="C341" s="285">
        <v>49</v>
      </c>
      <c r="D341" s="285">
        <v>12</v>
      </c>
      <c r="E341" s="285"/>
    </row>
    <row r="342" spans="1:5" x14ac:dyDescent="0.2">
      <c r="A342" s="277"/>
      <c r="B342" s="284">
        <v>39884</v>
      </c>
      <c r="C342" s="285">
        <v>49</v>
      </c>
      <c r="D342" s="285">
        <v>12</v>
      </c>
      <c r="E342" s="285"/>
    </row>
    <row r="343" spans="1:5" x14ac:dyDescent="0.2">
      <c r="A343" s="277"/>
      <c r="B343" s="284">
        <v>39885</v>
      </c>
      <c r="C343" s="285">
        <v>49</v>
      </c>
      <c r="D343" s="285">
        <v>12</v>
      </c>
      <c r="E343" s="285"/>
    </row>
    <row r="344" spans="1:5" x14ac:dyDescent="0.2">
      <c r="A344" s="277"/>
      <c r="B344" s="284">
        <v>39886</v>
      </c>
      <c r="C344" s="285">
        <v>49</v>
      </c>
      <c r="D344" s="285">
        <v>12</v>
      </c>
      <c r="E344" s="285"/>
    </row>
    <row r="345" spans="1:5" x14ac:dyDescent="0.2">
      <c r="A345" s="277"/>
      <c r="B345" s="284">
        <v>39887</v>
      </c>
      <c r="C345" s="285">
        <v>50</v>
      </c>
      <c r="D345" s="285">
        <v>12</v>
      </c>
      <c r="E345" s="285"/>
    </row>
    <row r="346" spans="1:5" x14ac:dyDescent="0.2">
      <c r="A346" s="277"/>
      <c r="B346" s="284">
        <v>39888</v>
      </c>
      <c r="C346" s="285">
        <v>50</v>
      </c>
      <c r="D346" s="285">
        <v>12</v>
      </c>
      <c r="E346" s="285"/>
    </row>
    <row r="347" spans="1:5" x14ac:dyDescent="0.2">
      <c r="A347" s="277"/>
      <c r="B347" s="284">
        <v>39889</v>
      </c>
      <c r="C347" s="285">
        <v>50</v>
      </c>
      <c r="D347" s="285">
        <v>12</v>
      </c>
      <c r="E347" s="285"/>
    </row>
    <row r="348" spans="1:5" x14ac:dyDescent="0.2">
      <c r="A348" s="277"/>
      <c r="B348" s="284">
        <v>39890</v>
      </c>
      <c r="C348" s="285">
        <v>50</v>
      </c>
      <c r="D348" s="285">
        <v>12</v>
      </c>
      <c r="E348" s="285"/>
    </row>
    <row r="349" spans="1:5" x14ac:dyDescent="0.2">
      <c r="A349" s="277"/>
      <c r="B349" s="284">
        <v>39891</v>
      </c>
      <c r="C349" s="285">
        <v>50</v>
      </c>
      <c r="D349" s="285">
        <v>12</v>
      </c>
      <c r="E349" s="285"/>
    </row>
    <row r="350" spans="1:5" x14ac:dyDescent="0.2">
      <c r="A350" s="277"/>
      <c r="B350" s="284">
        <v>39892</v>
      </c>
      <c r="C350" s="285">
        <v>50</v>
      </c>
      <c r="D350" s="285">
        <v>12</v>
      </c>
      <c r="E350" s="285"/>
    </row>
    <row r="351" spans="1:5" x14ac:dyDescent="0.2">
      <c r="A351" s="277"/>
      <c r="B351" s="284">
        <v>39893</v>
      </c>
      <c r="C351" s="285">
        <v>50</v>
      </c>
      <c r="D351" s="285">
        <v>12</v>
      </c>
      <c r="E351" s="285"/>
    </row>
    <row r="352" spans="1:5" x14ac:dyDescent="0.2">
      <c r="A352" s="277"/>
      <c r="B352" s="284">
        <v>39894</v>
      </c>
      <c r="C352" s="285">
        <v>51</v>
      </c>
      <c r="D352" s="285">
        <v>12</v>
      </c>
      <c r="E352" s="285"/>
    </row>
    <row r="353" spans="1:5" x14ac:dyDescent="0.2">
      <c r="A353" s="277"/>
      <c r="B353" s="284">
        <v>39895</v>
      </c>
      <c r="C353" s="285">
        <v>51</v>
      </c>
      <c r="D353" s="285">
        <v>12</v>
      </c>
      <c r="E353" s="285"/>
    </row>
    <row r="354" spans="1:5" x14ac:dyDescent="0.2">
      <c r="A354" s="277"/>
      <c r="B354" s="284">
        <v>39896</v>
      </c>
      <c r="C354" s="285">
        <v>51</v>
      </c>
      <c r="D354" s="285">
        <v>12</v>
      </c>
      <c r="E354" s="285"/>
    </row>
    <row r="355" spans="1:5" x14ac:dyDescent="0.2">
      <c r="A355" s="277"/>
      <c r="B355" s="284">
        <v>39897</v>
      </c>
      <c r="C355" s="285">
        <v>51</v>
      </c>
      <c r="D355" s="285">
        <v>12</v>
      </c>
      <c r="E355" s="285"/>
    </row>
    <row r="356" spans="1:5" x14ac:dyDescent="0.2">
      <c r="A356" s="277"/>
      <c r="B356" s="284">
        <v>39898</v>
      </c>
      <c r="C356" s="285">
        <v>51</v>
      </c>
      <c r="D356" s="285">
        <v>12</v>
      </c>
      <c r="E356" s="285"/>
    </row>
    <row r="357" spans="1:5" x14ac:dyDescent="0.2">
      <c r="A357" s="277"/>
      <c r="B357" s="284">
        <v>39899</v>
      </c>
      <c r="C357" s="285">
        <v>51</v>
      </c>
      <c r="D357" s="285">
        <v>12</v>
      </c>
      <c r="E357" s="285"/>
    </row>
    <row r="358" spans="1:5" x14ac:dyDescent="0.2">
      <c r="A358" s="277"/>
      <c r="B358" s="284">
        <v>39900</v>
      </c>
      <c r="C358" s="285">
        <v>51</v>
      </c>
      <c r="D358" s="285">
        <v>12</v>
      </c>
      <c r="E358" s="285"/>
    </row>
    <row r="359" spans="1:5" x14ac:dyDescent="0.2">
      <c r="A359" s="277"/>
      <c r="B359" s="284">
        <v>39901</v>
      </c>
      <c r="C359" s="285">
        <v>52</v>
      </c>
      <c r="D359" s="285">
        <v>12</v>
      </c>
      <c r="E359" s="285"/>
    </row>
    <row r="360" spans="1:5" x14ac:dyDescent="0.2">
      <c r="A360" s="277"/>
      <c r="B360" s="284">
        <v>39902</v>
      </c>
      <c r="C360" s="285">
        <v>52</v>
      </c>
      <c r="D360" s="285">
        <v>12</v>
      </c>
      <c r="E360" s="285"/>
    </row>
    <row r="361" spans="1:5" x14ac:dyDescent="0.2">
      <c r="A361" s="277"/>
      <c r="B361" s="284">
        <v>39903</v>
      </c>
      <c r="C361" s="285">
        <v>52</v>
      </c>
      <c r="D361" s="285">
        <v>12</v>
      </c>
      <c r="E361" s="285"/>
    </row>
    <row r="362" spans="1:5" x14ac:dyDescent="0.2">
      <c r="A362" s="277"/>
      <c r="B362" s="284">
        <v>39904</v>
      </c>
      <c r="C362" s="285">
        <v>52</v>
      </c>
      <c r="D362" s="285">
        <v>12</v>
      </c>
      <c r="E362" s="285"/>
    </row>
    <row r="363" spans="1:5" x14ac:dyDescent="0.2">
      <c r="A363" s="277"/>
      <c r="B363" s="284">
        <v>39905</v>
      </c>
      <c r="C363" s="285">
        <v>52</v>
      </c>
      <c r="D363" s="285">
        <v>12</v>
      </c>
      <c r="E363" s="285"/>
    </row>
    <row r="364" spans="1:5" x14ac:dyDescent="0.2">
      <c r="A364" s="277"/>
      <c r="B364" s="284">
        <v>39906</v>
      </c>
      <c r="C364" s="285">
        <v>52</v>
      </c>
      <c r="D364" s="285">
        <v>12</v>
      </c>
      <c r="E364" s="285"/>
    </row>
    <row r="365" spans="1:5" x14ac:dyDescent="0.2">
      <c r="A365" s="277"/>
      <c r="B365" s="284">
        <v>39907</v>
      </c>
      <c r="C365" s="285">
        <v>52</v>
      </c>
      <c r="D365" s="285">
        <v>12</v>
      </c>
      <c r="E365" s="285"/>
    </row>
    <row r="366" spans="1:5" x14ac:dyDescent="0.2">
      <c r="A366" s="277"/>
      <c r="B366" s="284">
        <v>39908</v>
      </c>
      <c r="C366" s="285">
        <v>53</v>
      </c>
      <c r="D366" s="285">
        <v>12</v>
      </c>
      <c r="E366" s="285">
        <f>B366</f>
        <v>39908</v>
      </c>
    </row>
    <row r="367" spans="1:5" x14ac:dyDescent="0.2">
      <c r="A367" s="277"/>
      <c r="B367" s="278"/>
      <c r="C367" s="285"/>
      <c r="D367" s="285"/>
      <c r="E367" s="285"/>
    </row>
  </sheetData>
  <sheetProtection password="CC41" sheet="1" objects="1" scenarios="1"/>
  <mergeCells count="18">
    <mergeCell ref="F9:L9"/>
    <mergeCell ref="F10:L10"/>
    <mergeCell ref="F11:L11"/>
    <mergeCell ref="F12:P12"/>
    <mergeCell ref="F22:L22"/>
    <mergeCell ref="F13:L13"/>
    <mergeCell ref="F14:L14"/>
    <mergeCell ref="F19:L19"/>
    <mergeCell ref="F21:L21"/>
    <mergeCell ref="F17:L17"/>
    <mergeCell ref="F5:L5"/>
    <mergeCell ref="F6:L6"/>
    <mergeCell ref="F7:P7"/>
    <mergeCell ref="F8:L8"/>
    <mergeCell ref="F2:L2"/>
    <mergeCell ref="G1:J1"/>
    <mergeCell ref="F3:P3"/>
    <mergeCell ref="F4:L4"/>
  </mergeCells>
  <phoneticPr fontId="5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5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299"/>
    <col min="2" max="3" width="10.7109375" style="300" customWidth="1"/>
    <col min="4" max="16384" width="9.140625" style="301"/>
  </cols>
  <sheetData>
    <row r="1" spans="1:3" x14ac:dyDescent="0.2">
      <c r="B1" s="300">
        <v>5000.32</v>
      </c>
      <c r="C1" s="300">
        <v>5000.04</v>
      </c>
    </row>
    <row r="2" spans="1:3" ht="48" x14ac:dyDescent="0.2">
      <c r="A2" s="302" t="s">
        <v>385</v>
      </c>
      <c r="B2" s="303" t="s">
        <v>386</v>
      </c>
      <c r="C2" s="303" t="s">
        <v>387</v>
      </c>
    </row>
    <row r="3" spans="1:3" x14ac:dyDescent="0.2">
      <c r="A3" s="299">
        <v>0</v>
      </c>
      <c r="B3" s="300">
        <v>0</v>
      </c>
      <c r="C3" s="300">
        <v>0</v>
      </c>
    </row>
    <row r="4" spans="1:3" x14ac:dyDescent="0.2">
      <c r="A4" s="299">
        <f>A3+1</f>
        <v>1</v>
      </c>
      <c r="B4" s="300">
        <v>19.239999999999998</v>
      </c>
      <c r="C4" s="300">
        <v>19.079999999999998</v>
      </c>
    </row>
    <row r="5" spans="1:3" x14ac:dyDescent="0.2">
      <c r="A5" s="299">
        <f t="shared" ref="A5:A68" si="0">A4+1</f>
        <v>2</v>
      </c>
      <c r="B5" s="300">
        <v>29.12</v>
      </c>
      <c r="C5" s="300">
        <v>29.04</v>
      </c>
    </row>
    <row r="6" spans="1:3" x14ac:dyDescent="0.2">
      <c r="A6" s="299">
        <f t="shared" si="0"/>
        <v>3</v>
      </c>
      <c r="B6" s="300">
        <v>39</v>
      </c>
      <c r="C6" s="300">
        <v>39</v>
      </c>
    </row>
    <row r="7" spans="1:3" x14ac:dyDescent="0.2">
      <c r="A7" s="299">
        <f t="shared" si="0"/>
        <v>4</v>
      </c>
      <c r="B7" s="300">
        <v>49.4</v>
      </c>
      <c r="C7" s="300">
        <v>49.08</v>
      </c>
    </row>
    <row r="8" spans="1:3" x14ac:dyDescent="0.2">
      <c r="A8" s="299">
        <f t="shared" si="0"/>
        <v>5</v>
      </c>
      <c r="B8" s="300">
        <v>59.28</v>
      </c>
      <c r="C8" s="300">
        <v>59.04</v>
      </c>
    </row>
    <row r="9" spans="1:3" x14ac:dyDescent="0.2">
      <c r="A9" s="299">
        <f t="shared" si="0"/>
        <v>6</v>
      </c>
      <c r="B9" s="300">
        <v>69.16</v>
      </c>
      <c r="C9" s="300">
        <v>69</v>
      </c>
    </row>
    <row r="10" spans="1:3" x14ac:dyDescent="0.2">
      <c r="A10" s="299">
        <f t="shared" si="0"/>
        <v>7</v>
      </c>
      <c r="B10" s="300">
        <v>79.040000000000006</v>
      </c>
      <c r="C10" s="300">
        <v>79.08</v>
      </c>
    </row>
    <row r="11" spans="1:3" x14ac:dyDescent="0.2">
      <c r="A11" s="299">
        <f t="shared" si="0"/>
        <v>8</v>
      </c>
      <c r="B11" s="300">
        <v>89.44</v>
      </c>
      <c r="C11" s="300">
        <v>89.04</v>
      </c>
    </row>
    <row r="12" spans="1:3" x14ac:dyDescent="0.2">
      <c r="A12" s="299">
        <f t="shared" si="0"/>
        <v>9</v>
      </c>
      <c r="B12" s="300">
        <v>99.32</v>
      </c>
      <c r="C12" s="300">
        <v>99</v>
      </c>
    </row>
    <row r="13" spans="1:3" x14ac:dyDescent="0.2">
      <c r="A13" s="299">
        <f t="shared" si="0"/>
        <v>10</v>
      </c>
      <c r="B13" s="300">
        <v>109.2</v>
      </c>
      <c r="C13" s="300">
        <v>109.08</v>
      </c>
    </row>
    <row r="14" spans="1:3" x14ac:dyDescent="0.2">
      <c r="A14" s="299">
        <f t="shared" si="0"/>
        <v>11</v>
      </c>
      <c r="B14" s="300">
        <v>119.08</v>
      </c>
      <c r="C14" s="300">
        <v>119.04</v>
      </c>
    </row>
    <row r="15" spans="1:3" x14ac:dyDescent="0.2">
      <c r="A15" s="299">
        <f t="shared" si="0"/>
        <v>12</v>
      </c>
      <c r="B15" s="300">
        <v>129.47999999999999</v>
      </c>
      <c r="C15" s="300">
        <v>129</v>
      </c>
    </row>
    <row r="16" spans="1:3" x14ac:dyDescent="0.2">
      <c r="A16" s="299">
        <f t="shared" si="0"/>
        <v>13</v>
      </c>
      <c r="B16" s="300">
        <v>139.36000000000001</v>
      </c>
      <c r="C16" s="300">
        <v>139.08000000000001</v>
      </c>
    </row>
    <row r="17" spans="1:3" x14ac:dyDescent="0.2">
      <c r="A17" s="299">
        <f t="shared" si="0"/>
        <v>14</v>
      </c>
      <c r="B17" s="300">
        <v>149.24</v>
      </c>
      <c r="C17" s="300">
        <v>149.04</v>
      </c>
    </row>
    <row r="18" spans="1:3" x14ac:dyDescent="0.2">
      <c r="A18" s="299">
        <f t="shared" si="0"/>
        <v>15</v>
      </c>
      <c r="B18" s="300">
        <v>159.12</v>
      </c>
      <c r="C18" s="300">
        <v>159</v>
      </c>
    </row>
    <row r="19" spans="1:3" x14ac:dyDescent="0.2">
      <c r="A19" s="299">
        <f t="shared" si="0"/>
        <v>16</v>
      </c>
      <c r="B19" s="300">
        <v>169</v>
      </c>
      <c r="C19" s="300">
        <v>169.08</v>
      </c>
    </row>
    <row r="20" spans="1:3" x14ac:dyDescent="0.2">
      <c r="A20" s="299">
        <f t="shared" si="0"/>
        <v>17</v>
      </c>
      <c r="B20" s="300">
        <v>179.4</v>
      </c>
      <c r="C20" s="300">
        <v>179.04</v>
      </c>
    </row>
    <row r="21" spans="1:3" x14ac:dyDescent="0.2">
      <c r="A21" s="299">
        <f t="shared" si="0"/>
        <v>18</v>
      </c>
      <c r="B21" s="300">
        <v>189.28</v>
      </c>
      <c r="C21" s="300">
        <v>189</v>
      </c>
    </row>
    <row r="22" spans="1:3" x14ac:dyDescent="0.2">
      <c r="A22" s="299">
        <f t="shared" si="0"/>
        <v>19</v>
      </c>
      <c r="B22" s="300">
        <v>199.16</v>
      </c>
      <c r="C22" s="300">
        <v>199.08</v>
      </c>
    </row>
    <row r="23" spans="1:3" x14ac:dyDescent="0.2">
      <c r="A23" s="299">
        <f t="shared" si="0"/>
        <v>20</v>
      </c>
      <c r="B23" s="300">
        <v>209.04</v>
      </c>
      <c r="C23" s="300">
        <v>209.04</v>
      </c>
    </row>
    <row r="24" spans="1:3" x14ac:dyDescent="0.2">
      <c r="A24" s="299">
        <f t="shared" si="0"/>
        <v>21</v>
      </c>
      <c r="B24" s="300">
        <v>219.44</v>
      </c>
      <c r="C24" s="300">
        <v>219</v>
      </c>
    </row>
    <row r="25" spans="1:3" x14ac:dyDescent="0.2">
      <c r="A25" s="299">
        <f t="shared" si="0"/>
        <v>22</v>
      </c>
      <c r="B25" s="300">
        <v>229.32</v>
      </c>
      <c r="C25" s="300">
        <v>229.08</v>
      </c>
    </row>
    <row r="26" spans="1:3" x14ac:dyDescent="0.2">
      <c r="A26" s="299">
        <f t="shared" si="0"/>
        <v>23</v>
      </c>
      <c r="B26" s="300">
        <v>239.2</v>
      </c>
      <c r="C26" s="300">
        <v>239.04</v>
      </c>
    </row>
    <row r="27" spans="1:3" x14ac:dyDescent="0.2">
      <c r="A27" s="299">
        <f t="shared" si="0"/>
        <v>24</v>
      </c>
      <c r="B27" s="300">
        <v>249.08</v>
      </c>
      <c r="C27" s="300">
        <v>249</v>
      </c>
    </row>
    <row r="28" spans="1:3" x14ac:dyDescent="0.2">
      <c r="A28" s="299">
        <f t="shared" si="0"/>
        <v>25</v>
      </c>
      <c r="B28" s="300">
        <v>259.48</v>
      </c>
      <c r="C28" s="300">
        <v>259.08</v>
      </c>
    </row>
    <row r="29" spans="1:3" x14ac:dyDescent="0.2">
      <c r="A29" s="299">
        <f t="shared" si="0"/>
        <v>26</v>
      </c>
      <c r="B29" s="300">
        <v>269.36</v>
      </c>
      <c r="C29" s="300">
        <v>269.04000000000002</v>
      </c>
    </row>
    <row r="30" spans="1:3" x14ac:dyDescent="0.2">
      <c r="A30" s="299">
        <f t="shared" si="0"/>
        <v>27</v>
      </c>
      <c r="B30" s="300">
        <v>279.24</v>
      </c>
      <c r="C30" s="300">
        <v>279</v>
      </c>
    </row>
    <row r="31" spans="1:3" x14ac:dyDescent="0.2">
      <c r="A31" s="299">
        <f t="shared" si="0"/>
        <v>28</v>
      </c>
      <c r="B31" s="300">
        <v>289.12</v>
      </c>
      <c r="C31" s="300">
        <v>289.08</v>
      </c>
    </row>
    <row r="32" spans="1:3" x14ac:dyDescent="0.2">
      <c r="A32" s="299">
        <f t="shared" si="0"/>
        <v>29</v>
      </c>
      <c r="B32" s="300">
        <v>299</v>
      </c>
      <c r="C32" s="300">
        <v>299.04000000000002</v>
      </c>
    </row>
    <row r="33" spans="1:3" x14ac:dyDescent="0.2">
      <c r="A33" s="299">
        <f t="shared" si="0"/>
        <v>30</v>
      </c>
      <c r="B33" s="300">
        <v>309.39999999999998</v>
      </c>
      <c r="C33" s="300">
        <v>309</v>
      </c>
    </row>
    <row r="34" spans="1:3" x14ac:dyDescent="0.2">
      <c r="A34" s="299">
        <f t="shared" si="0"/>
        <v>31</v>
      </c>
      <c r="B34" s="300">
        <v>319.27999999999997</v>
      </c>
      <c r="C34" s="300">
        <v>319.08</v>
      </c>
    </row>
    <row r="35" spans="1:3" x14ac:dyDescent="0.2">
      <c r="A35" s="299">
        <f t="shared" si="0"/>
        <v>32</v>
      </c>
      <c r="B35" s="300">
        <v>329.16</v>
      </c>
      <c r="C35" s="300">
        <v>329.04</v>
      </c>
    </row>
    <row r="36" spans="1:3" x14ac:dyDescent="0.2">
      <c r="A36" s="299">
        <f t="shared" si="0"/>
        <v>33</v>
      </c>
      <c r="B36" s="300">
        <v>339.04</v>
      </c>
      <c r="C36" s="300">
        <v>339</v>
      </c>
    </row>
    <row r="37" spans="1:3" x14ac:dyDescent="0.2">
      <c r="A37" s="299">
        <f t="shared" si="0"/>
        <v>34</v>
      </c>
      <c r="B37" s="300">
        <v>349.44</v>
      </c>
      <c r="C37" s="300">
        <v>349.08</v>
      </c>
    </row>
    <row r="38" spans="1:3" x14ac:dyDescent="0.2">
      <c r="A38" s="299">
        <f t="shared" si="0"/>
        <v>35</v>
      </c>
      <c r="B38" s="300">
        <v>359.32</v>
      </c>
      <c r="C38" s="300">
        <v>359.04</v>
      </c>
    </row>
    <row r="39" spans="1:3" x14ac:dyDescent="0.2">
      <c r="A39" s="299">
        <f t="shared" si="0"/>
        <v>36</v>
      </c>
      <c r="B39" s="300">
        <v>369.2</v>
      </c>
      <c r="C39" s="300">
        <v>369</v>
      </c>
    </row>
    <row r="40" spans="1:3" x14ac:dyDescent="0.2">
      <c r="A40" s="299">
        <f t="shared" si="0"/>
        <v>37</v>
      </c>
      <c r="B40" s="300">
        <v>379.08</v>
      </c>
      <c r="C40" s="300">
        <v>379.08</v>
      </c>
    </row>
    <row r="41" spans="1:3" x14ac:dyDescent="0.2">
      <c r="A41" s="299">
        <f t="shared" si="0"/>
        <v>38</v>
      </c>
      <c r="B41" s="300">
        <v>389.48</v>
      </c>
      <c r="C41" s="300">
        <v>389.04</v>
      </c>
    </row>
    <row r="42" spans="1:3" x14ac:dyDescent="0.2">
      <c r="A42" s="299">
        <f t="shared" si="0"/>
        <v>39</v>
      </c>
      <c r="B42" s="300">
        <v>399.36</v>
      </c>
      <c r="C42" s="300">
        <v>399</v>
      </c>
    </row>
    <row r="43" spans="1:3" x14ac:dyDescent="0.2">
      <c r="A43" s="299">
        <f t="shared" si="0"/>
        <v>40</v>
      </c>
      <c r="B43" s="300">
        <v>409.24</v>
      </c>
      <c r="C43" s="300">
        <v>409.08</v>
      </c>
    </row>
    <row r="44" spans="1:3" x14ac:dyDescent="0.2">
      <c r="A44" s="299">
        <f t="shared" si="0"/>
        <v>41</v>
      </c>
      <c r="B44" s="300">
        <v>419.12</v>
      </c>
      <c r="C44" s="300">
        <v>419.04</v>
      </c>
    </row>
    <row r="45" spans="1:3" x14ac:dyDescent="0.2">
      <c r="A45" s="299">
        <f t="shared" si="0"/>
        <v>42</v>
      </c>
      <c r="B45" s="300">
        <v>429</v>
      </c>
      <c r="C45" s="300">
        <v>429</v>
      </c>
    </row>
    <row r="46" spans="1:3" x14ac:dyDescent="0.2">
      <c r="A46" s="299">
        <f t="shared" si="0"/>
        <v>43</v>
      </c>
      <c r="B46" s="300">
        <v>439.4</v>
      </c>
      <c r="C46" s="300">
        <v>439.08</v>
      </c>
    </row>
    <row r="47" spans="1:3" x14ac:dyDescent="0.2">
      <c r="A47" s="299">
        <f t="shared" si="0"/>
        <v>44</v>
      </c>
      <c r="B47" s="300">
        <v>449.28</v>
      </c>
      <c r="C47" s="300">
        <v>449.04</v>
      </c>
    </row>
    <row r="48" spans="1:3" x14ac:dyDescent="0.2">
      <c r="A48" s="299">
        <f t="shared" si="0"/>
        <v>45</v>
      </c>
      <c r="B48" s="300">
        <v>459.16</v>
      </c>
      <c r="C48" s="300">
        <v>459</v>
      </c>
    </row>
    <row r="49" spans="1:3" x14ac:dyDescent="0.2">
      <c r="A49" s="299">
        <f t="shared" si="0"/>
        <v>46</v>
      </c>
      <c r="B49" s="300">
        <v>469.04</v>
      </c>
      <c r="C49" s="300">
        <v>469.08</v>
      </c>
    </row>
    <row r="50" spans="1:3" x14ac:dyDescent="0.2">
      <c r="A50" s="299">
        <f t="shared" si="0"/>
        <v>47</v>
      </c>
      <c r="B50" s="300">
        <v>479.44</v>
      </c>
      <c r="C50" s="300">
        <v>479.04</v>
      </c>
    </row>
    <row r="51" spans="1:3" x14ac:dyDescent="0.2">
      <c r="A51" s="299">
        <f t="shared" si="0"/>
        <v>48</v>
      </c>
      <c r="B51" s="300">
        <v>489.32</v>
      </c>
      <c r="C51" s="300">
        <v>489</v>
      </c>
    </row>
    <row r="52" spans="1:3" x14ac:dyDescent="0.2">
      <c r="A52" s="299">
        <f t="shared" si="0"/>
        <v>49</v>
      </c>
      <c r="B52" s="300">
        <v>499.2</v>
      </c>
      <c r="C52" s="300">
        <v>499.08</v>
      </c>
    </row>
    <row r="53" spans="1:3" x14ac:dyDescent="0.2">
      <c r="A53" s="299">
        <f t="shared" si="0"/>
        <v>50</v>
      </c>
      <c r="B53" s="300">
        <v>509.08</v>
      </c>
      <c r="C53" s="300">
        <v>509.04</v>
      </c>
    </row>
    <row r="54" spans="1:3" x14ac:dyDescent="0.2">
      <c r="A54" s="299">
        <f t="shared" si="0"/>
        <v>51</v>
      </c>
      <c r="B54" s="300">
        <v>519.48</v>
      </c>
      <c r="C54" s="300">
        <v>519</v>
      </c>
    </row>
    <row r="55" spans="1:3" x14ac:dyDescent="0.2">
      <c r="A55" s="299">
        <f t="shared" si="0"/>
        <v>52</v>
      </c>
      <c r="B55" s="300">
        <v>529.36</v>
      </c>
      <c r="C55" s="300">
        <v>529.08000000000004</v>
      </c>
    </row>
    <row r="56" spans="1:3" x14ac:dyDescent="0.2">
      <c r="A56" s="299">
        <f t="shared" si="0"/>
        <v>53</v>
      </c>
      <c r="B56" s="300">
        <v>539.24</v>
      </c>
      <c r="C56" s="300">
        <v>539.04</v>
      </c>
    </row>
    <row r="57" spans="1:3" x14ac:dyDescent="0.2">
      <c r="A57" s="299">
        <f t="shared" si="0"/>
        <v>54</v>
      </c>
      <c r="B57" s="300">
        <v>549.12</v>
      </c>
      <c r="C57" s="300">
        <v>549</v>
      </c>
    </row>
    <row r="58" spans="1:3" x14ac:dyDescent="0.2">
      <c r="A58" s="299">
        <f t="shared" si="0"/>
        <v>55</v>
      </c>
      <c r="B58" s="300">
        <v>559</v>
      </c>
      <c r="C58" s="300">
        <v>559.08000000000004</v>
      </c>
    </row>
    <row r="59" spans="1:3" x14ac:dyDescent="0.2">
      <c r="A59" s="299">
        <f t="shared" si="0"/>
        <v>56</v>
      </c>
      <c r="B59" s="300">
        <v>569.4</v>
      </c>
      <c r="C59" s="300">
        <v>569.04</v>
      </c>
    </row>
    <row r="60" spans="1:3" x14ac:dyDescent="0.2">
      <c r="A60" s="299">
        <f t="shared" si="0"/>
        <v>57</v>
      </c>
      <c r="B60" s="300">
        <v>579.28</v>
      </c>
      <c r="C60" s="300">
        <v>579</v>
      </c>
    </row>
    <row r="61" spans="1:3" x14ac:dyDescent="0.2">
      <c r="A61" s="299">
        <f t="shared" si="0"/>
        <v>58</v>
      </c>
      <c r="B61" s="300">
        <v>589.16</v>
      </c>
      <c r="C61" s="300">
        <v>589.08000000000004</v>
      </c>
    </row>
    <row r="62" spans="1:3" x14ac:dyDescent="0.2">
      <c r="A62" s="299">
        <f t="shared" si="0"/>
        <v>59</v>
      </c>
      <c r="B62" s="300">
        <v>599.04</v>
      </c>
      <c r="C62" s="300">
        <v>599.04</v>
      </c>
    </row>
    <row r="63" spans="1:3" x14ac:dyDescent="0.2">
      <c r="A63" s="299">
        <f t="shared" si="0"/>
        <v>60</v>
      </c>
      <c r="B63" s="300">
        <v>609.44000000000005</v>
      </c>
      <c r="C63" s="300">
        <v>609</v>
      </c>
    </row>
    <row r="64" spans="1:3" x14ac:dyDescent="0.2">
      <c r="A64" s="299">
        <f t="shared" si="0"/>
        <v>61</v>
      </c>
      <c r="B64" s="300">
        <v>619.32000000000005</v>
      </c>
      <c r="C64" s="300">
        <v>619.08000000000004</v>
      </c>
    </row>
    <row r="65" spans="1:3" x14ac:dyDescent="0.2">
      <c r="A65" s="299">
        <f t="shared" si="0"/>
        <v>62</v>
      </c>
      <c r="B65" s="300">
        <v>629.20000000000005</v>
      </c>
      <c r="C65" s="300">
        <v>629.04</v>
      </c>
    </row>
    <row r="66" spans="1:3" x14ac:dyDescent="0.2">
      <c r="A66" s="299">
        <f t="shared" si="0"/>
        <v>63</v>
      </c>
      <c r="B66" s="300">
        <v>639.08000000000004</v>
      </c>
      <c r="C66" s="300">
        <v>639</v>
      </c>
    </row>
    <row r="67" spans="1:3" x14ac:dyDescent="0.2">
      <c r="A67" s="299">
        <f t="shared" si="0"/>
        <v>64</v>
      </c>
      <c r="B67" s="300">
        <v>649.48</v>
      </c>
      <c r="C67" s="300">
        <v>649.08000000000004</v>
      </c>
    </row>
    <row r="68" spans="1:3" x14ac:dyDescent="0.2">
      <c r="A68" s="299">
        <f t="shared" si="0"/>
        <v>65</v>
      </c>
      <c r="B68" s="300">
        <v>659.36</v>
      </c>
      <c r="C68" s="300">
        <v>659.04</v>
      </c>
    </row>
    <row r="69" spans="1:3" x14ac:dyDescent="0.2">
      <c r="A69" s="299">
        <f t="shared" ref="A69:A132" si="1">A68+1</f>
        <v>66</v>
      </c>
      <c r="B69" s="300">
        <v>669.24</v>
      </c>
      <c r="C69" s="300">
        <v>669</v>
      </c>
    </row>
    <row r="70" spans="1:3" x14ac:dyDescent="0.2">
      <c r="A70" s="299">
        <f t="shared" si="1"/>
        <v>67</v>
      </c>
      <c r="B70" s="300">
        <v>679.12</v>
      </c>
      <c r="C70" s="300">
        <v>679.08</v>
      </c>
    </row>
    <row r="71" spans="1:3" x14ac:dyDescent="0.2">
      <c r="A71" s="299">
        <f t="shared" si="1"/>
        <v>68</v>
      </c>
      <c r="B71" s="300">
        <v>689</v>
      </c>
      <c r="C71" s="300">
        <v>689.04</v>
      </c>
    </row>
    <row r="72" spans="1:3" x14ac:dyDescent="0.2">
      <c r="A72" s="299">
        <f t="shared" si="1"/>
        <v>69</v>
      </c>
      <c r="B72" s="300">
        <v>699.4</v>
      </c>
      <c r="C72" s="300">
        <v>699</v>
      </c>
    </row>
    <row r="73" spans="1:3" x14ac:dyDescent="0.2">
      <c r="A73" s="299">
        <f t="shared" si="1"/>
        <v>70</v>
      </c>
      <c r="B73" s="300">
        <v>709.28</v>
      </c>
      <c r="C73" s="300">
        <v>709.08</v>
      </c>
    </row>
    <row r="74" spans="1:3" x14ac:dyDescent="0.2">
      <c r="A74" s="299">
        <f t="shared" si="1"/>
        <v>71</v>
      </c>
      <c r="B74" s="300">
        <v>719.16</v>
      </c>
      <c r="C74" s="300">
        <v>719.04</v>
      </c>
    </row>
    <row r="75" spans="1:3" x14ac:dyDescent="0.2">
      <c r="A75" s="299">
        <f t="shared" si="1"/>
        <v>72</v>
      </c>
      <c r="B75" s="300">
        <v>729.04</v>
      </c>
      <c r="C75" s="300">
        <v>729</v>
      </c>
    </row>
    <row r="76" spans="1:3" x14ac:dyDescent="0.2">
      <c r="A76" s="299">
        <f t="shared" si="1"/>
        <v>73</v>
      </c>
      <c r="B76" s="300">
        <v>739.44</v>
      </c>
      <c r="C76" s="300">
        <v>739.08</v>
      </c>
    </row>
    <row r="77" spans="1:3" x14ac:dyDescent="0.2">
      <c r="A77" s="299">
        <f t="shared" si="1"/>
        <v>74</v>
      </c>
      <c r="B77" s="300">
        <v>749.32</v>
      </c>
      <c r="C77" s="300">
        <v>749.04</v>
      </c>
    </row>
    <row r="78" spans="1:3" x14ac:dyDescent="0.2">
      <c r="A78" s="299">
        <f t="shared" si="1"/>
        <v>75</v>
      </c>
      <c r="B78" s="300">
        <v>759.2</v>
      </c>
      <c r="C78" s="300">
        <v>759</v>
      </c>
    </row>
    <row r="79" spans="1:3" x14ac:dyDescent="0.2">
      <c r="A79" s="299">
        <f t="shared" si="1"/>
        <v>76</v>
      </c>
      <c r="B79" s="300">
        <v>769.08</v>
      </c>
      <c r="C79" s="300">
        <v>769.08</v>
      </c>
    </row>
    <row r="80" spans="1:3" x14ac:dyDescent="0.2">
      <c r="A80" s="299">
        <f t="shared" si="1"/>
        <v>77</v>
      </c>
      <c r="B80" s="300">
        <v>779.48</v>
      </c>
      <c r="C80" s="300">
        <v>779.04</v>
      </c>
    </row>
    <row r="81" spans="1:3" x14ac:dyDescent="0.2">
      <c r="A81" s="299">
        <f t="shared" si="1"/>
        <v>78</v>
      </c>
      <c r="B81" s="300">
        <v>789.36</v>
      </c>
      <c r="C81" s="300">
        <v>789</v>
      </c>
    </row>
    <row r="82" spans="1:3" x14ac:dyDescent="0.2">
      <c r="A82" s="299">
        <f t="shared" si="1"/>
        <v>79</v>
      </c>
      <c r="B82" s="300">
        <v>799.24</v>
      </c>
      <c r="C82" s="300">
        <v>799.08</v>
      </c>
    </row>
    <row r="83" spans="1:3" x14ac:dyDescent="0.2">
      <c r="A83" s="299">
        <f t="shared" si="1"/>
        <v>80</v>
      </c>
      <c r="B83" s="300">
        <v>809.12</v>
      </c>
      <c r="C83" s="300">
        <v>809.04</v>
      </c>
    </row>
    <row r="84" spans="1:3" x14ac:dyDescent="0.2">
      <c r="A84" s="299">
        <f t="shared" si="1"/>
        <v>81</v>
      </c>
      <c r="B84" s="300">
        <v>819</v>
      </c>
      <c r="C84" s="300">
        <v>819</v>
      </c>
    </row>
    <row r="85" spans="1:3" x14ac:dyDescent="0.2">
      <c r="A85" s="299">
        <f t="shared" si="1"/>
        <v>82</v>
      </c>
      <c r="B85" s="300">
        <v>829.4</v>
      </c>
      <c r="C85" s="300">
        <v>829.08</v>
      </c>
    </row>
    <row r="86" spans="1:3" x14ac:dyDescent="0.2">
      <c r="A86" s="299">
        <f t="shared" si="1"/>
        <v>83</v>
      </c>
      <c r="B86" s="300">
        <v>839.28</v>
      </c>
      <c r="C86" s="300">
        <v>839.04</v>
      </c>
    </row>
    <row r="87" spans="1:3" x14ac:dyDescent="0.2">
      <c r="A87" s="299">
        <f t="shared" si="1"/>
        <v>84</v>
      </c>
      <c r="B87" s="300">
        <v>849.16</v>
      </c>
      <c r="C87" s="300">
        <v>849</v>
      </c>
    </row>
    <row r="88" spans="1:3" x14ac:dyDescent="0.2">
      <c r="A88" s="299">
        <f t="shared" si="1"/>
        <v>85</v>
      </c>
      <c r="B88" s="300">
        <v>859.04</v>
      </c>
      <c r="C88" s="300">
        <v>859.08</v>
      </c>
    </row>
    <row r="89" spans="1:3" x14ac:dyDescent="0.2">
      <c r="A89" s="299">
        <f t="shared" si="1"/>
        <v>86</v>
      </c>
      <c r="B89" s="300">
        <v>869.44</v>
      </c>
      <c r="C89" s="300">
        <v>869.04</v>
      </c>
    </row>
    <row r="90" spans="1:3" x14ac:dyDescent="0.2">
      <c r="A90" s="299">
        <f t="shared" si="1"/>
        <v>87</v>
      </c>
      <c r="B90" s="300">
        <v>879.32</v>
      </c>
      <c r="C90" s="300">
        <v>879</v>
      </c>
    </row>
    <row r="91" spans="1:3" x14ac:dyDescent="0.2">
      <c r="A91" s="299">
        <f t="shared" si="1"/>
        <v>88</v>
      </c>
      <c r="B91" s="300">
        <v>889.2</v>
      </c>
      <c r="C91" s="300">
        <v>889.08</v>
      </c>
    </row>
    <row r="92" spans="1:3" x14ac:dyDescent="0.2">
      <c r="A92" s="299">
        <f t="shared" si="1"/>
        <v>89</v>
      </c>
      <c r="B92" s="300">
        <v>899.08</v>
      </c>
      <c r="C92" s="300">
        <v>899.04</v>
      </c>
    </row>
    <row r="93" spans="1:3" x14ac:dyDescent="0.2">
      <c r="A93" s="299">
        <f t="shared" si="1"/>
        <v>90</v>
      </c>
      <c r="B93" s="300">
        <v>909.48</v>
      </c>
      <c r="C93" s="300">
        <v>909</v>
      </c>
    </row>
    <row r="94" spans="1:3" x14ac:dyDescent="0.2">
      <c r="A94" s="299">
        <f t="shared" si="1"/>
        <v>91</v>
      </c>
      <c r="B94" s="300">
        <v>919.36</v>
      </c>
      <c r="C94" s="300">
        <v>919.08</v>
      </c>
    </row>
    <row r="95" spans="1:3" x14ac:dyDescent="0.2">
      <c r="A95" s="299">
        <f t="shared" si="1"/>
        <v>92</v>
      </c>
      <c r="B95" s="300">
        <v>929.24</v>
      </c>
      <c r="C95" s="300">
        <v>929.04</v>
      </c>
    </row>
    <row r="96" spans="1:3" x14ac:dyDescent="0.2">
      <c r="A96" s="299">
        <f t="shared" si="1"/>
        <v>93</v>
      </c>
      <c r="B96" s="300">
        <v>939.12</v>
      </c>
      <c r="C96" s="300">
        <v>939</v>
      </c>
    </row>
    <row r="97" spans="1:3" x14ac:dyDescent="0.2">
      <c r="A97" s="299">
        <f t="shared" si="1"/>
        <v>94</v>
      </c>
      <c r="B97" s="300">
        <v>949</v>
      </c>
      <c r="C97" s="300">
        <v>949.08</v>
      </c>
    </row>
    <row r="98" spans="1:3" x14ac:dyDescent="0.2">
      <c r="A98" s="299">
        <f t="shared" si="1"/>
        <v>95</v>
      </c>
      <c r="B98" s="300">
        <v>959.4</v>
      </c>
      <c r="C98" s="300">
        <v>959.04</v>
      </c>
    </row>
    <row r="99" spans="1:3" x14ac:dyDescent="0.2">
      <c r="A99" s="299">
        <f t="shared" si="1"/>
        <v>96</v>
      </c>
      <c r="B99" s="300">
        <v>969.28</v>
      </c>
      <c r="C99" s="300">
        <v>969</v>
      </c>
    </row>
    <row r="100" spans="1:3" x14ac:dyDescent="0.2">
      <c r="A100" s="299">
        <f t="shared" si="1"/>
        <v>97</v>
      </c>
      <c r="B100" s="300">
        <v>979.16</v>
      </c>
      <c r="C100" s="300">
        <v>979.08</v>
      </c>
    </row>
    <row r="101" spans="1:3" x14ac:dyDescent="0.2">
      <c r="A101" s="299">
        <f t="shared" si="1"/>
        <v>98</v>
      </c>
      <c r="B101" s="300">
        <v>989.04</v>
      </c>
      <c r="C101" s="300">
        <v>989.04</v>
      </c>
    </row>
    <row r="102" spans="1:3" x14ac:dyDescent="0.2">
      <c r="A102" s="299">
        <f t="shared" si="1"/>
        <v>99</v>
      </c>
      <c r="B102" s="300">
        <v>999.44</v>
      </c>
      <c r="C102" s="300">
        <v>999</v>
      </c>
    </row>
    <row r="103" spans="1:3" x14ac:dyDescent="0.2">
      <c r="A103" s="299">
        <f t="shared" si="1"/>
        <v>100</v>
      </c>
      <c r="B103" s="300">
        <v>1009.32</v>
      </c>
      <c r="C103" s="300">
        <v>1009.08</v>
      </c>
    </row>
    <row r="104" spans="1:3" x14ac:dyDescent="0.2">
      <c r="A104" s="299">
        <f t="shared" si="1"/>
        <v>101</v>
      </c>
      <c r="B104" s="300">
        <v>1019.2</v>
      </c>
      <c r="C104" s="300">
        <v>1019.04</v>
      </c>
    </row>
    <row r="105" spans="1:3" x14ac:dyDescent="0.2">
      <c r="A105" s="299">
        <f t="shared" si="1"/>
        <v>102</v>
      </c>
      <c r="B105" s="300">
        <v>1029.08</v>
      </c>
      <c r="C105" s="300">
        <v>1029</v>
      </c>
    </row>
    <row r="106" spans="1:3" x14ac:dyDescent="0.2">
      <c r="A106" s="299">
        <f t="shared" si="1"/>
        <v>103</v>
      </c>
      <c r="B106" s="300">
        <v>1039.48</v>
      </c>
      <c r="C106" s="300">
        <v>1039.08</v>
      </c>
    </row>
    <row r="107" spans="1:3" x14ac:dyDescent="0.2">
      <c r="A107" s="299">
        <f t="shared" si="1"/>
        <v>104</v>
      </c>
      <c r="B107" s="300">
        <v>1049.3599999999999</v>
      </c>
      <c r="C107" s="300">
        <v>1049.04</v>
      </c>
    </row>
    <row r="108" spans="1:3" x14ac:dyDescent="0.2">
      <c r="A108" s="299">
        <f t="shared" si="1"/>
        <v>105</v>
      </c>
      <c r="B108" s="300">
        <v>1059.24</v>
      </c>
      <c r="C108" s="300">
        <v>1059</v>
      </c>
    </row>
    <row r="109" spans="1:3" x14ac:dyDescent="0.2">
      <c r="A109" s="299">
        <f t="shared" si="1"/>
        <v>106</v>
      </c>
      <c r="B109" s="300">
        <v>1069.1199999999999</v>
      </c>
      <c r="C109" s="300">
        <v>1069.08</v>
      </c>
    </row>
    <row r="110" spans="1:3" x14ac:dyDescent="0.2">
      <c r="A110" s="299">
        <f t="shared" si="1"/>
        <v>107</v>
      </c>
      <c r="B110" s="300">
        <v>1079</v>
      </c>
      <c r="C110" s="300">
        <v>1079.04</v>
      </c>
    </row>
    <row r="111" spans="1:3" x14ac:dyDescent="0.2">
      <c r="A111" s="299">
        <f t="shared" si="1"/>
        <v>108</v>
      </c>
      <c r="B111" s="300">
        <v>1089.4000000000001</v>
      </c>
      <c r="C111" s="300">
        <v>1089</v>
      </c>
    </row>
    <row r="112" spans="1:3" x14ac:dyDescent="0.2">
      <c r="A112" s="299">
        <f t="shared" si="1"/>
        <v>109</v>
      </c>
      <c r="B112" s="300">
        <v>1099.28</v>
      </c>
      <c r="C112" s="300">
        <v>1099.08</v>
      </c>
    </row>
    <row r="113" spans="1:3" x14ac:dyDescent="0.2">
      <c r="A113" s="299">
        <f t="shared" si="1"/>
        <v>110</v>
      </c>
      <c r="B113" s="300">
        <v>1109.1600000000001</v>
      </c>
      <c r="C113" s="300">
        <v>1109.04</v>
      </c>
    </row>
    <row r="114" spans="1:3" x14ac:dyDescent="0.2">
      <c r="A114" s="299">
        <f t="shared" si="1"/>
        <v>111</v>
      </c>
      <c r="B114" s="300">
        <v>1119.04</v>
      </c>
      <c r="C114" s="300">
        <v>1119</v>
      </c>
    </row>
    <row r="115" spans="1:3" x14ac:dyDescent="0.2">
      <c r="A115" s="299">
        <f t="shared" si="1"/>
        <v>112</v>
      </c>
      <c r="B115" s="300">
        <v>1129.44</v>
      </c>
      <c r="C115" s="300">
        <v>1129.08</v>
      </c>
    </row>
    <row r="116" spans="1:3" x14ac:dyDescent="0.2">
      <c r="A116" s="299">
        <f t="shared" si="1"/>
        <v>113</v>
      </c>
      <c r="B116" s="300">
        <v>1139.32</v>
      </c>
      <c r="C116" s="300">
        <v>1139.04</v>
      </c>
    </row>
    <row r="117" spans="1:3" x14ac:dyDescent="0.2">
      <c r="A117" s="299">
        <f t="shared" si="1"/>
        <v>114</v>
      </c>
      <c r="B117" s="300">
        <v>1149.2</v>
      </c>
      <c r="C117" s="300">
        <v>1149</v>
      </c>
    </row>
    <row r="118" spans="1:3" x14ac:dyDescent="0.2">
      <c r="A118" s="299">
        <f t="shared" si="1"/>
        <v>115</v>
      </c>
      <c r="B118" s="300">
        <v>1159.08</v>
      </c>
      <c r="C118" s="300">
        <v>1159.08</v>
      </c>
    </row>
    <row r="119" spans="1:3" x14ac:dyDescent="0.2">
      <c r="A119" s="299">
        <f t="shared" si="1"/>
        <v>116</v>
      </c>
      <c r="B119" s="300">
        <v>1169.48</v>
      </c>
      <c r="C119" s="300">
        <v>1169.04</v>
      </c>
    </row>
    <row r="120" spans="1:3" x14ac:dyDescent="0.2">
      <c r="A120" s="299">
        <f t="shared" si="1"/>
        <v>117</v>
      </c>
      <c r="B120" s="300">
        <v>1179.3599999999999</v>
      </c>
      <c r="C120" s="300">
        <v>1179</v>
      </c>
    </row>
    <row r="121" spans="1:3" x14ac:dyDescent="0.2">
      <c r="A121" s="299">
        <f t="shared" si="1"/>
        <v>118</v>
      </c>
      <c r="B121" s="300">
        <v>1189.24</v>
      </c>
      <c r="C121" s="300">
        <v>1189.08</v>
      </c>
    </row>
    <row r="122" spans="1:3" x14ac:dyDescent="0.2">
      <c r="A122" s="299">
        <f t="shared" si="1"/>
        <v>119</v>
      </c>
      <c r="B122" s="300">
        <v>1199.1199999999999</v>
      </c>
      <c r="C122" s="300">
        <v>1199.04</v>
      </c>
    </row>
    <row r="123" spans="1:3" x14ac:dyDescent="0.2">
      <c r="A123" s="299">
        <f t="shared" si="1"/>
        <v>120</v>
      </c>
      <c r="B123" s="300">
        <v>1209</v>
      </c>
      <c r="C123" s="300">
        <v>1209</v>
      </c>
    </row>
    <row r="124" spans="1:3" x14ac:dyDescent="0.2">
      <c r="A124" s="299">
        <f t="shared" si="1"/>
        <v>121</v>
      </c>
      <c r="B124" s="300">
        <v>1219.4000000000001</v>
      </c>
      <c r="C124" s="300">
        <v>1219.08</v>
      </c>
    </row>
    <row r="125" spans="1:3" x14ac:dyDescent="0.2">
      <c r="A125" s="299">
        <f t="shared" si="1"/>
        <v>122</v>
      </c>
      <c r="B125" s="300">
        <v>1229.28</v>
      </c>
      <c r="C125" s="300">
        <v>1229.04</v>
      </c>
    </row>
    <row r="126" spans="1:3" x14ac:dyDescent="0.2">
      <c r="A126" s="299">
        <f t="shared" si="1"/>
        <v>123</v>
      </c>
      <c r="B126" s="300">
        <v>1239.1600000000001</v>
      </c>
      <c r="C126" s="300">
        <v>1239</v>
      </c>
    </row>
    <row r="127" spans="1:3" x14ac:dyDescent="0.2">
      <c r="A127" s="299">
        <f t="shared" si="1"/>
        <v>124</v>
      </c>
      <c r="B127" s="300">
        <v>1249.04</v>
      </c>
      <c r="C127" s="300">
        <v>1249.08</v>
      </c>
    </row>
    <row r="128" spans="1:3" x14ac:dyDescent="0.2">
      <c r="A128" s="299">
        <f t="shared" si="1"/>
        <v>125</v>
      </c>
      <c r="B128" s="300">
        <v>1259.44</v>
      </c>
      <c r="C128" s="300">
        <v>1259.04</v>
      </c>
    </row>
    <row r="129" spans="1:3" x14ac:dyDescent="0.2">
      <c r="A129" s="299">
        <f t="shared" si="1"/>
        <v>126</v>
      </c>
      <c r="B129" s="300">
        <v>1269.32</v>
      </c>
      <c r="C129" s="300">
        <v>1269</v>
      </c>
    </row>
    <row r="130" spans="1:3" x14ac:dyDescent="0.2">
      <c r="A130" s="299">
        <f t="shared" si="1"/>
        <v>127</v>
      </c>
      <c r="B130" s="300">
        <v>1279.2</v>
      </c>
      <c r="C130" s="300">
        <v>1279.08</v>
      </c>
    </row>
    <row r="131" spans="1:3" x14ac:dyDescent="0.2">
      <c r="A131" s="299">
        <f t="shared" si="1"/>
        <v>128</v>
      </c>
      <c r="B131" s="300">
        <v>1289.08</v>
      </c>
      <c r="C131" s="300">
        <v>1289.04</v>
      </c>
    </row>
    <row r="132" spans="1:3" x14ac:dyDescent="0.2">
      <c r="A132" s="299">
        <f t="shared" si="1"/>
        <v>129</v>
      </c>
      <c r="B132" s="300">
        <v>1299.48</v>
      </c>
      <c r="C132" s="300">
        <v>1299</v>
      </c>
    </row>
    <row r="133" spans="1:3" x14ac:dyDescent="0.2">
      <c r="A133" s="299">
        <f t="shared" ref="A133:A196" si="2">A132+1</f>
        <v>130</v>
      </c>
      <c r="B133" s="300">
        <v>1309.3599999999999</v>
      </c>
      <c r="C133" s="300">
        <v>1309.08</v>
      </c>
    </row>
    <row r="134" spans="1:3" x14ac:dyDescent="0.2">
      <c r="A134" s="299">
        <f t="shared" si="2"/>
        <v>131</v>
      </c>
      <c r="B134" s="300">
        <v>1319.24</v>
      </c>
      <c r="C134" s="300">
        <v>1319.04</v>
      </c>
    </row>
    <row r="135" spans="1:3" x14ac:dyDescent="0.2">
      <c r="A135" s="299">
        <f t="shared" si="2"/>
        <v>132</v>
      </c>
      <c r="B135" s="300">
        <v>1329.12</v>
      </c>
      <c r="C135" s="300">
        <v>1329</v>
      </c>
    </row>
    <row r="136" spans="1:3" x14ac:dyDescent="0.2">
      <c r="A136" s="299">
        <f t="shared" si="2"/>
        <v>133</v>
      </c>
      <c r="B136" s="300">
        <v>1339</v>
      </c>
      <c r="C136" s="300">
        <v>1339.08</v>
      </c>
    </row>
    <row r="137" spans="1:3" x14ac:dyDescent="0.2">
      <c r="A137" s="299">
        <f t="shared" si="2"/>
        <v>134</v>
      </c>
      <c r="B137" s="300">
        <v>1349.4</v>
      </c>
      <c r="C137" s="300">
        <v>1349.04</v>
      </c>
    </row>
    <row r="138" spans="1:3" x14ac:dyDescent="0.2">
      <c r="A138" s="299">
        <f t="shared" si="2"/>
        <v>135</v>
      </c>
      <c r="B138" s="300">
        <v>1359.28</v>
      </c>
      <c r="C138" s="300">
        <v>1359</v>
      </c>
    </row>
    <row r="139" spans="1:3" x14ac:dyDescent="0.2">
      <c r="A139" s="299">
        <f t="shared" si="2"/>
        <v>136</v>
      </c>
      <c r="B139" s="300">
        <v>1369.16</v>
      </c>
      <c r="C139" s="300">
        <v>1369.08</v>
      </c>
    </row>
    <row r="140" spans="1:3" x14ac:dyDescent="0.2">
      <c r="A140" s="299">
        <f t="shared" si="2"/>
        <v>137</v>
      </c>
      <c r="B140" s="300">
        <v>1379.04</v>
      </c>
      <c r="C140" s="300">
        <v>1379.04</v>
      </c>
    </row>
    <row r="141" spans="1:3" x14ac:dyDescent="0.2">
      <c r="A141" s="299">
        <f t="shared" si="2"/>
        <v>138</v>
      </c>
      <c r="B141" s="300">
        <v>1389.44</v>
      </c>
      <c r="C141" s="300">
        <v>1389</v>
      </c>
    </row>
    <row r="142" spans="1:3" x14ac:dyDescent="0.2">
      <c r="A142" s="299">
        <f t="shared" si="2"/>
        <v>139</v>
      </c>
      <c r="B142" s="300">
        <v>1399.32</v>
      </c>
      <c r="C142" s="300">
        <v>1399.08</v>
      </c>
    </row>
    <row r="143" spans="1:3" x14ac:dyDescent="0.2">
      <c r="A143" s="299">
        <f t="shared" si="2"/>
        <v>140</v>
      </c>
      <c r="B143" s="300">
        <v>1409.2</v>
      </c>
      <c r="C143" s="300">
        <v>1409.04</v>
      </c>
    </row>
    <row r="144" spans="1:3" x14ac:dyDescent="0.2">
      <c r="A144" s="299">
        <f t="shared" si="2"/>
        <v>141</v>
      </c>
      <c r="B144" s="300">
        <v>1419.08</v>
      </c>
      <c r="C144" s="300">
        <v>1419</v>
      </c>
    </row>
    <row r="145" spans="1:3" x14ac:dyDescent="0.2">
      <c r="A145" s="299">
        <f t="shared" si="2"/>
        <v>142</v>
      </c>
      <c r="B145" s="300">
        <v>1429.48</v>
      </c>
      <c r="C145" s="300">
        <v>1429.08</v>
      </c>
    </row>
    <row r="146" spans="1:3" x14ac:dyDescent="0.2">
      <c r="A146" s="299">
        <f t="shared" si="2"/>
        <v>143</v>
      </c>
      <c r="B146" s="300">
        <v>1439.36</v>
      </c>
      <c r="C146" s="300">
        <v>1439.04</v>
      </c>
    </row>
    <row r="147" spans="1:3" x14ac:dyDescent="0.2">
      <c r="A147" s="299">
        <f t="shared" si="2"/>
        <v>144</v>
      </c>
      <c r="B147" s="300">
        <v>1449.24</v>
      </c>
      <c r="C147" s="300">
        <v>1449</v>
      </c>
    </row>
    <row r="148" spans="1:3" x14ac:dyDescent="0.2">
      <c r="A148" s="299">
        <f t="shared" si="2"/>
        <v>145</v>
      </c>
      <c r="B148" s="300">
        <v>1459.12</v>
      </c>
      <c r="C148" s="300">
        <v>1459.08</v>
      </c>
    </row>
    <row r="149" spans="1:3" x14ac:dyDescent="0.2">
      <c r="A149" s="299">
        <f t="shared" si="2"/>
        <v>146</v>
      </c>
      <c r="B149" s="300">
        <v>1469</v>
      </c>
      <c r="C149" s="300">
        <v>1469.04</v>
      </c>
    </row>
    <row r="150" spans="1:3" x14ac:dyDescent="0.2">
      <c r="A150" s="299">
        <f t="shared" si="2"/>
        <v>147</v>
      </c>
      <c r="B150" s="300">
        <v>1479.4</v>
      </c>
      <c r="C150" s="300">
        <v>1479</v>
      </c>
    </row>
    <row r="151" spans="1:3" x14ac:dyDescent="0.2">
      <c r="A151" s="299">
        <f t="shared" si="2"/>
        <v>148</v>
      </c>
      <c r="B151" s="300">
        <v>1489.28</v>
      </c>
      <c r="C151" s="300">
        <v>1489.08</v>
      </c>
    </row>
    <row r="152" spans="1:3" x14ac:dyDescent="0.2">
      <c r="A152" s="299">
        <f t="shared" si="2"/>
        <v>149</v>
      </c>
      <c r="B152" s="300">
        <v>1499.16</v>
      </c>
      <c r="C152" s="300">
        <v>1499.04</v>
      </c>
    </row>
    <row r="153" spans="1:3" x14ac:dyDescent="0.2">
      <c r="A153" s="299">
        <f t="shared" si="2"/>
        <v>150</v>
      </c>
      <c r="B153" s="300">
        <v>1509.04</v>
      </c>
      <c r="C153" s="300">
        <v>1509</v>
      </c>
    </row>
    <row r="154" spans="1:3" x14ac:dyDescent="0.2">
      <c r="A154" s="299">
        <f t="shared" si="2"/>
        <v>151</v>
      </c>
      <c r="B154" s="300">
        <v>1519.44</v>
      </c>
      <c r="C154" s="300">
        <v>1519.08</v>
      </c>
    </row>
    <row r="155" spans="1:3" x14ac:dyDescent="0.2">
      <c r="A155" s="299">
        <f t="shared" si="2"/>
        <v>152</v>
      </c>
      <c r="B155" s="300">
        <v>1529.32</v>
      </c>
      <c r="C155" s="300">
        <v>1529.04</v>
      </c>
    </row>
    <row r="156" spans="1:3" x14ac:dyDescent="0.2">
      <c r="A156" s="299">
        <f t="shared" si="2"/>
        <v>153</v>
      </c>
      <c r="B156" s="300">
        <v>1539.2</v>
      </c>
      <c r="C156" s="300">
        <v>1539</v>
      </c>
    </row>
    <row r="157" spans="1:3" x14ac:dyDescent="0.2">
      <c r="A157" s="299">
        <f t="shared" si="2"/>
        <v>154</v>
      </c>
      <c r="B157" s="300">
        <v>1549.08</v>
      </c>
      <c r="C157" s="300">
        <v>1549.08</v>
      </c>
    </row>
    <row r="158" spans="1:3" x14ac:dyDescent="0.2">
      <c r="A158" s="299">
        <f t="shared" si="2"/>
        <v>155</v>
      </c>
      <c r="B158" s="300">
        <v>1559.48</v>
      </c>
      <c r="C158" s="300">
        <v>1559.04</v>
      </c>
    </row>
    <row r="159" spans="1:3" x14ac:dyDescent="0.2">
      <c r="A159" s="299">
        <f t="shared" si="2"/>
        <v>156</v>
      </c>
      <c r="B159" s="300">
        <v>1569.36</v>
      </c>
      <c r="C159" s="300">
        <v>1569</v>
      </c>
    </row>
    <row r="160" spans="1:3" x14ac:dyDescent="0.2">
      <c r="A160" s="299">
        <f t="shared" si="2"/>
        <v>157</v>
      </c>
      <c r="B160" s="300">
        <v>1579.24</v>
      </c>
      <c r="C160" s="300">
        <v>1579.08</v>
      </c>
    </row>
    <row r="161" spans="1:3" x14ac:dyDescent="0.2">
      <c r="A161" s="299">
        <f t="shared" si="2"/>
        <v>158</v>
      </c>
      <c r="B161" s="300">
        <v>1589.12</v>
      </c>
      <c r="C161" s="300">
        <v>1589.04</v>
      </c>
    </row>
    <row r="162" spans="1:3" x14ac:dyDescent="0.2">
      <c r="A162" s="299">
        <f t="shared" si="2"/>
        <v>159</v>
      </c>
      <c r="B162" s="300">
        <v>1599</v>
      </c>
      <c r="C162" s="300">
        <v>1599</v>
      </c>
    </row>
    <row r="163" spans="1:3" x14ac:dyDescent="0.2">
      <c r="A163" s="299">
        <f t="shared" si="2"/>
        <v>160</v>
      </c>
      <c r="B163" s="300">
        <v>1609.4</v>
      </c>
      <c r="C163" s="300">
        <v>1609.08</v>
      </c>
    </row>
    <row r="164" spans="1:3" x14ac:dyDescent="0.2">
      <c r="A164" s="299">
        <f t="shared" si="2"/>
        <v>161</v>
      </c>
      <c r="B164" s="300">
        <v>1619.28</v>
      </c>
      <c r="C164" s="300">
        <v>1619.04</v>
      </c>
    </row>
    <row r="165" spans="1:3" x14ac:dyDescent="0.2">
      <c r="A165" s="299">
        <f t="shared" si="2"/>
        <v>162</v>
      </c>
      <c r="B165" s="300">
        <v>1629.16</v>
      </c>
      <c r="C165" s="300">
        <v>1629</v>
      </c>
    </row>
    <row r="166" spans="1:3" x14ac:dyDescent="0.2">
      <c r="A166" s="299">
        <f t="shared" si="2"/>
        <v>163</v>
      </c>
      <c r="B166" s="300">
        <v>1639.04</v>
      </c>
      <c r="C166" s="300">
        <v>1639.08</v>
      </c>
    </row>
    <row r="167" spans="1:3" x14ac:dyDescent="0.2">
      <c r="A167" s="299">
        <f t="shared" si="2"/>
        <v>164</v>
      </c>
      <c r="B167" s="300">
        <v>1649.44</v>
      </c>
      <c r="C167" s="300">
        <v>1649.04</v>
      </c>
    </row>
    <row r="168" spans="1:3" x14ac:dyDescent="0.2">
      <c r="A168" s="299">
        <f t="shared" si="2"/>
        <v>165</v>
      </c>
      <c r="B168" s="300">
        <v>1659.32</v>
      </c>
      <c r="C168" s="300">
        <v>1659</v>
      </c>
    </row>
    <row r="169" spans="1:3" x14ac:dyDescent="0.2">
      <c r="A169" s="299">
        <f t="shared" si="2"/>
        <v>166</v>
      </c>
      <c r="B169" s="300">
        <v>1669.2</v>
      </c>
      <c r="C169" s="300">
        <v>1669.08</v>
      </c>
    </row>
    <row r="170" spans="1:3" x14ac:dyDescent="0.2">
      <c r="A170" s="299">
        <f t="shared" si="2"/>
        <v>167</v>
      </c>
      <c r="B170" s="300">
        <v>1679.08</v>
      </c>
      <c r="C170" s="300">
        <v>1679.04</v>
      </c>
    </row>
    <row r="171" spans="1:3" x14ac:dyDescent="0.2">
      <c r="A171" s="299">
        <f t="shared" si="2"/>
        <v>168</v>
      </c>
      <c r="B171" s="300">
        <v>1689.48</v>
      </c>
      <c r="C171" s="300">
        <v>1689</v>
      </c>
    </row>
    <row r="172" spans="1:3" x14ac:dyDescent="0.2">
      <c r="A172" s="299">
        <f t="shared" si="2"/>
        <v>169</v>
      </c>
      <c r="B172" s="300">
        <v>1699.36</v>
      </c>
      <c r="C172" s="300">
        <v>1699.08</v>
      </c>
    </row>
    <row r="173" spans="1:3" x14ac:dyDescent="0.2">
      <c r="A173" s="299">
        <f t="shared" si="2"/>
        <v>170</v>
      </c>
      <c r="B173" s="300">
        <v>1709.24</v>
      </c>
      <c r="C173" s="300">
        <v>1709.04</v>
      </c>
    </row>
    <row r="174" spans="1:3" x14ac:dyDescent="0.2">
      <c r="A174" s="299">
        <f t="shared" si="2"/>
        <v>171</v>
      </c>
      <c r="B174" s="300">
        <v>1719.12</v>
      </c>
      <c r="C174" s="300">
        <v>1719</v>
      </c>
    </row>
    <row r="175" spans="1:3" x14ac:dyDescent="0.2">
      <c r="A175" s="299">
        <f t="shared" si="2"/>
        <v>172</v>
      </c>
      <c r="B175" s="300">
        <v>1729</v>
      </c>
      <c r="C175" s="300">
        <v>1729.08</v>
      </c>
    </row>
    <row r="176" spans="1:3" x14ac:dyDescent="0.2">
      <c r="A176" s="299">
        <f t="shared" si="2"/>
        <v>173</v>
      </c>
      <c r="B176" s="300">
        <v>1739.4</v>
      </c>
      <c r="C176" s="300">
        <v>1739.04</v>
      </c>
    </row>
    <row r="177" spans="1:3" x14ac:dyDescent="0.2">
      <c r="A177" s="299">
        <f t="shared" si="2"/>
        <v>174</v>
      </c>
      <c r="B177" s="300">
        <v>1749.28</v>
      </c>
      <c r="C177" s="300">
        <v>1749</v>
      </c>
    </row>
    <row r="178" spans="1:3" x14ac:dyDescent="0.2">
      <c r="A178" s="299">
        <f t="shared" si="2"/>
        <v>175</v>
      </c>
      <c r="B178" s="300">
        <v>1759.16</v>
      </c>
      <c r="C178" s="300">
        <v>1759.08</v>
      </c>
    </row>
    <row r="179" spans="1:3" x14ac:dyDescent="0.2">
      <c r="A179" s="299">
        <f t="shared" si="2"/>
        <v>176</v>
      </c>
      <c r="B179" s="300">
        <v>1769.04</v>
      </c>
      <c r="C179" s="300">
        <v>1769.04</v>
      </c>
    </row>
    <row r="180" spans="1:3" x14ac:dyDescent="0.2">
      <c r="A180" s="299">
        <f t="shared" si="2"/>
        <v>177</v>
      </c>
      <c r="B180" s="300">
        <v>1779.44</v>
      </c>
      <c r="C180" s="300">
        <v>1779</v>
      </c>
    </row>
    <row r="181" spans="1:3" x14ac:dyDescent="0.2">
      <c r="A181" s="299">
        <f t="shared" si="2"/>
        <v>178</v>
      </c>
      <c r="B181" s="300">
        <v>1789.32</v>
      </c>
      <c r="C181" s="300">
        <v>1789.08</v>
      </c>
    </row>
    <row r="182" spans="1:3" x14ac:dyDescent="0.2">
      <c r="A182" s="299">
        <f t="shared" si="2"/>
        <v>179</v>
      </c>
      <c r="B182" s="300">
        <v>1799.2</v>
      </c>
      <c r="C182" s="300">
        <v>1799.04</v>
      </c>
    </row>
    <row r="183" spans="1:3" x14ac:dyDescent="0.2">
      <c r="A183" s="299">
        <f t="shared" si="2"/>
        <v>180</v>
      </c>
      <c r="B183" s="300">
        <v>1809.08</v>
      </c>
      <c r="C183" s="300">
        <v>1809</v>
      </c>
    </row>
    <row r="184" spans="1:3" x14ac:dyDescent="0.2">
      <c r="A184" s="299">
        <f t="shared" si="2"/>
        <v>181</v>
      </c>
      <c r="B184" s="300">
        <v>1819.48</v>
      </c>
      <c r="C184" s="300">
        <v>1819.08</v>
      </c>
    </row>
    <row r="185" spans="1:3" x14ac:dyDescent="0.2">
      <c r="A185" s="299">
        <f t="shared" si="2"/>
        <v>182</v>
      </c>
      <c r="B185" s="300">
        <v>1829.36</v>
      </c>
      <c r="C185" s="300">
        <v>1829.04</v>
      </c>
    </row>
    <row r="186" spans="1:3" x14ac:dyDescent="0.2">
      <c r="A186" s="299">
        <f t="shared" si="2"/>
        <v>183</v>
      </c>
      <c r="B186" s="300">
        <v>1839.24</v>
      </c>
      <c r="C186" s="300">
        <v>1839</v>
      </c>
    </row>
    <row r="187" spans="1:3" x14ac:dyDescent="0.2">
      <c r="A187" s="299">
        <f t="shared" si="2"/>
        <v>184</v>
      </c>
      <c r="B187" s="300">
        <v>1849.12</v>
      </c>
      <c r="C187" s="300">
        <v>1849.08</v>
      </c>
    </row>
    <row r="188" spans="1:3" x14ac:dyDescent="0.2">
      <c r="A188" s="299">
        <f t="shared" si="2"/>
        <v>185</v>
      </c>
      <c r="B188" s="300">
        <v>1859</v>
      </c>
      <c r="C188" s="300">
        <v>1859.04</v>
      </c>
    </row>
    <row r="189" spans="1:3" x14ac:dyDescent="0.2">
      <c r="A189" s="299">
        <f t="shared" si="2"/>
        <v>186</v>
      </c>
      <c r="B189" s="300">
        <v>1869.4</v>
      </c>
      <c r="C189" s="300">
        <v>1869</v>
      </c>
    </row>
    <row r="190" spans="1:3" x14ac:dyDescent="0.2">
      <c r="A190" s="299">
        <f t="shared" si="2"/>
        <v>187</v>
      </c>
      <c r="B190" s="300">
        <v>1879.28</v>
      </c>
      <c r="C190" s="300">
        <v>1879.08</v>
      </c>
    </row>
    <row r="191" spans="1:3" x14ac:dyDescent="0.2">
      <c r="A191" s="299">
        <f t="shared" si="2"/>
        <v>188</v>
      </c>
      <c r="B191" s="300">
        <v>1889.16</v>
      </c>
      <c r="C191" s="300">
        <v>1889.04</v>
      </c>
    </row>
    <row r="192" spans="1:3" x14ac:dyDescent="0.2">
      <c r="A192" s="299">
        <f t="shared" si="2"/>
        <v>189</v>
      </c>
      <c r="B192" s="300">
        <v>1899.04</v>
      </c>
      <c r="C192" s="300">
        <v>1899</v>
      </c>
    </row>
    <row r="193" spans="1:3" x14ac:dyDescent="0.2">
      <c r="A193" s="299">
        <f t="shared" si="2"/>
        <v>190</v>
      </c>
      <c r="B193" s="300">
        <v>1909.44</v>
      </c>
      <c r="C193" s="300">
        <v>1909.08</v>
      </c>
    </row>
    <row r="194" spans="1:3" x14ac:dyDescent="0.2">
      <c r="A194" s="299">
        <f t="shared" si="2"/>
        <v>191</v>
      </c>
      <c r="B194" s="300">
        <v>1919.32</v>
      </c>
      <c r="C194" s="300">
        <v>1919.04</v>
      </c>
    </row>
    <row r="195" spans="1:3" x14ac:dyDescent="0.2">
      <c r="A195" s="299">
        <f t="shared" si="2"/>
        <v>192</v>
      </c>
      <c r="B195" s="300">
        <v>1929.2</v>
      </c>
      <c r="C195" s="300">
        <v>1929</v>
      </c>
    </row>
    <row r="196" spans="1:3" x14ac:dyDescent="0.2">
      <c r="A196" s="299">
        <f t="shared" si="2"/>
        <v>193</v>
      </c>
      <c r="B196" s="300">
        <v>1939.08</v>
      </c>
      <c r="C196" s="300">
        <v>1939.08</v>
      </c>
    </row>
    <row r="197" spans="1:3" x14ac:dyDescent="0.2">
      <c r="A197" s="299">
        <f t="shared" ref="A197:A260" si="3">A196+1</f>
        <v>194</v>
      </c>
      <c r="B197" s="300">
        <v>1949.48</v>
      </c>
      <c r="C197" s="300">
        <v>1949.04</v>
      </c>
    </row>
    <row r="198" spans="1:3" x14ac:dyDescent="0.2">
      <c r="A198" s="299">
        <f t="shared" si="3"/>
        <v>195</v>
      </c>
      <c r="B198" s="300">
        <v>1959.36</v>
      </c>
      <c r="C198" s="300">
        <v>1959</v>
      </c>
    </row>
    <row r="199" spans="1:3" x14ac:dyDescent="0.2">
      <c r="A199" s="299">
        <f t="shared" si="3"/>
        <v>196</v>
      </c>
      <c r="B199" s="300">
        <v>1969.24</v>
      </c>
      <c r="C199" s="300">
        <v>1969.08</v>
      </c>
    </row>
    <row r="200" spans="1:3" x14ac:dyDescent="0.2">
      <c r="A200" s="299">
        <f t="shared" si="3"/>
        <v>197</v>
      </c>
      <c r="B200" s="300">
        <v>1979.12</v>
      </c>
      <c r="C200" s="300">
        <v>1979.04</v>
      </c>
    </row>
    <row r="201" spans="1:3" x14ac:dyDescent="0.2">
      <c r="A201" s="299">
        <f t="shared" si="3"/>
        <v>198</v>
      </c>
      <c r="B201" s="300">
        <v>1989</v>
      </c>
      <c r="C201" s="300">
        <v>1989</v>
      </c>
    </row>
    <row r="202" spans="1:3" x14ac:dyDescent="0.2">
      <c r="A202" s="299">
        <f t="shared" si="3"/>
        <v>199</v>
      </c>
      <c r="B202" s="300">
        <v>1999.4</v>
      </c>
      <c r="C202" s="300">
        <v>1999.08</v>
      </c>
    </row>
    <row r="203" spans="1:3" x14ac:dyDescent="0.2">
      <c r="A203" s="299">
        <f t="shared" si="3"/>
        <v>200</v>
      </c>
      <c r="B203" s="300">
        <v>2009.28</v>
      </c>
      <c r="C203" s="300">
        <v>2009.04</v>
      </c>
    </row>
    <row r="204" spans="1:3" x14ac:dyDescent="0.2">
      <c r="A204" s="299">
        <f t="shared" si="3"/>
        <v>201</v>
      </c>
      <c r="B204" s="300">
        <v>2019.16</v>
      </c>
      <c r="C204" s="300">
        <v>2019</v>
      </c>
    </row>
    <row r="205" spans="1:3" x14ac:dyDescent="0.2">
      <c r="A205" s="299">
        <f t="shared" si="3"/>
        <v>202</v>
      </c>
      <c r="B205" s="300">
        <v>2029.04</v>
      </c>
      <c r="C205" s="300">
        <v>2029.08</v>
      </c>
    </row>
    <row r="206" spans="1:3" x14ac:dyDescent="0.2">
      <c r="A206" s="299">
        <f t="shared" si="3"/>
        <v>203</v>
      </c>
      <c r="B206" s="300">
        <v>2039.44</v>
      </c>
      <c r="C206" s="300">
        <v>2039.04</v>
      </c>
    </row>
    <row r="207" spans="1:3" x14ac:dyDescent="0.2">
      <c r="A207" s="299">
        <f t="shared" si="3"/>
        <v>204</v>
      </c>
      <c r="B207" s="300">
        <v>2049.3200000000002</v>
      </c>
      <c r="C207" s="300">
        <v>2049</v>
      </c>
    </row>
    <row r="208" spans="1:3" x14ac:dyDescent="0.2">
      <c r="A208" s="299">
        <f t="shared" si="3"/>
        <v>205</v>
      </c>
      <c r="B208" s="300">
        <v>2059.1999999999998</v>
      </c>
      <c r="C208" s="300">
        <v>2059.08</v>
      </c>
    </row>
    <row r="209" spans="1:3" x14ac:dyDescent="0.2">
      <c r="A209" s="299">
        <f t="shared" si="3"/>
        <v>206</v>
      </c>
      <c r="B209" s="300">
        <v>2069.08</v>
      </c>
      <c r="C209" s="300">
        <v>2069.04</v>
      </c>
    </row>
    <row r="210" spans="1:3" x14ac:dyDescent="0.2">
      <c r="A210" s="299">
        <f t="shared" si="3"/>
        <v>207</v>
      </c>
      <c r="B210" s="300">
        <v>2079.48</v>
      </c>
      <c r="C210" s="300">
        <v>2079</v>
      </c>
    </row>
    <row r="211" spans="1:3" x14ac:dyDescent="0.2">
      <c r="A211" s="299">
        <f t="shared" si="3"/>
        <v>208</v>
      </c>
      <c r="B211" s="300">
        <v>2089.36</v>
      </c>
      <c r="C211" s="300">
        <v>2089.08</v>
      </c>
    </row>
    <row r="212" spans="1:3" x14ac:dyDescent="0.2">
      <c r="A212" s="299">
        <f t="shared" si="3"/>
        <v>209</v>
      </c>
      <c r="B212" s="300">
        <v>2099.2399999999998</v>
      </c>
      <c r="C212" s="300">
        <v>2099.04</v>
      </c>
    </row>
    <row r="213" spans="1:3" x14ac:dyDescent="0.2">
      <c r="A213" s="299">
        <f t="shared" si="3"/>
        <v>210</v>
      </c>
      <c r="B213" s="300">
        <v>2109.12</v>
      </c>
      <c r="C213" s="300">
        <v>2109</v>
      </c>
    </row>
    <row r="214" spans="1:3" x14ac:dyDescent="0.2">
      <c r="A214" s="299">
        <f t="shared" si="3"/>
        <v>211</v>
      </c>
      <c r="B214" s="300">
        <v>2119</v>
      </c>
      <c r="C214" s="300">
        <v>2119.08</v>
      </c>
    </row>
    <row r="215" spans="1:3" x14ac:dyDescent="0.2">
      <c r="A215" s="299">
        <f t="shared" si="3"/>
        <v>212</v>
      </c>
      <c r="B215" s="300">
        <v>2129.4</v>
      </c>
      <c r="C215" s="300">
        <v>2129.04</v>
      </c>
    </row>
    <row r="216" spans="1:3" x14ac:dyDescent="0.2">
      <c r="A216" s="299">
        <f t="shared" si="3"/>
        <v>213</v>
      </c>
      <c r="B216" s="300">
        <v>2139.2800000000002</v>
      </c>
      <c r="C216" s="300">
        <v>2139</v>
      </c>
    </row>
    <row r="217" spans="1:3" x14ac:dyDescent="0.2">
      <c r="A217" s="299">
        <f t="shared" si="3"/>
        <v>214</v>
      </c>
      <c r="B217" s="300">
        <v>2149.16</v>
      </c>
      <c r="C217" s="300">
        <v>2149.08</v>
      </c>
    </row>
    <row r="218" spans="1:3" x14ac:dyDescent="0.2">
      <c r="A218" s="299">
        <f t="shared" si="3"/>
        <v>215</v>
      </c>
      <c r="B218" s="300">
        <v>2159.04</v>
      </c>
      <c r="C218" s="300">
        <v>2159.04</v>
      </c>
    </row>
    <row r="219" spans="1:3" x14ac:dyDescent="0.2">
      <c r="A219" s="299">
        <f t="shared" si="3"/>
        <v>216</v>
      </c>
      <c r="B219" s="300">
        <v>2169.44</v>
      </c>
      <c r="C219" s="300">
        <v>2169</v>
      </c>
    </row>
    <row r="220" spans="1:3" x14ac:dyDescent="0.2">
      <c r="A220" s="299">
        <f t="shared" si="3"/>
        <v>217</v>
      </c>
      <c r="B220" s="300">
        <v>2179.3200000000002</v>
      </c>
      <c r="C220" s="300">
        <v>2179.08</v>
      </c>
    </row>
    <row r="221" spans="1:3" x14ac:dyDescent="0.2">
      <c r="A221" s="299">
        <f t="shared" si="3"/>
        <v>218</v>
      </c>
      <c r="B221" s="300">
        <v>2189.1999999999998</v>
      </c>
      <c r="C221" s="300">
        <v>2189.04</v>
      </c>
    </row>
    <row r="222" spans="1:3" x14ac:dyDescent="0.2">
      <c r="A222" s="299">
        <f t="shared" si="3"/>
        <v>219</v>
      </c>
      <c r="B222" s="300">
        <v>2199.08</v>
      </c>
      <c r="C222" s="300">
        <v>2199</v>
      </c>
    </row>
    <row r="223" spans="1:3" x14ac:dyDescent="0.2">
      <c r="A223" s="299">
        <f t="shared" si="3"/>
        <v>220</v>
      </c>
      <c r="B223" s="300">
        <v>2209.48</v>
      </c>
      <c r="C223" s="300">
        <v>2209.08</v>
      </c>
    </row>
    <row r="224" spans="1:3" x14ac:dyDescent="0.2">
      <c r="A224" s="299">
        <f t="shared" si="3"/>
        <v>221</v>
      </c>
      <c r="B224" s="300">
        <v>2219.36</v>
      </c>
      <c r="C224" s="300">
        <v>2219.04</v>
      </c>
    </row>
    <row r="225" spans="1:3" x14ac:dyDescent="0.2">
      <c r="A225" s="299">
        <f t="shared" si="3"/>
        <v>222</v>
      </c>
      <c r="B225" s="300">
        <v>2229.2399999999998</v>
      </c>
      <c r="C225" s="300">
        <v>2229</v>
      </c>
    </row>
    <row r="226" spans="1:3" x14ac:dyDescent="0.2">
      <c r="A226" s="299">
        <f t="shared" si="3"/>
        <v>223</v>
      </c>
      <c r="B226" s="300">
        <v>2239.12</v>
      </c>
      <c r="C226" s="300">
        <v>2239.08</v>
      </c>
    </row>
    <row r="227" spans="1:3" x14ac:dyDescent="0.2">
      <c r="A227" s="299">
        <f t="shared" si="3"/>
        <v>224</v>
      </c>
      <c r="B227" s="300">
        <v>2249</v>
      </c>
      <c r="C227" s="300">
        <v>2249.04</v>
      </c>
    </row>
    <row r="228" spans="1:3" x14ac:dyDescent="0.2">
      <c r="A228" s="299">
        <f t="shared" si="3"/>
        <v>225</v>
      </c>
      <c r="B228" s="300">
        <v>2259.4</v>
      </c>
      <c r="C228" s="300">
        <v>2259</v>
      </c>
    </row>
    <row r="229" spans="1:3" x14ac:dyDescent="0.2">
      <c r="A229" s="299">
        <f t="shared" si="3"/>
        <v>226</v>
      </c>
      <c r="B229" s="300">
        <v>2269.2800000000002</v>
      </c>
      <c r="C229" s="300">
        <v>2269.08</v>
      </c>
    </row>
    <row r="230" spans="1:3" x14ac:dyDescent="0.2">
      <c r="A230" s="299">
        <f t="shared" si="3"/>
        <v>227</v>
      </c>
      <c r="B230" s="300">
        <v>2279.16</v>
      </c>
      <c r="C230" s="300">
        <v>2279.04</v>
      </c>
    </row>
    <row r="231" spans="1:3" x14ac:dyDescent="0.2">
      <c r="A231" s="299">
        <f t="shared" si="3"/>
        <v>228</v>
      </c>
      <c r="B231" s="300">
        <v>2289.04</v>
      </c>
      <c r="C231" s="300">
        <v>2289</v>
      </c>
    </row>
    <row r="232" spans="1:3" x14ac:dyDescent="0.2">
      <c r="A232" s="299">
        <f t="shared" si="3"/>
        <v>229</v>
      </c>
      <c r="B232" s="300">
        <v>2299.44</v>
      </c>
      <c r="C232" s="300">
        <v>2299.08</v>
      </c>
    </row>
    <row r="233" spans="1:3" x14ac:dyDescent="0.2">
      <c r="A233" s="299">
        <f t="shared" si="3"/>
        <v>230</v>
      </c>
      <c r="B233" s="300">
        <v>2309.3200000000002</v>
      </c>
      <c r="C233" s="300">
        <v>2309.04</v>
      </c>
    </row>
    <row r="234" spans="1:3" x14ac:dyDescent="0.2">
      <c r="A234" s="299">
        <f t="shared" si="3"/>
        <v>231</v>
      </c>
      <c r="B234" s="300">
        <v>2319.1999999999998</v>
      </c>
      <c r="C234" s="300">
        <v>2319</v>
      </c>
    </row>
    <row r="235" spans="1:3" x14ac:dyDescent="0.2">
      <c r="A235" s="299">
        <f t="shared" si="3"/>
        <v>232</v>
      </c>
      <c r="B235" s="300">
        <v>2329.08</v>
      </c>
      <c r="C235" s="300">
        <v>2329.08</v>
      </c>
    </row>
    <row r="236" spans="1:3" x14ac:dyDescent="0.2">
      <c r="A236" s="299">
        <f t="shared" si="3"/>
        <v>233</v>
      </c>
      <c r="B236" s="300">
        <v>2339.48</v>
      </c>
      <c r="C236" s="300">
        <v>2339.04</v>
      </c>
    </row>
    <row r="237" spans="1:3" x14ac:dyDescent="0.2">
      <c r="A237" s="299">
        <f t="shared" si="3"/>
        <v>234</v>
      </c>
      <c r="B237" s="300">
        <v>2349.36</v>
      </c>
      <c r="C237" s="300">
        <v>2349</v>
      </c>
    </row>
    <row r="238" spans="1:3" x14ac:dyDescent="0.2">
      <c r="A238" s="299">
        <f t="shared" si="3"/>
        <v>235</v>
      </c>
      <c r="B238" s="300">
        <v>2359.2399999999998</v>
      </c>
      <c r="C238" s="300">
        <v>2359.08</v>
      </c>
    </row>
    <row r="239" spans="1:3" x14ac:dyDescent="0.2">
      <c r="A239" s="299">
        <f t="shared" si="3"/>
        <v>236</v>
      </c>
      <c r="B239" s="300">
        <v>2369.12</v>
      </c>
      <c r="C239" s="300">
        <v>2369.04</v>
      </c>
    </row>
    <row r="240" spans="1:3" x14ac:dyDescent="0.2">
      <c r="A240" s="299">
        <f t="shared" si="3"/>
        <v>237</v>
      </c>
      <c r="B240" s="300">
        <v>2379</v>
      </c>
      <c r="C240" s="300">
        <v>2379</v>
      </c>
    </row>
    <row r="241" spans="1:3" x14ac:dyDescent="0.2">
      <c r="A241" s="299">
        <f t="shared" si="3"/>
        <v>238</v>
      </c>
      <c r="B241" s="300">
        <v>2389.4</v>
      </c>
      <c r="C241" s="300">
        <v>2389.08</v>
      </c>
    </row>
    <row r="242" spans="1:3" x14ac:dyDescent="0.2">
      <c r="A242" s="299">
        <f t="shared" si="3"/>
        <v>239</v>
      </c>
      <c r="B242" s="300">
        <v>2399.2800000000002</v>
      </c>
      <c r="C242" s="300">
        <v>2399.04</v>
      </c>
    </row>
    <row r="243" spans="1:3" x14ac:dyDescent="0.2">
      <c r="A243" s="299">
        <f t="shared" si="3"/>
        <v>240</v>
      </c>
      <c r="B243" s="300">
        <v>2409.16</v>
      </c>
      <c r="C243" s="300">
        <v>2409</v>
      </c>
    </row>
    <row r="244" spans="1:3" x14ac:dyDescent="0.2">
      <c r="A244" s="299">
        <f t="shared" si="3"/>
        <v>241</v>
      </c>
      <c r="B244" s="300">
        <v>2419.04</v>
      </c>
      <c r="C244" s="300">
        <v>2419.08</v>
      </c>
    </row>
    <row r="245" spans="1:3" x14ac:dyDescent="0.2">
      <c r="A245" s="299">
        <f t="shared" si="3"/>
        <v>242</v>
      </c>
      <c r="B245" s="300">
        <v>2429.44</v>
      </c>
      <c r="C245" s="300">
        <v>2429.04</v>
      </c>
    </row>
    <row r="246" spans="1:3" x14ac:dyDescent="0.2">
      <c r="A246" s="299">
        <f t="shared" si="3"/>
        <v>243</v>
      </c>
      <c r="B246" s="300">
        <v>2439.3200000000002</v>
      </c>
      <c r="C246" s="300">
        <v>2439</v>
      </c>
    </row>
    <row r="247" spans="1:3" x14ac:dyDescent="0.2">
      <c r="A247" s="299">
        <f t="shared" si="3"/>
        <v>244</v>
      </c>
      <c r="B247" s="300">
        <v>2449.1999999999998</v>
      </c>
      <c r="C247" s="300">
        <v>2449.08</v>
      </c>
    </row>
    <row r="248" spans="1:3" x14ac:dyDescent="0.2">
      <c r="A248" s="299">
        <f t="shared" si="3"/>
        <v>245</v>
      </c>
      <c r="B248" s="300">
        <v>2459.08</v>
      </c>
      <c r="C248" s="300">
        <v>2459.04</v>
      </c>
    </row>
    <row r="249" spans="1:3" x14ac:dyDescent="0.2">
      <c r="A249" s="299">
        <f t="shared" si="3"/>
        <v>246</v>
      </c>
      <c r="B249" s="300">
        <v>2469.48</v>
      </c>
      <c r="C249" s="300">
        <v>2469</v>
      </c>
    </row>
    <row r="250" spans="1:3" x14ac:dyDescent="0.2">
      <c r="A250" s="299">
        <f t="shared" si="3"/>
        <v>247</v>
      </c>
      <c r="B250" s="300">
        <v>2479.36</v>
      </c>
      <c r="C250" s="300">
        <v>2479.08</v>
      </c>
    </row>
    <row r="251" spans="1:3" x14ac:dyDescent="0.2">
      <c r="A251" s="299">
        <f t="shared" si="3"/>
        <v>248</v>
      </c>
      <c r="B251" s="300">
        <v>2489.2399999999998</v>
      </c>
      <c r="C251" s="300">
        <v>2489.04</v>
      </c>
    </row>
    <row r="252" spans="1:3" x14ac:dyDescent="0.2">
      <c r="A252" s="299">
        <f t="shared" si="3"/>
        <v>249</v>
      </c>
      <c r="B252" s="300">
        <v>2499.12</v>
      </c>
      <c r="C252" s="300">
        <v>2499</v>
      </c>
    </row>
    <row r="253" spans="1:3" x14ac:dyDescent="0.2">
      <c r="A253" s="299">
        <f t="shared" si="3"/>
        <v>250</v>
      </c>
      <c r="B253" s="300">
        <v>2509</v>
      </c>
      <c r="C253" s="300">
        <v>2509.08</v>
      </c>
    </row>
    <row r="254" spans="1:3" x14ac:dyDescent="0.2">
      <c r="A254" s="299">
        <f t="shared" si="3"/>
        <v>251</v>
      </c>
      <c r="B254" s="300">
        <v>2519.4</v>
      </c>
      <c r="C254" s="300">
        <v>2519.04</v>
      </c>
    </row>
    <row r="255" spans="1:3" x14ac:dyDescent="0.2">
      <c r="A255" s="299">
        <f t="shared" si="3"/>
        <v>252</v>
      </c>
      <c r="B255" s="300">
        <v>2529.2800000000002</v>
      </c>
      <c r="C255" s="300">
        <v>2529</v>
      </c>
    </row>
    <row r="256" spans="1:3" x14ac:dyDescent="0.2">
      <c r="A256" s="299">
        <f t="shared" si="3"/>
        <v>253</v>
      </c>
      <c r="B256" s="300">
        <v>2539.16</v>
      </c>
      <c r="C256" s="300">
        <v>2539.08</v>
      </c>
    </row>
    <row r="257" spans="1:3" x14ac:dyDescent="0.2">
      <c r="A257" s="299">
        <f t="shared" si="3"/>
        <v>254</v>
      </c>
      <c r="B257" s="300">
        <v>2549.04</v>
      </c>
      <c r="C257" s="300">
        <v>2549.04</v>
      </c>
    </row>
    <row r="258" spans="1:3" x14ac:dyDescent="0.2">
      <c r="A258" s="299">
        <f t="shared" si="3"/>
        <v>255</v>
      </c>
      <c r="B258" s="300">
        <v>2559.44</v>
      </c>
      <c r="C258" s="300">
        <v>2559</v>
      </c>
    </row>
    <row r="259" spans="1:3" x14ac:dyDescent="0.2">
      <c r="A259" s="299">
        <f t="shared" si="3"/>
        <v>256</v>
      </c>
      <c r="B259" s="300">
        <v>2569.3200000000002</v>
      </c>
      <c r="C259" s="300">
        <v>2569.08</v>
      </c>
    </row>
    <row r="260" spans="1:3" x14ac:dyDescent="0.2">
      <c r="A260" s="299">
        <f t="shared" si="3"/>
        <v>257</v>
      </c>
      <c r="B260" s="300">
        <v>2579.1999999999998</v>
      </c>
      <c r="C260" s="300">
        <v>2579.04</v>
      </c>
    </row>
    <row r="261" spans="1:3" x14ac:dyDescent="0.2">
      <c r="A261" s="299">
        <f t="shared" ref="A261:A324" si="4">A260+1</f>
        <v>258</v>
      </c>
      <c r="B261" s="300">
        <v>2589.08</v>
      </c>
      <c r="C261" s="300">
        <v>2589</v>
      </c>
    </row>
    <row r="262" spans="1:3" x14ac:dyDescent="0.2">
      <c r="A262" s="299">
        <f t="shared" si="4"/>
        <v>259</v>
      </c>
      <c r="B262" s="300">
        <v>2599.48</v>
      </c>
      <c r="C262" s="300">
        <v>2599.08</v>
      </c>
    </row>
    <row r="263" spans="1:3" x14ac:dyDescent="0.2">
      <c r="A263" s="299">
        <f t="shared" si="4"/>
        <v>260</v>
      </c>
      <c r="B263" s="300">
        <v>2609.36</v>
      </c>
      <c r="C263" s="300">
        <v>2609.04</v>
      </c>
    </row>
    <row r="264" spans="1:3" x14ac:dyDescent="0.2">
      <c r="A264" s="299">
        <f t="shared" si="4"/>
        <v>261</v>
      </c>
      <c r="B264" s="300">
        <v>2619.2399999999998</v>
      </c>
      <c r="C264" s="300">
        <v>2619</v>
      </c>
    </row>
    <row r="265" spans="1:3" x14ac:dyDescent="0.2">
      <c r="A265" s="299">
        <f t="shared" si="4"/>
        <v>262</v>
      </c>
      <c r="B265" s="300">
        <v>2629.12</v>
      </c>
      <c r="C265" s="300">
        <v>2629.08</v>
      </c>
    </row>
    <row r="266" spans="1:3" x14ac:dyDescent="0.2">
      <c r="A266" s="299">
        <f t="shared" si="4"/>
        <v>263</v>
      </c>
      <c r="B266" s="300">
        <v>2639</v>
      </c>
      <c r="C266" s="300">
        <v>2639.04</v>
      </c>
    </row>
    <row r="267" spans="1:3" x14ac:dyDescent="0.2">
      <c r="A267" s="299">
        <f t="shared" si="4"/>
        <v>264</v>
      </c>
      <c r="B267" s="300">
        <v>2649.4</v>
      </c>
      <c r="C267" s="300">
        <v>2649</v>
      </c>
    </row>
    <row r="268" spans="1:3" x14ac:dyDescent="0.2">
      <c r="A268" s="299">
        <f t="shared" si="4"/>
        <v>265</v>
      </c>
      <c r="B268" s="300">
        <v>2659.28</v>
      </c>
      <c r="C268" s="300">
        <v>2659.08</v>
      </c>
    </row>
    <row r="269" spans="1:3" x14ac:dyDescent="0.2">
      <c r="A269" s="299">
        <f t="shared" si="4"/>
        <v>266</v>
      </c>
      <c r="B269" s="300">
        <v>2669.16</v>
      </c>
      <c r="C269" s="300">
        <v>2669.04</v>
      </c>
    </row>
    <row r="270" spans="1:3" x14ac:dyDescent="0.2">
      <c r="A270" s="299">
        <f t="shared" si="4"/>
        <v>267</v>
      </c>
      <c r="B270" s="300">
        <v>2679.04</v>
      </c>
      <c r="C270" s="300">
        <v>2679</v>
      </c>
    </row>
    <row r="271" spans="1:3" x14ac:dyDescent="0.2">
      <c r="A271" s="299">
        <f t="shared" si="4"/>
        <v>268</v>
      </c>
      <c r="B271" s="300">
        <v>2689.44</v>
      </c>
      <c r="C271" s="300">
        <v>2689.08</v>
      </c>
    </row>
    <row r="272" spans="1:3" x14ac:dyDescent="0.2">
      <c r="A272" s="299">
        <f t="shared" si="4"/>
        <v>269</v>
      </c>
      <c r="B272" s="300">
        <v>2699.32</v>
      </c>
      <c r="C272" s="300">
        <v>2699.04</v>
      </c>
    </row>
    <row r="273" spans="1:3" x14ac:dyDescent="0.2">
      <c r="A273" s="299">
        <f t="shared" si="4"/>
        <v>270</v>
      </c>
      <c r="B273" s="300">
        <v>2709.2</v>
      </c>
      <c r="C273" s="300">
        <v>2709</v>
      </c>
    </row>
    <row r="274" spans="1:3" x14ac:dyDescent="0.2">
      <c r="A274" s="299">
        <f t="shared" si="4"/>
        <v>271</v>
      </c>
      <c r="B274" s="300">
        <v>2719.08</v>
      </c>
      <c r="C274" s="300">
        <v>2719.08</v>
      </c>
    </row>
    <row r="275" spans="1:3" x14ac:dyDescent="0.2">
      <c r="A275" s="299">
        <f t="shared" si="4"/>
        <v>272</v>
      </c>
      <c r="B275" s="300">
        <v>2729.48</v>
      </c>
      <c r="C275" s="300">
        <v>2729.04</v>
      </c>
    </row>
    <row r="276" spans="1:3" x14ac:dyDescent="0.2">
      <c r="A276" s="299">
        <f t="shared" si="4"/>
        <v>273</v>
      </c>
      <c r="B276" s="300">
        <v>2739.36</v>
      </c>
      <c r="C276" s="300">
        <v>2739</v>
      </c>
    </row>
    <row r="277" spans="1:3" x14ac:dyDescent="0.2">
      <c r="A277" s="299">
        <f t="shared" si="4"/>
        <v>274</v>
      </c>
      <c r="B277" s="300">
        <v>2749.24</v>
      </c>
      <c r="C277" s="300">
        <v>2749.08</v>
      </c>
    </row>
    <row r="278" spans="1:3" x14ac:dyDescent="0.2">
      <c r="A278" s="299">
        <f t="shared" si="4"/>
        <v>275</v>
      </c>
      <c r="B278" s="300">
        <v>2759.12</v>
      </c>
      <c r="C278" s="300">
        <v>2759.04</v>
      </c>
    </row>
    <row r="279" spans="1:3" x14ac:dyDescent="0.2">
      <c r="A279" s="299">
        <f t="shared" si="4"/>
        <v>276</v>
      </c>
      <c r="B279" s="300">
        <v>2769</v>
      </c>
      <c r="C279" s="300">
        <v>2769</v>
      </c>
    </row>
    <row r="280" spans="1:3" x14ac:dyDescent="0.2">
      <c r="A280" s="299">
        <f t="shared" si="4"/>
        <v>277</v>
      </c>
      <c r="B280" s="300">
        <v>2779.4</v>
      </c>
      <c r="C280" s="300">
        <v>2779.08</v>
      </c>
    </row>
    <row r="281" spans="1:3" x14ac:dyDescent="0.2">
      <c r="A281" s="299">
        <f t="shared" si="4"/>
        <v>278</v>
      </c>
      <c r="B281" s="300">
        <v>2789.28</v>
      </c>
      <c r="C281" s="300">
        <v>2789.04</v>
      </c>
    </row>
    <row r="282" spans="1:3" x14ac:dyDescent="0.2">
      <c r="A282" s="299">
        <f t="shared" si="4"/>
        <v>279</v>
      </c>
      <c r="B282" s="300">
        <v>2799.16</v>
      </c>
      <c r="C282" s="300">
        <v>2799</v>
      </c>
    </row>
    <row r="283" spans="1:3" x14ac:dyDescent="0.2">
      <c r="A283" s="299">
        <f t="shared" si="4"/>
        <v>280</v>
      </c>
      <c r="B283" s="300">
        <v>2809.04</v>
      </c>
      <c r="C283" s="300">
        <v>2809.08</v>
      </c>
    </row>
    <row r="284" spans="1:3" x14ac:dyDescent="0.2">
      <c r="A284" s="299">
        <f t="shared" si="4"/>
        <v>281</v>
      </c>
      <c r="B284" s="300">
        <v>2819.44</v>
      </c>
      <c r="C284" s="300">
        <v>2819.04</v>
      </c>
    </row>
    <row r="285" spans="1:3" x14ac:dyDescent="0.2">
      <c r="A285" s="299">
        <f t="shared" si="4"/>
        <v>282</v>
      </c>
      <c r="B285" s="300">
        <v>2829.32</v>
      </c>
      <c r="C285" s="300">
        <v>2829</v>
      </c>
    </row>
    <row r="286" spans="1:3" x14ac:dyDescent="0.2">
      <c r="A286" s="299">
        <f t="shared" si="4"/>
        <v>283</v>
      </c>
      <c r="B286" s="300">
        <v>2839.2</v>
      </c>
      <c r="C286" s="300">
        <v>2839.08</v>
      </c>
    </row>
    <row r="287" spans="1:3" x14ac:dyDescent="0.2">
      <c r="A287" s="299">
        <f t="shared" si="4"/>
        <v>284</v>
      </c>
      <c r="B287" s="300">
        <v>2849.08</v>
      </c>
      <c r="C287" s="300">
        <v>2849.04</v>
      </c>
    </row>
    <row r="288" spans="1:3" x14ac:dyDescent="0.2">
      <c r="A288" s="299">
        <f t="shared" si="4"/>
        <v>285</v>
      </c>
      <c r="B288" s="300">
        <v>2859.48</v>
      </c>
      <c r="C288" s="300">
        <v>2859</v>
      </c>
    </row>
    <row r="289" spans="1:3" x14ac:dyDescent="0.2">
      <c r="A289" s="299">
        <f t="shared" si="4"/>
        <v>286</v>
      </c>
      <c r="B289" s="300">
        <v>2869.36</v>
      </c>
      <c r="C289" s="300">
        <v>2869.08</v>
      </c>
    </row>
    <row r="290" spans="1:3" x14ac:dyDescent="0.2">
      <c r="A290" s="299">
        <f t="shared" si="4"/>
        <v>287</v>
      </c>
      <c r="B290" s="300">
        <v>2879.24</v>
      </c>
      <c r="C290" s="300">
        <v>2879.04</v>
      </c>
    </row>
    <row r="291" spans="1:3" x14ac:dyDescent="0.2">
      <c r="A291" s="299">
        <f t="shared" si="4"/>
        <v>288</v>
      </c>
      <c r="B291" s="300">
        <v>2889.12</v>
      </c>
      <c r="C291" s="300">
        <v>2889</v>
      </c>
    </row>
    <row r="292" spans="1:3" x14ac:dyDescent="0.2">
      <c r="A292" s="299">
        <f t="shared" si="4"/>
        <v>289</v>
      </c>
      <c r="B292" s="300">
        <v>2899</v>
      </c>
      <c r="C292" s="300">
        <v>2899.08</v>
      </c>
    </row>
    <row r="293" spans="1:3" x14ac:dyDescent="0.2">
      <c r="A293" s="299">
        <f t="shared" si="4"/>
        <v>290</v>
      </c>
      <c r="B293" s="300">
        <v>2909.4</v>
      </c>
      <c r="C293" s="300">
        <v>2909.04</v>
      </c>
    </row>
    <row r="294" spans="1:3" x14ac:dyDescent="0.2">
      <c r="A294" s="299">
        <f t="shared" si="4"/>
        <v>291</v>
      </c>
      <c r="B294" s="300">
        <v>2919.28</v>
      </c>
      <c r="C294" s="300">
        <v>2919</v>
      </c>
    </row>
    <row r="295" spans="1:3" x14ac:dyDescent="0.2">
      <c r="A295" s="299">
        <f t="shared" si="4"/>
        <v>292</v>
      </c>
      <c r="B295" s="300">
        <v>2929.16</v>
      </c>
      <c r="C295" s="300">
        <v>2929.08</v>
      </c>
    </row>
    <row r="296" spans="1:3" x14ac:dyDescent="0.2">
      <c r="A296" s="299">
        <f t="shared" si="4"/>
        <v>293</v>
      </c>
      <c r="B296" s="300">
        <v>2939.04</v>
      </c>
      <c r="C296" s="300">
        <v>2939.04</v>
      </c>
    </row>
    <row r="297" spans="1:3" x14ac:dyDescent="0.2">
      <c r="A297" s="299">
        <f t="shared" si="4"/>
        <v>294</v>
      </c>
      <c r="B297" s="300">
        <v>2949.44</v>
      </c>
      <c r="C297" s="300">
        <v>2949</v>
      </c>
    </row>
    <row r="298" spans="1:3" x14ac:dyDescent="0.2">
      <c r="A298" s="299">
        <f t="shared" si="4"/>
        <v>295</v>
      </c>
      <c r="B298" s="300">
        <v>2959.32</v>
      </c>
      <c r="C298" s="300">
        <v>2959.08</v>
      </c>
    </row>
    <row r="299" spans="1:3" x14ac:dyDescent="0.2">
      <c r="A299" s="299">
        <f t="shared" si="4"/>
        <v>296</v>
      </c>
      <c r="B299" s="300">
        <v>2969.2</v>
      </c>
      <c r="C299" s="300">
        <v>2969.04</v>
      </c>
    </row>
    <row r="300" spans="1:3" x14ac:dyDescent="0.2">
      <c r="A300" s="299">
        <f t="shared" si="4"/>
        <v>297</v>
      </c>
      <c r="B300" s="300">
        <v>2979.08</v>
      </c>
      <c r="C300" s="300">
        <v>2979</v>
      </c>
    </row>
    <row r="301" spans="1:3" x14ac:dyDescent="0.2">
      <c r="A301" s="299">
        <f t="shared" si="4"/>
        <v>298</v>
      </c>
      <c r="B301" s="300">
        <v>2989.48</v>
      </c>
      <c r="C301" s="300">
        <v>2989.08</v>
      </c>
    </row>
    <row r="302" spans="1:3" x14ac:dyDescent="0.2">
      <c r="A302" s="299">
        <f t="shared" si="4"/>
        <v>299</v>
      </c>
      <c r="B302" s="300">
        <v>2999.36</v>
      </c>
      <c r="C302" s="300">
        <v>2999.04</v>
      </c>
    </row>
    <row r="303" spans="1:3" x14ac:dyDescent="0.2">
      <c r="A303" s="299">
        <f t="shared" si="4"/>
        <v>300</v>
      </c>
      <c r="B303" s="300">
        <v>3009.24</v>
      </c>
      <c r="C303" s="300">
        <v>3009</v>
      </c>
    </row>
    <row r="304" spans="1:3" x14ac:dyDescent="0.2">
      <c r="A304" s="299">
        <f t="shared" si="4"/>
        <v>301</v>
      </c>
      <c r="B304" s="300">
        <v>3019.12</v>
      </c>
      <c r="C304" s="300">
        <v>3019.08</v>
      </c>
    </row>
    <row r="305" spans="1:3" x14ac:dyDescent="0.2">
      <c r="A305" s="299">
        <f t="shared" si="4"/>
        <v>302</v>
      </c>
      <c r="B305" s="300">
        <v>3029</v>
      </c>
      <c r="C305" s="300">
        <v>3029.04</v>
      </c>
    </row>
    <row r="306" spans="1:3" x14ac:dyDescent="0.2">
      <c r="A306" s="299">
        <f t="shared" si="4"/>
        <v>303</v>
      </c>
      <c r="B306" s="300">
        <v>3039.4</v>
      </c>
      <c r="C306" s="300">
        <v>3039</v>
      </c>
    </row>
    <row r="307" spans="1:3" x14ac:dyDescent="0.2">
      <c r="A307" s="299">
        <f t="shared" si="4"/>
        <v>304</v>
      </c>
      <c r="B307" s="300">
        <v>3049.28</v>
      </c>
      <c r="C307" s="300">
        <v>3049.08</v>
      </c>
    </row>
    <row r="308" spans="1:3" x14ac:dyDescent="0.2">
      <c r="A308" s="299">
        <f t="shared" si="4"/>
        <v>305</v>
      </c>
      <c r="B308" s="300">
        <v>3059.16</v>
      </c>
      <c r="C308" s="300">
        <v>3059.04</v>
      </c>
    </row>
    <row r="309" spans="1:3" x14ac:dyDescent="0.2">
      <c r="A309" s="299">
        <f t="shared" si="4"/>
        <v>306</v>
      </c>
      <c r="B309" s="300">
        <v>3069.04</v>
      </c>
      <c r="C309" s="300">
        <v>3069</v>
      </c>
    </row>
    <row r="310" spans="1:3" x14ac:dyDescent="0.2">
      <c r="A310" s="299">
        <f t="shared" si="4"/>
        <v>307</v>
      </c>
      <c r="B310" s="300">
        <v>3079.44</v>
      </c>
      <c r="C310" s="300">
        <v>3079.08</v>
      </c>
    </row>
    <row r="311" spans="1:3" x14ac:dyDescent="0.2">
      <c r="A311" s="299">
        <f t="shared" si="4"/>
        <v>308</v>
      </c>
      <c r="B311" s="300">
        <v>3089.32</v>
      </c>
      <c r="C311" s="300">
        <v>3089.04</v>
      </c>
    </row>
    <row r="312" spans="1:3" x14ac:dyDescent="0.2">
      <c r="A312" s="299">
        <f t="shared" si="4"/>
        <v>309</v>
      </c>
      <c r="B312" s="300">
        <v>3099.2</v>
      </c>
      <c r="C312" s="300">
        <v>3099</v>
      </c>
    </row>
    <row r="313" spans="1:3" x14ac:dyDescent="0.2">
      <c r="A313" s="299">
        <f t="shared" si="4"/>
        <v>310</v>
      </c>
      <c r="B313" s="300">
        <v>3109.08</v>
      </c>
      <c r="C313" s="300">
        <v>3109.08</v>
      </c>
    </row>
    <row r="314" spans="1:3" x14ac:dyDescent="0.2">
      <c r="A314" s="299">
        <f t="shared" si="4"/>
        <v>311</v>
      </c>
      <c r="B314" s="300">
        <v>3119.48</v>
      </c>
      <c r="C314" s="300">
        <v>3119.04</v>
      </c>
    </row>
    <row r="315" spans="1:3" x14ac:dyDescent="0.2">
      <c r="A315" s="299">
        <f t="shared" si="4"/>
        <v>312</v>
      </c>
      <c r="B315" s="300">
        <v>3129.36</v>
      </c>
      <c r="C315" s="300">
        <v>3129</v>
      </c>
    </row>
    <row r="316" spans="1:3" x14ac:dyDescent="0.2">
      <c r="A316" s="299">
        <f t="shared" si="4"/>
        <v>313</v>
      </c>
      <c r="B316" s="300">
        <v>3139.24</v>
      </c>
      <c r="C316" s="300">
        <v>3139.08</v>
      </c>
    </row>
    <row r="317" spans="1:3" x14ac:dyDescent="0.2">
      <c r="A317" s="299">
        <f t="shared" si="4"/>
        <v>314</v>
      </c>
      <c r="B317" s="300">
        <v>3149.12</v>
      </c>
      <c r="C317" s="300">
        <v>3149.04</v>
      </c>
    </row>
    <row r="318" spans="1:3" x14ac:dyDescent="0.2">
      <c r="A318" s="299">
        <f t="shared" si="4"/>
        <v>315</v>
      </c>
      <c r="B318" s="300">
        <v>3159</v>
      </c>
      <c r="C318" s="300">
        <v>3159</v>
      </c>
    </row>
    <row r="319" spans="1:3" x14ac:dyDescent="0.2">
      <c r="A319" s="299">
        <f t="shared" si="4"/>
        <v>316</v>
      </c>
      <c r="B319" s="300">
        <v>3169.4</v>
      </c>
      <c r="C319" s="300">
        <v>3169.08</v>
      </c>
    </row>
    <row r="320" spans="1:3" x14ac:dyDescent="0.2">
      <c r="A320" s="299">
        <f t="shared" si="4"/>
        <v>317</v>
      </c>
      <c r="B320" s="300">
        <v>3179.28</v>
      </c>
      <c r="C320" s="300">
        <v>3179.04</v>
      </c>
    </row>
    <row r="321" spans="1:3" x14ac:dyDescent="0.2">
      <c r="A321" s="299">
        <f t="shared" si="4"/>
        <v>318</v>
      </c>
      <c r="B321" s="300">
        <v>3189.16</v>
      </c>
      <c r="C321" s="300">
        <v>3189</v>
      </c>
    </row>
    <row r="322" spans="1:3" x14ac:dyDescent="0.2">
      <c r="A322" s="299">
        <f t="shared" si="4"/>
        <v>319</v>
      </c>
      <c r="B322" s="300">
        <v>3199.04</v>
      </c>
      <c r="C322" s="300">
        <v>3199.08</v>
      </c>
    </row>
    <row r="323" spans="1:3" x14ac:dyDescent="0.2">
      <c r="A323" s="299">
        <f t="shared" si="4"/>
        <v>320</v>
      </c>
      <c r="B323" s="300">
        <v>3209.44</v>
      </c>
      <c r="C323" s="300">
        <v>3209.04</v>
      </c>
    </row>
    <row r="324" spans="1:3" x14ac:dyDescent="0.2">
      <c r="A324" s="299">
        <f t="shared" si="4"/>
        <v>321</v>
      </c>
      <c r="B324" s="300">
        <v>3219.32</v>
      </c>
      <c r="C324" s="300">
        <v>3219</v>
      </c>
    </row>
    <row r="325" spans="1:3" x14ac:dyDescent="0.2">
      <c r="A325" s="299">
        <f t="shared" ref="A325:A388" si="5">A324+1</f>
        <v>322</v>
      </c>
      <c r="B325" s="300">
        <v>3229.2</v>
      </c>
      <c r="C325" s="300">
        <v>3229.08</v>
      </c>
    </row>
    <row r="326" spans="1:3" x14ac:dyDescent="0.2">
      <c r="A326" s="299">
        <f t="shared" si="5"/>
        <v>323</v>
      </c>
      <c r="B326" s="300">
        <v>3239.08</v>
      </c>
      <c r="C326" s="300">
        <v>3239.04</v>
      </c>
    </row>
    <row r="327" spans="1:3" x14ac:dyDescent="0.2">
      <c r="A327" s="299">
        <f t="shared" si="5"/>
        <v>324</v>
      </c>
      <c r="B327" s="300">
        <v>3249.48</v>
      </c>
      <c r="C327" s="300">
        <v>3249</v>
      </c>
    </row>
    <row r="328" spans="1:3" x14ac:dyDescent="0.2">
      <c r="A328" s="299">
        <f t="shared" si="5"/>
        <v>325</v>
      </c>
      <c r="B328" s="300">
        <v>3259.36</v>
      </c>
      <c r="C328" s="300">
        <v>3259.08</v>
      </c>
    </row>
    <row r="329" spans="1:3" x14ac:dyDescent="0.2">
      <c r="A329" s="299">
        <f t="shared" si="5"/>
        <v>326</v>
      </c>
      <c r="B329" s="300">
        <v>3269.24</v>
      </c>
      <c r="C329" s="300">
        <v>3269.04</v>
      </c>
    </row>
    <row r="330" spans="1:3" x14ac:dyDescent="0.2">
      <c r="A330" s="299">
        <f t="shared" si="5"/>
        <v>327</v>
      </c>
      <c r="B330" s="300">
        <v>3279.12</v>
      </c>
      <c r="C330" s="300">
        <v>3279</v>
      </c>
    </row>
    <row r="331" spans="1:3" x14ac:dyDescent="0.2">
      <c r="A331" s="299">
        <f t="shared" si="5"/>
        <v>328</v>
      </c>
      <c r="B331" s="300">
        <v>3289</v>
      </c>
      <c r="C331" s="300">
        <v>3289.08</v>
      </c>
    </row>
    <row r="332" spans="1:3" x14ac:dyDescent="0.2">
      <c r="A332" s="299">
        <f t="shared" si="5"/>
        <v>329</v>
      </c>
      <c r="B332" s="300">
        <v>3299.4</v>
      </c>
      <c r="C332" s="300">
        <v>3299.04</v>
      </c>
    </row>
    <row r="333" spans="1:3" x14ac:dyDescent="0.2">
      <c r="A333" s="299">
        <f t="shared" si="5"/>
        <v>330</v>
      </c>
      <c r="B333" s="300">
        <v>3309.28</v>
      </c>
      <c r="C333" s="300">
        <v>3309</v>
      </c>
    </row>
    <row r="334" spans="1:3" x14ac:dyDescent="0.2">
      <c r="A334" s="299">
        <f t="shared" si="5"/>
        <v>331</v>
      </c>
      <c r="B334" s="300">
        <v>3319.16</v>
      </c>
      <c r="C334" s="300">
        <v>3319.08</v>
      </c>
    </row>
    <row r="335" spans="1:3" x14ac:dyDescent="0.2">
      <c r="A335" s="299">
        <f t="shared" si="5"/>
        <v>332</v>
      </c>
      <c r="B335" s="300">
        <v>3329.04</v>
      </c>
      <c r="C335" s="300">
        <v>3329.04</v>
      </c>
    </row>
    <row r="336" spans="1:3" x14ac:dyDescent="0.2">
      <c r="A336" s="299">
        <f t="shared" si="5"/>
        <v>333</v>
      </c>
      <c r="B336" s="300">
        <v>3339.44</v>
      </c>
      <c r="C336" s="300">
        <v>3339</v>
      </c>
    </row>
    <row r="337" spans="1:3" x14ac:dyDescent="0.2">
      <c r="A337" s="299">
        <f t="shared" si="5"/>
        <v>334</v>
      </c>
      <c r="B337" s="300">
        <v>3349.32</v>
      </c>
      <c r="C337" s="300">
        <v>3349.08</v>
      </c>
    </row>
    <row r="338" spans="1:3" x14ac:dyDescent="0.2">
      <c r="A338" s="299">
        <f t="shared" si="5"/>
        <v>335</v>
      </c>
      <c r="B338" s="300">
        <v>3359.2</v>
      </c>
      <c r="C338" s="300">
        <v>3359.04</v>
      </c>
    </row>
    <row r="339" spans="1:3" x14ac:dyDescent="0.2">
      <c r="A339" s="299">
        <f t="shared" si="5"/>
        <v>336</v>
      </c>
      <c r="B339" s="300">
        <v>3369.08</v>
      </c>
      <c r="C339" s="300">
        <v>3369</v>
      </c>
    </row>
    <row r="340" spans="1:3" x14ac:dyDescent="0.2">
      <c r="A340" s="299">
        <f t="shared" si="5"/>
        <v>337</v>
      </c>
      <c r="B340" s="300">
        <v>3379.48</v>
      </c>
      <c r="C340" s="300">
        <v>3379.08</v>
      </c>
    </row>
    <row r="341" spans="1:3" x14ac:dyDescent="0.2">
      <c r="A341" s="299">
        <f t="shared" si="5"/>
        <v>338</v>
      </c>
      <c r="B341" s="300">
        <v>3389.36</v>
      </c>
      <c r="C341" s="300">
        <v>3389.04</v>
      </c>
    </row>
    <row r="342" spans="1:3" x14ac:dyDescent="0.2">
      <c r="A342" s="299">
        <f t="shared" si="5"/>
        <v>339</v>
      </c>
      <c r="B342" s="300">
        <v>3399.24</v>
      </c>
      <c r="C342" s="300">
        <v>3399</v>
      </c>
    </row>
    <row r="343" spans="1:3" x14ac:dyDescent="0.2">
      <c r="A343" s="299">
        <f t="shared" si="5"/>
        <v>340</v>
      </c>
      <c r="B343" s="300">
        <v>3409.12</v>
      </c>
      <c r="C343" s="300">
        <v>3409.08</v>
      </c>
    </row>
    <row r="344" spans="1:3" x14ac:dyDescent="0.2">
      <c r="A344" s="299">
        <f t="shared" si="5"/>
        <v>341</v>
      </c>
      <c r="B344" s="300">
        <v>3419</v>
      </c>
      <c r="C344" s="300">
        <v>3419.04</v>
      </c>
    </row>
    <row r="345" spans="1:3" x14ac:dyDescent="0.2">
      <c r="A345" s="299">
        <f t="shared" si="5"/>
        <v>342</v>
      </c>
      <c r="B345" s="300">
        <v>3429.4</v>
      </c>
      <c r="C345" s="300">
        <v>3429</v>
      </c>
    </row>
    <row r="346" spans="1:3" x14ac:dyDescent="0.2">
      <c r="A346" s="299">
        <f t="shared" si="5"/>
        <v>343</v>
      </c>
      <c r="B346" s="300">
        <v>3439.28</v>
      </c>
      <c r="C346" s="300">
        <v>3439.08</v>
      </c>
    </row>
    <row r="347" spans="1:3" x14ac:dyDescent="0.2">
      <c r="A347" s="299">
        <f t="shared" si="5"/>
        <v>344</v>
      </c>
      <c r="B347" s="300">
        <v>3449.16</v>
      </c>
      <c r="C347" s="300">
        <v>3449.04</v>
      </c>
    </row>
    <row r="348" spans="1:3" x14ac:dyDescent="0.2">
      <c r="A348" s="299">
        <f t="shared" si="5"/>
        <v>345</v>
      </c>
      <c r="B348" s="300">
        <v>3459.04</v>
      </c>
      <c r="C348" s="300">
        <v>3459</v>
      </c>
    </row>
    <row r="349" spans="1:3" x14ac:dyDescent="0.2">
      <c r="A349" s="299">
        <f t="shared" si="5"/>
        <v>346</v>
      </c>
      <c r="B349" s="300">
        <v>3469.44</v>
      </c>
      <c r="C349" s="300">
        <v>3469.08</v>
      </c>
    </row>
    <row r="350" spans="1:3" x14ac:dyDescent="0.2">
      <c r="A350" s="299">
        <f t="shared" si="5"/>
        <v>347</v>
      </c>
      <c r="B350" s="300">
        <v>3479.32</v>
      </c>
      <c r="C350" s="300">
        <v>3479.04</v>
      </c>
    </row>
    <row r="351" spans="1:3" x14ac:dyDescent="0.2">
      <c r="A351" s="299">
        <f t="shared" si="5"/>
        <v>348</v>
      </c>
      <c r="B351" s="300">
        <v>3489.2</v>
      </c>
      <c r="C351" s="300">
        <v>3489</v>
      </c>
    </row>
    <row r="352" spans="1:3" x14ac:dyDescent="0.2">
      <c r="A352" s="299">
        <f t="shared" si="5"/>
        <v>349</v>
      </c>
      <c r="B352" s="300">
        <v>3499.08</v>
      </c>
      <c r="C352" s="300">
        <v>3499.08</v>
      </c>
    </row>
    <row r="353" spans="1:3" x14ac:dyDescent="0.2">
      <c r="A353" s="299">
        <f t="shared" si="5"/>
        <v>350</v>
      </c>
      <c r="B353" s="300">
        <v>3509.48</v>
      </c>
      <c r="C353" s="300">
        <v>3509.04</v>
      </c>
    </row>
    <row r="354" spans="1:3" x14ac:dyDescent="0.2">
      <c r="A354" s="299">
        <f t="shared" si="5"/>
        <v>351</v>
      </c>
      <c r="B354" s="300">
        <v>3519.36</v>
      </c>
      <c r="C354" s="300">
        <v>3519</v>
      </c>
    </row>
    <row r="355" spans="1:3" x14ac:dyDescent="0.2">
      <c r="A355" s="299">
        <f t="shared" si="5"/>
        <v>352</v>
      </c>
      <c r="B355" s="300">
        <v>3529.24</v>
      </c>
      <c r="C355" s="300">
        <v>3529.08</v>
      </c>
    </row>
    <row r="356" spans="1:3" x14ac:dyDescent="0.2">
      <c r="A356" s="299">
        <f t="shared" si="5"/>
        <v>353</v>
      </c>
      <c r="B356" s="300">
        <v>3539.12</v>
      </c>
      <c r="C356" s="300">
        <v>3539.04</v>
      </c>
    </row>
    <row r="357" spans="1:3" x14ac:dyDescent="0.2">
      <c r="A357" s="299">
        <f t="shared" si="5"/>
        <v>354</v>
      </c>
      <c r="B357" s="300">
        <v>3549</v>
      </c>
      <c r="C357" s="300">
        <v>3549</v>
      </c>
    </row>
    <row r="358" spans="1:3" x14ac:dyDescent="0.2">
      <c r="A358" s="299">
        <f t="shared" si="5"/>
        <v>355</v>
      </c>
      <c r="B358" s="300">
        <v>3559.4</v>
      </c>
      <c r="C358" s="300">
        <v>3559.08</v>
      </c>
    </row>
    <row r="359" spans="1:3" x14ac:dyDescent="0.2">
      <c r="A359" s="299">
        <f t="shared" si="5"/>
        <v>356</v>
      </c>
      <c r="B359" s="300">
        <v>3569.28</v>
      </c>
      <c r="C359" s="300">
        <v>3569.04</v>
      </c>
    </row>
    <row r="360" spans="1:3" x14ac:dyDescent="0.2">
      <c r="A360" s="299">
        <f t="shared" si="5"/>
        <v>357</v>
      </c>
      <c r="B360" s="300">
        <v>3579.16</v>
      </c>
      <c r="C360" s="300">
        <v>3579</v>
      </c>
    </row>
    <row r="361" spans="1:3" x14ac:dyDescent="0.2">
      <c r="A361" s="299">
        <f t="shared" si="5"/>
        <v>358</v>
      </c>
      <c r="B361" s="300">
        <v>3589.04</v>
      </c>
      <c r="C361" s="300">
        <v>3589.08</v>
      </c>
    </row>
    <row r="362" spans="1:3" x14ac:dyDescent="0.2">
      <c r="A362" s="299">
        <f t="shared" si="5"/>
        <v>359</v>
      </c>
      <c r="B362" s="300">
        <v>3599.44</v>
      </c>
      <c r="C362" s="300">
        <v>3599.04</v>
      </c>
    </row>
    <row r="363" spans="1:3" x14ac:dyDescent="0.2">
      <c r="A363" s="299">
        <f t="shared" si="5"/>
        <v>360</v>
      </c>
      <c r="B363" s="300">
        <v>3609.22</v>
      </c>
      <c r="C363" s="300">
        <v>3609</v>
      </c>
    </row>
    <row r="364" spans="1:3" x14ac:dyDescent="0.2">
      <c r="A364" s="299">
        <f t="shared" si="5"/>
        <v>361</v>
      </c>
      <c r="B364" s="300">
        <v>3619.2</v>
      </c>
      <c r="C364" s="300">
        <v>3619.08</v>
      </c>
    </row>
    <row r="365" spans="1:3" x14ac:dyDescent="0.2">
      <c r="A365" s="299">
        <f t="shared" si="5"/>
        <v>362</v>
      </c>
      <c r="B365" s="300">
        <v>3629.08</v>
      </c>
      <c r="C365" s="300">
        <v>3629.04</v>
      </c>
    </row>
    <row r="366" spans="1:3" x14ac:dyDescent="0.2">
      <c r="A366" s="299">
        <f t="shared" si="5"/>
        <v>363</v>
      </c>
      <c r="B366" s="300">
        <v>3639.48</v>
      </c>
      <c r="C366" s="300">
        <v>3639</v>
      </c>
    </row>
    <row r="367" spans="1:3" x14ac:dyDescent="0.2">
      <c r="A367" s="299">
        <f t="shared" si="5"/>
        <v>364</v>
      </c>
      <c r="B367" s="300">
        <v>3649.36</v>
      </c>
      <c r="C367" s="300">
        <v>3649.08</v>
      </c>
    </row>
    <row r="368" spans="1:3" x14ac:dyDescent="0.2">
      <c r="A368" s="299">
        <f t="shared" si="5"/>
        <v>365</v>
      </c>
      <c r="B368" s="300">
        <v>3659.24</v>
      </c>
      <c r="C368" s="300">
        <v>3659.04</v>
      </c>
    </row>
    <row r="369" spans="1:3" x14ac:dyDescent="0.2">
      <c r="A369" s="299">
        <f t="shared" si="5"/>
        <v>366</v>
      </c>
      <c r="B369" s="300">
        <v>3669.12</v>
      </c>
      <c r="C369" s="300">
        <v>3669</v>
      </c>
    </row>
    <row r="370" spans="1:3" x14ac:dyDescent="0.2">
      <c r="A370" s="299">
        <f t="shared" si="5"/>
        <v>367</v>
      </c>
      <c r="B370" s="300">
        <v>3679</v>
      </c>
      <c r="C370" s="300">
        <v>3679.08</v>
      </c>
    </row>
    <row r="371" spans="1:3" x14ac:dyDescent="0.2">
      <c r="A371" s="299">
        <f t="shared" si="5"/>
        <v>368</v>
      </c>
      <c r="B371" s="300">
        <v>3689.4</v>
      </c>
      <c r="C371" s="300">
        <v>3689.04</v>
      </c>
    </row>
    <row r="372" spans="1:3" x14ac:dyDescent="0.2">
      <c r="A372" s="299">
        <f t="shared" si="5"/>
        <v>369</v>
      </c>
      <c r="B372" s="300">
        <v>3699.28</v>
      </c>
      <c r="C372" s="300">
        <v>3699</v>
      </c>
    </row>
    <row r="373" spans="1:3" x14ac:dyDescent="0.2">
      <c r="A373" s="299">
        <f t="shared" si="5"/>
        <v>370</v>
      </c>
      <c r="B373" s="300">
        <v>3709.16</v>
      </c>
      <c r="C373" s="300">
        <v>3709.08</v>
      </c>
    </row>
    <row r="374" spans="1:3" x14ac:dyDescent="0.2">
      <c r="A374" s="299">
        <f t="shared" si="5"/>
        <v>371</v>
      </c>
      <c r="B374" s="300">
        <v>3719.04</v>
      </c>
      <c r="C374" s="300">
        <v>3719.04</v>
      </c>
    </row>
    <row r="375" spans="1:3" x14ac:dyDescent="0.2">
      <c r="A375" s="299">
        <f t="shared" si="5"/>
        <v>372</v>
      </c>
      <c r="B375" s="300">
        <v>3729.44</v>
      </c>
      <c r="C375" s="300">
        <v>3729</v>
      </c>
    </row>
    <row r="376" spans="1:3" x14ac:dyDescent="0.2">
      <c r="A376" s="299">
        <f t="shared" si="5"/>
        <v>373</v>
      </c>
      <c r="B376" s="300">
        <v>3739.32</v>
      </c>
      <c r="C376" s="300">
        <v>3739.08</v>
      </c>
    </row>
    <row r="377" spans="1:3" x14ac:dyDescent="0.2">
      <c r="A377" s="299">
        <f t="shared" si="5"/>
        <v>374</v>
      </c>
      <c r="B377" s="300">
        <v>3749.2</v>
      </c>
      <c r="C377" s="300">
        <v>3749.04</v>
      </c>
    </row>
    <row r="378" spans="1:3" x14ac:dyDescent="0.2">
      <c r="A378" s="299">
        <f t="shared" si="5"/>
        <v>375</v>
      </c>
      <c r="B378" s="300">
        <v>3759.08</v>
      </c>
      <c r="C378" s="300">
        <v>3759</v>
      </c>
    </row>
    <row r="379" spans="1:3" x14ac:dyDescent="0.2">
      <c r="A379" s="299">
        <f t="shared" si="5"/>
        <v>376</v>
      </c>
      <c r="B379" s="300">
        <v>3769.48</v>
      </c>
      <c r="C379" s="300">
        <v>3769.08</v>
      </c>
    </row>
    <row r="380" spans="1:3" x14ac:dyDescent="0.2">
      <c r="A380" s="299">
        <f t="shared" si="5"/>
        <v>377</v>
      </c>
      <c r="B380" s="300">
        <v>3779.36</v>
      </c>
      <c r="C380" s="300">
        <v>3779.04</v>
      </c>
    </row>
    <row r="381" spans="1:3" x14ac:dyDescent="0.2">
      <c r="A381" s="299">
        <f t="shared" si="5"/>
        <v>378</v>
      </c>
      <c r="B381" s="300">
        <v>3789.24</v>
      </c>
      <c r="C381" s="300">
        <v>3789</v>
      </c>
    </row>
    <row r="382" spans="1:3" x14ac:dyDescent="0.2">
      <c r="A382" s="299">
        <f t="shared" si="5"/>
        <v>379</v>
      </c>
      <c r="B382" s="300">
        <v>3799.12</v>
      </c>
      <c r="C382" s="300">
        <v>3799.08</v>
      </c>
    </row>
    <row r="383" spans="1:3" x14ac:dyDescent="0.2">
      <c r="A383" s="299">
        <f t="shared" si="5"/>
        <v>380</v>
      </c>
      <c r="B383" s="300">
        <v>3809</v>
      </c>
      <c r="C383" s="300">
        <v>3809.04</v>
      </c>
    </row>
    <row r="384" spans="1:3" x14ac:dyDescent="0.2">
      <c r="A384" s="299">
        <f t="shared" si="5"/>
        <v>381</v>
      </c>
      <c r="B384" s="300">
        <v>3819.4</v>
      </c>
      <c r="C384" s="300">
        <v>3819</v>
      </c>
    </row>
    <row r="385" spans="1:3" x14ac:dyDescent="0.2">
      <c r="A385" s="299">
        <f t="shared" si="5"/>
        <v>382</v>
      </c>
      <c r="B385" s="300">
        <v>3829.28</v>
      </c>
      <c r="C385" s="300">
        <v>3829.08</v>
      </c>
    </row>
    <row r="386" spans="1:3" x14ac:dyDescent="0.2">
      <c r="A386" s="299">
        <f t="shared" si="5"/>
        <v>383</v>
      </c>
      <c r="B386" s="300">
        <v>3839.16</v>
      </c>
      <c r="C386" s="300">
        <v>3839.04</v>
      </c>
    </row>
    <row r="387" spans="1:3" x14ac:dyDescent="0.2">
      <c r="A387" s="299">
        <f t="shared" si="5"/>
        <v>384</v>
      </c>
      <c r="B387" s="300">
        <v>3849.04</v>
      </c>
      <c r="C387" s="300">
        <v>3849</v>
      </c>
    </row>
    <row r="388" spans="1:3" x14ac:dyDescent="0.2">
      <c r="A388" s="299">
        <f t="shared" si="5"/>
        <v>385</v>
      </c>
      <c r="B388" s="300">
        <v>3859.44</v>
      </c>
      <c r="C388" s="300">
        <v>3859.08</v>
      </c>
    </row>
    <row r="389" spans="1:3" x14ac:dyDescent="0.2">
      <c r="A389" s="299">
        <f t="shared" ref="A389:A452" si="6">A388+1</f>
        <v>386</v>
      </c>
      <c r="B389" s="300">
        <v>3869.32</v>
      </c>
      <c r="C389" s="300">
        <v>3869.04</v>
      </c>
    </row>
    <row r="390" spans="1:3" x14ac:dyDescent="0.2">
      <c r="A390" s="299">
        <f t="shared" si="6"/>
        <v>387</v>
      </c>
      <c r="B390" s="300">
        <v>3879.2</v>
      </c>
      <c r="C390" s="300">
        <v>3879</v>
      </c>
    </row>
    <row r="391" spans="1:3" x14ac:dyDescent="0.2">
      <c r="A391" s="299">
        <f t="shared" si="6"/>
        <v>388</v>
      </c>
      <c r="B391" s="300">
        <v>3889.08</v>
      </c>
      <c r="C391" s="300">
        <v>3889.08</v>
      </c>
    </row>
    <row r="392" spans="1:3" x14ac:dyDescent="0.2">
      <c r="A392" s="299">
        <f t="shared" si="6"/>
        <v>389</v>
      </c>
      <c r="B392" s="300">
        <v>3899.48</v>
      </c>
      <c r="C392" s="300">
        <v>3899.04</v>
      </c>
    </row>
    <row r="393" spans="1:3" x14ac:dyDescent="0.2">
      <c r="A393" s="299">
        <f t="shared" si="6"/>
        <v>390</v>
      </c>
      <c r="B393" s="300">
        <v>3909.36</v>
      </c>
      <c r="C393" s="300">
        <v>3909</v>
      </c>
    </row>
    <row r="394" spans="1:3" x14ac:dyDescent="0.2">
      <c r="A394" s="299">
        <f t="shared" si="6"/>
        <v>391</v>
      </c>
      <c r="B394" s="300">
        <v>3919.24</v>
      </c>
      <c r="C394" s="300">
        <v>3919.08</v>
      </c>
    </row>
    <row r="395" spans="1:3" x14ac:dyDescent="0.2">
      <c r="A395" s="299">
        <f t="shared" si="6"/>
        <v>392</v>
      </c>
      <c r="B395" s="300">
        <v>3929.12</v>
      </c>
      <c r="C395" s="300">
        <v>3929.04</v>
      </c>
    </row>
    <row r="396" spans="1:3" x14ac:dyDescent="0.2">
      <c r="A396" s="299">
        <f t="shared" si="6"/>
        <v>393</v>
      </c>
      <c r="B396" s="300">
        <v>3939</v>
      </c>
      <c r="C396" s="300">
        <v>3939</v>
      </c>
    </row>
    <row r="397" spans="1:3" x14ac:dyDescent="0.2">
      <c r="A397" s="299">
        <f t="shared" si="6"/>
        <v>394</v>
      </c>
      <c r="B397" s="300">
        <v>3949.4</v>
      </c>
      <c r="C397" s="300">
        <v>3949.08</v>
      </c>
    </row>
    <row r="398" spans="1:3" x14ac:dyDescent="0.2">
      <c r="A398" s="299">
        <f t="shared" si="6"/>
        <v>395</v>
      </c>
      <c r="B398" s="300">
        <v>3959.28</v>
      </c>
      <c r="C398" s="300">
        <v>3959.04</v>
      </c>
    </row>
    <row r="399" spans="1:3" x14ac:dyDescent="0.2">
      <c r="A399" s="299">
        <f t="shared" si="6"/>
        <v>396</v>
      </c>
      <c r="B399" s="300">
        <v>3969.16</v>
      </c>
      <c r="C399" s="300">
        <v>3969</v>
      </c>
    </row>
    <row r="400" spans="1:3" x14ac:dyDescent="0.2">
      <c r="A400" s="299">
        <f t="shared" si="6"/>
        <v>397</v>
      </c>
      <c r="B400" s="300">
        <v>3979.04</v>
      </c>
      <c r="C400" s="300">
        <v>3979.08</v>
      </c>
    </row>
    <row r="401" spans="1:3" x14ac:dyDescent="0.2">
      <c r="A401" s="299">
        <f t="shared" si="6"/>
        <v>398</v>
      </c>
      <c r="B401" s="300">
        <v>3989.44</v>
      </c>
      <c r="C401" s="300">
        <v>3989.04</v>
      </c>
    </row>
    <row r="402" spans="1:3" x14ac:dyDescent="0.2">
      <c r="A402" s="299">
        <f t="shared" si="6"/>
        <v>399</v>
      </c>
      <c r="B402" s="300">
        <v>3999.32</v>
      </c>
      <c r="C402" s="300">
        <v>3999</v>
      </c>
    </row>
    <row r="403" spans="1:3" x14ac:dyDescent="0.2">
      <c r="A403" s="299">
        <f t="shared" si="6"/>
        <v>400</v>
      </c>
      <c r="B403" s="300">
        <v>4009.2</v>
      </c>
      <c r="C403" s="300">
        <v>4009.08</v>
      </c>
    </row>
    <row r="404" spans="1:3" x14ac:dyDescent="0.2">
      <c r="A404" s="299">
        <f t="shared" si="6"/>
        <v>401</v>
      </c>
      <c r="B404" s="300">
        <v>4019.08</v>
      </c>
      <c r="C404" s="300">
        <v>4019.04</v>
      </c>
    </row>
    <row r="405" spans="1:3" x14ac:dyDescent="0.2">
      <c r="A405" s="299">
        <f t="shared" si="6"/>
        <v>402</v>
      </c>
      <c r="B405" s="300">
        <v>4029.48</v>
      </c>
      <c r="C405" s="300">
        <v>4029</v>
      </c>
    </row>
    <row r="406" spans="1:3" x14ac:dyDescent="0.2">
      <c r="A406" s="299">
        <f t="shared" si="6"/>
        <v>403</v>
      </c>
      <c r="B406" s="300">
        <v>4039.36</v>
      </c>
      <c r="C406" s="300">
        <v>4039.08</v>
      </c>
    </row>
    <row r="407" spans="1:3" x14ac:dyDescent="0.2">
      <c r="A407" s="299">
        <f t="shared" si="6"/>
        <v>404</v>
      </c>
      <c r="B407" s="300">
        <v>4049.24</v>
      </c>
      <c r="C407" s="300">
        <v>4049.04</v>
      </c>
    </row>
    <row r="408" spans="1:3" x14ac:dyDescent="0.2">
      <c r="A408" s="299">
        <f t="shared" si="6"/>
        <v>405</v>
      </c>
      <c r="B408" s="300">
        <v>4059.12</v>
      </c>
      <c r="C408" s="300">
        <v>4059</v>
      </c>
    </row>
    <row r="409" spans="1:3" x14ac:dyDescent="0.2">
      <c r="A409" s="299">
        <f t="shared" si="6"/>
        <v>406</v>
      </c>
      <c r="B409" s="300">
        <v>4069</v>
      </c>
      <c r="C409" s="300">
        <v>4069.08</v>
      </c>
    </row>
    <row r="410" spans="1:3" x14ac:dyDescent="0.2">
      <c r="A410" s="299">
        <f t="shared" si="6"/>
        <v>407</v>
      </c>
      <c r="B410" s="300">
        <v>4079.4</v>
      </c>
      <c r="C410" s="300">
        <v>4079.04</v>
      </c>
    </row>
    <row r="411" spans="1:3" x14ac:dyDescent="0.2">
      <c r="A411" s="299">
        <f t="shared" si="6"/>
        <v>408</v>
      </c>
      <c r="B411" s="300">
        <v>4089.28</v>
      </c>
      <c r="C411" s="300">
        <v>4089</v>
      </c>
    </row>
    <row r="412" spans="1:3" x14ac:dyDescent="0.2">
      <c r="A412" s="299">
        <f t="shared" si="6"/>
        <v>409</v>
      </c>
      <c r="B412" s="300">
        <v>4099.16</v>
      </c>
      <c r="C412" s="300">
        <v>4099.08</v>
      </c>
    </row>
    <row r="413" spans="1:3" x14ac:dyDescent="0.2">
      <c r="A413" s="299">
        <f t="shared" si="6"/>
        <v>410</v>
      </c>
      <c r="B413" s="300">
        <v>4109.04</v>
      </c>
      <c r="C413" s="300">
        <v>4109.04</v>
      </c>
    </row>
    <row r="414" spans="1:3" x14ac:dyDescent="0.2">
      <c r="A414" s="299">
        <f t="shared" si="6"/>
        <v>411</v>
      </c>
      <c r="B414" s="300">
        <v>4119.4399999999996</v>
      </c>
      <c r="C414" s="300">
        <v>4119</v>
      </c>
    </row>
    <row r="415" spans="1:3" x14ac:dyDescent="0.2">
      <c r="A415" s="299">
        <f t="shared" si="6"/>
        <v>412</v>
      </c>
      <c r="B415" s="300">
        <v>4129.32</v>
      </c>
      <c r="C415" s="300">
        <v>4129.08</v>
      </c>
    </row>
    <row r="416" spans="1:3" x14ac:dyDescent="0.2">
      <c r="A416" s="299">
        <f t="shared" si="6"/>
        <v>413</v>
      </c>
      <c r="B416" s="300">
        <v>4139.2</v>
      </c>
      <c r="C416" s="300">
        <v>4139.04</v>
      </c>
    </row>
    <row r="417" spans="1:3" x14ac:dyDescent="0.2">
      <c r="A417" s="299">
        <f t="shared" si="6"/>
        <v>414</v>
      </c>
      <c r="B417" s="300">
        <v>4149.08</v>
      </c>
      <c r="C417" s="300">
        <v>4149</v>
      </c>
    </row>
    <row r="418" spans="1:3" x14ac:dyDescent="0.2">
      <c r="A418" s="299">
        <f t="shared" si="6"/>
        <v>415</v>
      </c>
      <c r="B418" s="300">
        <v>4159.4799999999996</v>
      </c>
      <c r="C418" s="300">
        <v>4159.08</v>
      </c>
    </row>
    <row r="419" spans="1:3" x14ac:dyDescent="0.2">
      <c r="A419" s="299">
        <f t="shared" si="6"/>
        <v>416</v>
      </c>
      <c r="B419" s="300">
        <v>4169.3599999999997</v>
      </c>
      <c r="C419" s="300">
        <v>4169.04</v>
      </c>
    </row>
    <row r="420" spans="1:3" x14ac:dyDescent="0.2">
      <c r="A420" s="299">
        <f t="shared" si="6"/>
        <v>417</v>
      </c>
      <c r="B420" s="300">
        <v>4179.24</v>
      </c>
      <c r="C420" s="300">
        <v>4179</v>
      </c>
    </row>
    <row r="421" spans="1:3" x14ac:dyDescent="0.2">
      <c r="A421" s="299">
        <f t="shared" si="6"/>
        <v>418</v>
      </c>
      <c r="B421" s="300">
        <v>4189.12</v>
      </c>
      <c r="C421" s="300">
        <v>4189.08</v>
      </c>
    </row>
    <row r="422" spans="1:3" x14ac:dyDescent="0.2">
      <c r="A422" s="299">
        <f t="shared" si="6"/>
        <v>419</v>
      </c>
      <c r="B422" s="300">
        <v>4199</v>
      </c>
      <c r="C422" s="300">
        <v>4199.04</v>
      </c>
    </row>
    <row r="423" spans="1:3" x14ac:dyDescent="0.2">
      <c r="A423" s="299">
        <f t="shared" si="6"/>
        <v>420</v>
      </c>
      <c r="B423" s="300">
        <v>4209.3999999999996</v>
      </c>
      <c r="C423" s="300">
        <v>4209</v>
      </c>
    </row>
    <row r="424" spans="1:3" x14ac:dyDescent="0.2">
      <c r="A424" s="299">
        <f t="shared" si="6"/>
        <v>421</v>
      </c>
      <c r="B424" s="300">
        <v>4219.28</v>
      </c>
      <c r="C424" s="300">
        <v>4219.08</v>
      </c>
    </row>
    <row r="425" spans="1:3" x14ac:dyDescent="0.2">
      <c r="A425" s="299">
        <f t="shared" si="6"/>
        <v>422</v>
      </c>
      <c r="B425" s="300">
        <v>4229.16</v>
      </c>
      <c r="C425" s="300">
        <v>4229.04</v>
      </c>
    </row>
    <row r="426" spans="1:3" x14ac:dyDescent="0.2">
      <c r="A426" s="299">
        <f t="shared" si="6"/>
        <v>423</v>
      </c>
      <c r="B426" s="300">
        <v>4239.04</v>
      </c>
      <c r="C426" s="300">
        <v>4239</v>
      </c>
    </row>
    <row r="427" spans="1:3" x14ac:dyDescent="0.2">
      <c r="A427" s="299">
        <f t="shared" si="6"/>
        <v>424</v>
      </c>
      <c r="B427" s="300">
        <v>4249.4399999999996</v>
      </c>
      <c r="C427" s="300">
        <v>4249.08</v>
      </c>
    </row>
    <row r="428" spans="1:3" x14ac:dyDescent="0.2">
      <c r="A428" s="299">
        <f t="shared" si="6"/>
        <v>425</v>
      </c>
      <c r="B428" s="300">
        <v>4259.32</v>
      </c>
      <c r="C428" s="300">
        <v>4259.04</v>
      </c>
    </row>
    <row r="429" spans="1:3" x14ac:dyDescent="0.2">
      <c r="A429" s="299">
        <f t="shared" si="6"/>
        <v>426</v>
      </c>
      <c r="B429" s="300">
        <v>4269.2</v>
      </c>
      <c r="C429" s="300">
        <v>4269</v>
      </c>
    </row>
    <row r="430" spans="1:3" x14ac:dyDescent="0.2">
      <c r="A430" s="299">
        <f t="shared" si="6"/>
        <v>427</v>
      </c>
      <c r="B430" s="300">
        <v>4279.08</v>
      </c>
      <c r="C430" s="300">
        <v>4279.08</v>
      </c>
    </row>
    <row r="431" spans="1:3" x14ac:dyDescent="0.2">
      <c r="A431" s="299">
        <f t="shared" si="6"/>
        <v>428</v>
      </c>
      <c r="B431" s="300">
        <v>4289.4799999999996</v>
      </c>
      <c r="C431" s="300">
        <v>4289.04</v>
      </c>
    </row>
    <row r="432" spans="1:3" x14ac:dyDescent="0.2">
      <c r="A432" s="299">
        <f t="shared" si="6"/>
        <v>429</v>
      </c>
      <c r="B432" s="300">
        <v>4299.3599999999997</v>
      </c>
      <c r="C432" s="300">
        <v>4299</v>
      </c>
    </row>
    <row r="433" spans="1:3" x14ac:dyDescent="0.2">
      <c r="A433" s="299">
        <f t="shared" si="6"/>
        <v>430</v>
      </c>
      <c r="B433" s="300">
        <v>4309.24</v>
      </c>
      <c r="C433" s="300">
        <v>4309.08</v>
      </c>
    </row>
    <row r="434" spans="1:3" x14ac:dyDescent="0.2">
      <c r="A434" s="299">
        <f t="shared" si="6"/>
        <v>431</v>
      </c>
      <c r="B434" s="300">
        <v>4319.12</v>
      </c>
      <c r="C434" s="300">
        <v>4319.04</v>
      </c>
    </row>
    <row r="435" spans="1:3" x14ac:dyDescent="0.2">
      <c r="A435" s="299">
        <f t="shared" si="6"/>
        <v>432</v>
      </c>
      <c r="B435" s="300">
        <v>4329</v>
      </c>
      <c r="C435" s="300">
        <v>4329</v>
      </c>
    </row>
    <row r="436" spans="1:3" x14ac:dyDescent="0.2">
      <c r="A436" s="299">
        <f t="shared" si="6"/>
        <v>433</v>
      </c>
      <c r="B436" s="300">
        <v>4339.3999999999996</v>
      </c>
      <c r="C436" s="300">
        <v>4339.08</v>
      </c>
    </row>
    <row r="437" spans="1:3" x14ac:dyDescent="0.2">
      <c r="A437" s="299">
        <f t="shared" si="6"/>
        <v>434</v>
      </c>
      <c r="B437" s="300">
        <v>4349.28</v>
      </c>
      <c r="C437" s="300">
        <v>4349.04</v>
      </c>
    </row>
    <row r="438" spans="1:3" x14ac:dyDescent="0.2">
      <c r="A438" s="299">
        <f t="shared" si="6"/>
        <v>435</v>
      </c>
      <c r="B438" s="300">
        <v>4359.16</v>
      </c>
      <c r="C438" s="300">
        <v>4359</v>
      </c>
    </row>
    <row r="439" spans="1:3" x14ac:dyDescent="0.2">
      <c r="A439" s="299">
        <f t="shared" si="6"/>
        <v>436</v>
      </c>
      <c r="B439" s="300">
        <v>4369.04</v>
      </c>
      <c r="C439" s="300">
        <v>4369.08</v>
      </c>
    </row>
    <row r="440" spans="1:3" x14ac:dyDescent="0.2">
      <c r="A440" s="299">
        <f t="shared" si="6"/>
        <v>437</v>
      </c>
      <c r="B440" s="300">
        <v>4379.4399999999996</v>
      </c>
      <c r="C440" s="300">
        <v>4379.04</v>
      </c>
    </row>
    <row r="441" spans="1:3" x14ac:dyDescent="0.2">
      <c r="A441" s="299">
        <f t="shared" si="6"/>
        <v>438</v>
      </c>
      <c r="B441" s="300">
        <v>4389.32</v>
      </c>
      <c r="C441" s="300">
        <v>4389</v>
      </c>
    </row>
    <row r="442" spans="1:3" x14ac:dyDescent="0.2">
      <c r="A442" s="299">
        <f t="shared" si="6"/>
        <v>439</v>
      </c>
      <c r="B442" s="300">
        <v>4399.2</v>
      </c>
      <c r="C442" s="300">
        <v>4399.08</v>
      </c>
    </row>
    <row r="443" spans="1:3" x14ac:dyDescent="0.2">
      <c r="A443" s="299">
        <f t="shared" si="6"/>
        <v>440</v>
      </c>
      <c r="B443" s="300">
        <v>4409.08</v>
      </c>
      <c r="C443" s="300">
        <v>4409.04</v>
      </c>
    </row>
    <row r="444" spans="1:3" x14ac:dyDescent="0.2">
      <c r="A444" s="299">
        <f t="shared" si="6"/>
        <v>441</v>
      </c>
      <c r="B444" s="300">
        <v>4419.4799999999996</v>
      </c>
      <c r="C444" s="300">
        <v>4419</v>
      </c>
    </row>
    <row r="445" spans="1:3" x14ac:dyDescent="0.2">
      <c r="A445" s="299">
        <f t="shared" si="6"/>
        <v>442</v>
      </c>
      <c r="B445" s="300">
        <v>4429.3599999999997</v>
      </c>
      <c r="C445" s="300">
        <v>4429.08</v>
      </c>
    </row>
    <row r="446" spans="1:3" x14ac:dyDescent="0.2">
      <c r="A446" s="299">
        <f t="shared" si="6"/>
        <v>443</v>
      </c>
      <c r="B446" s="300">
        <v>4439.24</v>
      </c>
      <c r="C446" s="300">
        <v>4439.04</v>
      </c>
    </row>
    <row r="447" spans="1:3" x14ac:dyDescent="0.2">
      <c r="A447" s="299">
        <f t="shared" si="6"/>
        <v>444</v>
      </c>
      <c r="B447" s="300">
        <v>4449.12</v>
      </c>
      <c r="C447" s="300">
        <v>4449</v>
      </c>
    </row>
    <row r="448" spans="1:3" x14ac:dyDescent="0.2">
      <c r="A448" s="299">
        <f t="shared" si="6"/>
        <v>445</v>
      </c>
      <c r="B448" s="300">
        <v>4459</v>
      </c>
      <c r="C448" s="300">
        <v>4459.08</v>
      </c>
    </row>
    <row r="449" spans="1:3" x14ac:dyDescent="0.2">
      <c r="A449" s="299">
        <f t="shared" si="6"/>
        <v>446</v>
      </c>
      <c r="B449" s="300">
        <v>4469.3999999999996</v>
      </c>
      <c r="C449" s="300">
        <v>4469.04</v>
      </c>
    </row>
    <row r="450" spans="1:3" x14ac:dyDescent="0.2">
      <c r="A450" s="299">
        <f t="shared" si="6"/>
        <v>447</v>
      </c>
      <c r="B450" s="300">
        <v>4479.28</v>
      </c>
      <c r="C450" s="300">
        <v>4479</v>
      </c>
    </row>
    <row r="451" spans="1:3" x14ac:dyDescent="0.2">
      <c r="A451" s="299">
        <f t="shared" si="6"/>
        <v>448</v>
      </c>
      <c r="B451" s="300">
        <v>4489.16</v>
      </c>
      <c r="C451" s="300">
        <v>4489.08</v>
      </c>
    </row>
    <row r="452" spans="1:3" x14ac:dyDescent="0.2">
      <c r="A452" s="299">
        <f t="shared" si="6"/>
        <v>449</v>
      </c>
      <c r="B452" s="300">
        <v>4499.04</v>
      </c>
      <c r="C452" s="300">
        <v>4499.04</v>
      </c>
    </row>
    <row r="453" spans="1:3" x14ac:dyDescent="0.2">
      <c r="A453" s="299">
        <f t="shared" ref="A453:A516" si="7">A452+1</f>
        <v>450</v>
      </c>
      <c r="B453" s="300">
        <v>4509.4399999999996</v>
      </c>
      <c r="C453" s="300">
        <v>4509</v>
      </c>
    </row>
    <row r="454" spans="1:3" x14ac:dyDescent="0.2">
      <c r="A454" s="299">
        <f t="shared" si="7"/>
        <v>451</v>
      </c>
      <c r="B454" s="300">
        <v>4519.32</v>
      </c>
      <c r="C454" s="300">
        <v>4519.08</v>
      </c>
    </row>
    <row r="455" spans="1:3" x14ac:dyDescent="0.2">
      <c r="A455" s="299">
        <f t="shared" si="7"/>
        <v>452</v>
      </c>
      <c r="B455" s="300">
        <v>4529.2</v>
      </c>
      <c r="C455" s="300">
        <v>4529.04</v>
      </c>
    </row>
    <row r="456" spans="1:3" x14ac:dyDescent="0.2">
      <c r="A456" s="299">
        <f t="shared" si="7"/>
        <v>453</v>
      </c>
      <c r="B456" s="300">
        <v>4539.08</v>
      </c>
      <c r="C456" s="300">
        <v>4539</v>
      </c>
    </row>
    <row r="457" spans="1:3" x14ac:dyDescent="0.2">
      <c r="A457" s="299">
        <f t="shared" si="7"/>
        <v>454</v>
      </c>
      <c r="B457" s="300">
        <v>4549.4799999999996</v>
      </c>
      <c r="C457" s="300">
        <v>4549.08</v>
      </c>
    </row>
    <row r="458" spans="1:3" x14ac:dyDescent="0.2">
      <c r="A458" s="299">
        <f t="shared" si="7"/>
        <v>455</v>
      </c>
      <c r="B458" s="300">
        <v>4559.3599999999997</v>
      </c>
      <c r="C458" s="300">
        <v>4559.04</v>
      </c>
    </row>
    <row r="459" spans="1:3" x14ac:dyDescent="0.2">
      <c r="A459" s="299">
        <f t="shared" si="7"/>
        <v>456</v>
      </c>
      <c r="B459" s="300">
        <v>4569.24</v>
      </c>
      <c r="C459" s="300">
        <v>4569</v>
      </c>
    </row>
    <row r="460" spans="1:3" x14ac:dyDescent="0.2">
      <c r="A460" s="299">
        <f t="shared" si="7"/>
        <v>457</v>
      </c>
      <c r="B460" s="300">
        <v>4579.12</v>
      </c>
      <c r="C460" s="300">
        <v>4579.08</v>
      </c>
    </row>
    <row r="461" spans="1:3" x14ac:dyDescent="0.2">
      <c r="A461" s="299">
        <f t="shared" si="7"/>
        <v>458</v>
      </c>
      <c r="B461" s="300">
        <v>4589</v>
      </c>
      <c r="C461" s="300">
        <v>4589.04</v>
      </c>
    </row>
    <row r="462" spans="1:3" x14ac:dyDescent="0.2">
      <c r="A462" s="299">
        <f t="shared" si="7"/>
        <v>459</v>
      </c>
      <c r="B462" s="300">
        <v>4599.3999999999996</v>
      </c>
      <c r="C462" s="300">
        <v>4599</v>
      </c>
    </row>
    <row r="463" spans="1:3" x14ac:dyDescent="0.2">
      <c r="A463" s="299">
        <f t="shared" si="7"/>
        <v>460</v>
      </c>
      <c r="B463" s="300">
        <v>4609.28</v>
      </c>
      <c r="C463" s="300">
        <v>4609.08</v>
      </c>
    </row>
    <row r="464" spans="1:3" x14ac:dyDescent="0.2">
      <c r="A464" s="299">
        <f t="shared" si="7"/>
        <v>461</v>
      </c>
      <c r="B464" s="300">
        <v>4619.16</v>
      </c>
      <c r="C464" s="300">
        <v>4619.04</v>
      </c>
    </row>
    <row r="465" spans="1:3" x14ac:dyDescent="0.2">
      <c r="A465" s="299">
        <f t="shared" si="7"/>
        <v>462</v>
      </c>
      <c r="B465" s="300">
        <v>4629.04</v>
      </c>
      <c r="C465" s="300">
        <v>4629</v>
      </c>
    </row>
    <row r="466" spans="1:3" x14ac:dyDescent="0.2">
      <c r="A466" s="299">
        <f t="shared" si="7"/>
        <v>463</v>
      </c>
      <c r="B466" s="300">
        <v>4639.4399999999996</v>
      </c>
      <c r="C466" s="300">
        <v>4639.08</v>
      </c>
    </row>
    <row r="467" spans="1:3" x14ac:dyDescent="0.2">
      <c r="A467" s="299">
        <f t="shared" si="7"/>
        <v>464</v>
      </c>
      <c r="B467" s="300">
        <v>4649.32</v>
      </c>
      <c r="C467" s="300">
        <v>4649.04</v>
      </c>
    </row>
    <row r="468" spans="1:3" x14ac:dyDescent="0.2">
      <c r="A468" s="299">
        <f t="shared" si="7"/>
        <v>465</v>
      </c>
      <c r="B468" s="300">
        <v>4659.2</v>
      </c>
      <c r="C468" s="300">
        <v>4659</v>
      </c>
    </row>
    <row r="469" spans="1:3" x14ac:dyDescent="0.2">
      <c r="A469" s="299">
        <f t="shared" si="7"/>
        <v>466</v>
      </c>
      <c r="B469" s="300">
        <v>4669.08</v>
      </c>
      <c r="C469" s="300">
        <v>4669.08</v>
      </c>
    </row>
    <row r="470" spans="1:3" x14ac:dyDescent="0.2">
      <c r="A470" s="299">
        <f t="shared" si="7"/>
        <v>467</v>
      </c>
      <c r="B470" s="300">
        <v>4679.4799999999996</v>
      </c>
      <c r="C470" s="300">
        <v>4679.04</v>
      </c>
    </row>
    <row r="471" spans="1:3" x14ac:dyDescent="0.2">
      <c r="A471" s="299">
        <f t="shared" si="7"/>
        <v>468</v>
      </c>
      <c r="B471" s="300">
        <v>4689.3599999999997</v>
      </c>
      <c r="C471" s="300">
        <v>4689</v>
      </c>
    </row>
    <row r="472" spans="1:3" x14ac:dyDescent="0.2">
      <c r="A472" s="299">
        <f t="shared" si="7"/>
        <v>469</v>
      </c>
      <c r="B472" s="300">
        <v>4699.24</v>
      </c>
      <c r="C472" s="300">
        <v>4699.08</v>
      </c>
    </row>
    <row r="473" spans="1:3" x14ac:dyDescent="0.2">
      <c r="A473" s="299">
        <f t="shared" si="7"/>
        <v>470</v>
      </c>
      <c r="B473" s="300">
        <v>4709.12</v>
      </c>
      <c r="C473" s="300">
        <v>4709.04</v>
      </c>
    </row>
    <row r="474" spans="1:3" x14ac:dyDescent="0.2">
      <c r="A474" s="299">
        <f t="shared" si="7"/>
        <v>471</v>
      </c>
      <c r="B474" s="300">
        <v>4719</v>
      </c>
      <c r="C474" s="300">
        <v>4719</v>
      </c>
    </row>
    <row r="475" spans="1:3" x14ac:dyDescent="0.2">
      <c r="A475" s="299">
        <f t="shared" si="7"/>
        <v>472</v>
      </c>
      <c r="B475" s="300">
        <v>4729.3999999999996</v>
      </c>
      <c r="C475" s="300">
        <v>4729.08</v>
      </c>
    </row>
    <row r="476" spans="1:3" x14ac:dyDescent="0.2">
      <c r="A476" s="299">
        <f t="shared" si="7"/>
        <v>473</v>
      </c>
      <c r="B476" s="300">
        <v>4739.28</v>
      </c>
      <c r="C476" s="300">
        <v>4739.04</v>
      </c>
    </row>
    <row r="477" spans="1:3" x14ac:dyDescent="0.2">
      <c r="A477" s="299">
        <f t="shared" si="7"/>
        <v>474</v>
      </c>
      <c r="B477" s="300">
        <v>4749.16</v>
      </c>
      <c r="C477" s="300">
        <v>4749</v>
      </c>
    </row>
    <row r="478" spans="1:3" x14ac:dyDescent="0.2">
      <c r="A478" s="299">
        <f t="shared" si="7"/>
        <v>475</v>
      </c>
      <c r="B478" s="300">
        <v>4759.04</v>
      </c>
      <c r="C478" s="300">
        <v>4759.08</v>
      </c>
    </row>
    <row r="479" spans="1:3" x14ac:dyDescent="0.2">
      <c r="A479" s="299">
        <f t="shared" si="7"/>
        <v>476</v>
      </c>
      <c r="B479" s="300">
        <v>4769.4399999999996</v>
      </c>
      <c r="C479" s="300">
        <v>4769.04</v>
      </c>
    </row>
    <row r="480" spans="1:3" x14ac:dyDescent="0.2">
      <c r="A480" s="299">
        <f t="shared" si="7"/>
        <v>477</v>
      </c>
      <c r="B480" s="300">
        <v>4779.32</v>
      </c>
      <c r="C480" s="300">
        <v>4779</v>
      </c>
    </row>
    <row r="481" spans="1:3" x14ac:dyDescent="0.2">
      <c r="A481" s="299">
        <f t="shared" si="7"/>
        <v>478</v>
      </c>
      <c r="B481" s="300">
        <v>4789.2</v>
      </c>
      <c r="C481" s="300">
        <v>4789.08</v>
      </c>
    </row>
    <row r="482" spans="1:3" x14ac:dyDescent="0.2">
      <c r="A482" s="299">
        <f t="shared" si="7"/>
        <v>479</v>
      </c>
      <c r="B482" s="300">
        <v>4799.08</v>
      </c>
      <c r="C482" s="300">
        <v>4799.04</v>
      </c>
    </row>
    <row r="483" spans="1:3" x14ac:dyDescent="0.2">
      <c r="A483" s="299">
        <f t="shared" si="7"/>
        <v>480</v>
      </c>
      <c r="B483" s="300">
        <v>4809.4799999999996</v>
      </c>
      <c r="C483" s="300">
        <v>4809</v>
      </c>
    </row>
    <row r="484" spans="1:3" x14ac:dyDescent="0.2">
      <c r="A484" s="299">
        <f t="shared" si="7"/>
        <v>481</v>
      </c>
      <c r="B484" s="300">
        <v>4819.3599999999997</v>
      </c>
      <c r="C484" s="300">
        <v>4819.08</v>
      </c>
    </row>
    <row r="485" spans="1:3" x14ac:dyDescent="0.2">
      <c r="A485" s="299">
        <f t="shared" si="7"/>
        <v>482</v>
      </c>
      <c r="B485" s="300">
        <v>4829.24</v>
      </c>
      <c r="C485" s="300">
        <v>4829.04</v>
      </c>
    </row>
    <row r="486" spans="1:3" x14ac:dyDescent="0.2">
      <c r="A486" s="299">
        <f t="shared" si="7"/>
        <v>483</v>
      </c>
      <c r="B486" s="300">
        <v>4839.12</v>
      </c>
      <c r="C486" s="300">
        <v>4839</v>
      </c>
    </row>
    <row r="487" spans="1:3" x14ac:dyDescent="0.2">
      <c r="A487" s="299">
        <f t="shared" si="7"/>
        <v>484</v>
      </c>
      <c r="B487" s="300">
        <v>4849</v>
      </c>
      <c r="C487" s="300">
        <v>4849.08</v>
      </c>
    </row>
    <row r="488" spans="1:3" x14ac:dyDescent="0.2">
      <c r="A488" s="299">
        <f t="shared" si="7"/>
        <v>485</v>
      </c>
      <c r="B488" s="300">
        <v>4859.3999999999996</v>
      </c>
      <c r="C488" s="300">
        <v>4859.04</v>
      </c>
    </row>
    <row r="489" spans="1:3" x14ac:dyDescent="0.2">
      <c r="A489" s="299">
        <f t="shared" si="7"/>
        <v>486</v>
      </c>
      <c r="B489" s="300">
        <v>4869.28</v>
      </c>
      <c r="C489" s="300">
        <v>4869</v>
      </c>
    </row>
    <row r="490" spans="1:3" x14ac:dyDescent="0.2">
      <c r="A490" s="299">
        <f t="shared" si="7"/>
        <v>487</v>
      </c>
      <c r="B490" s="300">
        <v>4879.16</v>
      </c>
      <c r="C490" s="300">
        <v>4879.08</v>
      </c>
    </row>
    <row r="491" spans="1:3" x14ac:dyDescent="0.2">
      <c r="A491" s="299">
        <f t="shared" si="7"/>
        <v>488</v>
      </c>
      <c r="B491" s="300">
        <v>4889.04</v>
      </c>
      <c r="C491" s="300">
        <v>4889.04</v>
      </c>
    </row>
    <row r="492" spans="1:3" x14ac:dyDescent="0.2">
      <c r="A492" s="299">
        <f t="shared" si="7"/>
        <v>489</v>
      </c>
      <c r="B492" s="300">
        <v>4899.4399999999996</v>
      </c>
      <c r="C492" s="300">
        <v>4899</v>
      </c>
    </row>
    <row r="493" spans="1:3" x14ac:dyDescent="0.2">
      <c r="A493" s="299">
        <f t="shared" si="7"/>
        <v>490</v>
      </c>
      <c r="B493" s="300">
        <v>4909.32</v>
      </c>
      <c r="C493" s="300">
        <v>4909.08</v>
      </c>
    </row>
    <row r="494" spans="1:3" x14ac:dyDescent="0.2">
      <c r="A494" s="299">
        <f t="shared" si="7"/>
        <v>491</v>
      </c>
      <c r="B494" s="300">
        <v>4919.2</v>
      </c>
      <c r="C494" s="300">
        <v>4919.04</v>
      </c>
    </row>
    <row r="495" spans="1:3" x14ac:dyDescent="0.2">
      <c r="A495" s="299">
        <f t="shared" si="7"/>
        <v>492</v>
      </c>
      <c r="B495" s="300">
        <v>4929.08</v>
      </c>
      <c r="C495" s="300">
        <v>4929</v>
      </c>
    </row>
    <row r="496" spans="1:3" x14ac:dyDescent="0.2">
      <c r="A496" s="299">
        <f t="shared" si="7"/>
        <v>493</v>
      </c>
      <c r="B496" s="300">
        <v>4939.4799999999996</v>
      </c>
      <c r="C496" s="300">
        <v>4939.08</v>
      </c>
    </row>
    <row r="497" spans="1:3" x14ac:dyDescent="0.2">
      <c r="A497" s="299">
        <f t="shared" si="7"/>
        <v>494</v>
      </c>
      <c r="B497" s="300">
        <v>4949.3599999999997</v>
      </c>
      <c r="C497" s="300">
        <v>4949.04</v>
      </c>
    </row>
    <row r="498" spans="1:3" x14ac:dyDescent="0.2">
      <c r="A498" s="299">
        <f t="shared" si="7"/>
        <v>495</v>
      </c>
      <c r="B498" s="300">
        <v>4959.24</v>
      </c>
      <c r="C498" s="300">
        <v>4959</v>
      </c>
    </row>
    <row r="499" spans="1:3" x14ac:dyDescent="0.2">
      <c r="A499" s="299">
        <f t="shared" si="7"/>
        <v>496</v>
      </c>
      <c r="B499" s="300">
        <v>4969.12</v>
      </c>
      <c r="C499" s="300">
        <v>4969.08</v>
      </c>
    </row>
    <row r="500" spans="1:3" x14ac:dyDescent="0.2">
      <c r="A500" s="299">
        <f t="shared" si="7"/>
        <v>497</v>
      </c>
      <c r="B500" s="300">
        <v>4979</v>
      </c>
      <c r="C500" s="300">
        <v>4979.04</v>
      </c>
    </row>
    <row r="501" spans="1:3" x14ac:dyDescent="0.2">
      <c r="A501" s="299">
        <f t="shared" si="7"/>
        <v>498</v>
      </c>
      <c r="B501" s="300">
        <v>4989.3999999999996</v>
      </c>
      <c r="C501" s="300">
        <v>4989</v>
      </c>
    </row>
    <row r="502" spans="1:3" x14ac:dyDescent="0.2">
      <c r="A502" s="299">
        <f t="shared" si="7"/>
        <v>499</v>
      </c>
      <c r="B502" s="300">
        <v>4999.28</v>
      </c>
      <c r="C502" s="300">
        <v>4999.08</v>
      </c>
    </row>
    <row r="503" spans="1:3" x14ac:dyDescent="0.2">
      <c r="A503" s="299">
        <f t="shared" si="7"/>
        <v>500</v>
      </c>
      <c r="B503" s="300">
        <v>5009.16</v>
      </c>
      <c r="C503" s="300">
        <v>5009.04</v>
      </c>
    </row>
    <row r="504" spans="1:3" x14ac:dyDescent="0.2">
      <c r="A504" s="299">
        <f t="shared" si="7"/>
        <v>501</v>
      </c>
      <c r="B504" s="300">
        <f>B$1+B4</f>
        <v>5019.5599999999995</v>
      </c>
      <c r="C504" s="300">
        <f>C$1+C4</f>
        <v>5019.12</v>
      </c>
    </row>
    <row r="505" spans="1:3" x14ac:dyDescent="0.2">
      <c r="A505" s="299">
        <f t="shared" si="7"/>
        <v>502</v>
      </c>
      <c r="B505" s="300">
        <f>B$1+B5</f>
        <v>5029.4399999999996</v>
      </c>
      <c r="C505" s="300">
        <f>C$1+C5</f>
        <v>5029.08</v>
      </c>
    </row>
    <row r="506" spans="1:3" x14ac:dyDescent="0.2">
      <c r="A506" s="299">
        <f t="shared" si="7"/>
        <v>503</v>
      </c>
      <c r="B506" s="300">
        <f t="shared" ref="B506:C521" si="8">B$1+B6</f>
        <v>5039.32</v>
      </c>
      <c r="C506" s="300">
        <f>C$1+C6</f>
        <v>5039.04</v>
      </c>
    </row>
    <row r="507" spans="1:3" x14ac:dyDescent="0.2">
      <c r="A507" s="299">
        <f t="shared" si="7"/>
        <v>504</v>
      </c>
      <c r="B507" s="300">
        <f t="shared" si="8"/>
        <v>5049.7199999999993</v>
      </c>
      <c r="C507" s="300">
        <f>C$1+C7</f>
        <v>5049.12</v>
      </c>
    </row>
    <row r="508" spans="1:3" x14ac:dyDescent="0.2">
      <c r="A508" s="299">
        <f t="shared" si="7"/>
        <v>505</v>
      </c>
      <c r="B508" s="300">
        <f t="shared" si="8"/>
        <v>5059.5999999999995</v>
      </c>
      <c r="C508" s="300">
        <f t="shared" si="8"/>
        <v>5059.08</v>
      </c>
    </row>
    <row r="509" spans="1:3" x14ac:dyDescent="0.2">
      <c r="A509" s="299">
        <f t="shared" si="7"/>
        <v>506</v>
      </c>
      <c r="B509" s="300">
        <f t="shared" si="8"/>
        <v>5069.4799999999996</v>
      </c>
      <c r="C509" s="300">
        <f t="shared" si="8"/>
        <v>5069.04</v>
      </c>
    </row>
    <row r="510" spans="1:3" x14ac:dyDescent="0.2">
      <c r="A510" s="299">
        <f t="shared" si="7"/>
        <v>507</v>
      </c>
      <c r="B510" s="300">
        <f t="shared" si="8"/>
        <v>5079.3599999999997</v>
      </c>
      <c r="C510" s="300">
        <f t="shared" si="8"/>
        <v>5079.12</v>
      </c>
    </row>
    <row r="511" spans="1:3" x14ac:dyDescent="0.2">
      <c r="A511" s="299">
        <f t="shared" si="7"/>
        <v>508</v>
      </c>
      <c r="B511" s="300">
        <f t="shared" si="8"/>
        <v>5089.7599999999993</v>
      </c>
      <c r="C511" s="300">
        <f t="shared" si="8"/>
        <v>5089.08</v>
      </c>
    </row>
    <row r="512" spans="1:3" x14ac:dyDescent="0.2">
      <c r="A512" s="299">
        <f t="shared" si="7"/>
        <v>509</v>
      </c>
      <c r="B512" s="300">
        <f t="shared" si="8"/>
        <v>5099.6399999999994</v>
      </c>
      <c r="C512" s="300">
        <f t="shared" si="8"/>
        <v>5099.04</v>
      </c>
    </row>
    <row r="513" spans="1:3" x14ac:dyDescent="0.2">
      <c r="A513" s="299">
        <f t="shared" si="7"/>
        <v>510</v>
      </c>
      <c r="B513" s="300">
        <f t="shared" si="8"/>
        <v>5109.5199999999995</v>
      </c>
      <c r="C513" s="300">
        <f t="shared" si="8"/>
        <v>5109.12</v>
      </c>
    </row>
    <row r="514" spans="1:3" x14ac:dyDescent="0.2">
      <c r="A514" s="299">
        <f t="shared" si="7"/>
        <v>511</v>
      </c>
      <c r="B514" s="300">
        <f t="shared" si="8"/>
        <v>5119.3999999999996</v>
      </c>
      <c r="C514" s="300">
        <f t="shared" si="8"/>
        <v>5119.08</v>
      </c>
    </row>
    <row r="515" spans="1:3" x14ac:dyDescent="0.2">
      <c r="A515" s="299">
        <f t="shared" si="7"/>
        <v>512</v>
      </c>
      <c r="B515" s="300">
        <f t="shared" si="8"/>
        <v>5129.7999999999993</v>
      </c>
      <c r="C515" s="300">
        <f t="shared" si="8"/>
        <v>5129.04</v>
      </c>
    </row>
    <row r="516" spans="1:3" x14ac:dyDescent="0.2">
      <c r="A516" s="299">
        <f t="shared" si="7"/>
        <v>513</v>
      </c>
      <c r="B516" s="300">
        <f t="shared" si="8"/>
        <v>5139.6799999999994</v>
      </c>
      <c r="C516" s="300">
        <f t="shared" si="8"/>
        <v>5139.12</v>
      </c>
    </row>
    <row r="517" spans="1:3" x14ac:dyDescent="0.2">
      <c r="A517" s="299">
        <f t="shared" ref="A517:A580" si="9">A516+1</f>
        <v>514</v>
      </c>
      <c r="B517" s="300">
        <f t="shared" si="8"/>
        <v>5149.5599999999995</v>
      </c>
      <c r="C517" s="300">
        <f t="shared" si="8"/>
        <v>5149.08</v>
      </c>
    </row>
    <row r="518" spans="1:3" x14ac:dyDescent="0.2">
      <c r="A518" s="299">
        <f t="shared" si="9"/>
        <v>515</v>
      </c>
      <c r="B518" s="300">
        <f t="shared" si="8"/>
        <v>5159.4399999999996</v>
      </c>
      <c r="C518" s="300">
        <f t="shared" si="8"/>
        <v>5159.04</v>
      </c>
    </row>
    <row r="519" spans="1:3" x14ac:dyDescent="0.2">
      <c r="A519" s="299">
        <f t="shared" si="9"/>
        <v>516</v>
      </c>
      <c r="B519" s="300">
        <f t="shared" si="8"/>
        <v>5169.32</v>
      </c>
      <c r="C519" s="300">
        <f t="shared" si="8"/>
        <v>5169.12</v>
      </c>
    </row>
    <row r="520" spans="1:3" x14ac:dyDescent="0.2">
      <c r="A520" s="299">
        <f t="shared" si="9"/>
        <v>517</v>
      </c>
      <c r="B520" s="300">
        <f t="shared" si="8"/>
        <v>5179.7199999999993</v>
      </c>
      <c r="C520" s="300">
        <f t="shared" si="8"/>
        <v>5179.08</v>
      </c>
    </row>
    <row r="521" spans="1:3" x14ac:dyDescent="0.2">
      <c r="A521" s="299">
        <f t="shared" si="9"/>
        <v>518</v>
      </c>
      <c r="B521" s="300">
        <f t="shared" si="8"/>
        <v>5189.5999999999995</v>
      </c>
      <c r="C521" s="300">
        <f t="shared" si="8"/>
        <v>5189.04</v>
      </c>
    </row>
    <row r="522" spans="1:3" x14ac:dyDescent="0.2">
      <c r="A522" s="299">
        <f t="shared" si="9"/>
        <v>519</v>
      </c>
      <c r="B522" s="300">
        <f t="shared" ref="B522:C537" si="10">B$1+B22</f>
        <v>5199.4799999999996</v>
      </c>
      <c r="C522" s="300">
        <f t="shared" si="10"/>
        <v>5199.12</v>
      </c>
    </row>
    <row r="523" spans="1:3" x14ac:dyDescent="0.2">
      <c r="A523" s="299">
        <f t="shared" si="9"/>
        <v>520</v>
      </c>
      <c r="B523" s="300">
        <f t="shared" si="10"/>
        <v>5209.3599999999997</v>
      </c>
      <c r="C523" s="300">
        <f t="shared" si="10"/>
        <v>5209.08</v>
      </c>
    </row>
    <row r="524" spans="1:3" x14ac:dyDescent="0.2">
      <c r="A524" s="299">
        <f t="shared" si="9"/>
        <v>521</v>
      </c>
      <c r="B524" s="300">
        <f t="shared" si="10"/>
        <v>5219.7599999999993</v>
      </c>
      <c r="C524" s="300">
        <f t="shared" si="10"/>
        <v>5219.04</v>
      </c>
    </row>
    <row r="525" spans="1:3" x14ac:dyDescent="0.2">
      <c r="A525" s="299">
        <f t="shared" si="9"/>
        <v>522</v>
      </c>
      <c r="B525" s="300">
        <f t="shared" si="10"/>
        <v>5229.6399999999994</v>
      </c>
      <c r="C525" s="300">
        <f t="shared" si="10"/>
        <v>5229.12</v>
      </c>
    </row>
    <row r="526" spans="1:3" x14ac:dyDescent="0.2">
      <c r="A526" s="299">
        <f t="shared" si="9"/>
        <v>523</v>
      </c>
      <c r="B526" s="300">
        <f t="shared" si="10"/>
        <v>5239.5199999999995</v>
      </c>
      <c r="C526" s="300">
        <f t="shared" si="10"/>
        <v>5239.08</v>
      </c>
    </row>
    <row r="527" spans="1:3" x14ac:dyDescent="0.2">
      <c r="A527" s="299">
        <f t="shared" si="9"/>
        <v>524</v>
      </c>
      <c r="B527" s="300">
        <f t="shared" si="10"/>
        <v>5249.4</v>
      </c>
      <c r="C527" s="300">
        <f t="shared" si="10"/>
        <v>5249.04</v>
      </c>
    </row>
    <row r="528" spans="1:3" x14ac:dyDescent="0.2">
      <c r="A528" s="299">
        <f t="shared" si="9"/>
        <v>525</v>
      </c>
      <c r="B528" s="300">
        <f t="shared" si="10"/>
        <v>5259.7999999999993</v>
      </c>
      <c r="C528" s="300">
        <f t="shared" si="10"/>
        <v>5259.12</v>
      </c>
    </row>
    <row r="529" spans="1:3" x14ac:dyDescent="0.2">
      <c r="A529" s="299">
        <f t="shared" si="9"/>
        <v>526</v>
      </c>
      <c r="B529" s="300">
        <f t="shared" si="10"/>
        <v>5269.6799999999994</v>
      </c>
      <c r="C529" s="300">
        <f t="shared" si="10"/>
        <v>5269.08</v>
      </c>
    </row>
    <row r="530" spans="1:3" x14ac:dyDescent="0.2">
      <c r="A530" s="299">
        <f t="shared" si="9"/>
        <v>527</v>
      </c>
      <c r="B530" s="300">
        <f t="shared" si="10"/>
        <v>5279.5599999999995</v>
      </c>
      <c r="C530" s="300">
        <f t="shared" si="10"/>
        <v>5279.04</v>
      </c>
    </row>
    <row r="531" spans="1:3" x14ac:dyDescent="0.2">
      <c r="A531" s="299">
        <f t="shared" si="9"/>
        <v>528</v>
      </c>
      <c r="B531" s="300">
        <f t="shared" si="10"/>
        <v>5289.44</v>
      </c>
      <c r="C531" s="300">
        <f t="shared" si="10"/>
        <v>5289.12</v>
      </c>
    </row>
    <row r="532" spans="1:3" x14ac:dyDescent="0.2">
      <c r="A532" s="299">
        <f t="shared" si="9"/>
        <v>529</v>
      </c>
      <c r="B532" s="300">
        <f t="shared" si="10"/>
        <v>5299.32</v>
      </c>
      <c r="C532" s="300">
        <f t="shared" si="10"/>
        <v>5299.08</v>
      </c>
    </row>
    <row r="533" spans="1:3" x14ac:dyDescent="0.2">
      <c r="A533" s="299">
        <f t="shared" si="9"/>
        <v>530</v>
      </c>
      <c r="B533" s="300">
        <f t="shared" si="10"/>
        <v>5309.7199999999993</v>
      </c>
      <c r="C533" s="300">
        <f t="shared" si="10"/>
        <v>5309.04</v>
      </c>
    </row>
    <row r="534" spans="1:3" x14ac:dyDescent="0.2">
      <c r="A534" s="299">
        <f t="shared" si="9"/>
        <v>531</v>
      </c>
      <c r="B534" s="300">
        <f t="shared" si="10"/>
        <v>5319.5999999999995</v>
      </c>
      <c r="C534" s="300">
        <f t="shared" si="10"/>
        <v>5319.12</v>
      </c>
    </row>
    <row r="535" spans="1:3" x14ac:dyDescent="0.2">
      <c r="A535" s="299">
        <f t="shared" si="9"/>
        <v>532</v>
      </c>
      <c r="B535" s="300">
        <f t="shared" si="10"/>
        <v>5329.48</v>
      </c>
      <c r="C535" s="300">
        <f t="shared" si="10"/>
        <v>5329.08</v>
      </c>
    </row>
    <row r="536" spans="1:3" x14ac:dyDescent="0.2">
      <c r="A536" s="299">
        <f t="shared" si="9"/>
        <v>533</v>
      </c>
      <c r="B536" s="300">
        <f t="shared" si="10"/>
        <v>5339.36</v>
      </c>
      <c r="C536" s="300">
        <f t="shared" si="10"/>
        <v>5339.04</v>
      </c>
    </row>
    <row r="537" spans="1:3" x14ac:dyDescent="0.2">
      <c r="A537" s="299">
        <f t="shared" si="9"/>
        <v>534</v>
      </c>
      <c r="B537" s="300">
        <f t="shared" si="10"/>
        <v>5349.7599999999993</v>
      </c>
      <c r="C537" s="300">
        <f t="shared" si="10"/>
        <v>5349.12</v>
      </c>
    </row>
    <row r="538" spans="1:3" x14ac:dyDescent="0.2">
      <c r="A538" s="299">
        <f t="shared" si="9"/>
        <v>535</v>
      </c>
      <c r="B538" s="300">
        <f t="shared" ref="B538:C553" si="11">B$1+B38</f>
        <v>5359.6399999999994</v>
      </c>
      <c r="C538" s="300">
        <f t="shared" si="11"/>
        <v>5359.08</v>
      </c>
    </row>
    <row r="539" spans="1:3" x14ac:dyDescent="0.2">
      <c r="A539" s="299">
        <f t="shared" si="9"/>
        <v>536</v>
      </c>
      <c r="B539" s="300">
        <f t="shared" si="11"/>
        <v>5369.5199999999995</v>
      </c>
      <c r="C539" s="300">
        <f t="shared" si="11"/>
        <v>5369.04</v>
      </c>
    </row>
    <row r="540" spans="1:3" x14ac:dyDescent="0.2">
      <c r="A540" s="299">
        <f t="shared" si="9"/>
        <v>537</v>
      </c>
      <c r="B540" s="300">
        <f t="shared" si="11"/>
        <v>5379.4</v>
      </c>
      <c r="C540" s="300">
        <f t="shared" si="11"/>
        <v>5379.12</v>
      </c>
    </row>
    <row r="541" spans="1:3" x14ac:dyDescent="0.2">
      <c r="A541" s="299">
        <f t="shared" si="9"/>
        <v>538</v>
      </c>
      <c r="B541" s="300">
        <f t="shared" si="11"/>
        <v>5389.7999999999993</v>
      </c>
      <c r="C541" s="300">
        <f t="shared" si="11"/>
        <v>5389.08</v>
      </c>
    </row>
    <row r="542" spans="1:3" x14ac:dyDescent="0.2">
      <c r="A542" s="299">
        <f t="shared" si="9"/>
        <v>539</v>
      </c>
      <c r="B542" s="300">
        <f t="shared" si="11"/>
        <v>5399.6799999999994</v>
      </c>
      <c r="C542" s="300">
        <f t="shared" si="11"/>
        <v>5399.04</v>
      </c>
    </row>
    <row r="543" spans="1:3" x14ac:dyDescent="0.2">
      <c r="A543" s="299">
        <f t="shared" si="9"/>
        <v>540</v>
      </c>
      <c r="B543" s="300">
        <f t="shared" si="11"/>
        <v>5409.5599999999995</v>
      </c>
      <c r="C543" s="300">
        <f t="shared" si="11"/>
        <v>5409.12</v>
      </c>
    </row>
    <row r="544" spans="1:3" x14ac:dyDescent="0.2">
      <c r="A544" s="299">
        <f t="shared" si="9"/>
        <v>541</v>
      </c>
      <c r="B544" s="300">
        <f t="shared" si="11"/>
        <v>5419.44</v>
      </c>
      <c r="C544" s="300">
        <f t="shared" si="11"/>
        <v>5419.08</v>
      </c>
    </row>
    <row r="545" spans="1:3" x14ac:dyDescent="0.2">
      <c r="A545" s="299">
        <f t="shared" si="9"/>
        <v>542</v>
      </c>
      <c r="B545" s="300">
        <f t="shared" si="11"/>
        <v>5429.32</v>
      </c>
      <c r="C545" s="300">
        <f t="shared" si="11"/>
        <v>5429.04</v>
      </c>
    </row>
    <row r="546" spans="1:3" x14ac:dyDescent="0.2">
      <c r="A546" s="299">
        <f t="shared" si="9"/>
        <v>543</v>
      </c>
      <c r="B546" s="300">
        <f t="shared" si="11"/>
        <v>5439.7199999999993</v>
      </c>
      <c r="C546" s="300">
        <f t="shared" si="11"/>
        <v>5439.12</v>
      </c>
    </row>
    <row r="547" spans="1:3" x14ac:dyDescent="0.2">
      <c r="A547" s="299">
        <f t="shared" si="9"/>
        <v>544</v>
      </c>
      <c r="B547" s="300">
        <f t="shared" si="11"/>
        <v>5449.5999999999995</v>
      </c>
      <c r="C547" s="300">
        <f t="shared" si="11"/>
        <v>5449.08</v>
      </c>
    </row>
    <row r="548" spans="1:3" x14ac:dyDescent="0.2">
      <c r="A548" s="299">
        <f t="shared" si="9"/>
        <v>545</v>
      </c>
      <c r="B548" s="300">
        <f t="shared" si="11"/>
        <v>5459.48</v>
      </c>
      <c r="C548" s="300">
        <f t="shared" si="11"/>
        <v>5459.04</v>
      </c>
    </row>
    <row r="549" spans="1:3" x14ac:dyDescent="0.2">
      <c r="A549" s="299">
        <f t="shared" si="9"/>
        <v>546</v>
      </c>
      <c r="B549" s="300">
        <f t="shared" si="11"/>
        <v>5469.36</v>
      </c>
      <c r="C549" s="300">
        <f t="shared" si="11"/>
        <v>5469.12</v>
      </c>
    </row>
    <row r="550" spans="1:3" x14ac:dyDescent="0.2">
      <c r="A550" s="299">
        <f t="shared" si="9"/>
        <v>547</v>
      </c>
      <c r="B550" s="300">
        <f t="shared" si="11"/>
        <v>5479.7599999999993</v>
      </c>
      <c r="C550" s="300">
        <f t="shared" si="11"/>
        <v>5479.08</v>
      </c>
    </row>
    <row r="551" spans="1:3" x14ac:dyDescent="0.2">
      <c r="A551" s="299">
        <f t="shared" si="9"/>
        <v>548</v>
      </c>
      <c r="B551" s="300">
        <f t="shared" si="11"/>
        <v>5489.6399999999994</v>
      </c>
      <c r="C551" s="300">
        <f t="shared" si="11"/>
        <v>5489.04</v>
      </c>
    </row>
    <row r="552" spans="1:3" x14ac:dyDescent="0.2">
      <c r="A552" s="299">
        <f t="shared" si="9"/>
        <v>549</v>
      </c>
      <c r="B552" s="300">
        <f t="shared" si="11"/>
        <v>5499.5199999999995</v>
      </c>
      <c r="C552" s="300">
        <f t="shared" si="11"/>
        <v>5499.12</v>
      </c>
    </row>
    <row r="553" spans="1:3" x14ac:dyDescent="0.2">
      <c r="A553" s="299">
        <f t="shared" si="9"/>
        <v>550</v>
      </c>
      <c r="B553" s="300">
        <f t="shared" si="11"/>
        <v>5509.4</v>
      </c>
      <c r="C553" s="300">
        <f t="shared" si="11"/>
        <v>5509.08</v>
      </c>
    </row>
    <row r="554" spans="1:3" x14ac:dyDescent="0.2">
      <c r="A554" s="299">
        <f t="shared" si="9"/>
        <v>551</v>
      </c>
      <c r="B554" s="300">
        <f t="shared" ref="B554:C569" si="12">B$1+B54</f>
        <v>5519.7999999999993</v>
      </c>
      <c r="C554" s="300">
        <f t="shared" si="12"/>
        <v>5519.04</v>
      </c>
    </row>
    <row r="555" spans="1:3" x14ac:dyDescent="0.2">
      <c r="A555" s="299">
        <f t="shared" si="9"/>
        <v>552</v>
      </c>
      <c r="B555" s="300">
        <f t="shared" si="12"/>
        <v>5529.6799999999994</v>
      </c>
      <c r="C555" s="300">
        <f t="shared" si="12"/>
        <v>5529.12</v>
      </c>
    </row>
    <row r="556" spans="1:3" x14ac:dyDescent="0.2">
      <c r="A556" s="299">
        <f t="shared" si="9"/>
        <v>553</v>
      </c>
      <c r="B556" s="300">
        <f t="shared" si="12"/>
        <v>5539.5599999999995</v>
      </c>
      <c r="C556" s="300">
        <f t="shared" si="12"/>
        <v>5539.08</v>
      </c>
    </row>
    <row r="557" spans="1:3" x14ac:dyDescent="0.2">
      <c r="A557" s="299">
        <f t="shared" si="9"/>
        <v>554</v>
      </c>
      <c r="B557" s="300">
        <f t="shared" si="12"/>
        <v>5549.44</v>
      </c>
      <c r="C557" s="300">
        <f t="shared" si="12"/>
        <v>5549.04</v>
      </c>
    </row>
    <row r="558" spans="1:3" x14ac:dyDescent="0.2">
      <c r="A558" s="299">
        <f t="shared" si="9"/>
        <v>555</v>
      </c>
      <c r="B558" s="300">
        <f t="shared" si="12"/>
        <v>5559.32</v>
      </c>
      <c r="C558" s="300">
        <f t="shared" si="12"/>
        <v>5559.12</v>
      </c>
    </row>
    <row r="559" spans="1:3" x14ac:dyDescent="0.2">
      <c r="A559" s="299">
        <f t="shared" si="9"/>
        <v>556</v>
      </c>
      <c r="B559" s="300">
        <f t="shared" si="12"/>
        <v>5569.7199999999993</v>
      </c>
      <c r="C559" s="300">
        <f t="shared" si="12"/>
        <v>5569.08</v>
      </c>
    </row>
    <row r="560" spans="1:3" x14ac:dyDescent="0.2">
      <c r="A560" s="299">
        <f t="shared" si="9"/>
        <v>557</v>
      </c>
      <c r="B560" s="300">
        <f t="shared" si="12"/>
        <v>5579.5999999999995</v>
      </c>
      <c r="C560" s="300">
        <f t="shared" si="12"/>
        <v>5579.04</v>
      </c>
    </row>
    <row r="561" spans="1:3" x14ac:dyDescent="0.2">
      <c r="A561" s="299">
        <f t="shared" si="9"/>
        <v>558</v>
      </c>
      <c r="B561" s="300">
        <f t="shared" si="12"/>
        <v>5589.48</v>
      </c>
      <c r="C561" s="300">
        <f t="shared" si="12"/>
        <v>5589.12</v>
      </c>
    </row>
    <row r="562" spans="1:3" x14ac:dyDescent="0.2">
      <c r="A562" s="299">
        <f t="shared" si="9"/>
        <v>559</v>
      </c>
      <c r="B562" s="300">
        <f t="shared" si="12"/>
        <v>5599.36</v>
      </c>
      <c r="C562" s="300">
        <f t="shared" si="12"/>
        <v>5599.08</v>
      </c>
    </row>
    <row r="563" spans="1:3" x14ac:dyDescent="0.2">
      <c r="A563" s="299">
        <f t="shared" si="9"/>
        <v>560</v>
      </c>
      <c r="B563" s="300">
        <f t="shared" si="12"/>
        <v>5609.76</v>
      </c>
      <c r="C563" s="300">
        <f t="shared" si="12"/>
        <v>5609.04</v>
      </c>
    </row>
    <row r="564" spans="1:3" x14ac:dyDescent="0.2">
      <c r="A564" s="299">
        <f t="shared" si="9"/>
        <v>561</v>
      </c>
      <c r="B564" s="300">
        <f t="shared" si="12"/>
        <v>5619.6399999999994</v>
      </c>
      <c r="C564" s="300">
        <f t="shared" si="12"/>
        <v>5619.12</v>
      </c>
    </row>
    <row r="565" spans="1:3" x14ac:dyDescent="0.2">
      <c r="A565" s="299">
        <f t="shared" si="9"/>
        <v>562</v>
      </c>
      <c r="B565" s="300">
        <f t="shared" si="12"/>
        <v>5629.5199999999995</v>
      </c>
      <c r="C565" s="300">
        <f t="shared" si="12"/>
        <v>5629.08</v>
      </c>
    </row>
    <row r="566" spans="1:3" x14ac:dyDescent="0.2">
      <c r="A566" s="299">
        <f t="shared" si="9"/>
        <v>563</v>
      </c>
      <c r="B566" s="300">
        <f t="shared" si="12"/>
        <v>5639.4</v>
      </c>
      <c r="C566" s="300">
        <f t="shared" si="12"/>
        <v>5639.04</v>
      </c>
    </row>
    <row r="567" spans="1:3" x14ac:dyDescent="0.2">
      <c r="A567" s="299">
        <f t="shared" si="9"/>
        <v>564</v>
      </c>
      <c r="B567" s="300">
        <f t="shared" si="12"/>
        <v>5649.7999999999993</v>
      </c>
      <c r="C567" s="300">
        <f t="shared" si="12"/>
        <v>5649.12</v>
      </c>
    </row>
    <row r="568" spans="1:3" x14ac:dyDescent="0.2">
      <c r="A568" s="299">
        <f t="shared" si="9"/>
        <v>565</v>
      </c>
      <c r="B568" s="300">
        <f t="shared" si="12"/>
        <v>5659.6799999999994</v>
      </c>
      <c r="C568" s="300">
        <f t="shared" si="12"/>
        <v>5659.08</v>
      </c>
    </row>
    <row r="569" spans="1:3" x14ac:dyDescent="0.2">
      <c r="A569" s="299">
        <f t="shared" si="9"/>
        <v>566</v>
      </c>
      <c r="B569" s="300">
        <f t="shared" si="12"/>
        <v>5669.5599999999995</v>
      </c>
      <c r="C569" s="300">
        <f t="shared" si="12"/>
        <v>5669.04</v>
      </c>
    </row>
    <row r="570" spans="1:3" x14ac:dyDescent="0.2">
      <c r="A570" s="299">
        <f t="shared" si="9"/>
        <v>567</v>
      </c>
      <c r="B570" s="300">
        <f t="shared" ref="B570:C585" si="13">B$1+B70</f>
        <v>5679.44</v>
      </c>
      <c r="C570" s="300">
        <f t="shared" si="13"/>
        <v>5679.12</v>
      </c>
    </row>
    <row r="571" spans="1:3" x14ac:dyDescent="0.2">
      <c r="A571" s="299">
        <f t="shared" si="9"/>
        <v>568</v>
      </c>
      <c r="B571" s="300">
        <f t="shared" si="13"/>
        <v>5689.32</v>
      </c>
      <c r="C571" s="300">
        <f t="shared" si="13"/>
        <v>5689.08</v>
      </c>
    </row>
    <row r="572" spans="1:3" x14ac:dyDescent="0.2">
      <c r="A572" s="299">
        <f t="shared" si="9"/>
        <v>569</v>
      </c>
      <c r="B572" s="300">
        <f t="shared" si="13"/>
        <v>5699.7199999999993</v>
      </c>
      <c r="C572" s="300">
        <f t="shared" si="13"/>
        <v>5699.04</v>
      </c>
    </row>
    <row r="573" spans="1:3" x14ac:dyDescent="0.2">
      <c r="A573" s="299">
        <f t="shared" si="9"/>
        <v>570</v>
      </c>
      <c r="B573" s="300">
        <f t="shared" si="13"/>
        <v>5709.5999999999995</v>
      </c>
      <c r="C573" s="300">
        <f t="shared" si="13"/>
        <v>5709.12</v>
      </c>
    </row>
    <row r="574" spans="1:3" x14ac:dyDescent="0.2">
      <c r="A574" s="299">
        <f t="shared" si="9"/>
        <v>571</v>
      </c>
      <c r="B574" s="300">
        <f t="shared" si="13"/>
        <v>5719.48</v>
      </c>
      <c r="C574" s="300">
        <f t="shared" si="13"/>
        <v>5719.08</v>
      </c>
    </row>
    <row r="575" spans="1:3" x14ac:dyDescent="0.2">
      <c r="A575" s="299">
        <f t="shared" si="9"/>
        <v>572</v>
      </c>
      <c r="B575" s="300">
        <f t="shared" si="13"/>
        <v>5729.36</v>
      </c>
      <c r="C575" s="300">
        <f t="shared" si="13"/>
        <v>5729.04</v>
      </c>
    </row>
    <row r="576" spans="1:3" x14ac:dyDescent="0.2">
      <c r="A576" s="299">
        <f t="shared" si="9"/>
        <v>573</v>
      </c>
      <c r="B576" s="300">
        <f t="shared" si="13"/>
        <v>5739.76</v>
      </c>
      <c r="C576" s="300">
        <f t="shared" si="13"/>
        <v>5739.12</v>
      </c>
    </row>
    <row r="577" spans="1:3" x14ac:dyDescent="0.2">
      <c r="A577" s="299">
        <f t="shared" si="9"/>
        <v>574</v>
      </c>
      <c r="B577" s="300">
        <f t="shared" si="13"/>
        <v>5749.6399999999994</v>
      </c>
      <c r="C577" s="300">
        <f t="shared" si="13"/>
        <v>5749.08</v>
      </c>
    </row>
    <row r="578" spans="1:3" x14ac:dyDescent="0.2">
      <c r="A578" s="299">
        <f t="shared" si="9"/>
        <v>575</v>
      </c>
      <c r="B578" s="300">
        <f t="shared" si="13"/>
        <v>5759.5199999999995</v>
      </c>
      <c r="C578" s="300">
        <f t="shared" si="13"/>
        <v>5759.04</v>
      </c>
    </row>
    <row r="579" spans="1:3" x14ac:dyDescent="0.2">
      <c r="A579" s="299">
        <f t="shared" si="9"/>
        <v>576</v>
      </c>
      <c r="B579" s="300">
        <f t="shared" si="13"/>
        <v>5769.4</v>
      </c>
      <c r="C579" s="300">
        <f t="shared" si="13"/>
        <v>5769.12</v>
      </c>
    </row>
    <row r="580" spans="1:3" x14ac:dyDescent="0.2">
      <c r="A580" s="299">
        <f t="shared" si="9"/>
        <v>577</v>
      </c>
      <c r="B580" s="300">
        <f t="shared" si="13"/>
        <v>5779.7999999999993</v>
      </c>
      <c r="C580" s="300">
        <f t="shared" si="13"/>
        <v>5779.08</v>
      </c>
    </row>
    <row r="581" spans="1:3" x14ac:dyDescent="0.2">
      <c r="A581" s="299">
        <f t="shared" ref="A581:A644" si="14">A580+1</f>
        <v>578</v>
      </c>
      <c r="B581" s="300">
        <f t="shared" si="13"/>
        <v>5789.6799999999994</v>
      </c>
      <c r="C581" s="300">
        <f t="shared" si="13"/>
        <v>5789.04</v>
      </c>
    </row>
    <row r="582" spans="1:3" x14ac:dyDescent="0.2">
      <c r="A582" s="299">
        <f t="shared" si="14"/>
        <v>579</v>
      </c>
      <c r="B582" s="300">
        <f t="shared" si="13"/>
        <v>5799.5599999999995</v>
      </c>
      <c r="C582" s="300">
        <f t="shared" si="13"/>
        <v>5799.12</v>
      </c>
    </row>
    <row r="583" spans="1:3" x14ac:dyDescent="0.2">
      <c r="A583" s="299">
        <f t="shared" si="14"/>
        <v>580</v>
      </c>
      <c r="B583" s="300">
        <f t="shared" si="13"/>
        <v>5809.44</v>
      </c>
      <c r="C583" s="300">
        <f t="shared" si="13"/>
        <v>5809.08</v>
      </c>
    </row>
    <row r="584" spans="1:3" x14ac:dyDescent="0.2">
      <c r="A584" s="299">
        <f t="shared" si="14"/>
        <v>581</v>
      </c>
      <c r="B584" s="300">
        <f t="shared" si="13"/>
        <v>5819.32</v>
      </c>
      <c r="C584" s="300">
        <f t="shared" si="13"/>
        <v>5819.04</v>
      </c>
    </row>
    <row r="585" spans="1:3" x14ac:dyDescent="0.2">
      <c r="A585" s="299">
        <f t="shared" si="14"/>
        <v>582</v>
      </c>
      <c r="B585" s="300">
        <f t="shared" si="13"/>
        <v>5829.7199999999993</v>
      </c>
      <c r="C585" s="300">
        <f t="shared" si="13"/>
        <v>5829.12</v>
      </c>
    </row>
    <row r="586" spans="1:3" x14ac:dyDescent="0.2">
      <c r="A586" s="299">
        <f t="shared" si="14"/>
        <v>583</v>
      </c>
      <c r="B586" s="300">
        <f t="shared" ref="B586:C601" si="15">B$1+B86</f>
        <v>5839.5999999999995</v>
      </c>
      <c r="C586" s="300">
        <f t="shared" si="15"/>
        <v>5839.08</v>
      </c>
    </row>
    <row r="587" spans="1:3" x14ac:dyDescent="0.2">
      <c r="A587" s="299">
        <f t="shared" si="14"/>
        <v>584</v>
      </c>
      <c r="B587" s="300">
        <f t="shared" si="15"/>
        <v>5849.48</v>
      </c>
      <c r="C587" s="300">
        <f t="shared" si="15"/>
        <v>5849.04</v>
      </c>
    </row>
    <row r="588" spans="1:3" x14ac:dyDescent="0.2">
      <c r="A588" s="299">
        <f t="shared" si="14"/>
        <v>585</v>
      </c>
      <c r="B588" s="300">
        <f t="shared" si="15"/>
        <v>5859.36</v>
      </c>
      <c r="C588" s="300">
        <f t="shared" si="15"/>
        <v>5859.12</v>
      </c>
    </row>
    <row r="589" spans="1:3" x14ac:dyDescent="0.2">
      <c r="A589" s="299">
        <f t="shared" si="14"/>
        <v>586</v>
      </c>
      <c r="B589" s="300">
        <f t="shared" si="15"/>
        <v>5869.76</v>
      </c>
      <c r="C589" s="300">
        <f t="shared" si="15"/>
        <v>5869.08</v>
      </c>
    </row>
    <row r="590" spans="1:3" x14ac:dyDescent="0.2">
      <c r="A590" s="299">
        <f t="shared" si="14"/>
        <v>587</v>
      </c>
      <c r="B590" s="300">
        <f t="shared" si="15"/>
        <v>5879.6399999999994</v>
      </c>
      <c r="C590" s="300">
        <f t="shared" si="15"/>
        <v>5879.04</v>
      </c>
    </row>
    <row r="591" spans="1:3" x14ac:dyDescent="0.2">
      <c r="A591" s="299">
        <f t="shared" si="14"/>
        <v>588</v>
      </c>
      <c r="B591" s="300">
        <f t="shared" si="15"/>
        <v>5889.5199999999995</v>
      </c>
      <c r="C591" s="300">
        <f t="shared" si="15"/>
        <v>5889.12</v>
      </c>
    </row>
    <row r="592" spans="1:3" x14ac:dyDescent="0.2">
      <c r="A592" s="299">
        <f t="shared" si="14"/>
        <v>589</v>
      </c>
      <c r="B592" s="300">
        <f t="shared" si="15"/>
        <v>5899.4</v>
      </c>
      <c r="C592" s="300">
        <f t="shared" si="15"/>
        <v>5899.08</v>
      </c>
    </row>
    <row r="593" spans="1:3" x14ac:dyDescent="0.2">
      <c r="A593" s="299">
        <f t="shared" si="14"/>
        <v>590</v>
      </c>
      <c r="B593" s="300">
        <f t="shared" si="15"/>
        <v>5909.7999999999993</v>
      </c>
      <c r="C593" s="300">
        <f t="shared" si="15"/>
        <v>5909.04</v>
      </c>
    </row>
    <row r="594" spans="1:3" x14ac:dyDescent="0.2">
      <c r="A594" s="299">
        <f t="shared" si="14"/>
        <v>591</v>
      </c>
      <c r="B594" s="300">
        <f t="shared" si="15"/>
        <v>5919.6799999999994</v>
      </c>
      <c r="C594" s="300">
        <f t="shared" si="15"/>
        <v>5919.12</v>
      </c>
    </row>
    <row r="595" spans="1:3" x14ac:dyDescent="0.2">
      <c r="A595" s="299">
        <f t="shared" si="14"/>
        <v>592</v>
      </c>
      <c r="B595" s="300">
        <f t="shared" si="15"/>
        <v>5929.5599999999995</v>
      </c>
      <c r="C595" s="300">
        <f t="shared" si="15"/>
        <v>5929.08</v>
      </c>
    </row>
    <row r="596" spans="1:3" x14ac:dyDescent="0.2">
      <c r="A596" s="299">
        <f t="shared" si="14"/>
        <v>593</v>
      </c>
      <c r="B596" s="300">
        <f t="shared" si="15"/>
        <v>5939.44</v>
      </c>
      <c r="C596" s="300">
        <f t="shared" si="15"/>
        <v>5939.04</v>
      </c>
    </row>
    <row r="597" spans="1:3" x14ac:dyDescent="0.2">
      <c r="A597" s="299">
        <f t="shared" si="14"/>
        <v>594</v>
      </c>
      <c r="B597" s="300">
        <f t="shared" si="15"/>
        <v>5949.32</v>
      </c>
      <c r="C597" s="300">
        <f t="shared" si="15"/>
        <v>5949.12</v>
      </c>
    </row>
    <row r="598" spans="1:3" x14ac:dyDescent="0.2">
      <c r="A598" s="299">
        <f t="shared" si="14"/>
        <v>595</v>
      </c>
      <c r="B598" s="300">
        <f t="shared" si="15"/>
        <v>5959.7199999999993</v>
      </c>
      <c r="C598" s="300">
        <f t="shared" si="15"/>
        <v>5959.08</v>
      </c>
    </row>
    <row r="599" spans="1:3" x14ac:dyDescent="0.2">
      <c r="A599" s="299">
        <f t="shared" si="14"/>
        <v>596</v>
      </c>
      <c r="B599" s="300">
        <f t="shared" si="15"/>
        <v>5969.5999999999995</v>
      </c>
      <c r="C599" s="300">
        <f t="shared" si="15"/>
        <v>5969.04</v>
      </c>
    </row>
    <row r="600" spans="1:3" x14ac:dyDescent="0.2">
      <c r="A600" s="299">
        <f t="shared" si="14"/>
        <v>597</v>
      </c>
      <c r="B600" s="300">
        <f t="shared" si="15"/>
        <v>5979.48</v>
      </c>
      <c r="C600" s="300">
        <f t="shared" si="15"/>
        <v>5979.12</v>
      </c>
    </row>
    <row r="601" spans="1:3" x14ac:dyDescent="0.2">
      <c r="A601" s="299">
        <f t="shared" si="14"/>
        <v>598</v>
      </c>
      <c r="B601" s="300">
        <f t="shared" si="15"/>
        <v>5989.36</v>
      </c>
      <c r="C601" s="300">
        <f t="shared" si="15"/>
        <v>5989.08</v>
      </c>
    </row>
    <row r="602" spans="1:3" x14ac:dyDescent="0.2">
      <c r="A602" s="299">
        <f t="shared" si="14"/>
        <v>599</v>
      </c>
      <c r="B602" s="300">
        <f t="shared" ref="B602:C617" si="16">B$1+B102</f>
        <v>5999.76</v>
      </c>
      <c r="C602" s="300">
        <f t="shared" si="16"/>
        <v>5999.04</v>
      </c>
    </row>
    <row r="603" spans="1:3" x14ac:dyDescent="0.2">
      <c r="A603" s="299">
        <f t="shared" si="14"/>
        <v>600</v>
      </c>
      <c r="B603" s="300">
        <f t="shared" si="16"/>
        <v>6009.6399999999994</v>
      </c>
      <c r="C603" s="300">
        <f t="shared" si="16"/>
        <v>6009.12</v>
      </c>
    </row>
    <row r="604" spans="1:3" x14ac:dyDescent="0.2">
      <c r="A604" s="299">
        <f t="shared" si="14"/>
        <v>601</v>
      </c>
      <c r="B604" s="300">
        <f t="shared" si="16"/>
        <v>6019.5199999999995</v>
      </c>
      <c r="C604" s="300">
        <f t="shared" si="16"/>
        <v>6019.08</v>
      </c>
    </row>
    <row r="605" spans="1:3" x14ac:dyDescent="0.2">
      <c r="A605" s="299">
        <f t="shared" si="14"/>
        <v>602</v>
      </c>
      <c r="B605" s="300">
        <f t="shared" si="16"/>
        <v>6029.4</v>
      </c>
      <c r="C605" s="300">
        <f t="shared" si="16"/>
        <v>6029.04</v>
      </c>
    </row>
    <row r="606" spans="1:3" x14ac:dyDescent="0.2">
      <c r="A606" s="299">
        <f t="shared" si="14"/>
        <v>603</v>
      </c>
      <c r="B606" s="300">
        <f t="shared" si="16"/>
        <v>6039.7999999999993</v>
      </c>
      <c r="C606" s="300">
        <f t="shared" si="16"/>
        <v>6039.12</v>
      </c>
    </row>
    <row r="607" spans="1:3" x14ac:dyDescent="0.2">
      <c r="A607" s="299">
        <f t="shared" si="14"/>
        <v>604</v>
      </c>
      <c r="B607" s="300">
        <f t="shared" si="16"/>
        <v>6049.6799999999994</v>
      </c>
      <c r="C607" s="300">
        <f t="shared" si="16"/>
        <v>6049.08</v>
      </c>
    </row>
    <row r="608" spans="1:3" x14ac:dyDescent="0.2">
      <c r="A608" s="299">
        <f t="shared" si="14"/>
        <v>605</v>
      </c>
      <c r="B608" s="300">
        <f t="shared" si="16"/>
        <v>6059.5599999999995</v>
      </c>
      <c r="C608" s="300">
        <f t="shared" si="16"/>
        <v>6059.04</v>
      </c>
    </row>
    <row r="609" spans="1:3" x14ac:dyDescent="0.2">
      <c r="A609" s="299">
        <f t="shared" si="14"/>
        <v>606</v>
      </c>
      <c r="B609" s="300">
        <f t="shared" si="16"/>
        <v>6069.44</v>
      </c>
      <c r="C609" s="300">
        <f t="shared" si="16"/>
        <v>6069.12</v>
      </c>
    </row>
    <row r="610" spans="1:3" x14ac:dyDescent="0.2">
      <c r="A610" s="299">
        <f t="shared" si="14"/>
        <v>607</v>
      </c>
      <c r="B610" s="300">
        <f t="shared" si="16"/>
        <v>6079.32</v>
      </c>
      <c r="C610" s="300">
        <f t="shared" si="16"/>
        <v>6079.08</v>
      </c>
    </row>
    <row r="611" spans="1:3" x14ac:dyDescent="0.2">
      <c r="A611" s="299">
        <f t="shared" si="14"/>
        <v>608</v>
      </c>
      <c r="B611" s="300">
        <f t="shared" si="16"/>
        <v>6089.7199999999993</v>
      </c>
      <c r="C611" s="300">
        <f t="shared" si="16"/>
        <v>6089.04</v>
      </c>
    </row>
    <row r="612" spans="1:3" x14ac:dyDescent="0.2">
      <c r="A612" s="299">
        <f t="shared" si="14"/>
        <v>609</v>
      </c>
      <c r="B612" s="300">
        <f t="shared" si="16"/>
        <v>6099.5999999999995</v>
      </c>
      <c r="C612" s="300">
        <f t="shared" si="16"/>
        <v>6099.12</v>
      </c>
    </row>
    <row r="613" spans="1:3" x14ac:dyDescent="0.2">
      <c r="A613" s="299">
        <f t="shared" si="14"/>
        <v>610</v>
      </c>
      <c r="B613" s="300">
        <f t="shared" si="16"/>
        <v>6109.48</v>
      </c>
      <c r="C613" s="300">
        <f t="shared" si="16"/>
        <v>6109.08</v>
      </c>
    </row>
    <row r="614" spans="1:3" x14ac:dyDescent="0.2">
      <c r="A614" s="299">
        <f t="shared" si="14"/>
        <v>611</v>
      </c>
      <c r="B614" s="300">
        <f t="shared" si="16"/>
        <v>6119.36</v>
      </c>
      <c r="C614" s="300">
        <f t="shared" si="16"/>
        <v>6119.04</v>
      </c>
    </row>
    <row r="615" spans="1:3" x14ac:dyDescent="0.2">
      <c r="A615" s="299">
        <f t="shared" si="14"/>
        <v>612</v>
      </c>
      <c r="B615" s="300">
        <f t="shared" si="16"/>
        <v>6129.76</v>
      </c>
      <c r="C615" s="300">
        <f t="shared" si="16"/>
        <v>6129.12</v>
      </c>
    </row>
    <row r="616" spans="1:3" x14ac:dyDescent="0.2">
      <c r="A616" s="299">
        <f t="shared" si="14"/>
        <v>613</v>
      </c>
      <c r="B616" s="300">
        <f t="shared" si="16"/>
        <v>6139.6399999999994</v>
      </c>
      <c r="C616" s="300">
        <f t="shared" si="16"/>
        <v>6139.08</v>
      </c>
    </row>
    <row r="617" spans="1:3" x14ac:dyDescent="0.2">
      <c r="A617" s="299">
        <f t="shared" si="14"/>
        <v>614</v>
      </c>
      <c r="B617" s="300">
        <f t="shared" si="16"/>
        <v>6149.5199999999995</v>
      </c>
      <c r="C617" s="300">
        <f t="shared" si="16"/>
        <v>6149.04</v>
      </c>
    </row>
    <row r="618" spans="1:3" x14ac:dyDescent="0.2">
      <c r="A618" s="299">
        <f t="shared" si="14"/>
        <v>615</v>
      </c>
      <c r="B618" s="300">
        <f t="shared" ref="B618:C633" si="17">B$1+B118</f>
        <v>6159.4</v>
      </c>
      <c r="C618" s="300">
        <f t="shared" si="17"/>
        <v>6159.12</v>
      </c>
    </row>
    <row r="619" spans="1:3" x14ac:dyDescent="0.2">
      <c r="A619" s="299">
        <f t="shared" si="14"/>
        <v>616</v>
      </c>
      <c r="B619" s="300">
        <f t="shared" si="17"/>
        <v>6169.7999999999993</v>
      </c>
      <c r="C619" s="300">
        <f t="shared" si="17"/>
        <v>6169.08</v>
      </c>
    </row>
    <row r="620" spans="1:3" x14ac:dyDescent="0.2">
      <c r="A620" s="299">
        <f t="shared" si="14"/>
        <v>617</v>
      </c>
      <c r="B620" s="300">
        <f t="shared" si="17"/>
        <v>6179.6799999999994</v>
      </c>
      <c r="C620" s="300">
        <f t="shared" si="17"/>
        <v>6179.04</v>
      </c>
    </row>
    <row r="621" spans="1:3" x14ac:dyDescent="0.2">
      <c r="A621" s="299">
        <f t="shared" si="14"/>
        <v>618</v>
      </c>
      <c r="B621" s="300">
        <f t="shared" si="17"/>
        <v>6189.5599999999995</v>
      </c>
      <c r="C621" s="300">
        <f t="shared" si="17"/>
        <v>6189.12</v>
      </c>
    </row>
    <row r="622" spans="1:3" x14ac:dyDescent="0.2">
      <c r="A622" s="299">
        <f t="shared" si="14"/>
        <v>619</v>
      </c>
      <c r="B622" s="300">
        <f t="shared" si="17"/>
        <v>6199.44</v>
      </c>
      <c r="C622" s="300">
        <f t="shared" si="17"/>
        <v>6199.08</v>
      </c>
    </row>
    <row r="623" spans="1:3" x14ac:dyDescent="0.2">
      <c r="A623" s="299">
        <f t="shared" si="14"/>
        <v>620</v>
      </c>
      <c r="B623" s="300">
        <f t="shared" si="17"/>
        <v>6209.32</v>
      </c>
      <c r="C623" s="300">
        <f t="shared" si="17"/>
        <v>6209.04</v>
      </c>
    </row>
    <row r="624" spans="1:3" x14ac:dyDescent="0.2">
      <c r="A624" s="299">
        <f t="shared" si="14"/>
        <v>621</v>
      </c>
      <c r="B624" s="300">
        <f t="shared" si="17"/>
        <v>6219.7199999999993</v>
      </c>
      <c r="C624" s="300">
        <f t="shared" si="17"/>
        <v>6219.12</v>
      </c>
    </row>
    <row r="625" spans="1:3" x14ac:dyDescent="0.2">
      <c r="A625" s="299">
        <f t="shared" si="14"/>
        <v>622</v>
      </c>
      <c r="B625" s="300">
        <f t="shared" si="17"/>
        <v>6229.5999999999995</v>
      </c>
      <c r="C625" s="300">
        <f t="shared" si="17"/>
        <v>6229.08</v>
      </c>
    </row>
    <row r="626" spans="1:3" x14ac:dyDescent="0.2">
      <c r="A626" s="299">
        <f t="shared" si="14"/>
        <v>623</v>
      </c>
      <c r="B626" s="300">
        <f t="shared" si="17"/>
        <v>6239.48</v>
      </c>
      <c r="C626" s="300">
        <f t="shared" si="17"/>
        <v>6239.04</v>
      </c>
    </row>
    <row r="627" spans="1:3" x14ac:dyDescent="0.2">
      <c r="A627" s="299">
        <f t="shared" si="14"/>
        <v>624</v>
      </c>
      <c r="B627" s="300">
        <f t="shared" si="17"/>
        <v>6249.36</v>
      </c>
      <c r="C627" s="300">
        <f t="shared" si="17"/>
        <v>6249.12</v>
      </c>
    </row>
    <row r="628" spans="1:3" x14ac:dyDescent="0.2">
      <c r="A628" s="299">
        <f t="shared" si="14"/>
        <v>625</v>
      </c>
      <c r="B628" s="300">
        <f t="shared" si="17"/>
        <v>6259.76</v>
      </c>
      <c r="C628" s="300">
        <f t="shared" si="17"/>
        <v>6259.08</v>
      </c>
    </row>
    <row r="629" spans="1:3" x14ac:dyDescent="0.2">
      <c r="A629" s="299">
        <f t="shared" si="14"/>
        <v>626</v>
      </c>
      <c r="B629" s="300">
        <f t="shared" si="17"/>
        <v>6269.6399999999994</v>
      </c>
      <c r="C629" s="300">
        <f t="shared" si="17"/>
        <v>6269.04</v>
      </c>
    </row>
    <row r="630" spans="1:3" x14ac:dyDescent="0.2">
      <c r="A630" s="299">
        <f t="shared" si="14"/>
        <v>627</v>
      </c>
      <c r="B630" s="300">
        <f t="shared" si="17"/>
        <v>6279.5199999999995</v>
      </c>
      <c r="C630" s="300">
        <f t="shared" si="17"/>
        <v>6279.12</v>
      </c>
    </row>
    <row r="631" spans="1:3" x14ac:dyDescent="0.2">
      <c r="A631" s="299">
        <f t="shared" si="14"/>
        <v>628</v>
      </c>
      <c r="B631" s="300">
        <f t="shared" si="17"/>
        <v>6289.4</v>
      </c>
      <c r="C631" s="300">
        <f t="shared" si="17"/>
        <v>6289.08</v>
      </c>
    </row>
    <row r="632" spans="1:3" x14ac:dyDescent="0.2">
      <c r="A632" s="299">
        <f t="shared" si="14"/>
        <v>629</v>
      </c>
      <c r="B632" s="300">
        <f t="shared" si="17"/>
        <v>6299.7999999999993</v>
      </c>
      <c r="C632" s="300">
        <f t="shared" si="17"/>
        <v>6299.04</v>
      </c>
    </row>
    <row r="633" spans="1:3" x14ac:dyDescent="0.2">
      <c r="A633" s="299">
        <f t="shared" si="14"/>
        <v>630</v>
      </c>
      <c r="B633" s="300">
        <f t="shared" si="17"/>
        <v>6309.6799999999994</v>
      </c>
      <c r="C633" s="300">
        <f t="shared" si="17"/>
        <v>6309.12</v>
      </c>
    </row>
    <row r="634" spans="1:3" x14ac:dyDescent="0.2">
      <c r="A634" s="299">
        <f t="shared" si="14"/>
        <v>631</v>
      </c>
      <c r="B634" s="300">
        <f t="shared" ref="B634:C649" si="18">B$1+B134</f>
        <v>6319.5599999999995</v>
      </c>
      <c r="C634" s="300">
        <f t="shared" si="18"/>
        <v>6319.08</v>
      </c>
    </row>
    <row r="635" spans="1:3" x14ac:dyDescent="0.2">
      <c r="A635" s="299">
        <f t="shared" si="14"/>
        <v>632</v>
      </c>
      <c r="B635" s="300">
        <f t="shared" si="18"/>
        <v>6329.44</v>
      </c>
      <c r="C635" s="300">
        <f t="shared" si="18"/>
        <v>6329.04</v>
      </c>
    </row>
    <row r="636" spans="1:3" x14ac:dyDescent="0.2">
      <c r="A636" s="299">
        <f t="shared" si="14"/>
        <v>633</v>
      </c>
      <c r="B636" s="300">
        <f t="shared" si="18"/>
        <v>6339.32</v>
      </c>
      <c r="C636" s="300">
        <f t="shared" si="18"/>
        <v>6339.12</v>
      </c>
    </row>
    <row r="637" spans="1:3" x14ac:dyDescent="0.2">
      <c r="A637" s="299">
        <f t="shared" si="14"/>
        <v>634</v>
      </c>
      <c r="B637" s="300">
        <f t="shared" si="18"/>
        <v>6349.7199999999993</v>
      </c>
      <c r="C637" s="300">
        <f t="shared" si="18"/>
        <v>6349.08</v>
      </c>
    </row>
    <row r="638" spans="1:3" x14ac:dyDescent="0.2">
      <c r="A638" s="299">
        <f t="shared" si="14"/>
        <v>635</v>
      </c>
      <c r="B638" s="300">
        <f t="shared" si="18"/>
        <v>6359.5999999999995</v>
      </c>
      <c r="C638" s="300">
        <f t="shared" si="18"/>
        <v>6359.04</v>
      </c>
    </row>
    <row r="639" spans="1:3" x14ac:dyDescent="0.2">
      <c r="A639" s="299">
        <f t="shared" si="14"/>
        <v>636</v>
      </c>
      <c r="B639" s="300">
        <f t="shared" si="18"/>
        <v>6369.48</v>
      </c>
      <c r="C639" s="300">
        <f t="shared" si="18"/>
        <v>6369.12</v>
      </c>
    </row>
    <row r="640" spans="1:3" x14ac:dyDescent="0.2">
      <c r="A640" s="299">
        <f t="shared" si="14"/>
        <v>637</v>
      </c>
      <c r="B640" s="300">
        <f t="shared" si="18"/>
        <v>6379.36</v>
      </c>
      <c r="C640" s="300">
        <f t="shared" si="18"/>
        <v>6379.08</v>
      </c>
    </row>
    <row r="641" spans="1:3" x14ac:dyDescent="0.2">
      <c r="A641" s="299">
        <f t="shared" si="14"/>
        <v>638</v>
      </c>
      <c r="B641" s="300">
        <f t="shared" si="18"/>
        <v>6389.76</v>
      </c>
      <c r="C641" s="300">
        <f t="shared" si="18"/>
        <v>6389.04</v>
      </c>
    </row>
    <row r="642" spans="1:3" x14ac:dyDescent="0.2">
      <c r="A642" s="299">
        <f t="shared" si="14"/>
        <v>639</v>
      </c>
      <c r="B642" s="300">
        <f t="shared" si="18"/>
        <v>6399.6399999999994</v>
      </c>
      <c r="C642" s="300">
        <f t="shared" si="18"/>
        <v>6399.12</v>
      </c>
    </row>
    <row r="643" spans="1:3" x14ac:dyDescent="0.2">
      <c r="A643" s="299">
        <f t="shared" si="14"/>
        <v>640</v>
      </c>
      <c r="B643" s="300">
        <f t="shared" si="18"/>
        <v>6409.5199999999995</v>
      </c>
      <c r="C643" s="300">
        <f t="shared" si="18"/>
        <v>6409.08</v>
      </c>
    </row>
    <row r="644" spans="1:3" x14ac:dyDescent="0.2">
      <c r="A644" s="299">
        <f t="shared" si="14"/>
        <v>641</v>
      </c>
      <c r="B644" s="300">
        <f t="shared" si="18"/>
        <v>6419.4</v>
      </c>
      <c r="C644" s="300">
        <f t="shared" si="18"/>
        <v>6419.04</v>
      </c>
    </row>
    <row r="645" spans="1:3" x14ac:dyDescent="0.2">
      <c r="A645" s="299">
        <f t="shared" ref="A645:A708" si="19">A644+1</f>
        <v>642</v>
      </c>
      <c r="B645" s="300">
        <f t="shared" si="18"/>
        <v>6429.7999999999993</v>
      </c>
      <c r="C645" s="300">
        <f t="shared" si="18"/>
        <v>6429.12</v>
      </c>
    </row>
    <row r="646" spans="1:3" x14ac:dyDescent="0.2">
      <c r="A646" s="299">
        <f t="shared" si="19"/>
        <v>643</v>
      </c>
      <c r="B646" s="300">
        <f t="shared" si="18"/>
        <v>6439.6799999999994</v>
      </c>
      <c r="C646" s="300">
        <f t="shared" si="18"/>
        <v>6439.08</v>
      </c>
    </row>
    <row r="647" spans="1:3" x14ac:dyDescent="0.2">
      <c r="A647" s="299">
        <f t="shared" si="19"/>
        <v>644</v>
      </c>
      <c r="B647" s="300">
        <f t="shared" si="18"/>
        <v>6449.5599999999995</v>
      </c>
      <c r="C647" s="300">
        <f t="shared" si="18"/>
        <v>6449.04</v>
      </c>
    </row>
    <row r="648" spans="1:3" x14ac:dyDescent="0.2">
      <c r="A648" s="299">
        <f t="shared" si="19"/>
        <v>645</v>
      </c>
      <c r="B648" s="300">
        <f t="shared" si="18"/>
        <v>6459.44</v>
      </c>
      <c r="C648" s="300">
        <f t="shared" si="18"/>
        <v>6459.12</v>
      </c>
    </row>
    <row r="649" spans="1:3" x14ac:dyDescent="0.2">
      <c r="A649" s="299">
        <f t="shared" si="19"/>
        <v>646</v>
      </c>
      <c r="B649" s="300">
        <f t="shared" si="18"/>
        <v>6469.32</v>
      </c>
      <c r="C649" s="300">
        <f t="shared" si="18"/>
        <v>6469.08</v>
      </c>
    </row>
    <row r="650" spans="1:3" x14ac:dyDescent="0.2">
      <c r="A650" s="299">
        <f t="shared" si="19"/>
        <v>647</v>
      </c>
      <c r="B650" s="300">
        <f t="shared" ref="B650:C665" si="20">B$1+B150</f>
        <v>6479.7199999999993</v>
      </c>
      <c r="C650" s="300">
        <f t="shared" si="20"/>
        <v>6479.04</v>
      </c>
    </row>
    <row r="651" spans="1:3" x14ac:dyDescent="0.2">
      <c r="A651" s="299">
        <f t="shared" si="19"/>
        <v>648</v>
      </c>
      <c r="B651" s="300">
        <f t="shared" si="20"/>
        <v>6489.5999999999995</v>
      </c>
      <c r="C651" s="300">
        <f t="shared" si="20"/>
        <v>6489.12</v>
      </c>
    </row>
    <row r="652" spans="1:3" x14ac:dyDescent="0.2">
      <c r="A652" s="299">
        <f t="shared" si="19"/>
        <v>649</v>
      </c>
      <c r="B652" s="300">
        <f t="shared" si="20"/>
        <v>6499.48</v>
      </c>
      <c r="C652" s="300">
        <f t="shared" si="20"/>
        <v>6499.08</v>
      </c>
    </row>
    <row r="653" spans="1:3" x14ac:dyDescent="0.2">
      <c r="A653" s="299">
        <f t="shared" si="19"/>
        <v>650</v>
      </c>
      <c r="B653" s="300">
        <f t="shared" si="20"/>
        <v>6509.36</v>
      </c>
      <c r="C653" s="300">
        <f t="shared" si="20"/>
        <v>6509.04</v>
      </c>
    </row>
    <row r="654" spans="1:3" x14ac:dyDescent="0.2">
      <c r="A654" s="299">
        <f t="shared" si="19"/>
        <v>651</v>
      </c>
      <c r="B654" s="300">
        <f t="shared" si="20"/>
        <v>6519.76</v>
      </c>
      <c r="C654" s="300">
        <f t="shared" si="20"/>
        <v>6519.12</v>
      </c>
    </row>
    <row r="655" spans="1:3" x14ac:dyDescent="0.2">
      <c r="A655" s="299">
        <f t="shared" si="19"/>
        <v>652</v>
      </c>
      <c r="B655" s="300">
        <f t="shared" si="20"/>
        <v>6529.6399999999994</v>
      </c>
      <c r="C655" s="300">
        <f t="shared" si="20"/>
        <v>6529.08</v>
      </c>
    </row>
    <row r="656" spans="1:3" x14ac:dyDescent="0.2">
      <c r="A656" s="299">
        <f t="shared" si="19"/>
        <v>653</v>
      </c>
      <c r="B656" s="300">
        <f t="shared" si="20"/>
        <v>6539.5199999999995</v>
      </c>
      <c r="C656" s="300">
        <f t="shared" si="20"/>
        <v>6539.04</v>
      </c>
    </row>
    <row r="657" spans="1:3" x14ac:dyDescent="0.2">
      <c r="A657" s="299">
        <f t="shared" si="19"/>
        <v>654</v>
      </c>
      <c r="B657" s="300">
        <f t="shared" si="20"/>
        <v>6549.4</v>
      </c>
      <c r="C657" s="300">
        <f t="shared" si="20"/>
        <v>6549.12</v>
      </c>
    </row>
    <row r="658" spans="1:3" x14ac:dyDescent="0.2">
      <c r="A658" s="299">
        <f t="shared" si="19"/>
        <v>655</v>
      </c>
      <c r="B658" s="300">
        <f t="shared" si="20"/>
        <v>6559.7999999999993</v>
      </c>
      <c r="C658" s="300">
        <f t="shared" si="20"/>
        <v>6559.08</v>
      </c>
    </row>
    <row r="659" spans="1:3" x14ac:dyDescent="0.2">
      <c r="A659" s="299">
        <f t="shared" si="19"/>
        <v>656</v>
      </c>
      <c r="B659" s="300">
        <f t="shared" si="20"/>
        <v>6569.6799999999994</v>
      </c>
      <c r="C659" s="300">
        <f t="shared" si="20"/>
        <v>6569.04</v>
      </c>
    </row>
    <row r="660" spans="1:3" x14ac:dyDescent="0.2">
      <c r="A660" s="299">
        <f t="shared" si="19"/>
        <v>657</v>
      </c>
      <c r="B660" s="300">
        <f t="shared" si="20"/>
        <v>6579.5599999999995</v>
      </c>
      <c r="C660" s="300">
        <f t="shared" si="20"/>
        <v>6579.12</v>
      </c>
    </row>
    <row r="661" spans="1:3" x14ac:dyDescent="0.2">
      <c r="A661" s="299">
        <f t="shared" si="19"/>
        <v>658</v>
      </c>
      <c r="B661" s="300">
        <f t="shared" si="20"/>
        <v>6589.44</v>
      </c>
      <c r="C661" s="300">
        <f t="shared" si="20"/>
        <v>6589.08</v>
      </c>
    </row>
    <row r="662" spans="1:3" x14ac:dyDescent="0.2">
      <c r="A662" s="299">
        <f t="shared" si="19"/>
        <v>659</v>
      </c>
      <c r="B662" s="300">
        <f t="shared" si="20"/>
        <v>6599.32</v>
      </c>
      <c r="C662" s="300">
        <f t="shared" si="20"/>
        <v>6599.04</v>
      </c>
    </row>
    <row r="663" spans="1:3" x14ac:dyDescent="0.2">
      <c r="A663" s="299">
        <f t="shared" si="19"/>
        <v>660</v>
      </c>
      <c r="B663" s="300">
        <f t="shared" si="20"/>
        <v>6609.7199999999993</v>
      </c>
      <c r="C663" s="300">
        <f t="shared" si="20"/>
        <v>6609.12</v>
      </c>
    </row>
    <row r="664" spans="1:3" x14ac:dyDescent="0.2">
      <c r="A664" s="299">
        <f t="shared" si="19"/>
        <v>661</v>
      </c>
      <c r="B664" s="300">
        <f t="shared" si="20"/>
        <v>6619.5999999999995</v>
      </c>
      <c r="C664" s="300">
        <f t="shared" si="20"/>
        <v>6619.08</v>
      </c>
    </row>
    <row r="665" spans="1:3" x14ac:dyDescent="0.2">
      <c r="A665" s="299">
        <f t="shared" si="19"/>
        <v>662</v>
      </c>
      <c r="B665" s="300">
        <f t="shared" si="20"/>
        <v>6629.48</v>
      </c>
      <c r="C665" s="300">
        <f t="shared" si="20"/>
        <v>6629.04</v>
      </c>
    </row>
    <row r="666" spans="1:3" x14ac:dyDescent="0.2">
      <c r="A666" s="299">
        <f t="shared" si="19"/>
        <v>663</v>
      </c>
      <c r="B666" s="300">
        <f t="shared" ref="B666:C681" si="21">B$1+B166</f>
        <v>6639.36</v>
      </c>
      <c r="C666" s="300">
        <f t="shared" si="21"/>
        <v>6639.12</v>
      </c>
    </row>
    <row r="667" spans="1:3" x14ac:dyDescent="0.2">
      <c r="A667" s="299">
        <f t="shared" si="19"/>
        <v>664</v>
      </c>
      <c r="B667" s="300">
        <f t="shared" si="21"/>
        <v>6649.76</v>
      </c>
      <c r="C667" s="300">
        <f t="shared" si="21"/>
        <v>6649.08</v>
      </c>
    </row>
    <row r="668" spans="1:3" x14ac:dyDescent="0.2">
      <c r="A668" s="299">
        <f t="shared" si="19"/>
        <v>665</v>
      </c>
      <c r="B668" s="300">
        <f t="shared" si="21"/>
        <v>6659.6399999999994</v>
      </c>
      <c r="C668" s="300">
        <f t="shared" si="21"/>
        <v>6659.04</v>
      </c>
    </row>
    <row r="669" spans="1:3" x14ac:dyDescent="0.2">
      <c r="A669" s="299">
        <f t="shared" si="19"/>
        <v>666</v>
      </c>
      <c r="B669" s="300">
        <f t="shared" si="21"/>
        <v>6669.5199999999995</v>
      </c>
      <c r="C669" s="300">
        <f t="shared" si="21"/>
        <v>6669.12</v>
      </c>
    </row>
    <row r="670" spans="1:3" x14ac:dyDescent="0.2">
      <c r="A670" s="299">
        <f t="shared" si="19"/>
        <v>667</v>
      </c>
      <c r="B670" s="300">
        <f t="shared" si="21"/>
        <v>6679.4</v>
      </c>
      <c r="C670" s="300">
        <f t="shared" si="21"/>
        <v>6679.08</v>
      </c>
    </row>
    <row r="671" spans="1:3" x14ac:dyDescent="0.2">
      <c r="A671" s="299">
        <f t="shared" si="19"/>
        <v>668</v>
      </c>
      <c r="B671" s="300">
        <f t="shared" si="21"/>
        <v>6689.7999999999993</v>
      </c>
      <c r="C671" s="300">
        <f t="shared" si="21"/>
        <v>6689.04</v>
      </c>
    </row>
    <row r="672" spans="1:3" x14ac:dyDescent="0.2">
      <c r="A672" s="299">
        <f t="shared" si="19"/>
        <v>669</v>
      </c>
      <c r="B672" s="300">
        <f t="shared" si="21"/>
        <v>6699.6799999999994</v>
      </c>
      <c r="C672" s="300">
        <f t="shared" si="21"/>
        <v>6699.12</v>
      </c>
    </row>
    <row r="673" spans="1:3" x14ac:dyDescent="0.2">
      <c r="A673" s="299">
        <f t="shared" si="19"/>
        <v>670</v>
      </c>
      <c r="B673" s="300">
        <f t="shared" si="21"/>
        <v>6709.5599999999995</v>
      </c>
      <c r="C673" s="300">
        <f t="shared" si="21"/>
        <v>6709.08</v>
      </c>
    </row>
    <row r="674" spans="1:3" x14ac:dyDescent="0.2">
      <c r="A674" s="299">
        <f t="shared" si="19"/>
        <v>671</v>
      </c>
      <c r="B674" s="300">
        <f t="shared" si="21"/>
        <v>6719.44</v>
      </c>
      <c r="C674" s="300">
        <f t="shared" si="21"/>
        <v>6719.04</v>
      </c>
    </row>
    <row r="675" spans="1:3" x14ac:dyDescent="0.2">
      <c r="A675" s="299">
        <f t="shared" si="19"/>
        <v>672</v>
      </c>
      <c r="B675" s="300">
        <f t="shared" si="21"/>
        <v>6729.32</v>
      </c>
      <c r="C675" s="300">
        <f t="shared" si="21"/>
        <v>6729.12</v>
      </c>
    </row>
    <row r="676" spans="1:3" x14ac:dyDescent="0.2">
      <c r="A676" s="299">
        <f t="shared" si="19"/>
        <v>673</v>
      </c>
      <c r="B676" s="300">
        <f t="shared" si="21"/>
        <v>6739.7199999999993</v>
      </c>
      <c r="C676" s="300">
        <f t="shared" si="21"/>
        <v>6739.08</v>
      </c>
    </row>
    <row r="677" spans="1:3" x14ac:dyDescent="0.2">
      <c r="A677" s="299">
        <f t="shared" si="19"/>
        <v>674</v>
      </c>
      <c r="B677" s="300">
        <f t="shared" si="21"/>
        <v>6749.5999999999995</v>
      </c>
      <c r="C677" s="300">
        <f t="shared" si="21"/>
        <v>6749.04</v>
      </c>
    </row>
    <row r="678" spans="1:3" x14ac:dyDescent="0.2">
      <c r="A678" s="299">
        <f t="shared" si="19"/>
        <v>675</v>
      </c>
      <c r="B678" s="300">
        <f t="shared" si="21"/>
        <v>6759.48</v>
      </c>
      <c r="C678" s="300">
        <f t="shared" si="21"/>
        <v>6759.12</v>
      </c>
    </row>
    <row r="679" spans="1:3" x14ac:dyDescent="0.2">
      <c r="A679" s="299">
        <f t="shared" si="19"/>
        <v>676</v>
      </c>
      <c r="B679" s="300">
        <f t="shared" si="21"/>
        <v>6769.36</v>
      </c>
      <c r="C679" s="300">
        <f t="shared" si="21"/>
        <v>6769.08</v>
      </c>
    </row>
    <row r="680" spans="1:3" x14ac:dyDescent="0.2">
      <c r="A680" s="299">
        <f t="shared" si="19"/>
        <v>677</v>
      </c>
      <c r="B680" s="300">
        <f t="shared" si="21"/>
        <v>6779.76</v>
      </c>
      <c r="C680" s="300">
        <f t="shared" si="21"/>
        <v>6779.04</v>
      </c>
    </row>
    <row r="681" spans="1:3" x14ac:dyDescent="0.2">
      <c r="A681" s="299">
        <f t="shared" si="19"/>
        <v>678</v>
      </c>
      <c r="B681" s="300">
        <f t="shared" si="21"/>
        <v>6789.6399999999994</v>
      </c>
      <c r="C681" s="300">
        <f t="shared" si="21"/>
        <v>6789.12</v>
      </c>
    </row>
    <row r="682" spans="1:3" x14ac:dyDescent="0.2">
      <c r="A682" s="299">
        <f t="shared" si="19"/>
        <v>679</v>
      </c>
      <c r="B682" s="300">
        <f t="shared" ref="B682:C697" si="22">B$1+B182</f>
        <v>6799.5199999999995</v>
      </c>
      <c r="C682" s="300">
        <f t="shared" si="22"/>
        <v>6799.08</v>
      </c>
    </row>
    <row r="683" spans="1:3" x14ac:dyDescent="0.2">
      <c r="A683" s="299">
        <f t="shared" si="19"/>
        <v>680</v>
      </c>
      <c r="B683" s="300">
        <f t="shared" si="22"/>
        <v>6809.4</v>
      </c>
      <c r="C683" s="300">
        <f t="shared" si="22"/>
        <v>6809.04</v>
      </c>
    </row>
    <row r="684" spans="1:3" x14ac:dyDescent="0.2">
      <c r="A684" s="299">
        <f t="shared" si="19"/>
        <v>681</v>
      </c>
      <c r="B684" s="300">
        <f t="shared" si="22"/>
        <v>6819.7999999999993</v>
      </c>
      <c r="C684" s="300">
        <f t="shared" si="22"/>
        <v>6819.12</v>
      </c>
    </row>
    <row r="685" spans="1:3" x14ac:dyDescent="0.2">
      <c r="A685" s="299">
        <f t="shared" si="19"/>
        <v>682</v>
      </c>
      <c r="B685" s="300">
        <f t="shared" si="22"/>
        <v>6829.6799999999994</v>
      </c>
      <c r="C685" s="300">
        <f t="shared" si="22"/>
        <v>6829.08</v>
      </c>
    </row>
    <row r="686" spans="1:3" x14ac:dyDescent="0.2">
      <c r="A686" s="299">
        <f t="shared" si="19"/>
        <v>683</v>
      </c>
      <c r="B686" s="300">
        <f t="shared" si="22"/>
        <v>6839.5599999999995</v>
      </c>
      <c r="C686" s="300">
        <f t="shared" si="22"/>
        <v>6839.04</v>
      </c>
    </row>
    <row r="687" spans="1:3" x14ac:dyDescent="0.2">
      <c r="A687" s="299">
        <f t="shared" si="19"/>
        <v>684</v>
      </c>
      <c r="B687" s="300">
        <f t="shared" si="22"/>
        <v>6849.44</v>
      </c>
      <c r="C687" s="300">
        <f t="shared" si="22"/>
        <v>6849.12</v>
      </c>
    </row>
    <row r="688" spans="1:3" x14ac:dyDescent="0.2">
      <c r="A688" s="299">
        <f t="shared" si="19"/>
        <v>685</v>
      </c>
      <c r="B688" s="300">
        <f t="shared" si="22"/>
        <v>6859.32</v>
      </c>
      <c r="C688" s="300">
        <f t="shared" si="22"/>
        <v>6859.08</v>
      </c>
    </row>
    <row r="689" spans="1:3" x14ac:dyDescent="0.2">
      <c r="A689" s="299">
        <f t="shared" si="19"/>
        <v>686</v>
      </c>
      <c r="B689" s="300">
        <f t="shared" si="22"/>
        <v>6869.7199999999993</v>
      </c>
      <c r="C689" s="300">
        <f t="shared" si="22"/>
        <v>6869.04</v>
      </c>
    </row>
    <row r="690" spans="1:3" x14ac:dyDescent="0.2">
      <c r="A690" s="299">
        <f t="shared" si="19"/>
        <v>687</v>
      </c>
      <c r="B690" s="300">
        <f t="shared" si="22"/>
        <v>6879.5999999999995</v>
      </c>
      <c r="C690" s="300">
        <f t="shared" si="22"/>
        <v>6879.12</v>
      </c>
    </row>
    <row r="691" spans="1:3" x14ac:dyDescent="0.2">
      <c r="A691" s="299">
        <f t="shared" si="19"/>
        <v>688</v>
      </c>
      <c r="B691" s="300">
        <f t="shared" si="22"/>
        <v>6889.48</v>
      </c>
      <c r="C691" s="300">
        <f t="shared" si="22"/>
        <v>6889.08</v>
      </c>
    </row>
    <row r="692" spans="1:3" x14ac:dyDescent="0.2">
      <c r="A692" s="299">
        <f t="shared" si="19"/>
        <v>689</v>
      </c>
      <c r="B692" s="300">
        <f t="shared" si="22"/>
        <v>6899.36</v>
      </c>
      <c r="C692" s="300">
        <f t="shared" si="22"/>
        <v>6899.04</v>
      </c>
    </row>
    <row r="693" spans="1:3" x14ac:dyDescent="0.2">
      <c r="A693" s="299">
        <f t="shared" si="19"/>
        <v>690</v>
      </c>
      <c r="B693" s="300">
        <f t="shared" si="22"/>
        <v>6909.76</v>
      </c>
      <c r="C693" s="300">
        <f t="shared" si="22"/>
        <v>6909.12</v>
      </c>
    </row>
    <row r="694" spans="1:3" x14ac:dyDescent="0.2">
      <c r="A694" s="299">
        <f t="shared" si="19"/>
        <v>691</v>
      </c>
      <c r="B694" s="300">
        <f t="shared" si="22"/>
        <v>6919.6399999999994</v>
      </c>
      <c r="C694" s="300">
        <f t="shared" si="22"/>
        <v>6919.08</v>
      </c>
    </row>
    <row r="695" spans="1:3" x14ac:dyDescent="0.2">
      <c r="A695" s="299">
        <f t="shared" si="19"/>
        <v>692</v>
      </c>
      <c r="B695" s="300">
        <f t="shared" si="22"/>
        <v>6929.5199999999995</v>
      </c>
      <c r="C695" s="300">
        <f t="shared" si="22"/>
        <v>6929.04</v>
      </c>
    </row>
    <row r="696" spans="1:3" x14ac:dyDescent="0.2">
      <c r="A696" s="299">
        <f t="shared" si="19"/>
        <v>693</v>
      </c>
      <c r="B696" s="300">
        <f t="shared" si="22"/>
        <v>6939.4</v>
      </c>
      <c r="C696" s="300">
        <f t="shared" si="22"/>
        <v>6939.12</v>
      </c>
    </row>
    <row r="697" spans="1:3" x14ac:dyDescent="0.2">
      <c r="A697" s="299">
        <f t="shared" si="19"/>
        <v>694</v>
      </c>
      <c r="B697" s="300">
        <f t="shared" si="22"/>
        <v>6949.7999999999993</v>
      </c>
      <c r="C697" s="300">
        <f t="shared" si="22"/>
        <v>6949.08</v>
      </c>
    </row>
    <row r="698" spans="1:3" x14ac:dyDescent="0.2">
      <c r="A698" s="299">
        <f t="shared" si="19"/>
        <v>695</v>
      </c>
      <c r="B698" s="300">
        <f t="shared" ref="B698:C713" si="23">B$1+B198</f>
        <v>6959.6799999999994</v>
      </c>
      <c r="C698" s="300">
        <f t="shared" si="23"/>
        <v>6959.04</v>
      </c>
    </row>
    <row r="699" spans="1:3" x14ac:dyDescent="0.2">
      <c r="A699" s="299">
        <f t="shared" si="19"/>
        <v>696</v>
      </c>
      <c r="B699" s="300">
        <f t="shared" si="23"/>
        <v>6969.5599999999995</v>
      </c>
      <c r="C699" s="300">
        <f t="shared" si="23"/>
        <v>6969.12</v>
      </c>
    </row>
    <row r="700" spans="1:3" x14ac:dyDescent="0.2">
      <c r="A700" s="299">
        <f t="shared" si="19"/>
        <v>697</v>
      </c>
      <c r="B700" s="300">
        <f t="shared" si="23"/>
        <v>6979.44</v>
      </c>
      <c r="C700" s="300">
        <f t="shared" si="23"/>
        <v>6979.08</v>
      </c>
    </row>
    <row r="701" spans="1:3" x14ac:dyDescent="0.2">
      <c r="A701" s="299">
        <f t="shared" si="19"/>
        <v>698</v>
      </c>
      <c r="B701" s="300">
        <f t="shared" si="23"/>
        <v>6989.32</v>
      </c>
      <c r="C701" s="300">
        <f t="shared" si="23"/>
        <v>6989.04</v>
      </c>
    </row>
    <row r="702" spans="1:3" x14ac:dyDescent="0.2">
      <c r="A702" s="299">
        <f t="shared" si="19"/>
        <v>699</v>
      </c>
      <c r="B702" s="300">
        <f t="shared" si="23"/>
        <v>6999.7199999999993</v>
      </c>
      <c r="C702" s="300">
        <f t="shared" si="23"/>
        <v>6999.12</v>
      </c>
    </row>
    <row r="703" spans="1:3" x14ac:dyDescent="0.2">
      <c r="A703" s="299">
        <f t="shared" si="19"/>
        <v>700</v>
      </c>
      <c r="B703" s="300">
        <f t="shared" si="23"/>
        <v>7009.5999999999995</v>
      </c>
      <c r="C703" s="300">
        <f t="shared" si="23"/>
        <v>7009.08</v>
      </c>
    </row>
    <row r="704" spans="1:3" x14ac:dyDescent="0.2">
      <c r="A704" s="299">
        <f t="shared" si="19"/>
        <v>701</v>
      </c>
      <c r="B704" s="300">
        <f t="shared" si="23"/>
        <v>7019.48</v>
      </c>
      <c r="C704" s="300">
        <f t="shared" si="23"/>
        <v>7019.04</v>
      </c>
    </row>
    <row r="705" spans="1:3" x14ac:dyDescent="0.2">
      <c r="A705" s="299">
        <f t="shared" si="19"/>
        <v>702</v>
      </c>
      <c r="B705" s="300">
        <f t="shared" si="23"/>
        <v>7029.36</v>
      </c>
      <c r="C705" s="300">
        <f t="shared" si="23"/>
        <v>7029.12</v>
      </c>
    </row>
    <row r="706" spans="1:3" x14ac:dyDescent="0.2">
      <c r="A706" s="299">
        <f t="shared" si="19"/>
        <v>703</v>
      </c>
      <c r="B706" s="300">
        <f t="shared" si="23"/>
        <v>7039.76</v>
      </c>
      <c r="C706" s="300">
        <f t="shared" si="23"/>
        <v>7039.08</v>
      </c>
    </row>
    <row r="707" spans="1:3" x14ac:dyDescent="0.2">
      <c r="A707" s="299">
        <f t="shared" si="19"/>
        <v>704</v>
      </c>
      <c r="B707" s="300">
        <f t="shared" si="23"/>
        <v>7049.6399999999994</v>
      </c>
      <c r="C707" s="300">
        <f t="shared" si="23"/>
        <v>7049.04</v>
      </c>
    </row>
    <row r="708" spans="1:3" x14ac:dyDescent="0.2">
      <c r="A708" s="299">
        <f t="shared" si="19"/>
        <v>705</v>
      </c>
      <c r="B708" s="300">
        <f t="shared" si="23"/>
        <v>7059.5199999999995</v>
      </c>
      <c r="C708" s="300">
        <f t="shared" si="23"/>
        <v>7059.12</v>
      </c>
    </row>
    <row r="709" spans="1:3" x14ac:dyDescent="0.2">
      <c r="A709" s="299">
        <f t="shared" ref="A709:A772" si="24">A708+1</f>
        <v>706</v>
      </c>
      <c r="B709" s="300">
        <f t="shared" si="23"/>
        <v>7069.4</v>
      </c>
      <c r="C709" s="300">
        <f t="shared" si="23"/>
        <v>7069.08</v>
      </c>
    </row>
    <row r="710" spans="1:3" x14ac:dyDescent="0.2">
      <c r="A710" s="299">
        <f t="shared" si="24"/>
        <v>707</v>
      </c>
      <c r="B710" s="300">
        <f t="shared" si="23"/>
        <v>7079.7999999999993</v>
      </c>
      <c r="C710" s="300">
        <f t="shared" si="23"/>
        <v>7079.04</v>
      </c>
    </row>
    <row r="711" spans="1:3" x14ac:dyDescent="0.2">
      <c r="A711" s="299">
        <f t="shared" si="24"/>
        <v>708</v>
      </c>
      <c r="B711" s="300">
        <f t="shared" si="23"/>
        <v>7089.68</v>
      </c>
      <c r="C711" s="300">
        <f t="shared" si="23"/>
        <v>7089.12</v>
      </c>
    </row>
    <row r="712" spans="1:3" x14ac:dyDescent="0.2">
      <c r="A712" s="299">
        <f t="shared" si="24"/>
        <v>709</v>
      </c>
      <c r="B712" s="300">
        <f t="shared" si="23"/>
        <v>7099.5599999999995</v>
      </c>
      <c r="C712" s="300">
        <f t="shared" si="23"/>
        <v>7099.08</v>
      </c>
    </row>
    <row r="713" spans="1:3" x14ac:dyDescent="0.2">
      <c r="A713" s="299">
        <f t="shared" si="24"/>
        <v>710</v>
      </c>
      <c r="B713" s="300">
        <f t="shared" si="23"/>
        <v>7109.44</v>
      </c>
      <c r="C713" s="300">
        <f t="shared" si="23"/>
        <v>7109.04</v>
      </c>
    </row>
    <row r="714" spans="1:3" x14ac:dyDescent="0.2">
      <c r="A714" s="299">
        <f t="shared" si="24"/>
        <v>711</v>
      </c>
      <c r="B714" s="300">
        <f t="shared" ref="B714:C729" si="25">B$1+B214</f>
        <v>7119.32</v>
      </c>
      <c r="C714" s="300">
        <f t="shared" si="25"/>
        <v>7119.12</v>
      </c>
    </row>
    <row r="715" spans="1:3" x14ac:dyDescent="0.2">
      <c r="A715" s="299">
        <f t="shared" si="24"/>
        <v>712</v>
      </c>
      <c r="B715" s="300">
        <f t="shared" si="25"/>
        <v>7129.7199999999993</v>
      </c>
      <c r="C715" s="300">
        <f t="shared" si="25"/>
        <v>7129.08</v>
      </c>
    </row>
    <row r="716" spans="1:3" x14ac:dyDescent="0.2">
      <c r="A716" s="299">
        <f t="shared" si="24"/>
        <v>713</v>
      </c>
      <c r="B716" s="300">
        <f t="shared" si="25"/>
        <v>7139.6</v>
      </c>
      <c r="C716" s="300">
        <f t="shared" si="25"/>
        <v>7139.04</v>
      </c>
    </row>
    <row r="717" spans="1:3" x14ac:dyDescent="0.2">
      <c r="A717" s="299">
        <f t="shared" si="24"/>
        <v>714</v>
      </c>
      <c r="B717" s="300">
        <f t="shared" si="25"/>
        <v>7149.48</v>
      </c>
      <c r="C717" s="300">
        <f t="shared" si="25"/>
        <v>7149.12</v>
      </c>
    </row>
    <row r="718" spans="1:3" x14ac:dyDescent="0.2">
      <c r="A718" s="299">
        <f t="shared" si="24"/>
        <v>715</v>
      </c>
      <c r="B718" s="300">
        <f t="shared" si="25"/>
        <v>7159.36</v>
      </c>
      <c r="C718" s="300">
        <f t="shared" si="25"/>
        <v>7159.08</v>
      </c>
    </row>
    <row r="719" spans="1:3" x14ac:dyDescent="0.2">
      <c r="A719" s="299">
        <f t="shared" si="24"/>
        <v>716</v>
      </c>
      <c r="B719" s="300">
        <f t="shared" si="25"/>
        <v>7169.76</v>
      </c>
      <c r="C719" s="300">
        <f t="shared" si="25"/>
        <v>7169.04</v>
      </c>
    </row>
    <row r="720" spans="1:3" x14ac:dyDescent="0.2">
      <c r="A720" s="299">
        <f t="shared" si="24"/>
        <v>717</v>
      </c>
      <c r="B720" s="300">
        <f t="shared" si="25"/>
        <v>7179.6399999999994</v>
      </c>
      <c r="C720" s="300">
        <f t="shared" si="25"/>
        <v>7179.12</v>
      </c>
    </row>
    <row r="721" spans="1:3" x14ac:dyDescent="0.2">
      <c r="A721" s="299">
        <f t="shared" si="24"/>
        <v>718</v>
      </c>
      <c r="B721" s="300">
        <f t="shared" si="25"/>
        <v>7189.5199999999995</v>
      </c>
      <c r="C721" s="300">
        <f t="shared" si="25"/>
        <v>7189.08</v>
      </c>
    </row>
    <row r="722" spans="1:3" x14ac:dyDescent="0.2">
      <c r="A722" s="299">
        <f t="shared" si="24"/>
        <v>719</v>
      </c>
      <c r="B722" s="300">
        <f t="shared" si="25"/>
        <v>7199.4</v>
      </c>
      <c r="C722" s="300">
        <f t="shared" si="25"/>
        <v>7199.04</v>
      </c>
    </row>
    <row r="723" spans="1:3" x14ac:dyDescent="0.2">
      <c r="A723" s="299">
        <f t="shared" si="24"/>
        <v>720</v>
      </c>
      <c r="B723" s="300">
        <f t="shared" si="25"/>
        <v>7209.7999999999993</v>
      </c>
      <c r="C723" s="300">
        <f t="shared" si="25"/>
        <v>7209.12</v>
      </c>
    </row>
    <row r="724" spans="1:3" x14ac:dyDescent="0.2">
      <c r="A724" s="299">
        <f t="shared" si="24"/>
        <v>721</v>
      </c>
      <c r="B724" s="300">
        <f t="shared" si="25"/>
        <v>7219.68</v>
      </c>
      <c r="C724" s="300">
        <f t="shared" si="25"/>
        <v>7219.08</v>
      </c>
    </row>
    <row r="725" spans="1:3" x14ac:dyDescent="0.2">
      <c r="A725" s="299">
        <f t="shared" si="24"/>
        <v>722</v>
      </c>
      <c r="B725" s="300">
        <f t="shared" si="25"/>
        <v>7229.5599999999995</v>
      </c>
      <c r="C725" s="300">
        <f t="shared" si="25"/>
        <v>7229.04</v>
      </c>
    </row>
    <row r="726" spans="1:3" x14ac:dyDescent="0.2">
      <c r="A726" s="299">
        <f t="shared" si="24"/>
        <v>723</v>
      </c>
      <c r="B726" s="300">
        <f t="shared" si="25"/>
        <v>7239.44</v>
      </c>
      <c r="C726" s="300">
        <f t="shared" si="25"/>
        <v>7239.12</v>
      </c>
    </row>
    <row r="727" spans="1:3" x14ac:dyDescent="0.2">
      <c r="A727" s="299">
        <f t="shared" si="24"/>
        <v>724</v>
      </c>
      <c r="B727" s="300">
        <f t="shared" si="25"/>
        <v>7249.32</v>
      </c>
      <c r="C727" s="300">
        <f t="shared" si="25"/>
        <v>7249.08</v>
      </c>
    </row>
    <row r="728" spans="1:3" x14ac:dyDescent="0.2">
      <c r="A728" s="299">
        <f t="shared" si="24"/>
        <v>725</v>
      </c>
      <c r="B728" s="300">
        <f t="shared" si="25"/>
        <v>7259.7199999999993</v>
      </c>
      <c r="C728" s="300">
        <f t="shared" si="25"/>
        <v>7259.04</v>
      </c>
    </row>
    <row r="729" spans="1:3" x14ac:dyDescent="0.2">
      <c r="A729" s="299">
        <f t="shared" si="24"/>
        <v>726</v>
      </c>
      <c r="B729" s="300">
        <f t="shared" si="25"/>
        <v>7269.6</v>
      </c>
      <c r="C729" s="300">
        <f t="shared" si="25"/>
        <v>7269.12</v>
      </c>
    </row>
    <row r="730" spans="1:3" x14ac:dyDescent="0.2">
      <c r="A730" s="299">
        <f t="shared" si="24"/>
        <v>727</v>
      </c>
      <c r="B730" s="300">
        <f t="shared" ref="B730:C745" si="26">B$1+B230</f>
        <v>7279.48</v>
      </c>
      <c r="C730" s="300">
        <f t="shared" si="26"/>
        <v>7279.08</v>
      </c>
    </row>
    <row r="731" spans="1:3" x14ac:dyDescent="0.2">
      <c r="A731" s="299">
        <f t="shared" si="24"/>
        <v>728</v>
      </c>
      <c r="B731" s="300">
        <f t="shared" si="26"/>
        <v>7289.36</v>
      </c>
      <c r="C731" s="300">
        <f t="shared" si="26"/>
        <v>7289.04</v>
      </c>
    </row>
    <row r="732" spans="1:3" x14ac:dyDescent="0.2">
      <c r="A732" s="299">
        <f t="shared" si="24"/>
        <v>729</v>
      </c>
      <c r="B732" s="300">
        <f t="shared" si="26"/>
        <v>7299.76</v>
      </c>
      <c r="C732" s="300">
        <f t="shared" si="26"/>
        <v>7299.12</v>
      </c>
    </row>
    <row r="733" spans="1:3" x14ac:dyDescent="0.2">
      <c r="A733" s="299">
        <f t="shared" si="24"/>
        <v>730</v>
      </c>
      <c r="B733" s="300">
        <f t="shared" si="26"/>
        <v>7309.6399999999994</v>
      </c>
      <c r="C733" s="300">
        <f t="shared" si="26"/>
        <v>7309.08</v>
      </c>
    </row>
    <row r="734" spans="1:3" x14ac:dyDescent="0.2">
      <c r="A734" s="299">
        <f t="shared" si="24"/>
        <v>731</v>
      </c>
      <c r="B734" s="300">
        <f t="shared" si="26"/>
        <v>7319.5199999999995</v>
      </c>
      <c r="C734" s="300">
        <f t="shared" si="26"/>
        <v>7319.04</v>
      </c>
    </row>
    <row r="735" spans="1:3" x14ac:dyDescent="0.2">
      <c r="A735" s="299">
        <f t="shared" si="24"/>
        <v>732</v>
      </c>
      <c r="B735" s="300">
        <f t="shared" si="26"/>
        <v>7329.4</v>
      </c>
      <c r="C735" s="300">
        <f t="shared" si="26"/>
        <v>7329.12</v>
      </c>
    </row>
    <row r="736" spans="1:3" x14ac:dyDescent="0.2">
      <c r="A736" s="299">
        <f t="shared" si="24"/>
        <v>733</v>
      </c>
      <c r="B736" s="300">
        <f t="shared" si="26"/>
        <v>7339.7999999999993</v>
      </c>
      <c r="C736" s="300">
        <f t="shared" si="26"/>
        <v>7339.08</v>
      </c>
    </row>
    <row r="737" spans="1:3" x14ac:dyDescent="0.2">
      <c r="A737" s="299">
        <f t="shared" si="24"/>
        <v>734</v>
      </c>
      <c r="B737" s="300">
        <f t="shared" si="26"/>
        <v>7349.68</v>
      </c>
      <c r="C737" s="300">
        <f t="shared" si="26"/>
        <v>7349.04</v>
      </c>
    </row>
    <row r="738" spans="1:3" x14ac:dyDescent="0.2">
      <c r="A738" s="299">
        <f t="shared" si="24"/>
        <v>735</v>
      </c>
      <c r="B738" s="300">
        <f t="shared" si="26"/>
        <v>7359.5599999999995</v>
      </c>
      <c r="C738" s="300">
        <f t="shared" si="26"/>
        <v>7359.12</v>
      </c>
    </row>
    <row r="739" spans="1:3" x14ac:dyDescent="0.2">
      <c r="A739" s="299">
        <f t="shared" si="24"/>
        <v>736</v>
      </c>
      <c r="B739" s="300">
        <f t="shared" si="26"/>
        <v>7369.44</v>
      </c>
      <c r="C739" s="300">
        <f t="shared" si="26"/>
        <v>7369.08</v>
      </c>
    </row>
    <row r="740" spans="1:3" x14ac:dyDescent="0.2">
      <c r="A740" s="299">
        <f t="shared" si="24"/>
        <v>737</v>
      </c>
      <c r="B740" s="300">
        <f t="shared" si="26"/>
        <v>7379.32</v>
      </c>
      <c r="C740" s="300">
        <f t="shared" si="26"/>
        <v>7379.04</v>
      </c>
    </row>
    <row r="741" spans="1:3" x14ac:dyDescent="0.2">
      <c r="A741" s="299">
        <f t="shared" si="24"/>
        <v>738</v>
      </c>
      <c r="B741" s="300">
        <f t="shared" si="26"/>
        <v>7389.7199999999993</v>
      </c>
      <c r="C741" s="300">
        <f t="shared" si="26"/>
        <v>7389.12</v>
      </c>
    </row>
    <row r="742" spans="1:3" x14ac:dyDescent="0.2">
      <c r="A742" s="299">
        <f t="shared" si="24"/>
        <v>739</v>
      </c>
      <c r="B742" s="300">
        <f t="shared" si="26"/>
        <v>7399.6</v>
      </c>
      <c r="C742" s="300">
        <f t="shared" si="26"/>
        <v>7399.08</v>
      </c>
    </row>
    <row r="743" spans="1:3" x14ac:dyDescent="0.2">
      <c r="A743" s="299">
        <f t="shared" si="24"/>
        <v>740</v>
      </c>
      <c r="B743" s="300">
        <f t="shared" si="26"/>
        <v>7409.48</v>
      </c>
      <c r="C743" s="300">
        <f t="shared" si="26"/>
        <v>7409.04</v>
      </c>
    </row>
    <row r="744" spans="1:3" x14ac:dyDescent="0.2">
      <c r="A744" s="299">
        <f t="shared" si="24"/>
        <v>741</v>
      </c>
      <c r="B744" s="300">
        <f t="shared" si="26"/>
        <v>7419.36</v>
      </c>
      <c r="C744" s="300">
        <f t="shared" si="26"/>
        <v>7419.12</v>
      </c>
    </row>
    <row r="745" spans="1:3" x14ac:dyDescent="0.2">
      <c r="A745" s="299">
        <f t="shared" si="24"/>
        <v>742</v>
      </c>
      <c r="B745" s="300">
        <f t="shared" si="26"/>
        <v>7429.76</v>
      </c>
      <c r="C745" s="300">
        <f t="shared" si="26"/>
        <v>7429.08</v>
      </c>
    </row>
    <row r="746" spans="1:3" x14ac:dyDescent="0.2">
      <c r="A746" s="299">
        <f t="shared" si="24"/>
        <v>743</v>
      </c>
      <c r="B746" s="300">
        <f t="shared" ref="B746:C761" si="27">B$1+B246</f>
        <v>7439.6399999999994</v>
      </c>
      <c r="C746" s="300">
        <f t="shared" si="27"/>
        <v>7439.04</v>
      </c>
    </row>
    <row r="747" spans="1:3" x14ac:dyDescent="0.2">
      <c r="A747" s="299">
        <f t="shared" si="24"/>
        <v>744</v>
      </c>
      <c r="B747" s="300">
        <f t="shared" si="27"/>
        <v>7449.5199999999995</v>
      </c>
      <c r="C747" s="300">
        <f t="shared" si="27"/>
        <v>7449.12</v>
      </c>
    </row>
    <row r="748" spans="1:3" x14ac:dyDescent="0.2">
      <c r="A748" s="299">
        <f t="shared" si="24"/>
        <v>745</v>
      </c>
      <c r="B748" s="300">
        <f t="shared" si="27"/>
        <v>7459.4</v>
      </c>
      <c r="C748" s="300">
        <f t="shared" si="27"/>
        <v>7459.08</v>
      </c>
    </row>
    <row r="749" spans="1:3" x14ac:dyDescent="0.2">
      <c r="A749" s="299">
        <f t="shared" si="24"/>
        <v>746</v>
      </c>
      <c r="B749" s="300">
        <f t="shared" si="27"/>
        <v>7469.7999999999993</v>
      </c>
      <c r="C749" s="300">
        <f t="shared" si="27"/>
        <v>7469.04</v>
      </c>
    </row>
    <row r="750" spans="1:3" x14ac:dyDescent="0.2">
      <c r="A750" s="299">
        <f t="shared" si="24"/>
        <v>747</v>
      </c>
      <c r="B750" s="300">
        <f t="shared" si="27"/>
        <v>7479.68</v>
      </c>
      <c r="C750" s="300">
        <f t="shared" si="27"/>
        <v>7479.12</v>
      </c>
    </row>
    <row r="751" spans="1:3" x14ac:dyDescent="0.2">
      <c r="A751" s="299">
        <f t="shared" si="24"/>
        <v>748</v>
      </c>
      <c r="B751" s="300">
        <f t="shared" si="27"/>
        <v>7489.5599999999995</v>
      </c>
      <c r="C751" s="300">
        <f t="shared" si="27"/>
        <v>7489.08</v>
      </c>
    </row>
    <row r="752" spans="1:3" x14ac:dyDescent="0.2">
      <c r="A752" s="299">
        <f t="shared" si="24"/>
        <v>749</v>
      </c>
      <c r="B752" s="300">
        <f t="shared" si="27"/>
        <v>7499.44</v>
      </c>
      <c r="C752" s="300">
        <f t="shared" si="27"/>
        <v>7499.04</v>
      </c>
    </row>
    <row r="753" spans="1:3" x14ac:dyDescent="0.2">
      <c r="A753" s="299">
        <f t="shared" si="24"/>
        <v>750</v>
      </c>
      <c r="B753" s="300">
        <f t="shared" si="27"/>
        <v>7509.32</v>
      </c>
      <c r="C753" s="300">
        <f t="shared" si="27"/>
        <v>7509.12</v>
      </c>
    </row>
    <row r="754" spans="1:3" x14ac:dyDescent="0.2">
      <c r="A754" s="299">
        <f t="shared" si="24"/>
        <v>751</v>
      </c>
      <c r="B754" s="300">
        <f t="shared" si="27"/>
        <v>7519.7199999999993</v>
      </c>
      <c r="C754" s="300">
        <f t="shared" si="27"/>
        <v>7519.08</v>
      </c>
    </row>
    <row r="755" spans="1:3" x14ac:dyDescent="0.2">
      <c r="A755" s="299">
        <f t="shared" si="24"/>
        <v>752</v>
      </c>
      <c r="B755" s="300">
        <f t="shared" si="27"/>
        <v>7529.6</v>
      </c>
      <c r="C755" s="300">
        <f t="shared" si="27"/>
        <v>7529.04</v>
      </c>
    </row>
    <row r="756" spans="1:3" x14ac:dyDescent="0.2">
      <c r="A756" s="299">
        <f t="shared" si="24"/>
        <v>753</v>
      </c>
      <c r="B756" s="300">
        <f t="shared" si="27"/>
        <v>7539.48</v>
      </c>
      <c r="C756" s="300">
        <f t="shared" si="27"/>
        <v>7539.12</v>
      </c>
    </row>
    <row r="757" spans="1:3" x14ac:dyDescent="0.2">
      <c r="A757" s="299">
        <f t="shared" si="24"/>
        <v>754</v>
      </c>
      <c r="B757" s="300">
        <f t="shared" si="27"/>
        <v>7549.36</v>
      </c>
      <c r="C757" s="300">
        <f t="shared" si="27"/>
        <v>7549.08</v>
      </c>
    </row>
    <row r="758" spans="1:3" x14ac:dyDescent="0.2">
      <c r="A758" s="299">
        <f t="shared" si="24"/>
        <v>755</v>
      </c>
      <c r="B758" s="300">
        <f t="shared" si="27"/>
        <v>7559.76</v>
      </c>
      <c r="C758" s="300">
        <f t="shared" si="27"/>
        <v>7559.04</v>
      </c>
    </row>
    <row r="759" spans="1:3" x14ac:dyDescent="0.2">
      <c r="A759" s="299">
        <f t="shared" si="24"/>
        <v>756</v>
      </c>
      <c r="B759" s="300">
        <f t="shared" si="27"/>
        <v>7569.6399999999994</v>
      </c>
      <c r="C759" s="300">
        <f t="shared" si="27"/>
        <v>7569.12</v>
      </c>
    </row>
    <row r="760" spans="1:3" x14ac:dyDescent="0.2">
      <c r="A760" s="299">
        <f t="shared" si="24"/>
        <v>757</v>
      </c>
      <c r="B760" s="300">
        <f t="shared" si="27"/>
        <v>7579.5199999999995</v>
      </c>
      <c r="C760" s="300">
        <f t="shared" si="27"/>
        <v>7579.08</v>
      </c>
    </row>
    <row r="761" spans="1:3" x14ac:dyDescent="0.2">
      <c r="A761" s="299">
        <f t="shared" si="24"/>
        <v>758</v>
      </c>
      <c r="B761" s="300">
        <f t="shared" si="27"/>
        <v>7589.4</v>
      </c>
      <c r="C761" s="300">
        <f t="shared" si="27"/>
        <v>7589.04</v>
      </c>
    </row>
    <row r="762" spans="1:3" x14ac:dyDescent="0.2">
      <c r="A762" s="299">
        <f t="shared" si="24"/>
        <v>759</v>
      </c>
      <c r="B762" s="300">
        <f t="shared" ref="B762:C777" si="28">B$1+B262</f>
        <v>7599.7999999999993</v>
      </c>
      <c r="C762" s="300">
        <f t="shared" si="28"/>
        <v>7599.12</v>
      </c>
    </row>
    <row r="763" spans="1:3" x14ac:dyDescent="0.2">
      <c r="A763" s="299">
        <f t="shared" si="24"/>
        <v>760</v>
      </c>
      <c r="B763" s="300">
        <f t="shared" si="28"/>
        <v>7609.68</v>
      </c>
      <c r="C763" s="300">
        <f t="shared" si="28"/>
        <v>7609.08</v>
      </c>
    </row>
    <row r="764" spans="1:3" x14ac:dyDescent="0.2">
      <c r="A764" s="299">
        <f t="shared" si="24"/>
        <v>761</v>
      </c>
      <c r="B764" s="300">
        <f t="shared" si="28"/>
        <v>7619.5599999999995</v>
      </c>
      <c r="C764" s="300">
        <f t="shared" si="28"/>
        <v>7619.04</v>
      </c>
    </row>
    <row r="765" spans="1:3" x14ac:dyDescent="0.2">
      <c r="A765" s="299">
        <f t="shared" si="24"/>
        <v>762</v>
      </c>
      <c r="B765" s="300">
        <f t="shared" si="28"/>
        <v>7629.44</v>
      </c>
      <c r="C765" s="300">
        <f t="shared" si="28"/>
        <v>7629.12</v>
      </c>
    </row>
    <row r="766" spans="1:3" x14ac:dyDescent="0.2">
      <c r="A766" s="299">
        <f t="shared" si="24"/>
        <v>763</v>
      </c>
      <c r="B766" s="300">
        <f t="shared" si="28"/>
        <v>7639.32</v>
      </c>
      <c r="C766" s="300">
        <f t="shared" si="28"/>
        <v>7639.08</v>
      </c>
    </row>
    <row r="767" spans="1:3" x14ac:dyDescent="0.2">
      <c r="A767" s="299">
        <f t="shared" si="24"/>
        <v>764</v>
      </c>
      <c r="B767" s="300">
        <f t="shared" si="28"/>
        <v>7649.7199999999993</v>
      </c>
      <c r="C767" s="300">
        <f t="shared" si="28"/>
        <v>7649.04</v>
      </c>
    </row>
    <row r="768" spans="1:3" x14ac:dyDescent="0.2">
      <c r="A768" s="299">
        <f t="shared" si="24"/>
        <v>765</v>
      </c>
      <c r="B768" s="300">
        <f t="shared" si="28"/>
        <v>7659.6</v>
      </c>
      <c r="C768" s="300">
        <f t="shared" si="28"/>
        <v>7659.12</v>
      </c>
    </row>
    <row r="769" spans="1:3" x14ac:dyDescent="0.2">
      <c r="A769" s="299">
        <f t="shared" si="24"/>
        <v>766</v>
      </c>
      <c r="B769" s="300">
        <f t="shared" si="28"/>
        <v>7669.48</v>
      </c>
      <c r="C769" s="300">
        <f t="shared" si="28"/>
        <v>7669.08</v>
      </c>
    </row>
    <row r="770" spans="1:3" x14ac:dyDescent="0.2">
      <c r="A770" s="299">
        <f t="shared" si="24"/>
        <v>767</v>
      </c>
      <c r="B770" s="300">
        <f t="shared" si="28"/>
        <v>7679.36</v>
      </c>
      <c r="C770" s="300">
        <f t="shared" si="28"/>
        <v>7679.04</v>
      </c>
    </row>
    <row r="771" spans="1:3" x14ac:dyDescent="0.2">
      <c r="A771" s="299">
        <f t="shared" si="24"/>
        <v>768</v>
      </c>
      <c r="B771" s="300">
        <f t="shared" si="28"/>
        <v>7689.76</v>
      </c>
      <c r="C771" s="300">
        <f t="shared" si="28"/>
        <v>7689.12</v>
      </c>
    </row>
    <row r="772" spans="1:3" x14ac:dyDescent="0.2">
      <c r="A772" s="299">
        <f t="shared" si="24"/>
        <v>769</v>
      </c>
      <c r="B772" s="300">
        <f t="shared" si="28"/>
        <v>7699.6399999999994</v>
      </c>
      <c r="C772" s="300">
        <f t="shared" si="28"/>
        <v>7699.08</v>
      </c>
    </row>
    <row r="773" spans="1:3" x14ac:dyDescent="0.2">
      <c r="A773" s="299">
        <f t="shared" ref="A773:A836" si="29">A772+1</f>
        <v>770</v>
      </c>
      <c r="B773" s="300">
        <f t="shared" si="28"/>
        <v>7709.5199999999995</v>
      </c>
      <c r="C773" s="300">
        <f t="shared" si="28"/>
        <v>7709.04</v>
      </c>
    </row>
    <row r="774" spans="1:3" x14ac:dyDescent="0.2">
      <c r="A774" s="299">
        <f t="shared" si="29"/>
        <v>771</v>
      </c>
      <c r="B774" s="300">
        <f t="shared" si="28"/>
        <v>7719.4</v>
      </c>
      <c r="C774" s="300">
        <f t="shared" si="28"/>
        <v>7719.12</v>
      </c>
    </row>
    <row r="775" spans="1:3" x14ac:dyDescent="0.2">
      <c r="A775" s="299">
        <f t="shared" si="29"/>
        <v>772</v>
      </c>
      <c r="B775" s="300">
        <f t="shared" si="28"/>
        <v>7729.7999999999993</v>
      </c>
      <c r="C775" s="300">
        <f t="shared" si="28"/>
        <v>7729.08</v>
      </c>
    </row>
    <row r="776" spans="1:3" x14ac:dyDescent="0.2">
      <c r="A776" s="299">
        <f t="shared" si="29"/>
        <v>773</v>
      </c>
      <c r="B776" s="300">
        <f t="shared" si="28"/>
        <v>7739.68</v>
      </c>
      <c r="C776" s="300">
        <f t="shared" si="28"/>
        <v>7739.04</v>
      </c>
    </row>
    <row r="777" spans="1:3" x14ac:dyDescent="0.2">
      <c r="A777" s="299">
        <f t="shared" si="29"/>
        <v>774</v>
      </c>
      <c r="B777" s="300">
        <f t="shared" si="28"/>
        <v>7749.5599999999995</v>
      </c>
      <c r="C777" s="300">
        <f t="shared" si="28"/>
        <v>7749.12</v>
      </c>
    </row>
    <row r="778" spans="1:3" x14ac:dyDescent="0.2">
      <c r="A778" s="299">
        <f t="shared" si="29"/>
        <v>775</v>
      </c>
      <c r="B778" s="300">
        <f t="shared" ref="B778:C793" si="30">B$1+B278</f>
        <v>7759.44</v>
      </c>
      <c r="C778" s="300">
        <f t="shared" si="30"/>
        <v>7759.08</v>
      </c>
    </row>
    <row r="779" spans="1:3" x14ac:dyDescent="0.2">
      <c r="A779" s="299">
        <f t="shared" si="29"/>
        <v>776</v>
      </c>
      <c r="B779" s="300">
        <f t="shared" si="30"/>
        <v>7769.32</v>
      </c>
      <c r="C779" s="300">
        <f t="shared" si="30"/>
        <v>7769.04</v>
      </c>
    </row>
    <row r="780" spans="1:3" x14ac:dyDescent="0.2">
      <c r="A780" s="299">
        <f t="shared" si="29"/>
        <v>777</v>
      </c>
      <c r="B780" s="300">
        <f t="shared" si="30"/>
        <v>7779.7199999999993</v>
      </c>
      <c r="C780" s="300">
        <f t="shared" si="30"/>
        <v>7779.12</v>
      </c>
    </row>
    <row r="781" spans="1:3" x14ac:dyDescent="0.2">
      <c r="A781" s="299">
        <f t="shared" si="29"/>
        <v>778</v>
      </c>
      <c r="B781" s="300">
        <f t="shared" si="30"/>
        <v>7789.6</v>
      </c>
      <c r="C781" s="300">
        <f t="shared" si="30"/>
        <v>7789.08</v>
      </c>
    </row>
    <row r="782" spans="1:3" x14ac:dyDescent="0.2">
      <c r="A782" s="299">
        <f t="shared" si="29"/>
        <v>779</v>
      </c>
      <c r="B782" s="300">
        <f t="shared" si="30"/>
        <v>7799.48</v>
      </c>
      <c r="C782" s="300">
        <f t="shared" si="30"/>
        <v>7799.04</v>
      </c>
    </row>
    <row r="783" spans="1:3" x14ac:dyDescent="0.2">
      <c r="A783" s="299">
        <f t="shared" si="29"/>
        <v>780</v>
      </c>
      <c r="B783" s="300">
        <f t="shared" si="30"/>
        <v>7809.36</v>
      </c>
      <c r="C783" s="300">
        <f t="shared" si="30"/>
        <v>7809.12</v>
      </c>
    </row>
    <row r="784" spans="1:3" x14ac:dyDescent="0.2">
      <c r="A784" s="299">
        <f t="shared" si="29"/>
        <v>781</v>
      </c>
      <c r="B784" s="300">
        <f t="shared" si="30"/>
        <v>7819.76</v>
      </c>
      <c r="C784" s="300">
        <f t="shared" si="30"/>
        <v>7819.08</v>
      </c>
    </row>
    <row r="785" spans="1:3" x14ac:dyDescent="0.2">
      <c r="A785" s="299">
        <f t="shared" si="29"/>
        <v>782</v>
      </c>
      <c r="B785" s="300">
        <f t="shared" si="30"/>
        <v>7829.6399999999994</v>
      </c>
      <c r="C785" s="300">
        <f t="shared" si="30"/>
        <v>7829.04</v>
      </c>
    </row>
    <row r="786" spans="1:3" x14ac:dyDescent="0.2">
      <c r="A786" s="299">
        <f t="shared" si="29"/>
        <v>783</v>
      </c>
      <c r="B786" s="300">
        <f t="shared" si="30"/>
        <v>7839.5199999999995</v>
      </c>
      <c r="C786" s="300">
        <f t="shared" si="30"/>
        <v>7839.12</v>
      </c>
    </row>
    <row r="787" spans="1:3" x14ac:dyDescent="0.2">
      <c r="A787" s="299">
        <f t="shared" si="29"/>
        <v>784</v>
      </c>
      <c r="B787" s="300">
        <f t="shared" si="30"/>
        <v>7849.4</v>
      </c>
      <c r="C787" s="300">
        <f t="shared" si="30"/>
        <v>7849.08</v>
      </c>
    </row>
    <row r="788" spans="1:3" x14ac:dyDescent="0.2">
      <c r="A788" s="299">
        <f t="shared" si="29"/>
        <v>785</v>
      </c>
      <c r="B788" s="300">
        <f t="shared" si="30"/>
        <v>7859.7999999999993</v>
      </c>
      <c r="C788" s="300">
        <f t="shared" si="30"/>
        <v>7859.04</v>
      </c>
    </row>
    <row r="789" spans="1:3" x14ac:dyDescent="0.2">
      <c r="A789" s="299">
        <f t="shared" si="29"/>
        <v>786</v>
      </c>
      <c r="B789" s="300">
        <f t="shared" si="30"/>
        <v>7869.68</v>
      </c>
      <c r="C789" s="300">
        <f t="shared" si="30"/>
        <v>7869.12</v>
      </c>
    </row>
    <row r="790" spans="1:3" x14ac:dyDescent="0.2">
      <c r="A790" s="299">
        <f t="shared" si="29"/>
        <v>787</v>
      </c>
      <c r="B790" s="300">
        <f t="shared" si="30"/>
        <v>7879.5599999999995</v>
      </c>
      <c r="C790" s="300">
        <f t="shared" si="30"/>
        <v>7879.08</v>
      </c>
    </row>
    <row r="791" spans="1:3" x14ac:dyDescent="0.2">
      <c r="A791" s="299">
        <f t="shared" si="29"/>
        <v>788</v>
      </c>
      <c r="B791" s="300">
        <f t="shared" si="30"/>
        <v>7889.44</v>
      </c>
      <c r="C791" s="300">
        <f t="shared" si="30"/>
        <v>7889.04</v>
      </c>
    </row>
    <row r="792" spans="1:3" x14ac:dyDescent="0.2">
      <c r="A792" s="299">
        <f t="shared" si="29"/>
        <v>789</v>
      </c>
      <c r="B792" s="300">
        <f t="shared" si="30"/>
        <v>7899.32</v>
      </c>
      <c r="C792" s="300">
        <f t="shared" si="30"/>
        <v>7899.12</v>
      </c>
    </row>
    <row r="793" spans="1:3" x14ac:dyDescent="0.2">
      <c r="A793" s="299">
        <f t="shared" si="29"/>
        <v>790</v>
      </c>
      <c r="B793" s="300">
        <f t="shared" si="30"/>
        <v>7909.7199999999993</v>
      </c>
      <c r="C793" s="300">
        <f t="shared" si="30"/>
        <v>7909.08</v>
      </c>
    </row>
    <row r="794" spans="1:3" x14ac:dyDescent="0.2">
      <c r="A794" s="299">
        <f t="shared" si="29"/>
        <v>791</v>
      </c>
      <c r="B794" s="300">
        <f t="shared" ref="B794:C809" si="31">B$1+B294</f>
        <v>7919.6</v>
      </c>
      <c r="C794" s="300">
        <f t="shared" si="31"/>
        <v>7919.04</v>
      </c>
    </row>
    <row r="795" spans="1:3" x14ac:dyDescent="0.2">
      <c r="A795" s="299">
        <f t="shared" si="29"/>
        <v>792</v>
      </c>
      <c r="B795" s="300">
        <f t="shared" si="31"/>
        <v>7929.48</v>
      </c>
      <c r="C795" s="300">
        <f t="shared" si="31"/>
        <v>7929.12</v>
      </c>
    </row>
    <row r="796" spans="1:3" x14ac:dyDescent="0.2">
      <c r="A796" s="299">
        <f t="shared" si="29"/>
        <v>793</v>
      </c>
      <c r="B796" s="300">
        <f t="shared" si="31"/>
        <v>7939.36</v>
      </c>
      <c r="C796" s="300">
        <f t="shared" si="31"/>
        <v>7939.08</v>
      </c>
    </row>
    <row r="797" spans="1:3" x14ac:dyDescent="0.2">
      <c r="A797" s="299">
        <f t="shared" si="29"/>
        <v>794</v>
      </c>
      <c r="B797" s="300">
        <f t="shared" si="31"/>
        <v>7949.76</v>
      </c>
      <c r="C797" s="300">
        <f t="shared" si="31"/>
        <v>7949.04</v>
      </c>
    </row>
    <row r="798" spans="1:3" x14ac:dyDescent="0.2">
      <c r="A798" s="299">
        <f t="shared" si="29"/>
        <v>795</v>
      </c>
      <c r="B798" s="300">
        <f t="shared" si="31"/>
        <v>7959.6399999999994</v>
      </c>
      <c r="C798" s="300">
        <f t="shared" si="31"/>
        <v>7959.12</v>
      </c>
    </row>
    <row r="799" spans="1:3" x14ac:dyDescent="0.2">
      <c r="A799" s="299">
        <f t="shared" si="29"/>
        <v>796</v>
      </c>
      <c r="B799" s="300">
        <f t="shared" si="31"/>
        <v>7969.5199999999995</v>
      </c>
      <c r="C799" s="300">
        <f t="shared" si="31"/>
        <v>7969.08</v>
      </c>
    </row>
    <row r="800" spans="1:3" x14ac:dyDescent="0.2">
      <c r="A800" s="299">
        <f t="shared" si="29"/>
        <v>797</v>
      </c>
      <c r="B800" s="300">
        <f t="shared" si="31"/>
        <v>7979.4</v>
      </c>
      <c r="C800" s="300">
        <f t="shared" si="31"/>
        <v>7979.04</v>
      </c>
    </row>
    <row r="801" spans="1:3" x14ac:dyDescent="0.2">
      <c r="A801" s="299">
        <f t="shared" si="29"/>
        <v>798</v>
      </c>
      <c r="B801" s="300">
        <f t="shared" si="31"/>
        <v>7989.7999999999993</v>
      </c>
      <c r="C801" s="300">
        <f t="shared" si="31"/>
        <v>7989.12</v>
      </c>
    </row>
    <row r="802" spans="1:3" x14ac:dyDescent="0.2">
      <c r="A802" s="299">
        <f t="shared" si="29"/>
        <v>799</v>
      </c>
      <c r="B802" s="300">
        <f t="shared" si="31"/>
        <v>7999.68</v>
      </c>
      <c r="C802" s="300">
        <f t="shared" si="31"/>
        <v>7999.08</v>
      </c>
    </row>
    <row r="803" spans="1:3" x14ac:dyDescent="0.2">
      <c r="A803" s="299">
        <f t="shared" si="29"/>
        <v>800</v>
      </c>
      <c r="B803" s="300">
        <f t="shared" si="31"/>
        <v>8009.5599999999995</v>
      </c>
      <c r="C803" s="300">
        <f t="shared" si="31"/>
        <v>8009.04</v>
      </c>
    </row>
    <row r="804" spans="1:3" x14ac:dyDescent="0.2">
      <c r="A804" s="299">
        <f t="shared" si="29"/>
        <v>801</v>
      </c>
      <c r="B804" s="300">
        <f t="shared" si="31"/>
        <v>8019.44</v>
      </c>
      <c r="C804" s="300">
        <f t="shared" si="31"/>
        <v>8019.12</v>
      </c>
    </row>
    <row r="805" spans="1:3" x14ac:dyDescent="0.2">
      <c r="A805" s="299">
        <f t="shared" si="29"/>
        <v>802</v>
      </c>
      <c r="B805" s="300">
        <f t="shared" si="31"/>
        <v>8029.32</v>
      </c>
      <c r="C805" s="300">
        <f t="shared" si="31"/>
        <v>8029.08</v>
      </c>
    </row>
    <row r="806" spans="1:3" x14ac:dyDescent="0.2">
      <c r="A806" s="299">
        <f t="shared" si="29"/>
        <v>803</v>
      </c>
      <c r="B806" s="300">
        <f t="shared" si="31"/>
        <v>8039.7199999999993</v>
      </c>
      <c r="C806" s="300">
        <f t="shared" si="31"/>
        <v>8039.04</v>
      </c>
    </row>
    <row r="807" spans="1:3" x14ac:dyDescent="0.2">
      <c r="A807" s="299">
        <f t="shared" si="29"/>
        <v>804</v>
      </c>
      <c r="B807" s="300">
        <f t="shared" si="31"/>
        <v>8049.6</v>
      </c>
      <c r="C807" s="300">
        <f t="shared" si="31"/>
        <v>8049.12</v>
      </c>
    </row>
    <row r="808" spans="1:3" x14ac:dyDescent="0.2">
      <c r="A808" s="299">
        <f t="shared" si="29"/>
        <v>805</v>
      </c>
      <c r="B808" s="300">
        <f t="shared" si="31"/>
        <v>8059.48</v>
      </c>
      <c r="C808" s="300">
        <f t="shared" si="31"/>
        <v>8059.08</v>
      </c>
    </row>
    <row r="809" spans="1:3" x14ac:dyDescent="0.2">
      <c r="A809" s="299">
        <f t="shared" si="29"/>
        <v>806</v>
      </c>
      <c r="B809" s="300">
        <f t="shared" si="31"/>
        <v>8069.36</v>
      </c>
      <c r="C809" s="300">
        <f t="shared" si="31"/>
        <v>8069.04</v>
      </c>
    </row>
    <row r="810" spans="1:3" x14ac:dyDescent="0.2">
      <c r="A810" s="299">
        <f t="shared" si="29"/>
        <v>807</v>
      </c>
      <c r="B810" s="300">
        <f t="shared" ref="B810:C825" si="32">B$1+B310</f>
        <v>8079.76</v>
      </c>
      <c r="C810" s="300">
        <f t="shared" si="32"/>
        <v>8079.12</v>
      </c>
    </row>
    <row r="811" spans="1:3" x14ac:dyDescent="0.2">
      <c r="A811" s="299">
        <f t="shared" si="29"/>
        <v>808</v>
      </c>
      <c r="B811" s="300">
        <f t="shared" si="32"/>
        <v>8089.6399999999994</v>
      </c>
      <c r="C811" s="300">
        <f t="shared" si="32"/>
        <v>8089.08</v>
      </c>
    </row>
    <row r="812" spans="1:3" x14ac:dyDescent="0.2">
      <c r="A812" s="299">
        <f t="shared" si="29"/>
        <v>809</v>
      </c>
      <c r="B812" s="300">
        <f t="shared" si="32"/>
        <v>8099.5199999999995</v>
      </c>
      <c r="C812" s="300">
        <f t="shared" si="32"/>
        <v>8099.04</v>
      </c>
    </row>
    <row r="813" spans="1:3" x14ac:dyDescent="0.2">
      <c r="A813" s="299">
        <f t="shared" si="29"/>
        <v>810</v>
      </c>
      <c r="B813" s="300">
        <f t="shared" si="32"/>
        <v>8109.4</v>
      </c>
      <c r="C813" s="300">
        <f t="shared" si="32"/>
        <v>8109.12</v>
      </c>
    </row>
    <row r="814" spans="1:3" x14ac:dyDescent="0.2">
      <c r="A814" s="299">
        <f t="shared" si="29"/>
        <v>811</v>
      </c>
      <c r="B814" s="300">
        <f t="shared" si="32"/>
        <v>8119.7999999999993</v>
      </c>
      <c r="C814" s="300">
        <f t="shared" si="32"/>
        <v>8119.08</v>
      </c>
    </row>
    <row r="815" spans="1:3" x14ac:dyDescent="0.2">
      <c r="A815" s="299">
        <f t="shared" si="29"/>
        <v>812</v>
      </c>
      <c r="B815" s="300">
        <f t="shared" si="32"/>
        <v>8129.68</v>
      </c>
      <c r="C815" s="300">
        <f t="shared" si="32"/>
        <v>8129.04</v>
      </c>
    </row>
    <row r="816" spans="1:3" x14ac:dyDescent="0.2">
      <c r="A816" s="299">
        <f t="shared" si="29"/>
        <v>813</v>
      </c>
      <c r="B816" s="300">
        <f t="shared" si="32"/>
        <v>8139.5599999999995</v>
      </c>
      <c r="C816" s="300">
        <f t="shared" si="32"/>
        <v>8139.12</v>
      </c>
    </row>
    <row r="817" spans="1:3" x14ac:dyDescent="0.2">
      <c r="A817" s="299">
        <f t="shared" si="29"/>
        <v>814</v>
      </c>
      <c r="B817" s="300">
        <f t="shared" si="32"/>
        <v>8149.44</v>
      </c>
      <c r="C817" s="300">
        <f t="shared" si="32"/>
        <v>8149.08</v>
      </c>
    </row>
    <row r="818" spans="1:3" x14ac:dyDescent="0.2">
      <c r="A818" s="299">
        <f t="shared" si="29"/>
        <v>815</v>
      </c>
      <c r="B818" s="300">
        <f t="shared" si="32"/>
        <v>8159.32</v>
      </c>
      <c r="C818" s="300">
        <f t="shared" si="32"/>
        <v>8159.04</v>
      </c>
    </row>
    <row r="819" spans="1:3" x14ac:dyDescent="0.2">
      <c r="A819" s="299">
        <f t="shared" si="29"/>
        <v>816</v>
      </c>
      <c r="B819" s="300">
        <f t="shared" si="32"/>
        <v>8169.7199999999993</v>
      </c>
      <c r="C819" s="300">
        <f t="shared" si="32"/>
        <v>8169.12</v>
      </c>
    </row>
    <row r="820" spans="1:3" x14ac:dyDescent="0.2">
      <c r="A820" s="299">
        <f t="shared" si="29"/>
        <v>817</v>
      </c>
      <c r="B820" s="300">
        <f t="shared" si="32"/>
        <v>8179.6</v>
      </c>
      <c r="C820" s="300">
        <f t="shared" si="32"/>
        <v>8179.08</v>
      </c>
    </row>
    <row r="821" spans="1:3" x14ac:dyDescent="0.2">
      <c r="A821" s="299">
        <f t="shared" si="29"/>
        <v>818</v>
      </c>
      <c r="B821" s="300">
        <f t="shared" si="32"/>
        <v>8189.48</v>
      </c>
      <c r="C821" s="300">
        <f t="shared" si="32"/>
        <v>8189.04</v>
      </c>
    </row>
    <row r="822" spans="1:3" x14ac:dyDescent="0.2">
      <c r="A822" s="299">
        <f t="shared" si="29"/>
        <v>819</v>
      </c>
      <c r="B822" s="300">
        <f t="shared" si="32"/>
        <v>8199.36</v>
      </c>
      <c r="C822" s="300">
        <f t="shared" si="32"/>
        <v>8199.119999999999</v>
      </c>
    </row>
    <row r="823" spans="1:3" x14ac:dyDescent="0.2">
      <c r="A823" s="299">
        <f t="shared" si="29"/>
        <v>820</v>
      </c>
      <c r="B823" s="300">
        <f t="shared" si="32"/>
        <v>8209.76</v>
      </c>
      <c r="C823" s="300">
        <f t="shared" si="32"/>
        <v>8209.08</v>
      </c>
    </row>
    <row r="824" spans="1:3" x14ac:dyDescent="0.2">
      <c r="A824" s="299">
        <f t="shared" si="29"/>
        <v>821</v>
      </c>
      <c r="B824" s="300">
        <f t="shared" si="32"/>
        <v>8219.64</v>
      </c>
      <c r="C824" s="300">
        <f t="shared" si="32"/>
        <v>8219.0400000000009</v>
      </c>
    </row>
    <row r="825" spans="1:3" x14ac:dyDescent="0.2">
      <c r="A825" s="299">
        <f t="shared" si="29"/>
        <v>822</v>
      </c>
      <c r="B825" s="300">
        <f t="shared" si="32"/>
        <v>8229.52</v>
      </c>
      <c r="C825" s="300">
        <f t="shared" si="32"/>
        <v>8229.119999999999</v>
      </c>
    </row>
    <row r="826" spans="1:3" x14ac:dyDescent="0.2">
      <c r="A826" s="299">
        <f t="shared" si="29"/>
        <v>823</v>
      </c>
      <c r="B826" s="300">
        <f t="shared" ref="B826:C841" si="33">B$1+B326</f>
        <v>8239.4</v>
      </c>
      <c r="C826" s="300">
        <f t="shared" si="33"/>
        <v>8239.08</v>
      </c>
    </row>
    <row r="827" spans="1:3" x14ac:dyDescent="0.2">
      <c r="A827" s="299">
        <f t="shared" si="29"/>
        <v>824</v>
      </c>
      <c r="B827" s="300">
        <f t="shared" si="33"/>
        <v>8249.7999999999993</v>
      </c>
      <c r="C827" s="300">
        <f t="shared" si="33"/>
        <v>8249.0400000000009</v>
      </c>
    </row>
    <row r="828" spans="1:3" x14ac:dyDescent="0.2">
      <c r="A828" s="299">
        <f t="shared" si="29"/>
        <v>825</v>
      </c>
      <c r="B828" s="300">
        <f t="shared" si="33"/>
        <v>8259.68</v>
      </c>
      <c r="C828" s="300">
        <f t="shared" si="33"/>
        <v>8259.119999999999</v>
      </c>
    </row>
    <row r="829" spans="1:3" x14ac:dyDescent="0.2">
      <c r="A829" s="299">
        <f t="shared" si="29"/>
        <v>826</v>
      </c>
      <c r="B829" s="300">
        <f t="shared" si="33"/>
        <v>8269.56</v>
      </c>
      <c r="C829" s="300">
        <f t="shared" si="33"/>
        <v>8269.08</v>
      </c>
    </row>
    <row r="830" spans="1:3" x14ac:dyDescent="0.2">
      <c r="A830" s="299">
        <f t="shared" si="29"/>
        <v>827</v>
      </c>
      <c r="B830" s="300">
        <f t="shared" si="33"/>
        <v>8279.4399999999987</v>
      </c>
      <c r="C830" s="300">
        <f t="shared" si="33"/>
        <v>8279.0400000000009</v>
      </c>
    </row>
    <row r="831" spans="1:3" x14ac:dyDescent="0.2">
      <c r="A831" s="299">
        <f t="shared" si="29"/>
        <v>828</v>
      </c>
      <c r="B831" s="300">
        <f t="shared" si="33"/>
        <v>8289.32</v>
      </c>
      <c r="C831" s="300">
        <f t="shared" si="33"/>
        <v>8289.119999999999</v>
      </c>
    </row>
    <row r="832" spans="1:3" x14ac:dyDescent="0.2">
      <c r="A832" s="299">
        <f t="shared" si="29"/>
        <v>829</v>
      </c>
      <c r="B832" s="300">
        <f t="shared" si="33"/>
        <v>8299.7199999999993</v>
      </c>
      <c r="C832" s="300">
        <f t="shared" si="33"/>
        <v>8299.08</v>
      </c>
    </row>
    <row r="833" spans="1:3" x14ac:dyDescent="0.2">
      <c r="A833" s="299">
        <f t="shared" si="29"/>
        <v>830</v>
      </c>
      <c r="B833" s="300">
        <f t="shared" si="33"/>
        <v>8309.6</v>
      </c>
      <c r="C833" s="300">
        <f t="shared" si="33"/>
        <v>8309.0400000000009</v>
      </c>
    </row>
    <row r="834" spans="1:3" x14ac:dyDescent="0.2">
      <c r="A834" s="299">
        <f t="shared" si="29"/>
        <v>831</v>
      </c>
      <c r="B834" s="300">
        <f t="shared" si="33"/>
        <v>8319.48</v>
      </c>
      <c r="C834" s="300">
        <f t="shared" si="33"/>
        <v>8319.119999999999</v>
      </c>
    </row>
    <row r="835" spans="1:3" x14ac:dyDescent="0.2">
      <c r="A835" s="299">
        <f t="shared" si="29"/>
        <v>832</v>
      </c>
      <c r="B835" s="300">
        <f t="shared" si="33"/>
        <v>8329.36</v>
      </c>
      <c r="C835" s="300">
        <f t="shared" si="33"/>
        <v>8329.08</v>
      </c>
    </row>
    <row r="836" spans="1:3" x14ac:dyDescent="0.2">
      <c r="A836" s="299">
        <f t="shared" si="29"/>
        <v>833</v>
      </c>
      <c r="B836" s="300">
        <f t="shared" si="33"/>
        <v>8339.76</v>
      </c>
      <c r="C836" s="300">
        <f t="shared" si="33"/>
        <v>8339.0400000000009</v>
      </c>
    </row>
    <row r="837" spans="1:3" x14ac:dyDescent="0.2">
      <c r="A837" s="299">
        <f t="shared" ref="A837:A900" si="34">A836+1</f>
        <v>834</v>
      </c>
      <c r="B837" s="300">
        <f t="shared" si="33"/>
        <v>8349.64</v>
      </c>
      <c r="C837" s="300">
        <f t="shared" si="33"/>
        <v>8349.119999999999</v>
      </c>
    </row>
    <row r="838" spans="1:3" x14ac:dyDescent="0.2">
      <c r="A838" s="299">
        <f t="shared" si="34"/>
        <v>835</v>
      </c>
      <c r="B838" s="300">
        <f t="shared" si="33"/>
        <v>8359.52</v>
      </c>
      <c r="C838" s="300">
        <f t="shared" si="33"/>
        <v>8359.08</v>
      </c>
    </row>
    <row r="839" spans="1:3" x14ac:dyDescent="0.2">
      <c r="A839" s="299">
        <f t="shared" si="34"/>
        <v>836</v>
      </c>
      <c r="B839" s="300">
        <f t="shared" si="33"/>
        <v>8369.4</v>
      </c>
      <c r="C839" s="300">
        <f t="shared" si="33"/>
        <v>8369.0400000000009</v>
      </c>
    </row>
    <row r="840" spans="1:3" x14ac:dyDescent="0.2">
      <c r="A840" s="299">
        <f t="shared" si="34"/>
        <v>837</v>
      </c>
      <c r="B840" s="300">
        <f t="shared" si="33"/>
        <v>8379.7999999999993</v>
      </c>
      <c r="C840" s="300">
        <f t="shared" si="33"/>
        <v>8379.119999999999</v>
      </c>
    </row>
    <row r="841" spans="1:3" x14ac:dyDescent="0.2">
      <c r="A841" s="299">
        <f t="shared" si="34"/>
        <v>838</v>
      </c>
      <c r="B841" s="300">
        <f t="shared" si="33"/>
        <v>8389.68</v>
      </c>
      <c r="C841" s="300">
        <f t="shared" si="33"/>
        <v>8389.08</v>
      </c>
    </row>
    <row r="842" spans="1:3" x14ac:dyDescent="0.2">
      <c r="A842" s="299">
        <f t="shared" si="34"/>
        <v>839</v>
      </c>
      <c r="B842" s="300">
        <f t="shared" ref="B842:C857" si="35">B$1+B342</f>
        <v>8399.56</v>
      </c>
      <c r="C842" s="300">
        <f t="shared" si="35"/>
        <v>8399.0400000000009</v>
      </c>
    </row>
    <row r="843" spans="1:3" x14ac:dyDescent="0.2">
      <c r="A843" s="299">
        <f t="shared" si="34"/>
        <v>840</v>
      </c>
      <c r="B843" s="300">
        <f t="shared" si="35"/>
        <v>8409.4399999999987</v>
      </c>
      <c r="C843" s="300">
        <f t="shared" si="35"/>
        <v>8409.119999999999</v>
      </c>
    </row>
    <row r="844" spans="1:3" x14ac:dyDescent="0.2">
      <c r="A844" s="299">
        <f t="shared" si="34"/>
        <v>841</v>
      </c>
      <c r="B844" s="300">
        <f t="shared" si="35"/>
        <v>8419.32</v>
      </c>
      <c r="C844" s="300">
        <f t="shared" si="35"/>
        <v>8419.08</v>
      </c>
    </row>
    <row r="845" spans="1:3" x14ac:dyDescent="0.2">
      <c r="A845" s="299">
        <f t="shared" si="34"/>
        <v>842</v>
      </c>
      <c r="B845" s="300">
        <f t="shared" si="35"/>
        <v>8429.7199999999993</v>
      </c>
      <c r="C845" s="300">
        <f t="shared" si="35"/>
        <v>8429.0400000000009</v>
      </c>
    </row>
    <row r="846" spans="1:3" x14ac:dyDescent="0.2">
      <c r="A846" s="299">
        <f t="shared" si="34"/>
        <v>843</v>
      </c>
      <c r="B846" s="300">
        <f t="shared" si="35"/>
        <v>8439.6</v>
      </c>
      <c r="C846" s="300">
        <f t="shared" si="35"/>
        <v>8439.119999999999</v>
      </c>
    </row>
    <row r="847" spans="1:3" x14ac:dyDescent="0.2">
      <c r="A847" s="299">
        <f t="shared" si="34"/>
        <v>844</v>
      </c>
      <c r="B847" s="300">
        <f t="shared" si="35"/>
        <v>8449.48</v>
      </c>
      <c r="C847" s="300">
        <f t="shared" si="35"/>
        <v>8449.08</v>
      </c>
    </row>
    <row r="848" spans="1:3" x14ac:dyDescent="0.2">
      <c r="A848" s="299">
        <f t="shared" si="34"/>
        <v>845</v>
      </c>
      <c r="B848" s="300">
        <f t="shared" si="35"/>
        <v>8459.36</v>
      </c>
      <c r="C848" s="300">
        <f t="shared" si="35"/>
        <v>8459.0400000000009</v>
      </c>
    </row>
    <row r="849" spans="1:3" x14ac:dyDescent="0.2">
      <c r="A849" s="299">
        <f t="shared" si="34"/>
        <v>846</v>
      </c>
      <c r="B849" s="300">
        <f t="shared" si="35"/>
        <v>8469.76</v>
      </c>
      <c r="C849" s="300">
        <f t="shared" si="35"/>
        <v>8469.119999999999</v>
      </c>
    </row>
    <row r="850" spans="1:3" x14ac:dyDescent="0.2">
      <c r="A850" s="299">
        <f t="shared" si="34"/>
        <v>847</v>
      </c>
      <c r="B850" s="300">
        <f t="shared" si="35"/>
        <v>8479.64</v>
      </c>
      <c r="C850" s="300">
        <f t="shared" si="35"/>
        <v>8479.08</v>
      </c>
    </row>
    <row r="851" spans="1:3" x14ac:dyDescent="0.2">
      <c r="A851" s="299">
        <f t="shared" si="34"/>
        <v>848</v>
      </c>
      <c r="B851" s="300">
        <f t="shared" si="35"/>
        <v>8489.52</v>
      </c>
      <c r="C851" s="300">
        <f t="shared" si="35"/>
        <v>8489.0400000000009</v>
      </c>
    </row>
    <row r="852" spans="1:3" x14ac:dyDescent="0.2">
      <c r="A852" s="299">
        <f t="shared" si="34"/>
        <v>849</v>
      </c>
      <c r="B852" s="300">
        <f t="shared" si="35"/>
        <v>8499.4</v>
      </c>
      <c r="C852" s="300">
        <f t="shared" si="35"/>
        <v>8499.119999999999</v>
      </c>
    </row>
    <row r="853" spans="1:3" x14ac:dyDescent="0.2">
      <c r="A853" s="299">
        <f t="shared" si="34"/>
        <v>850</v>
      </c>
      <c r="B853" s="300">
        <f t="shared" si="35"/>
        <v>8509.7999999999993</v>
      </c>
      <c r="C853" s="300">
        <f t="shared" si="35"/>
        <v>8509.08</v>
      </c>
    </row>
    <row r="854" spans="1:3" x14ac:dyDescent="0.2">
      <c r="A854" s="299">
        <f t="shared" si="34"/>
        <v>851</v>
      </c>
      <c r="B854" s="300">
        <f t="shared" si="35"/>
        <v>8519.68</v>
      </c>
      <c r="C854" s="300">
        <f t="shared" si="35"/>
        <v>8519.0400000000009</v>
      </c>
    </row>
    <row r="855" spans="1:3" x14ac:dyDescent="0.2">
      <c r="A855" s="299">
        <f t="shared" si="34"/>
        <v>852</v>
      </c>
      <c r="B855" s="300">
        <f t="shared" si="35"/>
        <v>8529.56</v>
      </c>
      <c r="C855" s="300">
        <f t="shared" si="35"/>
        <v>8529.119999999999</v>
      </c>
    </row>
    <row r="856" spans="1:3" x14ac:dyDescent="0.2">
      <c r="A856" s="299">
        <f t="shared" si="34"/>
        <v>853</v>
      </c>
      <c r="B856" s="300">
        <f t="shared" si="35"/>
        <v>8539.4399999999987</v>
      </c>
      <c r="C856" s="300">
        <f t="shared" si="35"/>
        <v>8539.08</v>
      </c>
    </row>
    <row r="857" spans="1:3" x14ac:dyDescent="0.2">
      <c r="A857" s="299">
        <f t="shared" si="34"/>
        <v>854</v>
      </c>
      <c r="B857" s="300">
        <f t="shared" si="35"/>
        <v>8549.32</v>
      </c>
      <c r="C857" s="300">
        <f t="shared" si="35"/>
        <v>8549.0400000000009</v>
      </c>
    </row>
    <row r="858" spans="1:3" x14ac:dyDescent="0.2">
      <c r="A858" s="299">
        <f t="shared" si="34"/>
        <v>855</v>
      </c>
      <c r="B858" s="300">
        <f t="shared" ref="B858:C873" si="36">B$1+B358</f>
        <v>8559.7199999999993</v>
      </c>
      <c r="C858" s="300">
        <f t="shared" si="36"/>
        <v>8559.119999999999</v>
      </c>
    </row>
    <row r="859" spans="1:3" x14ac:dyDescent="0.2">
      <c r="A859" s="299">
        <f t="shared" si="34"/>
        <v>856</v>
      </c>
      <c r="B859" s="300">
        <f t="shared" si="36"/>
        <v>8569.6</v>
      </c>
      <c r="C859" s="300">
        <f t="shared" si="36"/>
        <v>8569.08</v>
      </c>
    </row>
    <row r="860" spans="1:3" x14ac:dyDescent="0.2">
      <c r="A860" s="299">
        <f t="shared" si="34"/>
        <v>857</v>
      </c>
      <c r="B860" s="300">
        <f t="shared" si="36"/>
        <v>8579.48</v>
      </c>
      <c r="C860" s="300">
        <f t="shared" si="36"/>
        <v>8579.0400000000009</v>
      </c>
    </row>
    <row r="861" spans="1:3" x14ac:dyDescent="0.2">
      <c r="A861" s="299">
        <f t="shared" si="34"/>
        <v>858</v>
      </c>
      <c r="B861" s="300">
        <f t="shared" si="36"/>
        <v>8589.36</v>
      </c>
      <c r="C861" s="300">
        <f t="shared" si="36"/>
        <v>8589.119999999999</v>
      </c>
    </row>
    <row r="862" spans="1:3" x14ac:dyDescent="0.2">
      <c r="A862" s="299">
        <f t="shared" si="34"/>
        <v>859</v>
      </c>
      <c r="B862" s="300">
        <f t="shared" si="36"/>
        <v>8599.76</v>
      </c>
      <c r="C862" s="300">
        <f t="shared" si="36"/>
        <v>8599.08</v>
      </c>
    </row>
    <row r="863" spans="1:3" x14ac:dyDescent="0.2">
      <c r="A863" s="299">
        <f t="shared" si="34"/>
        <v>860</v>
      </c>
      <c r="B863" s="300">
        <f t="shared" si="36"/>
        <v>8609.5399999999991</v>
      </c>
      <c r="C863" s="300">
        <f t="shared" si="36"/>
        <v>8609.0400000000009</v>
      </c>
    </row>
    <row r="864" spans="1:3" x14ac:dyDescent="0.2">
      <c r="A864" s="299">
        <f t="shared" si="34"/>
        <v>861</v>
      </c>
      <c r="B864" s="300">
        <f t="shared" si="36"/>
        <v>8619.52</v>
      </c>
      <c r="C864" s="300">
        <f t="shared" si="36"/>
        <v>8619.119999999999</v>
      </c>
    </row>
    <row r="865" spans="1:3" x14ac:dyDescent="0.2">
      <c r="A865" s="299">
        <f t="shared" si="34"/>
        <v>862</v>
      </c>
      <c r="B865" s="300">
        <f t="shared" si="36"/>
        <v>8629.4</v>
      </c>
      <c r="C865" s="300">
        <f t="shared" si="36"/>
        <v>8629.08</v>
      </c>
    </row>
    <row r="866" spans="1:3" x14ac:dyDescent="0.2">
      <c r="A866" s="299">
        <f t="shared" si="34"/>
        <v>863</v>
      </c>
      <c r="B866" s="300">
        <f t="shared" si="36"/>
        <v>8639.7999999999993</v>
      </c>
      <c r="C866" s="300">
        <f t="shared" si="36"/>
        <v>8639.0400000000009</v>
      </c>
    </row>
    <row r="867" spans="1:3" x14ac:dyDescent="0.2">
      <c r="A867" s="299">
        <f t="shared" si="34"/>
        <v>864</v>
      </c>
      <c r="B867" s="300">
        <f t="shared" si="36"/>
        <v>8649.68</v>
      </c>
      <c r="C867" s="300">
        <f t="shared" si="36"/>
        <v>8649.119999999999</v>
      </c>
    </row>
    <row r="868" spans="1:3" x14ac:dyDescent="0.2">
      <c r="A868" s="299">
        <f t="shared" si="34"/>
        <v>865</v>
      </c>
      <c r="B868" s="300">
        <f t="shared" si="36"/>
        <v>8659.56</v>
      </c>
      <c r="C868" s="300">
        <f t="shared" si="36"/>
        <v>8659.08</v>
      </c>
    </row>
    <row r="869" spans="1:3" x14ac:dyDescent="0.2">
      <c r="A869" s="299">
        <f t="shared" si="34"/>
        <v>866</v>
      </c>
      <c r="B869" s="300">
        <f t="shared" si="36"/>
        <v>8669.4399999999987</v>
      </c>
      <c r="C869" s="300">
        <f t="shared" si="36"/>
        <v>8669.0400000000009</v>
      </c>
    </row>
    <row r="870" spans="1:3" x14ac:dyDescent="0.2">
      <c r="A870" s="299">
        <f t="shared" si="34"/>
        <v>867</v>
      </c>
      <c r="B870" s="300">
        <f t="shared" si="36"/>
        <v>8679.32</v>
      </c>
      <c r="C870" s="300">
        <f t="shared" si="36"/>
        <v>8679.119999999999</v>
      </c>
    </row>
    <row r="871" spans="1:3" x14ac:dyDescent="0.2">
      <c r="A871" s="299">
        <f t="shared" si="34"/>
        <v>868</v>
      </c>
      <c r="B871" s="300">
        <f t="shared" si="36"/>
        <v>8689.7199999999993</v>
      </c>
      <c r="C871" s="300">
        <f t="shared" si="36"/>
        <v>8689.08</v>
      </c>
    </row>
    <row r="872" spans="1:3" x14ac:dyDescent="0.2">
      <c r="A872" s="299">
        <f t="shared" si="34"/>
        <v>869</v>
      </c>
      <c r="B872" s="300">
        <f t="shared" si="36"/>
        <v>8699.6</v>
      </c>
      <c r="C872" s="300">
        <f t="shared" si="36"/>
        <v>8699.0400000000009</v>
      </c>
    </row>
    <row r="873" spans="1:3" x14ac:dyDescent="0.2">
      <c r="A873" s="299">
        <f t="shared" si="34"/>
        <v>870</v>
      </c>
      <c r="B873" s="300">
        <f t="shared" si="36"/>
        <v>8709.48</v>
      </c>
      <c r="C873" s="300">
        <f t="shared" si="36"/>
        <v>8709.119999999999</v>
      </c>
    </row>
    <row r="874" spans="1:3" x14ac:dyDescent="0.2">
      <c r="A874" s="299">
        <f t="shared" si="34"/>
        <v>871</v>
      </c>
      <c r="B874" s="300">
        <f t="shared" ref="B874:C889" si="37">B$1+B374</f>
        <v>8719.36</v>
      </c>
      <c r="C874" s="300">
        <f t="shared" si="37"/>
        <v>8719.08</v>
      </c>
    </row>
    <row r="875" spans="1:3" x14ac:dyDescent="0.2">
      <c r="A875" s="299">
        <f t="shared" si="34"/>
        <v>872</v>
      </c>
      <c r="B875" s="300">
        <f t="shared" si="37"/>
        <v>8729.76</v>
      </c>
      <c r="C875" s="300">
        <f t="shared" si="37"/>
        <v>8729.0400000000009</v>
      </c>
    </row>
    <row r="876" spans="1:3" x14ac:dyDescent="0.2">
      <c r="A876" s="299">
        <f t="shared" si="34"/>
        <v>873</v>
      </c>
      <c r="B876" s="300">
        <f t="shared" si="37"/>
        <v>8739.64</v>
      </c>
      <c r="C876" s="300">
        <f t="shared" si="37"/>
        <v>8739.119999999999</v>
      </c>
    </row>
    <row r="877" spans="1:3" x14ac:dyDescent="0.2">
      <c r="A877" s="299">
        <f t="shared" si="34"/>
        <v>874</v>
      </c>
      <c r="B877" s="300">
        <f t="shared" si="37"/>
        <v>8749.52</v>
      </c>
      <c r="C877" s="300">
        <f t="shared" si="37"/>
        <v>8749.08</v>
      </c>
    </row>
    <row r="878" spans="1:3" x14ac:dyDescent="0.2">
      <c r="A878" s="299">
        <f t="shared" si="34"/>
        <v>875</v>
      </c>
      <c r="B878" s="300">
        <f t="shared" si="37"/>
        <v>8759.4</v>
      </c>
      <c r="C878" s="300">
        <f t="shared" si="37"/>
        <v>8759.0400000000009</v>
      </c>
    </row>
    <row r="879" spans="1:3" x14ac:dyDescent="0.2">
      <c r="A879" s="299">
        <f t="shared" si="34"/>
        <v>876</v>
      </c>
      <c r="B879" s="300">
        <f t="shared" si="37"/>
        <v>8769.7999999999993</v>
      </c>
      <c r="C879" s="300">
        <f t="shared" si="37"/>
        <v>8769.119999999999</v>
      </c>
    </row>
    <row r="880" spans="1:3" x14ac:dyDescent="0.2">
      <c r="A880" s="299">
        <f t="shared" si="34"/>
        <v>877</v>
      </c>
      <c r="B880" s="300">
        <f t="shared" si="37"/>
        <v>8779.68</v>
      </c>
      <c r="C880" s="300">
        <f t="shared" si="37"/>
        <v>8779.08</v>
      </c>
    </row>
    <row r="881" spans="1:3" x14ac:dyDescent="0.2">
      <c r="A881" s="299">
        <f t="shared" si="34"/>
        <v>878</v>
      </c>
      <c r="B881" s="300">
        <f t="shared" si="37"/>
        <v>8789.56</v>
      </c>
      <c r="C881" s="300">
        <f t="shared" si="37"/>
        <v>8789.0400000000009</v>
      </c>
    </row>
    <row r="882" spans="1:3" x14ac:dyDescent="0.2">
      <c r="A882" s="299">
        <f t="shared" si="34"/>
        <v>879</v>
      </c>
      <c r="B882" s="300">
        <f t="shared" si="37"/>
        <v>8799.4399999999987</v>
      </c>
      <c r="C882" s="300">
        <f t="shared" si="37"/>
        <v>8799.119999999999</v>
      </c>
    </row>
    <row r="883" spans="1:3" x14ac:dyDescent="0.2">
      <c r="A883" s="299">
        <f t="shared" si="34"/>
        <v>880</v>
      </c>
      <c r="B883" s="300">
        <f t="shared" si="37"/>
        <v>8809.32</v>
      </c>
      <c r="C883" s="300">
        <f t="shared" si="37"/>
        <v>8809.08</v>
      </c>
    </row>
    <row r="884" spans="1:3" x14ac:dyDescent="0.2">
      <c r="A884" s="299">
        <f t="shared" si="34"/>
        <v>881</v>
      </c>
      <c r="B884" s="300">
        <f t="shared" si="37"/>
        <v>8819.7199999999993</v>
      </c>
      <c r="C884" s="300">
        <f t="shared" si="37"/>
        <v>8819.0400000000009</v>
      </c>
    </row>
    <row r="885" spans="1:3" x14ac:dyDescent="0.2">
      <c r="A885" s="299">
        <f t="shared" si="34"/>
        <v>882</v>
      </c>
      <c r="B885" s="300">
        <f t="shared" si="37"/>
        <v>8829.6</v>
      </c>
      <c r="C885" s="300">
        <f t="shared" si="37"/>
        <v>8829.119999999999</v>
      </c>
    </row>
    <row r="886" spans="1:3" x14ac:dyDescent="0.2">
      <c r="A886" s="299">
        <f t="shared" si="34"/>
        <v>883</v>
      </c>
      <c r="B886" s="300">
        <f t="shared" si="37"/>
        <v>8839.48</v>
      </c>
      <c r="C886" s="300">
        <f t="shared" si="37"/>
        <v>8839.08</v>
      </c>
    </row>
    <row r="887" spans="1:3" x14ac:dyDescent="0.2">
      <c r="A887" s="299">
        <f t="shared" si="34"/>
        <v>884</v>
      </c>
      <c r="B887" s="300">
        <f t="shared" si="37"/>
        <v>8849.36</v>
      </c>
      <c r="C887" s="300">
        <f t="shared" si="37"/>
        <v>8849.0400000000009</v>
      </c>
    </row>
    <row r="888" spans="1:3" x14ac:dyDescent="0.2">
      <c r="A888" s="299">
        <f t="shared" si="34"/>
        <v>885</v>
      </c>
      <c r="B888" s="300">
        <f t="shared" si="37"/>
        <v>8859.76</v>
      </c>
      <c r="C888" s="300">
        <f t="shared" si="37"/>
        <v>8859.119999999999</v>
      </c>
    </row>
    <row r="889" spans="1:3" x14ac:dyDescent="0.2">
      <c r="A889" s="299">
        <f t="shared" si="34"/>
        <v>886</v>
      </c>
      <c r="B889" s="300">
        <f t="shared" si="37"/>
        <v>8869.64</v>
      </c>
      <c r="C889" s="300">
        <f t="shared" si="37"/>
        <v>8869.08</v>
      </c>
    </row>
    <row r="890" spans="1:3" x14ac:dyDescent="0.2">
      <c r="A890" s="299">
        <f t="shared" si="34"/>
        <v>887</v>
      </c>
      <c r="B890" s="300">
        <f t="shared" ref="B890:C905" si="38">B$1+B390</f>
        <v>8879.52</v>
      </c>
      <c r="C890" s="300">
        <f t="shared" si="38"/>
        <v>8879.0400000000009</v>
      </c>
    </row>
    <row r="891" spans="1:3" x14ac:dyDescent="0.2">
      <c r="A891" s="299">
        <f t="shared" si="34"/>
        <v>888</v>
      </c>
      <c r="B891" s="300">
        <f t="shared" si="38"/>
        <v>8889.4</v>
      </c>
      <c r="C891" s="300">
        <f t="shared" si="38"/>
        <v>8889.119999999999</v>
      </c>
    </row>
    <row r="892" spans="1:3" x14ac:dyDescent="0.2">
      <c r="A892" s="299">
        <f t="shared" si="34"/>
        <v>889</v>
      </c>
      <c r="B892" s="300">
        <f t="shared" si="38"/>
        <v>8899.7999999999993</v>
      </c>
      <c r="C892" s="300">
        <f t="shared" si="38"/>
        <v>8899.08</v>
      </c>
    </row>
    <row r="893" spans="1:3" x14ac:dyDescent="0.2">
      <c r="A893" s="299">
        <f t="shared" si="34"/>
        <v>890</v>
      </c>
      <c r="B893" s="300">
        <f t="shared" si="38"/>
        <v>8909.68</v>
      </c>
      <c r="C893" s="300">
        <f t="shared" si="38"/>
        <v>8909.0400000000009</v>
      </c>
    </row>
    <row r="894" spans="1:3" x14ac:dyDescent="0.2">
      <c r="A894" s="299">
        <f t="shared" si="34"/>
        <v>891</v>
      </c>
      <c r="B894" s="300">
        <f t="shared" si="38"/>
        <v>8919.56</v>
      </c>
      <c r="C894" s="300">
        <f t="shared" si="38"/>
        <v>8919.119999999999</v>
      </c>
    </row>
    <row r="895" spans="1:3" x14ac:dyDescent="0.2">
      <c r="A895" s="299">
        <f t="shared" si="34"/>
        <v>892</v>
      </c>
      <c r="B895" s="300">
        <f t="shared" si="38"/>
        <v>8929.4399999999987</v>
      </c>
      <c r="C895" s="300">
        <f t="shared" si="38"/>
        <v>8929.08</v>
      </c>
    </row>
    <row r="896" spans="1:3" x14ac:dyDescent="0.2">
      <c r="A896" s="299">
        <f t="shared" si="34"/>
        <v>893</v>
      </c>
      <c r="B896" s="300">
        <f t="shared" si="38"/>
        <v>8939.32</v>
      </c>
      <c r="C896" s="300">
        <f t="shared" si="38"/>
        <v>8939.0400000000009</v>
      </c>
    </row>
    <row r="897" spans="1:3" x14ac:dyDescent="0.2">
      <c r="A897" s="299">
        <f t="shared" si="34"/>
        <v>894</v>
      </c>
      <c r="B897" s="300">
        <f t="shared" si="38"/>
        <v>8949.7199999999993</v>
      </c>
      <c r="C897" s="300">
        <f t="shared" si="38"/>
        <v>8949.119999999999</v>
      </c>
    </row>
    <row r="898" spans="1:3" x14ac:dyDescent="0.2">
      <c r="A898" s="299">
        <f t="shared" si="34"/>
        <v>895</v>
      </c>
      <c r="B898" s="300">
        <f t="shared" si="38"/>
        <v>8959.6</v>
      </c>
      <c r="C898" s="300">
        <f t="shared" si="38"/>
        <v>8959.08</v>
      </c>
    </row>
    <row r="899" spans="1:3" x14ac:dyDescent="0.2">
      <c r="A899" s="299">
        <f t="shared" si="34"/>
        <v>896</v>
      </c>
      <c r="B899" s="300">
        <f t="shared" si="38"/>
        <v>8969.48</v>
      </c>
      <c r="C899" s="300">
        <f t="shared" si="38"/>
        <v>8969.0400000000009</v>
      </c>
    </row>
    <row r="900" spans="1:3" x14ac:dyDescent="0.2">
      <c r="A900" s="299">
        <f t="shared" si="34"/>
        <v>897</v>
      </c>
      <c r="B900" s="300">
        <f t="shared" si="38"/>
        <v>8979.36</v>
      </c>
      <c r="C900" s="300">
        <f t="shared" si="38"/>
        <v>8979.119999999999</v>
      </c>
    </row>
    <row r="901" spans="1:3" x14ac:dyDescent="0.2">
      <c r="A901" s="299">
        <f t="shared" ref="A901:A964" si="39">A900+1</f>
        <v>898</v>
      </c>
      <c r="B901" s="300">
        <f t="shared" si="38"/>
        <v>8989.76</v>
      </c>
      <c r="C901" s="300">
        <f t="shared" si="38"/>
        <v>8989.08</v>
      </c>
    </row>
    <row r="902" spans="1:3" x14ac:dyDescent="0.2">
      <c r="A902" s="299">
        <f t="shared" si="39"/>
        <v>899</v>
      </c>
      <c r="B902" s="300">
        <f t="shared" si="38"/>
        <v>8999.64</v>
      </c>
      <c r="C902" s="300">
        <f t="shared" si="38"/>
        <v>8999.0400000000009</v>
      </c>
    </row>
    <row r="903" spans="1:3" x14ac:dyDescent="0.2">
      <c r="A903" s="299">
        <f t="shared" si="39"/>
        <v>900</v>
      </c>
      <c r="B903" s="300">
        <f t="shared" si="38"/>
        <v>9009.52</v>
      </c>
      <c r="C903" s="300">
        <f t="shared" si="38"/>
        <v>9009.119999999999</v>
      </c>
    </row>
    <row r="904" spans="1:3" x14ac:dyDescent="0.2">
      <c r="A904" s="299">
        <f t="shared" si="39"/>
        <v>901</v>
      </c>
      <c r="B904" s="300">
        <f t="shared" si="38"/>
        <v>9019.4</v>
      </c>
      <c r="C904" s="300">
        <f t="shared" si="38"/>
        <v>9019.08</v>
      </c>
    </row>
    <row r="905" spans="1:3" x14ac:dyDescent="0.2">
      <c r="A905" s="299">
        <f t="shared" si="39"/>
        <v>902</v>
      </c>
      <c r="B905" s="300">
        <f t="shared" si="38"/>
        <v>9029.7999999999993</v>
      </c>
      <c r="C905" s="300">
        <f t="shared" si="38"/>
        <v>9029.0400000000009</v>
      </c>
    </row>
    <row r="906" spans="1:3" x14ac:dyDescent="0.2">
      <c r="A906" s="299">
        <f t="shared" si="39"/>
        <v>903</v>
      </c>
      <c r="B906" s="300">
        <f t="shared" ref="B906:C921" si="40">B$1+B406</f>
        <v>9039.68</v>
      </c>
      <c r="C906" s="300">
        <f t="shared" si="40"/>
        <v>9039.119999999999</v>
      </c>
    </row>
    <row r="907" spans="1:3" x14ac:dyDescent="0.2">
      <c r="A907" s="299">
        <f t="shared" si="39"/>
        <v>904</v>
      </c>
      <c r="B907" s="300">
        <f t="shared" si="40"/>
        <v>9049.56</v>
      </c>
      <c r="C907" s="300">
        <f t="shared" si="40"/>
        <v>9049.08</v>
      </c>
    </row>
    <row r="908" spans="1:3" x14ac:dyDescent="0.2">
      <c r="A908" s="299">
        <f t="shared" si="39"/>
        <v>905</v>
      </c>
      <c r="B908" s="300">
        <f t="shared" si="40"/>
        <v>9059.4399999999987</v>
      </c>
      <c r="C908" s="300">
        <f t="shared" si="40"/>
        <v>9059.0400000000009</v>
      </c>
    </row>
    <row r="909" spans="1:3" x14ac:dyDescent="0.2">
      <c r="A909" s="299">
        <f t="shared" si="39"/>
        <v>906</v>
      </c>
      <c r="B909" s="300">
        <f t="shared" si="40"/>
        <v>9069.32</v>
      </c>
      <c r="C909" s="300">
        <f t="shared" si="40"/>
        <v>9069.119999999999</v>
      </c>
    </row>
    <row r="910" spans="1:3" x14ac:dyDescent="0.2">
      <c r="A910" s="299">
        <f t="shared" si="39"/>
        <v>907</v>
      </c>
      <c r="B910" s="300">
        <f t="shared" si="40"/>
        <v>9079.7199999999993</v>
      </c>
      <c r="C910" s="300">
        <f t="shared" si="40"/>
        <v>9079.08</v>
      </c>
    </row>
    <row r="911" spans="1:3" x14ac:dyDescent="0.2">
      <c r="A911" s="299">
        <f t="shared" si="39"/>
        <v>908</v>
      </c>
      <c r="B911" s="300">
        <f t="shared" si="40"/>
        <v>9089.6</v>
      </c>
      <c r="C911" s="300">
        <f t="shared" si="40"/>
        <v>9089.0400000000009</v>
      </c>
    </row>
    <row r="912" spans="1:3" x14ac:dyDescent="0.2">
      <c r="A912" s="299">
        <f t="shared" si="39"/>
        <v>909</v>
      </c>
      <c r="B912" s="300">
        <f t="shared" si="40"/>
        <v>9099.48</v>
      </c>
      <c r="C912" s="300">
        <f t="shared" si="40"/>
        <v>9099.119999999999</v>
      </c>
    </row>
    <row r="913" spans="1:3" x14ac:dyDescent="0.2">
      <c r="A913" s="299">
        <f t="shared" si="39"/>
        <v>910</v>
      </c>
      <c r="B913" s="300">
        <f t="shared" si="40"/>
        <v>9109.36</v>
      </c>
      <c r="C913" s="300">
        <f t="shared" si="40"/>
        <v>9109.08</v>
      </c>
    </row>
    <row r="914" spans="1:3" x14ac:dyDescent="0.2">
      <c r="A914" s="299">
        <f t="shared" si="39"/>
        <v>911</v>
      </c>
      <c r="B914" s="300">
        <f t="shared" si="40"/>
        <v>9119.7599999999984</v>
      </c>
      <c r="C914" s="300">
        <f t="shared" si="40"/>
        <v>9119.0400000000009</v>
      </c>
    </row>
    <row r="915" spans="1:3" x14ac:dyDescent="0.2">
      <c r="A915" s="299">
        <f t="shared" si="39"/>
        <v>912</v>
      </c>
      <c r="B915" s="300">
        <f t="shared" si="40"/>
        <v>9129.64</v>
      </c>
      <c r="C915" s="300">
        <f t="shared" si="40"/>
        <v>9129.119999999999</v>
      </c>
    </row>
    <row r="916" spans="1:3" x14ac:dyDescent="0.2">
      <c r="A916" s="299">
        <f t="shared" si="39"/>
        <v>913</v>
      </c>
      <c r="B916" s="300">
        <f t="shared" si="40"/>
        <v>9139.52</v>
      </c>
      <c r="C916" s="300">
        <f t="shared" si="40"/>
        <v>9139.08</v>
      </c>
    </row>
    <row r="917" spans="1:3" x14ac:dyDescent="0.2">
      <c r="A917" s="299">
        <f t="shared" si="39"/>
        <v>914</v>
      </c>
      <c r="B917" s="300">
        <f t="shared" si="40"/>
        <v>9149.4</v>
      </c>
      <c r="C917" s="300">
        <f t="shared" si="40"/>
        <v>9149.0400000000009</v>
      </c>
    </row>
    <row r="918" spans="1:3" x14ac:dyDescent="0.2">
      <c r="A918" s="299">
        <f t="shared" si="39"/>
        <v>915</v>
      </c>
      <c r="B918" s="300">
        <f t="shared" si="40"/>
        <v>9159.7999999999993</v>
      </c>
      <c r="C918" s="300">
        <f t="shared" si="40"/>
        <v>9159.119999999999</v>
      </c>
    </row>
    <row r="919" spans="1:3" x14ac:dyDescent="0.2">
      <c r="A919" s="299">
        <f t="shared" si="39"/>
        <v>916</v>
      </c>
      <c r="B919" s="300">
        <f t="shared" si="40"/>
        <v>9169.68</v>
      </c>
      <c r="C919" s="300">
        <f t="shared" si="40"/>
        <v>9169.08</v>
      </c>
    </row>
    <row r="920" spans="1:3" x14ac:dyDescent="0.2">
      <c r="A920" s="299">
        <f t="shared" si="39"/>
        <v>917</v>
      </c>
      <c r="B920" s="300">
        <f t="shared" si="40"/>
        <v>9179.56</v>
      </c>
      <c r="C920" s="300">
        <f t="shared" si="40"/>
        <v>9179.0400000000009</v>
      </c>
    </row>
    <row r="921" spans="1:3" x14ac:dyDescent="0.2">
      <c r="A921" s="299">
        <f t="shared" si="39"/>
        <v>918</v>
      </c>
      <c r="B921" s="300">
        <f t="shared" si="40"/>
        <v>9189.4399999999987</v>
      </c>
      <c r="C921" s="300">
        <f t="shared" si="40"/>
        <v>9189.119999999999</v>
      </c>
    </row>
    <row r="922" spans="1:3" x14ac:dyDescent="0.2">
      <c r="A922" s="299">
        <f t="shared" si="39"/>
        <v>919</v>
      </c>
      <c r="B922" s="300">
        <f t="shared" ref="B922:C937" si="41">B$1+B422</f>
        <v>9199.32</v>
      </c>
      <c r="C922" s="300">
        <f t="shared" si="41"/>
        <v>9199.08</v>
      </c>
    </row>
    <row r="923" spans="1:3" x14ac:dyDescent="0.2">
      <c r="A923" s="299">
        <f t="shared" si="39"/>
        <v>920</v>
      </c>
      <c r="B923" s="300">
        <f t="shared" si="41"/>
        <v>9209.7199999999993</v>
      </c>
      <c r="C923" s="300">
        <f t="shared" si="41"/>
        <v>9209.0400000000009</v>
      </c>
    </row>
    <row r="924" spans="1:3" x14ac:dyDescent="0.2">
      <c r="A924" s="299">
        <f t="shared" si="39"/>
        <v>921</v>
      </c>
      <c r="B924" s="300">
        <f t="shared" si="41"/>
        <v>9219.5999999999985</v>
      </c>
      <c r="C924" s="300">
        <f t="shared" si="41"/>
        <v>9219.119999999999</v>
      </c>
    </row>
    <row r="925" spans="1:3" x14ac:dyDescent="0.2">
      <c r="A925" s="299">
        <f t="shared" si="39"/>
        <v>922</v>
      </c>
      <c r="B925" s="300">
        <f t="shared" si="41"/>
        <v>9229.48</v>
      </c>
      <c r="C925" s="300">
        <f t="shared" si="41"/>
        <v>9229.08</v>
      </c>
    </row>
    <row r="926" spans="1:3" x14ac:dyDescent="0.2">
      <c r="A926" s="299">
        <f t="shared" si="39"/>
        <v>923</v>
      </c>
      <c r="B926" s="300">
        <f t="shared" si="41"/>
        <v>9239.36</v>
      </c>
      <c r="C926" s="300">
        <f t="shared" si="41"/>
        <v>9239.0400000000009</v>
      </c>
    </row>
    <row r="927" spans="1:3" x14ac:dyDescent="0.2">
      <c r="A927" s="299">
        <f t="shared" si="39"/>
        <v>924</v>
      </c>
      <c r="B927" s="300">
        <f t="shared" si="41"/>
        <v>9249.7599999999984</v>
      </c>
      <c r="C927" s="300">
        <f t="shared" si="41"/>
        <v>9249.119999999999</v>
      </c>
    </row>
    <row r="928" spans="1:3" x14ac:dyDescent="0.2">
      <c r="A928" s="299">
        <f t="shared" si="39"/>
        <v>925</v>
      </c>
      <c r="B928" s="300">
        <f t="shared" si="41"/>
        <v>9259.64</v>
      </c>
      <c r="C928" s="300">
        <f t="shared" si="41"/>
        <v>9259.08</v>
      </c>
    </row>
    <row r="929" spans="1:3" x14ac:dyDescent="0.2">
      <c r="A929" s="299">
        <f t="shared" si="39"/>
        <v>926</v>
      </c>
      <c r="B929" s="300">
        <f t="shared" si="41"/>
        <v>9269.52</v>
      </c>
      <c r="C929" s="300">
        <f t="shared" si="41"/>
        <v>9269.0400000000009</v>
      </c>
    </row>
    <row r="930" spans="1:3" x14ac:dyDescent="0.2">
      <c r="A930" s="299">
        <f t="shared" si="39"/>
        <v>927</v>
      </c>
      <c r="B930" s="300">
        <f t="shared" si="41"/>
        <v>9279.4</v>
      </c>
      <c r="C930" s="300">
        <f t="shared" si="41"/>
        <v>9279.119999999999</v>
      </c>
    </row>
    <row r="931" spans="1:3" x14ac:dyDescent="0.2">
      <c r="A931" s="299">
        <f t="shared" si="39"/>
        <v>928</v>
      </c>
      <c r="B931" s="300">
        <f t="shared" si="41"/>
        <v>9289.7999999999993</v>
      </c>
      <c r="C931" s="300">
        <f t="shared" si="41"/>
        <v>9289.08</v>
      </c>
    </row>
    <row r="932" spans="1:3" x14ac:dyDescent="0.2">
      <c r="A932" s="299">
        <f t="shared" si="39"/>
        <v>929</v>
      </c>
      <c r="B932" s="300">
        <f t="shared" si="41"/>
        <v>9299.68</v>
      </c>
      <c r="C932" s="300">
        <f t="shared" si="41"/>
        <v>9299.0400000000009</v>
      </c>
    </row>
    <row r="933" spans="1:3" x14ac:dyDescent="0.2">
      <c r="A933" s="299">
        <f t="shared" si="39"/>
        <v>930</v>
      </c>
      <c r="B933" s="300">
        <f t="shared" si="41"/>
        <v>9309.56</v>
      </c>
      <c r="C933" s="300">
        <f t="shared" si="41"/>
        <v>9309.119999999999</v>
      </c>
    </row>
    <row r="934" spans="1:3" x14ac:dyDescent="0.2">
      <c r="A934" s="299">
        <f t="shared" si="39"/>
        <v>931</v>
      </c>
      <c r="B934" s="300">
        <f t="shared" si="41"/>
        <v>9319.4399999999987</v>
      </c>
      <c r="C934" s="300">
        <f t="shared" si="41"/>
        <v>9319.08</v>
      </c>
    </row>
    <row r="935" spans="1:3" x14ac:dyDescent="0.2">
      <c r="A935" s="299">
        <f t="shared" si="39"/>
        <v>932</v>
      </c>
      <c r="B935" s="300">
        <f t="shared" si="41"/>
        <v>9329.32</v>
      </c>
      <c r="C935" s="300">
        <f t="shared" si="41"/>
        <v>9329.0400000000009</v>
      </c>
    </row>
    <row r="936" spans="1:3" x14ac:dyDescent="0.2">
      <c r="A936" s="299">
        <f t="shared" si="39"/>
        <v>933</v>
      </c>
      <c r="B936" s="300">
        <f t="shared" si="41"/>
        <v>9339.7199999999993</v>
      </c>
      <c r="C936" s="300">
        <f t="shared" si="41"/>
        <v>9339.119999999999</v>
      </c>
    </row>
    <row r="937" spans="1:3" x14ac:dyDescent="0.2">
      <c r="A937" s="299">
        <f t="shared" si="39"/>
        <v>934</v>
      </c>
      <c r="B937" s="300">
        <f t="shared" si="41"/>
        <v>9349.5999999999985</v>
      </c>
      <c r="C937" s="300">
        <f t="shared" si="41"/>
        <v>9349.08</v>
      </c>
    </row>
    <row r="938" spans="1:3" x14ac:dyDescent="0.2">
      <c r="A938" s="299">
        <f t="shared" si="39"/>
        <v>935</v>
      </c>
      <c r="B938" s="300">
        <f t="shared" ref="B938:C953" si="42">B$1+B438</f>
        <v>9359.48</v>
      </c>
      <c r="C938" s="300">
        <f t="shared" si="42"/>
        <v>9359.0400000000009</v>
      </c>
    </row>
    <row r="939" spans="1:3" x14ac:dyDescent="0.2">
      <c r="A939" s="299">
        <f t="shared" si="39"/>
        <v>936</v>
      </c>
      <c r="B939" s="300">
        <f t="shared" si="42"/>
        <v>9369.36</v>
      </c>
      <c r="C939" s="300">
        <f t="shared" si="42"/>
        <v>9369.119999999999</v>
      </c>
    </row>
    <row r="940" spans="1:3" x14ac:dyDescent="0.2">
      <c r="A940" s="299">
        <f t="shared" si="39"/>
        <v>937</v>
      </c>
      <c r="B940" s="300">
        <f t="shared" si="42"/>
        <v>9379.7599999999984</v>
      </c>
      <c r="C940" s="300">
        <f t="shared" si="42"/>
        <v>9379.08</v>
      </c>
    </row>
    <row r="941" spans="1:3" x14ac:dyDescent="0.2">
      <c r="A941" s="299">
        <f t="shared" si="39"/>
        <v>938</v>
      </c>
      <c r="B941" s="300">
        <f t="shared" si="42"/>
        <v>9389.64</v>
      </c>
      <c r="C941" s="300">
        <f t="shared" si="42"/>
        <v>9389.0400000000009</v>
      </c>
    </row>
    <row r="942" spans="1:3" x14ac:dyDescent="0.2">
      <c r="A942" s="299">
        <f t="shared" si="39"/>
        <v>939</v>
      </c>
      <c r="B942" s="300">
        <f t="shared" si="42"/>
        <v>9399.52</v>
      </c>
      <c r="C942" s="300">
        <f t="shared" si="42"/>
        <v>9399.119999999999</v>
      </c>
    </row>
    <row r="943" spans="1:3" x14ac:dyDescent="0.2">
      <c r="A943" s="299">
        <f t="shared" si="39"/>
        <v>940</v>
      </c>
      <c r="B943" s="300">
        <f t="shared" si="42"/>
        <v>9409.4</v>
      </c>
      <c r="C943" s="300">
        <f t="shared" si="42"/>
        <v>9409.08</v>
      </c>
    </row>
    <row r="944" spans="1:3" x14ac:dyDescent="0.2">
      <c r="A944" s="299">
        <f t="shared" si="39"/>
        <v>941</v>
      </c>
      <c r="B944" s="300">
        <f t="shared" si="42"/>
        <v>9419.7999999999993</v>
      </c>
      <c r="C944" s="300">
        <f t="shared" si="42"/>
        <v>9419.0400000000009</v>
      </c>
    </row>
    <row r="945" spans="1:3" x14ac:dyDescent="0.2">
      <c r="A945" s="299">
        <f t="shared" si="39"/>
        <v>942</v>
      </c>
      <c r="B945" s="300">
        <f t="shared" si="42"/>
        <v>9429.68</v>
      </c>
      <c r="C945" s="300">
        <f t="shared" si="42"/>
        <v>9429.119999999999</v>
      </c>
    </row>
    <row r="946" spans="1:3" x14ac:dyDescent="0.2">
      <c r="A946" s="299">
        <f t="shared" si="39"/>
        <v>943</v>
      </c>
      <c r="B946" s="300">
        <f t="shared" si="42"/>
        <v>9439.56</v>
      </c>
      <c r="C946" s="300">
        <f t="shared" si="42"/>
        <v>9439.08</v>
      </c>
    </row>
    <row r="947" spans="1:3" x14ac:dyDescent="0.2">
      <c r="A947" s="299">
        <f t="shared" si="39"/>
        <v>944</v>
      </c>
      <c r="B947" s="300">
        <f t="shared" si="42"/>
        <v>9449.4399999999987</v>
      </c>
      <c r="C947" s="300">
        <f t="shared" si="42"/>
        <v>9449.0400000000009</v>
      </c>
    </row>
    <row r="948" spans="1:3" x14ac:dyDescent="0.2">
      <c r="A948" s="299">
        <f t="shared" si="39"/>
        <v>945</v>
      </c>
      <c r="B948" s="300">
        <f t="shared" si="42"/>
        <v>9459.32</v>
      </c>
      <c r="C948" s="300">
        <f t="shared" si="42"/>
        <v>9459.119999999999</v>
      </c>
    </row>
    <row r="949" spans="1:3" x14ac:dyDescent="0.2">
      <c r="A949" s="299">
        <f t="shared" si="39"/>
        <v>946</v>
      </c>
      <c r="B949" s="300">
        <f t="shared" si="42"/>
        <v>9469.7199999999993</v>
      </c>
      <c r="C949" s="300">
        <f t="shared" si="42"/>
        <v>9469.08</v>
      </c>
    </row>
    <row r="950" spans="1:3" x14ac:dyDescent="0.2">
      <c r="A950" s="299">
        <f t="shared" si="39"/>
        <v>947</v>
      </c>
      <c r="B950" s="300">
        <f t="shared" si="42"/>
        <v>9479.5999999999985</v>
      </c>
      <c r="C950" s="300">
        <f t="shared" si="42"/>
        <v>9479.0400000000009</v>
      </c>
    </row>
    <row r="951" spans="1:3" x14ac:dyDescent="0.2">
      <c r="A951" s="299">
        <f t="shared" si="39"/>
        <v>948</v>
      </c>
      <c r="B951" s="300">
        <f t="shared" si="42"/>
        <v>9489.48</v>
      </c>
      <c r="C951" s="300">
        <f t="shared" si="42"/>
        <v>9489.119999999999</v>
      </c>
    </row>
    <row r="952" spans="1:3" x14ac:dyDescent="0.2">
      <c r="A952" s="299">
        <f t="shared" si="39"/>
        <v>949</v>
      </c>
      <c r="B952" s="300">
        <f t="shared" si="42"/>
        <v>9499.36</v>
      </c>
      <c r="C952" s="300">
        <f t="shared" si="42"/>
        <v>9499.08</v>
      </c>
    </row>
    <row r="953" spans="1:3" x14ac:dyDescent="0.2">
      <c r="A953" s="299">
        <f t="shared" si="39"/>
        <v>950</v>
      </c>
      <c r="B953" s="300">
        <f t="shared" si="42"/>
        <v>9509.7599999999984</v>
      </c>
      <c r="C953" s="300">
        <f t="shared" si="42"/>
        <v>9509.0400000000009</v>
      </c>
    </row>
    <row r="954" spans="1:3" x14ac:dyDescent="0.2">
      <c r="A954" s="299">
        <f t="shared" si="39"/>
        <v>951</v>
      </c>
      <c r="B954" s="300">
        <f t="shared" ref="B954:C969" si="43">B$1+B454</f>
        <v>9519.64</v>
      </c>
      <c r="C954" s="300">
        <f t="shared" si="43"/>
        <v>9519.119999999999</v>
      </c>
    </row>
    <row r="955" spans="1:3" x14ac:dyDescent="0.2">
      <c r="A955" s="299">
        <f t="shared" si="39"/>
        <v>952</v>
      </c>
      <c r="B955" s="300">
        <f t="shared" si="43"/>
        <v>9529.52</v>
      </c>
      <c r="C955" s="300">
        <f t="shared" si="43"/>
        <v>9529.08</v>
      </c>
    </row>
    <row r="956" spans="1:3" x14ac:dyDescent="0.2">
      <c r="A956" s="299">
        <f t="shared" si="39"/>
        <v>953</v>
      </c>
      <c r="B956" s="300">
        <f t="shared" si="43"/>
        <v>9539.4</v>
      </c>
      <c r="C956" s="300">
        <f t="shared" si="43"/>
        <v>9539.0400000000009</v>
      </c>
    </row>
    <row r="957" spans="1:3" x14ac:dyDescent="0.2">
      <c r="A957" s="299">
        <f t="shared" si="39"/>
        <v>954</v>
      </c>
      <c r="B957" s="300">
        <f t="shared" si="43"/>
        <v>9549.7999999999993</v>
      </c>
      <c r="C957" s="300">
        <f t="shared" si="43"/>
        <v>9549.119999999999</v>
      </c>
    </row>
    <row r="958" spans="1:3" x14ac:dyDescent="0.2">
      <c r="A958" s="299">
        <f t="shared" si="39"/>
        <v>955</v>
      </c>
      <c r="B958" s="300">
        <f t="shared" si="43"/>
        <v>9559.68</v>
      </c>
      <c r="C958" s="300">
        <f t="shared" si="43"/>
        <v>9559.08</v>
      </c>
    </row>
    <row r="959" spans="1:3" x14ac:dyDescent="0.2">
      <c r="A959" s="299">
        <f t="shared" si="39"/>
        <v>956</v>
      </c>
      <c r="B959" s="300">
        <f t="shared" si="43"/>
        <v>9569.56</v>
      </c>
      <c r="C959" s="300">
        <f t="shared" si="43"/>
        <v>9569.0400000000009</v>
      </c>
    </row>
    <row r="960" spans="1:3" x14ac:dyDescent="0.2">
      <c r="A960" s="299">
        <f t="shared" si="39"/>
        <v>957</v>
      </c>
      <c r="B960" s="300">
        <f t="shared" si="43"/>
        <v>9579.4399999999987</v>
      </c>
      <c r="C960" s="300">
        <f t="shared" si="43"/>
        <v>9579.119999999999</v>
      </c>
    </row>
    <row r="961" spans="1:3" x14ac:dyDescent="0.2">
      <c r="A961" s="299">
        <f t="shared" si="39"/>
        <v>958</v>
      </c>
      <c r="B961" s="300">
        <f t="shared" si="43"/>
        <v>9589.32</v>
      </c>
      <c r="C961" s="300">
        <f t="shared" si="43"/>
        <v>9589.08</v>
      </c>
    </row>
    <row r="962" spans="1:3" x14ac:dyDescent="0.2">
      <c r="A962" s="299">
        <f t="shared" si="39"/>
        <v>959</v>
      </c>
      <c r="B962" s="300">
        <f t="shared" si="43"/>
        <v>9599.7199999999993</v>
      </c>
      <c r="C962" s="300">
        <f t="shared" si="43"/>
        <v>9599.0400000000009</v>
      </c>
    </row>
    <row r="963" spans="1:3" x14ac:dyDescent="0.2">
      <c r="A963" s="299">
        <f t="shared" si="39"/>
        <v>960</v>
      </c>
      <c r="B963" s="300">
        <f t="shared" si="43"/>
        <v>9609.5999999999985</v>
      </c>
      <c r="C963" s="300">
        <f t="shared" si="43"/>
        <v>9609.119999999999</v>
      </c>
    </row>
    <row r="964" spans="1:3" x14ac:dyDescent="0.2">
      <c r="A964" s="299">
        <f t="shared" si="39"/>
        <v>961</v>
      </c>
      <c r="B964" s="300">
        <f t="shared" si="43"/>
        <v>9619.48</v>
      </c>
      <c r="C964" s="300">
        <f t="shared" si="43"/>
        <v>9619.08</v>
      </c>
    </row>
    <row r="965" spans="1:3" x14ac:dyDescent="0.2">
      <c r="A965" s="299">
        <f t="shared" ref="A965:A1028" si="44">A964+1</f>
        <v>962</v>
      </c>
      <c r="B965" s="300">
        <f t="shared" si="43"/>
        <v>9629.36</v>
      </c>
      <c r="C965" s="300">
        <f t="shared" si="43"/>
        <v>9629.0400000000009</v>
      </c>
    </row>
    <row r="966" spans="1:3" x14ac:dyDescent="0.2">
      <c r="A966" s="299">
        <f t="shared" si="44"/>
        <v>963</v>
      </c>
      <c r="B966" s="300">
        <f t="shared" si="43"/>
        <v>9639.7599999999984</v>
      </c>
      <c r="C966" s="300">
        <f t="shared" si="43"/>
        <v>9639.119999999999</v>
      </c>
    </row>
    <row r="967" spans="1:3" x14ac:dyDescent="0.2">
      <c r="A967" s="299">
        <f t="shared" si="44"/>
        <v>964</v>
      </c>
      <c r="B967" s="300">
        <f t="shared" si="43"/>
        <v>9649.64</v>
      </c>
      <c r="C967" s="300">
        <f t="shared" si="43"/>
        <v>9649.08</v>
      </c>
    </row>
    <row r="968" spans="1:3" x14ac:dyDescent="0.2">
      <c r="A968" s="299">
        <f t="shared" si="44"/>
        <v>965</v>
      </c>
      <c r="B968" s="300">
        <f t="shared" si="43"/>
        <v>9659.52</v>
      </c>
      <c r="C968" s="300">
        <f t="shared" si="43"/>
        <v>9659.0400000000009</v>
      </c>
    </row>
    <row r="969" spans="1:3" x14ac:dyDescent="0.2">
      <c r="A969" s="299">
        <f t="shared" si="44"/>
        <v>966</v>
      </c>
      <c r="B969" s="300">
        <f t="shared" si="43"/>
        <v>9669.4</v>
      </c>
      <c r="C969" s="300">
        <f t="shared" si="43"/>
        <v>9669.119999999999</v>
      </c>
    </row>
    <row r="970" spans="1:3" x14ac:dyDescent="0.2">
      <c r="A970" s="299">
        <f t="shared" si="44"/>
        <v>967</v>
      </c>
      <c r="B970" s="300">
        <f t="shared" ref="B970:C985" si="45">B$1+B470</f>
        <v>9679.7999999999993</v>
      </c>
      <c r="C970" s="300">
        <f t="shared" si="45"/>
        <v>9679.08</v>
      </c>
    </row>
    <row r="971" spans="1:3" x14ac:dyDescent="0.2">
      <c r="A971" s="299">
        <f t="shared" si="44"/>
        <v>968</v>
      </c>
      <c r="B971" s="300">
        <f t="shared" si="45"/>
        <v>9689.68</v>
      </c>
      <c r="C971" s="300">
        <f t="shared" si="45"/>
        <v>9689.0400000000009</v>
      </c>
    </row>
    <row r="972" spans="1:3" x14ac:dyDescent="0.2">
      <c r="A972" s="299">
        <f t="shared" si="44"/>
        <v>969</v>
      </c>
      <c r="B972" s="300">
        <f t="shared" si="45"/>
        <v>9699.56</v>
      </c>
      <c r="C972" s="300">
        <f t="shared" si="45"/>
        <v>9699.119999999999</v>
      </c>
    </row>
    <row r="973" spans="1:3" x14ac:dyDescent="0.2">
      <c r="A973" s="299">
        <f t="shared" si="44"/>
        <v>970</v>
      </c>
      <c r="B973" s="300">
        <f t="shared" si="45"/>
        <v>9709.4399999999987</v>
      </c>
      <c r="C973" s="300">
        <f t="shared" si="45"/>
        <v>9709.08</v>
      </c>
    </row>
    <row r="974" spans="1:3" x14ac:dyDescent="0.2">
      <c r="A974" s="299">
        <f t="shared" si="44"/>
        <v>971</v>
      </c>
      <c r="B974" s="300">
        <f t="shared" si="45"/>
        <v>9719.32</v>
      </c>
      <c r="C974" s="300">
        <f t="shared" si="45"/>
        <v>9719.0400000000009</v>
      </c>
    </row>
    <row r="975" spans="1:3" x14ac:dyDescent="0.2">
      <c r="A975" s="299">
        <f t="shared" si="44"/>
        <v>972</v>
      </c>
      <c r="B975" s="300">
        <f t="shared" si="45"/>
        <v>9729.7199999999993</v>
      </c>
      <c r="C975" s="300">
        <f t="shared" si="45"/>
        <v>9729.119999999999</v>
      </c>
    </row>
    <row r="976" spans="1:3" x14ac:dyDescent="0.2">
      <c r="A976" s="299">
        <f t="shared" si="44"/>
        <v>973</v>
      </c>
      <c r="B976" s="300">
        <f t="shared" si="45"/>
        <v>9739.5999999999985</v>
      </c>
      <c r="C976" s="300">
        <f t="shared" si="45"/>
        <v>9739.08</v>
      </c>
    </row>
    <row r="977" spans="1:3" x14ac:dyDescent="0.2">
      <c r="A977" s="299">
        <f t="shared" si="44"/>
        <v>974</v>
      </c>
      <c r="B977" s="300">
        <f t="shared" si="45"/>
        <v>9749.48</v>
      </c>
      <c r="C977" s="300">
        <f t="shared" si="45"/>
        <v>9749.0400000000009</v>
      </c>
    </row>
    <row r="978" spans="1:3" x14ac:dyDescent="0.2">
      <c r="A978" s="299">
        <f t="shared" si="44"/>
        <v>975</v>
      </c>
      <c r="B978" s="300">
        <f t="shared" si="45"/>
        <v>9759.36</v>
      </c>
      <c r="C978" s="300">
        <f t="shared" si="45"/>
        <v>9759.119999999999</v>
      </c>
    </row>
    <row r="979" spans="1:3" x14ac:dyDescent="0.2">
      <c r="A979" s="299">
        <f t="shared" si="44"/>
        <v>976</v>
      </c>
      <c r="B979" s="300">
        <f t="shared" si="45"/>
        <v>9769.7599999999984</v>
      </c>
      <c r="C979" s="300">
        <f t="shared" si="45"/>
        <v>9769.08</v>
      </c>
    </row>
    <row r="980" spans="1:3" x14ac:dyDescent="0.2">
      <c r="A980" s="299">
        <f t="shared" si="44"/>
        <v>977</v>
      </c>
      <c r="B980" s="300">
        <f t="shared" si="45"/>
        <v>9779.64</v>
      </c>
      <c r="C980" s="300">
        <f t="shared" si="45"/>
        <v>9779.0400000000009</v>
      </c>
    </row>
    <row r="981" spans="1:3" x14ac:dyDescent="0.2">
      <c r="A981" s="299">
        <f t="shared" si="44"/>
        <v>978</v>
      </c>
      <c r="B981" s="300">
        <f t="shared" si="45"/>
        <v>9789.52</v>
      </c>
      <c r="C981" s="300">
        <f t="shared" si="45"/>
        <v>9789.119999999999</v>
      </c>
    </row>
    <row r="982" spans="1:3" x14ac:dyDescent="0.2">
      <c r="A982" s="299">
        <f t="shared" si="44"/>
        <v>979</v>
      </c>
      <c r="B982" s="300">
        <f t="shared" si="45"/>
        <v>9799.4</v>
      </c>
      <c r="C982" s="300">
        <f t="shared" si="45"/>
        <v>9799.08</v>
      </c>
    </row>
    <row r="983" spans="1:3" x14ac:dyDescent="0.2">
      <c r="A983" s="299">
        <f t="shared" si="44"/>
        <v>980</v>
      </c>
      <c r="B983" s="300">
        <f t="shared" si="45"/>
        <v>9809.7999999999993</v>
      </c>
      <c r="C983" s="300">
        <f t="shared" si="45"/>
        <v>9809.0400000000009</v>
      </c>
    </row>
    <row r="984" spans="1:3" x14ac:dyDescent="0.2">
      <c r="A984" s="299">
        <f t="shared" si="44"/>
        <v>981</v>
      </c>
      <c r="B984" s="300">
        <f t="shared" si="45"/>
        <v>9819.68</v>
      </c>
      <c r="C984" s="300">
        <f t="shared" si="45"/>
        <v>9819.119999999999</v>
      </c>
    </row>
    <row r="985" spans="1:3" x14ac:dyDescent="0.2">
      <c r="A985" s="299">
        <f t="shared" si="44"/>
        <v>982</v>
      </c>
      <c r="B985" s="300">
        <f t="shared" si="45"/>
        <v>9829.56</v>
      </c>
      <c r="C985" s="300">
        <f t="shared" si="45"/>
        <v>9829.08</v>
      </c>
    </row>
    <row r="986" spans="1:3" x14ac:dyDescent="0.2">
      <c r="A986" s="299">
        <f t="shared" si="44"/>
        <v>983</v>
      </c>
      <c r="B986" s="300">
        <f t="shared" ref="B986:C1001" si="46">B$1+B486</f>
        <v>9839.4399999999987</v>
      </c>
      <c r="C986" s="300">
        <f t="shared" si="46"/>
        <v>9839.0400000000009</v>
      </c>
    </row>
    <row r="987" spans="1:3" x14ac:dyDescent="0.2">
      <c r="A987" s="299">
        <f t="shared" si="44"/>
        <v>984</v>
      </c>
      <c r="B987" s="300">
        <f t="shared" si="46"/>
        <v>9849.32</v>
      </c>
      <c r="C987" s="300">
        <f t="shared" si="46"/>
        <v>9849.119999999999</v>
      </c>
    </row>
    <row r="988" spans="1:3" x14ac:dyDescent="0.2">
      <c r="A988" s="299">
        <f t="shared" si="44"/>
        <v>985</v>
      </c>
      <c r="B988" s="300">
        <f t="shared" si="46"/>
        <v>9859.7199999999993</v>
      </c>
      <c r="C988" s="300">
        <f t="shared" si="46"/>
        <v>9859.08</v>
      </c>
    </row>
    <row r="989" spans="1:3" x14ac:dyDescent="0.2">
      <c r="A989" s="299">
        <f t="shared" si="44"/>
        <v>986</v>
      </c>
      <c r="B989" s="300">
        <f t="shared" si="46"/>
        <v>9869.5999999999985</v>
      </c>
      <c r="C989" s="300">
        <f t="shared" si="46"/>
        <v>9869.0400000000009</v>
      </c>
    </row>
    <row r="990" spans="1:3" x14ac:dyDescent="0.2">
      <c r="A990" s="299">
        <f t="shared" si="44"/>
        <v>987</v>
      </c>
      <c r="B990" s="300">
        <f t="shared" si="46"/>
        <v>9879.48</v>
      </c>
      <c r="C990" s="300">
        <f t="shared" si="46"/>
        <v>9879.119999999999</v>
      </c>
    </row>
    <row r="991" spans="1:3" x14ac:dyDescent="0.2">
      <c r="A991" s="299">
        <f t="shared" si="44"/>
        <v>988</v>
      </c>
      <c r="B991" s="300">
        <f t="shared" si="46"/>
        <v>9889.36</v>
      </c>
      <c r="C991" s="300">
        <f t="shared" si="46"/>
        <v>9889.08</v>
      </c>
    </row>
    <row r="992" spans="1:3" x14ac:dyDescent="0.2">
      <c r="A992" s="299">
        <f t="shared" si="44"/>
        <v>989</v>
      </c>
      <c r="B992" s="300">
        <f t="shared" si="46"/>
        <v>9899.7599999999984</v>
      </c>
      <c r="C992" s="300">
        <f t="shared" si="46"/>
        <v>9899.0400000000009</v>
      </c>
    </row>
    <row r="993" spans="1:3" x14ac:dyDescent="0.2">
      <c r="A993" s="299">
        <f t="shared" si="44"/>
        <v>990</v>
      </c>
      <c r="B993" s="300">
        <f t="shared" si="46"/>
        <v>9909.64</v>
      </c>
      <c r="C993" s="300">
        <f t="shared" si="46"/>
        <v>9909.119999999999</v>
      </c>
    </row>
    <row r="994" spans="1:3" x14ac:dyDescent="0.2">
      <c r="A994" s="299">
        <f t="shared" si="44"/>
        <v>991</v>
      </c>
      <c r="B994" s="300">
        <f t="shared" si="46"/>
        <v>9919.52</v>
      </c>
      <c r="C994" s="300">
        <f t="shared" si="46"/>
        <v>9919.08</v>
      </c>
    </row>
    <row r="995" spans="1:3" x14ac:dyDescent="0.2">
      <c r="A995" s="299">
        <f t="shared" si="44"/>
        <v>992</v>
      </c>
      <c r="B995" s="300">
        <f t="shared" si="46"/>
        <v>9929.4</v>
      </c>
      <c r="C995" s="300">
        <f t="shared" si="46"/>
        <v>9929.0400000000009</v>
      </c>
    </row>
    <row r="996" spans="1:3" x14ac:dyDescent="0.2">
      <c r="A996" s="299">
        <f t="shared" si="44"/>
        <v>993</v>
      </c>
      <c r="B996" s="300">
        <f t="shared" si="46"/>
        <v>9939.7999999999993</v>
      </c>
      <c r="C996" s="300">
        <f t="shared" si="46"/>
        <v>9939.119999999999</v>
      </c>
    </row>
    <row r="997" spans="1:3" x14ac:dyDescent="0.2">
      <c r="A997" s="299">
        <f t="shared" si="44"/>
        <v>994</v>
      </c>
      <c r="B997" s="300">
        <f t="shared" si="46"/>
        <v>9949.68</v>
      </c>
      <c r="C997" s="300">
        <f t="shared" si="46"/>
        <v>9949.08</v>
      </c>
    </row>
    <row r="998" spans="1:3" x14ac:dyDescent="0.2">
      <c r="A998" s="299">
        <f t="shared" si="44"/>
        <v>995</v>
      </c>
      <c r="B998" s="300">
        <f t="shared" si="46"/>
        <v>9959.56</v>
      </c>
      <c r="C998" s="300">
        <f t="shared" si="46"/>
        <v>9959.0400000000009</v>
      </c>
    </row>
    <row r="999" spans="1:3" x14ac:dyDescent="0.2">
      <c r="A999" s="299">
        <f t="shared" si="44"/>
        <v>996</v>
      </c>
      <c r="B999" s="300">
        <f t="shared" si="46"/>
        <v>9969.4399999999987</v>
      </c>
      <c r="C999" s="300">
        <f t="shared" si="46"/>
        <v>9969.119999999999</v>
      </c>
    </row>
    <row r="1000" spans="1:3" x14ac:dyDescent="0.2">
      <c r="A1000" s="299">
        <f t="shared" si="44"/>
        <v>997</v>
      </c>
      <c r="B1000" s="300">
        <f t="shared" si="46"/>
        <v>9979.32</v>
      </c>
      <c r="C1000" s="300">
        <f t="shared" si="46"/>
        <v>9979.08</v>
      </c>
    </row>
    <row r="1001" spans="1:3" x14ac:dyDescent="0.2">
      <c r="A1001" s="299">
        <f t="shared" si="44"/>
        <v>998</v>
      </c>
      <c r="B1001" s="300">
        <f t="shared" si="46"/>
        <v>9989.7199999999993</v>
      </c>
      <c r="C1001" s="300">
        <f t="shared" si="46"/>
        <v>9989.0400000000009</v>
      </c>
    </row>
    <row r="1002" spans="1:3" x14ac:dyDescent="0.2">
      <c r="A1002" s="299">
        <f t="shared" si="44"/>
        <v>999</v>
      </c>
      <c r="B1002" s="300">
        <f>B$1+B502</f>
        <v>9999.5999999999985</v>
      </c>
      <c r="C1002" s="300">
        <f>C$1+C502</f>
        <v>9999.119999999999</v>
      </c>
    </row>
    <row r="1003" spans="1:3" x14ac:dyDescent="0.2">
      <c r="A1003" s="299">
        <f t="shared" si="44"/>
        <v>1000</v>
      </c>
      <c r="B1003" s="300">
        <f>B$1+B503</f>
        <v>10009.48</v>
      </c>
      <c r="C1003" s="300">
        <f>C$1+C503</f>
        <v>10009.08</v>
      </c>
    </row>
    <row r="1004" spans="1:3" x14ac:dyDescent="0.2">
      <c r="A1004" s="299">
        <f t="shared" si="44"/>
        <v>1001</v>
      </c>
      <c r="B1004" s="300">
        <f>B$1*2+B4</f>
        <v>10019.879999999999</v>
      </c>
      <c r="C1004" s="300">
        <f>C$1*2+C4</f>
        <v>10019.16</v>
      </c>
    </row>
    <row r="1005" spans="1:3" x14ac:dyDescent="0.2">
      <c r="A1005" s="299">
        <f t="shared" si="44"/>
        <v>1002</v>
      </c>
      <c r="B1005" s="300">
        <f t="shared" ref="B1005:C1020" si="47">B$1*2+B5</f>
        <v>10029.76</v>
      </c>
      <c r="C1005" s="300">
        <f t="shared" si="47"/>
        <v>10029.120000000001</v>
      </c>
    </row>
    <row r="1006" spans="1:3" x14ac:dyDescent="0.2">
      <c r="A1006" s="299">
        <f t="shared" si="44"/>
        <v>1003</v>
      </c>
      <c r="B1006" s="300">
        <f t="shared" si="47"/>
        <v>10039.64</v>
      </c>
      <c r="C1006" s="300">
        <f t="shared" si="47"/>
        <v>10039.08</v>
      </c>
    </row>
    <row r="1007" spans="1:3" x14ac:dyDescent="0.2">
      <c r="A1007" s="299">
        <f t="shared" si="44"/>
        <v>1004</v>
      </c>
      <c r="B1007" s="300">
        <f t="shared" si="47"/>
        <v>10050.039999999999</v>
      </c>
      <c r="C1007" s="300">
        <f t="shared" si="47"/>
        <v>10049.16</v>
      </c>
    </row>
    <row r="1008" spans="1:3" x14ac:dyDescent="0.2">
      <c r="A1008" s="299">
        <f t="shared" si="44"/>
        <v>1005</v>
      </c>
      <c r="B1008" s="300">
        <f t="shared" si="47"/>
        <v>10059.92</v>
      </c>
      <c r="C1008" s="300">
        <f t="shared" si="47"/>
        <v>10059.120000000001</v>
      </c>
    </row>
    <row r="1009" spans="1:3" x14ac:dyDescent="0.2">
      <c r="A1009" s="299">
        <f t="shared" si="44"/>
        <v>1006</v>
      </c>
      <c r="B1009" s="300">
        <f t="shared" si="47"/>
        <v>10069.799999999999</v>
      </c>
      <c r="C1009" s="300">
        <f t="shared" si="47"/>
        <v>10069.08</v>
      </c>
    </row>
    <row r="1010" spans="1:3" x14ac:dyDescent="0.2">
      <c r="A1010" s="299">
        <f t="shared" si="44"/>
        <v>1007</v>
      </c>
      <c r="B1010" s="300">
        <f t="shared" si="47"/>
        <v>10079.68</v>
      </c>
      <c r="C1010" s="300">
        <f t="shared" si="47"/>
        <v>10079.16</v>
      </c>
    </row>
    <row r="1011" spans="1:3" x14ac:dyDescent="0.2">
      <c r="A1011" s="299">
        <f t="shared" si="44"/>
        <v>1008</v>
      </c>
      <c r="B1011" s="300">
        <f t="shared" si="47"/>
        <v>10090.08</v>
      </c>
      <c r="C1011" s="300">
        <f t="shared" si="47"/>
        <v>10089.120000000001</v>
      </c>
    </row>
    <row r="1012" spans="1:3" x14ac:dyDescent="0.2">
      <c r="A1012" s="299">
        <f t="shared" si="44"/>
        <v>1009</v>
      </c>
      <c r="B1012" s="300">
        <f t="shared" si="47"/>
        <v>10099.959999999999</v>
      </c>
      <c r="C1012" s="300">
        <f t="shared" si="47"/>
        <v>10099.08</v>
      </c>
    </row>
    <row r="1013" spans="1:3" x14ac:dyDescent="0.2">
      <c r="A1013" s="299">
        <f t="shared" si="44"/>
        <v>1010</v>
      </c>
      <c r="B1013" s="300">
        <f t="shared" si="47"/>
        <v>10109.84</v>
      </c>
      <c r="C1013" s="300">
        <f t="shared" si="47"/>
        <v>10109.16</v>
      </c>
    </row>
    <row r="1014" spans="1:3" x14ac:dyDescent="0.2">
      <c r="A1014" s="299">
        <f t="shared" si="44"/>
        <v>1011</v>
      </c>
      <c r="B1014" s="300">
        <f t="shared" si="47"/>
        <v>10119.719999999999</v>
      </c>
      <c r="C1014" s="300">
        <f t="shared" si="47"/>
        <v>10119.120000000001</v>
      </c>
    </row>
    <row r="1015" spans="1:3" x14ac:dyDescent="0.2">
      <c r="A1015" s="299">
        <f t="shared" si="44"/>
        <v>1012</v>
      </c>
      <c r="B1015" s="300">
        <f t="shared" si="47"/>
        <v>10130.119999999999</v>
      </c>
      <c r="C1015" s="300">
        <f t="shared" si="47"/>
        <v>10129.08</v>
      </c>
    </row>
    <row r="1016" spans="1:3" x14ac:dyDescent="0.2">
      <c r="A1016" s="299">
        <f t="shared" si="44"/>
        <v>1013</v>
      </c>
      <c r="B1016" s="300">
        <f t="shared" si="47"/>
        <v>10140</v>
      </c>
      <c r="C1016" s="300">
        <f t="shared" si="47"/>
        <v>10139.16</v>
      </c>
    </row>
    <row r="1017" spans="1:3" x14ac:dyDescent="0.2">
      <c r="A1017" s="299">
        <f t="shared" si="44"/>
        <v>1014</v>
      </c>
      <c r="B1017" s="300">
        <f t="shared" si="47"/>
        <v>10149.879999999999</v>
      </c>
      <c r="C1017" s="300">
        <f t="shared" si="47"/>
        <v>10149.120000000001</v>
      </c>
    </row>
    <row r="1018" spans="1:3" x14ac:dyDescent="0.2">
      <c r="A1018" s="299">
        <f t="shared" si="44"/>
        <v>1015</v>
      </c>
      <c r="B1018" s="300">
        <f t="shared" si="47"/>
        <v>10159.76</v>
      </c>
      <c r="C1018" s="300">
        <f t="shared" si="47"/>
        <v>10159.08</v>
      </c>
    </row>
    <row r="1019" spans="1:3" x14ac:dyDescent="0.2">
      <c r="A1019" s="299">
        <f t="shared" si="44"/>
        <v>1016</v>
      </c>
      <c r="B1019" s="300">
        <f t="shared" si="47"/>
        <v>10169.64</v>
      </c>
      <c r="C1019" s="300">
        <f t="shared" si="47"/>
        <v>10169.16</v>
      </c>
    </row>
    <row r="1020" spans="1:3" x14ac:dyDescent="0.2">
      <c r="A1020" s="299">
        <f t="shared" si="44"/>
        <v>1017</v>
      </c>
      <c r="B1020" s="300">
        <f t="shared" si="47"/>
        <v>10180.039999999999</v>
      </c>
      <c r="C1020" s="300">
        <f t="shared" si="47"/>
        <v>10179.120000000001</v>
      </c>
    </row>
    <row r="1021" spans="1:3" x14ac:dyDescent="0.2">
      <c r="A1021" s="299">
        <f t="shared" si="44"/>
        <v>1018</v>
      </c>
      <c r="B1021" s="300">
        <f t="shared" ref="B1021:C1036" si="48">B$1*2+B21</f>
        <v>10189.92</v>
      </c>
      <c r="C1021" s="300">
        <f t="shared" si="48"/>
        <v>10189.08</v>
      </c>
    </row>
    <row r="1022" spans="1:3" x14ac:dyDescent="0.2">
      <c r="A1022" s="299">
        <f t="shared" si="44"/>
        <v>1019</v>
      </c>
      <c r="B1022" s="300">
        <f t="shared" si="48"/>
        <v>10199.799999999999</v>
      </c>
      <c r="C1022" s="300">
        <f t="shared" si="48"/>
        <v>10199.16</v>
      </c>
    </row>
    <row r="1023" spans="1:3" x14ac:dyDescent="0.2">
      <c r="A1023" s="299">
        <f t="shared" si="44"/>
        <v>1020</v>
      </c>
      <c r="B1023" s="300">
        <f t="shared" si="48"/>
        <v>10209.68</v>
      </c>
      <c r="C1023" s="300">
        <f t="shared" si="48"/>
        <v>10209.120000000001</v>
      </c>
    </row>
    <row r="1024" spans="1:3" x14ac:dyDescent="0.2">
      <c r="A1024" s="299">
        <f t="shared" si="44"/>
        <v>1021</v>
      </c>
      <c r="B1024" s="300">
        <f t="shared" si="48"/>
        <v>10220.08</v>
      </c>
      <c r="C1024" s="300">
        <f t="shared" si="48"/>
        <v>10219.08</v>
      </c>
    </row>
    <row r="1025" spans="1:3" x14ac:dyDescent="0.2">
      <c r="A1025" s="299">
        <f t="shared" si="44"/>
        <v>1022</v>
      </c>
      <c r="B1025" s="300">
        <f t="shared" si="48"/>
        <v>10229.959999999999</v>
      </c>
      <c r="C1025" s="300">
        <f t="shared" si="48"/>
        <v>10229.16</v>
      </c>
    </row>
    <row r="1026" spans="1:3" x14ac:dyDescent="0.2">
      <c r="A1026" s="299">
        <f t="shared" si="44"/>
        <v>1023</v>
      </c>
      <c r="B1026" s="300">
        <f t="shared" si="48"/>
        <v>10239.84</v>
      </c>
      <c r="C1026" s="300">
        <f t="shared" si="48"/>
        <v>10239.120000000001</v>
      </c>
    </row>
    <row r="1027" spans="1:3" x14ac:dyDescent="0.2">
      <c r="A1027" s="299">
        <f t="shared" si="44"/>
        <v>1024</v>
      </c>
      <c r="B1027" s="300">
        <f t="shared" si="48"/>
        <v>10249.719999999999</v>
      </c>
      <c r="C1027" s="300">
        <f t="shared" si="48"/>
        <v>10249.08</v>
      </c>
    </row>
    <row r="1028" spans="1:3" x14ac:dyDescent="0.2">
      <c r="A1028" s="299">
        <f t="shared" si="44"/>
        <v>1025</v>
      </c>
      <c r="B1028" s="300">
        <f t="shared" si="48"/>
        <v>10260.119999999999</v>
      </c>
      <c r="C1028" s="300">
        <f t="shared" si="48"/>
        <v>10259.16</v>
      </c>
    </row>
    <row r="1029" spans="1:3" x14ac:dyDescent="0.2">
      <c r="A1029" s="299">
        <f t="shared" ref="A1029:A1092" si="49">A1028+1</f>
        <v>1026</v>
      </c>
      <c r="B1029" s="300">
        <f t="shared" si="48"/>
        <v>10270</v>
      </c>
      <c r="C1029" s="300">
        <f t="shared" si="48"/>
        <v>10269.120000000001</v>
      </c>
    </row>
    <row r="1030" spans="1:3" x14ac:dyDescent="0.2">
      <c r="A1030" s="299">
        <f t="shared" si="49"/>
        <v>1027</v>
      </c>
      <c r="B1030" s="300">
        <f t="shared" si="48"/>
        <v>10279.879999999999</v>
      </c>
      <c r="C1030" s="300">
        <f t="shared" si="48"/>
        <v>10279.08</v>
      </c>
    </row>
    <row r="1031" spans="1:3" x14ac:dyDescent="0.2">
      <c r="A1031" s="299">
        <f t="shared" si="49"/>
        <v>1028</v>
      </c>
      <c r="B1031" s="300">
        <f t="shared" si="48"/>
        <v>10289.76</v>
      </c>
      <c r="C1031" s="300">
        <f t="shared" si="48"/>
        <v>10289.16</v>
      </c>
    </row>
    <row r="1032" spans="1:3" x14ac:dyDescent="0.2">
      <c r="A1032" s="299">
        <f t="shared" si="49"/>
        <v>1029</v>
      </c>
      <c r="B1032" s="300">
        <f t="shared" si="48"/>
        <v>10299.64</v>
      </c>
      <c r="C1032" s="300">
        <f t="shared" si="48"/>
        <v>10299.120000000001</v>
      </c>
    </row>
    <row r="1033" spans="1:3" x14ac:dyDescent="0.2">
      <c r="A1033" s="299">
        <f t="shared" si="49"/>
        <v>1030</v>
      </c>
      <c r="B1033" s="300">
        <f t="shared" si="48"/>
        <v>10310.039999999999</v>
      </c>
      <c r="C1033" s="300">
        <f t="shared" si="48"/>
        <v>10309.08</v>
      </c>
    </row>
    <row r="1034" spans="1:3" x14ac:dyDescent="0.2">
      <c r="A1034" s="299">
        <f t="shared" si="49"/>
        <v>1031</v>
      </c>
      <c r="B1034" s="300">
        <f t="shared" si="48"/>
        <v>10319.92</v>
      </c>
      <c r="C1034" s="300">
        <f t="shared" si="48"/>
        <v>10319.16</v>
      </c>
    </row>
    <row r="1035" spans="1:3" x14ac:dyDescent="0.2">
      <c r="A1035" s="299">
        <f t="shared" si="49"/>
        <v>1032</v>
      </c>
      <c r="B1035" s="300">
        <f t="shared" si="48"/>
        <v>10329.799999999999</v>
      </c>
      <c r="C1035" s="300">
        <f t="shared" si="48"/>
        <v>10329.120000000001</v>
      </c>
    </row>
    <row r="1036" spans="1:3" x14ac:dyDescent="0.2">
      <c r="A1036" s="299">
        <f t="shared" si="49"/>
        <v>1033</v>
      </c>
      <c r="B1036" s="300">
        <f t="shared" si="48"/>
        <v>10339.68</v>
      </c>
      <c r="C1036" s="300">
        <f t="shared" si="48"/>
        <v>10339.08</v>
      </c>
    </row>
    <row r="1037" spans="1:3" x14ac:dyDescent="0.2">
      <c r="A1037" s="299">
        <f t="shared" si="49"/>
        <v>1034</v>
      </c>
      <c r="B1037" s="300">
        <f t="shared" ref="B1037:C1052" si="50">B$1*2+B37</f>
        <v>10350.08</v>
      </c>
      <c r="C1037" s="300">
        <f t="shared" si="50"/>
        <v>10349.16</v>
      </c>
    </row>
    <row r="1038" spans="1:3" x14ac:dyDescent="0.2">
      <c r="A1038" s="299">
        <f t="shared" si="49"/>
        <v>1035</v>
      </c>
      <c r="B1038" s="300">
        <f t="shared" si="50"/>
        <v>10359.959999999999</v>
      </c>
      <c r="C1038" s="300">
        <f t="shared" si="50"/>
        <v>10359.120000000001</v>
      </c>
    </row>
    <row r="1039" spans="1:3" x14ac:dyDescent="0.2">
      <c r="A1039" s="299">
        <f t="shared" si="49"/>
        <v>1036</v>
      </c>
      <c r="B1039" s="300">
        <f t="shared" si="50"/>
        <v>10369.84</v>
      </c>
      <c r="C1039" s="300">
        <f t="shared" si="50"/>
        <v>10369.08</v>
      </c>
    </row>
    <row r="1040" spans="1:3" x14ac:dyDescent="0.2">
      <c r="A1040" s="299">
        <f t="shared" si="49"/>
        <v>1037</v>
      </c>
      <c r="B1040" s="300">
        <f t="shared" si="50"/>
        <v>10379.719999999999</v>
      </c>
      <c r="C1040" s="300">
        <f t="shared" si="50"/>
        <v>10379.16</v>
      </c>
    </row>
    <row r="1041" spans="1:3" x14ac:dyDescent="0.2">
      <c r="A1041" s="299">
        <f t="shared" si="49"/>
        <v>1038</v>
      </c>
      <c r="B1041" s="300">
        <f t="shared" si="50"/>
        <v>10390.119999999999</v>
      </c>
      <c r="C1041" s="300">
        <f t="shared" si="50"/>
        <v>10389.120000000001</v>
      </c>
    </row>
    <row r="1042" spans="1:3" x14ac:dyDescent="0.2">
      <c r="A1042" s="299">
        <f t="shared" si="49"/>
        <v>1039</v>
      </c>
      <c r="B1042" s="300">
        <f t="shared" si="50"/>
        <v>10400</v>
      </c>
      <c r="C1042" s="300">
        <f t="shared" si="50"/>
        <v>10399.08</v>
      </c>
    </row>
    <row r="1043" spans="1:3" x14ac:dyDescent="0.2">
      <c r="A1043" s="299">
        <f t="shared" si="49"/>
        <v>1040</v>
      </c>
      <c r="B1043" s="300">
        <f t="shared" si="50"/>
        <v>10409.879999999999</v>
      </c>
      <c r="C1043" s="300">
        <f t="shared" si="50"/>
        <v>10409.16</v>
      </c>
    </row>
    <row r="1044" spans="1:3" x14ac:dyDescent="0.2">
      <c r="A1044" s="299">
        <f t="shared" si="49"/>
        <v>1041</v>
      </c>
      <c r="B1044" s="300">
        <f t="shared" si="50"/>
        <v>10419.76</v>
      </c>
      <c r="C1044" s="300">
        <f t="shared" si="50"/>
        <v>10419.120000000001</v>
      </c>
    </row>
    <row r="1045" spans="1:3" x14ac:dyDescent="0.2">
      <c r="A1045" s="299">
        <f t="shared" si="49"/>
        <v>1042</v>
      </c>
      <c r="B1045" s="300">
        <f t="shared" si="50"/>
        <v>10429.64</v>
      </c>
      <c r="C1045" s="300">
        <f t="shared" si="50"/>
        <v>10429.08</v>
      </c>
    </row>
    <row r="1046" spans="1:3" x14ac:dyDescent="0.2">
      <c r="A1046" s="299">
        <f t="shared" si="49"/>
        <v>1043</v>
      </c>
      <c r="B1046" s="300">
        <f t="shared" si="50"/>
        <v>10440.039999999999</v>
      </c>
      <c r="C1046" s="300">
        <f t="shared" si="50"/>
        <v>10439.16</v>
      </c>
    </row>
    <row r="1047" spans="1:3" x14ac:dyDescent="0.2">
      <c r="A1047" s="299">
        <f t="shared" si="49"/>
        <v>1044</v>
      </c>
      <c r="B1047" s="300">
        <f t="shared" si="50"/>
        <v>10449.92</v>
      </c>
      <c r="C1047" s="300">
        <f t="shared" si="50"/>
        <v>10449.120000000001</v>
      </c>
    </row>
    <row r="1048" spans="1:3" x14ac:dyDescent="0.2">
      <c r="A1048" s="299">
        <f t="shared" si="49"/>
        <v>1045</v>
      </c>
      <c r="B1048" s="300">
        <f t="shared" si="50"/>
        <v>10459.799999999999</v>
      </c>
      <c r="C1048" s="300">
        <f t="shared" si="50"/>
        <v>10459.08</v>
      </c>
    </row>
    <row r="1049" spans="1:3" x14ac:dyDescent="0.2">
      <c r="A1049" s="299">
        <f t="shared" si="49"/>
        <v>1046</v>
      </c>
      <c r="B1049" s="300">
        <f t="shared" si="50"/>
        <v>10469.68</v>
      </c>
      <c r="C1049" s="300">
        <f t="shared" si="50"/>
        <v>10469.16</v>
      </c>
    </row>
    <row r="1050" spans="1:3" x14ac:dyDescent="0.2">
      <c r="A1050" s="299">
        <f t="shared" si="49"/>
        <v>1047</v>
      </c>
      <c r="B1050" s="300">
        <f t="shared" si="50"/>
        <v>10480.08</v>
      </c>
      <c r="C1050" s="300">
        <f t="shared" si="50"/>
        <v>10479.120000000001</v>
      </c>
    </row>
    <row r="1051" spans="1:3" x14ac:dyDescent="0.2">
      <c r="A1051" s="299">
        <f t="shared" si="49"/>
        <v>1048</v>
      </c>
      <c r="B1051" s="300">
        <f t="shared" si="50"/>
        <v>10489.96</v>
      </c>
      <c r="C1051" s="300">
        <f t="shared" si="50"/>
        <v>10489.08</v>
      </c>
    </row>
    <row r="1052" spans="1:3" x14ac:dyDescent="0.2">
      <c r="A1052" s="299">
        <f t="shared" si="49"/>
        <v>1049</v>
      </c>
      <c r="B1052" s="300">
        <f t="shared" si="50"/>
        <v>10499.84</v>
      </c>
      <c r="C1052" s="300">
        <f t="shared" si="50"/>
        <v>10499.16</v>
      </c>
    </row>
    <row r="1053" spans="1:3" x14ac:dyDescent="0.2">
      <c r="A1053" s="299">
        <f t="shared" si="49"/>
        <v>1050</v>
      </c>
      <c r="B1053" s="300">
        <f t="shared" ref="B1053:C1068" si="51">B$1*2+B53</f>
        <v>10509.72</v>
      </c>
      <c r="C1053" s="300">
        <f t="shared" si="51"/>
        <v>10509.12</v>
      </c>
    </row>
    <row r="1054" spans="1:3" x14ac:dyDescent="0.2">
      <c r="A1054" s="299">
        <f t="shared" si="49"/>
        <v>1051</v>
      </c>
      <c r="B1054" s="300">
        <f t="shared" si="51"/>
        <v>10520.119999999999</v>
      </c>
      <c r="C1054" s="300">
        <f t="shared" si="51"/>
        <v>10519.08</v>
      </c>
    </row>
    <row r="1055" spans="1:3" x14ac:dyDescent="0.2">
      <c r="A1055" s="299">
        <f t="shared" si="49"/>
        <v>1052</v>
      </c>
      <c r="B1055" s="300">
        <f t="shared" si="51"/>
        <v>10530</v>
      </c>
      <c r="C1055" s="300">
        <f t="shared" si="51"/>
        <v>10529.16</v>
      </c>
    </row>
    <row r="1056" spans="1:3" x14ac:dyDescent="0.2">
      <c r="A1056" s="299">
        <f t="shared" si="49"/>
        <v>1053</v>
      </c>
      <c r="B1056" s="300">
        <f t="shared" si="51"/>
        <v>10539.88</v>
      </c>
      <c r="C1056" s="300">
        <f t="shared" si="51"/>
        <v>10539.119999999999</v>
      </c>
    </row>
    <row r="1057" spans="1:3" x14ac:dyDescent="0.2">
      <c r="A1057" s="299">
        <f t="shared" si="49"/>
        <v>1054</v>
      </c>
      <c r="B1057" s="300">
        <f t="shared" si="51"/>
        <v>10549.76</v>
      </c>
      <c r="C1057" s="300">
        <f t="shared" si="51"/>
        <v>10549.08</v>
      </c>
    </row>
    <row r="1058" spans="1:3" x14ac:dyDescent="0.2">
      <c r="A1058" s="299">
        <f t="shared" si="49"/>
        <v>1055</v>
      </c>
      <c r="B1058" s="300">
        <f t="shared" si="51"/>
        <v>10559.64</v>
      </c>
      <c r="C1058" s="300">
        <f t="shared" si="51"/>
        <v>10559.16</v>
      </c>
    </row>
    <row r="1059" spans="1:3" x14ac:dyDescent="0.2">
      <c r="A1059" s="299">
        <f t="shared" si="49"/>
        <v>1056</v>
      </c>
      <c r="B1059" s="300">
        <f t="shared" si="51"/>
        <v>10570.039999999999</v>
      </c>
      <c r="C1059" s="300">
        <f t="shared" si="51"/>
        <v>10569.119999999999</v>
      </c>
    </row>
    <row r="1060" spans="1:3" x14ac:dyDescent="0.2">
      <c r="A1060" s="299">
        <f t="shared" si="49"/>
        <v>1057</v>
      </c>
      <c r="B1060" s="300">
        <f t="shared" si="51"/>
        <v>10579.92</v>
      </c>
      <c r="C1060" s="300">
        <f t="shared" si="51"/>
        <v>10579.08</v>
      </c>
    </row>
    <row r="1061" spans="1:3" x14ac:dyDescent="0.2">
      <c r="A1061" s="299">
        <f t="shared" si="49"/>
        <v>1058</v>
      </c>
      <c r="B1061" s="300">
        <f t="shared" si="51"/>
        <v>10589.8</v>
      </c>
      <c r="C1061" s="300">
        <f t="shared" si="51"/>
        <v>10589.16</v>
      </c>
    </row>
    <row r="1062" spans="1:3" x14ac:dyDescent="0.2">
      <c r="A1062" s="299">
        <f t="shared" si="49"/>
        <v>1059</v>
      </c>
      <c r="B1062" s="300">
        <f t="shared" si="51"/>
        <v>10599.68</v>
      </c>
      <c r="C1062" s="300">
        <f t="shared" si="51"/>
        <v>10599.119999999999</v>
      </c>
    </row>
    <row r="1063" spans="1:3" x14ac:dyDescent="0.2">
      <c r="A1063" s="299">
        <f t="shared" si="49"/>
        <v>1060</v>
      </c>
      <c r="B1063" s="300">
        <f t="shared" si="51"/>
        <v>10610.08</v>
      </c>
      <c r="C1063" s="300">
        <f t="shared" si="51"/>
        <v>10609.08</v>
      </c>
    </row>
    <row r="1064" spans="1:3" x14ac:dyDescent="0.2">
      <c r="A1064" s="299">
        <f t="shared" si="49"/>
        <v>1061</v>
      </c>
      <c r="B1064" s="300">
        <f t="shared" si="51"/>
        <v>10619.96</v>
      </c>
      <c r="C1064" s="300">
        <f t="shared" si="51"/>
        <v>10619.16</v>
      </c>
    </row>
    <row r="1065" spans="1:3" x14ac:dyDescent="0.2">
      <c r="A1065" s="299">
        <f t="shared" si="49"/>
        <v>1062</v>
      </c>
      <c r="B1065" s="300">
        <f t="shared" si="51"/>
        <v>10629.84</v>
      </c>
      <c r="C1065" s="300">
        <f t="shared" si="51"/>
        <v>10629.119999999999</v>
      </c>
    </row>
    <row r="1066" spans="1:3" x14ac:dyDescent="0.2">
      <c r="A1066" s="299">
        <f t="shared" si="49"/>
        <v>1063</v>
      </c>
      <c r="B1066" s="300">
        <f t="shared" si="51"/>
        <v>10639.72</v>
      </c>
      <c r="C1066" s="300">
        <f t="shared" si="51"/>
        <v>10639.08</v>
      </c>
    </row>
    <row r="1067" spans="1:3" x14ac:dyDescent="0.2">
      <c r="A1067" s="299">
        <f t="shared" si="49"/>
        <v>1064</v>
      </c>
      <c r="B1067" s="300">
        <f t="shared" si="51"/>
        <v>10650.119999999999</v>
      </c>
      <c r="C1067" s="300">
        <f t="shared" si="51"/>
        <v>10649.16</v>
      </c>
    </row>
    <row r="1068" spans="1:3" x14ac:dyDescent="0.2">
      <c r="A1068" s="299">
        <f t="shared" si="49"/>
        <v>1065</v>
      </c>
      <c r="B1068" s="300">
        <f t="shared" si="51"/>
        <v>10660</v>
      </c>
      <c r="C1068" s="300">
        <f t="shared" si="51"/>
        <v>10659.119999999999</v>
      </c>
    </row>
    <row r="1069" spans="1:3" x14ac:dyDescent="0.2">
      <c r="A1069" s="299">
        <f t="shared" si="49"/>
        <v>1066</v>
      </c>
      <c r="B1069" s="300">
        <f t="shared" ref="B1069:C1084" si="52">B$1*2+B69</f>
        <v>10669.88</v>
      </c>
      <c r="C1069" s="300">
        <f t="shared" si="52"/>
        <v>10669.08</v>
      </c>
    </row>
    <row r="1070" spans="1:3" x14ac:dyDescent="0.2">
      <c r="A1070" s="299">
        <f t="shared" si="49"/>
        <v>1067</v>
      </c>
      <c r="B1070" s="300">
        <f t="shared" si="52"/>
        <v>10679.76</v>
      </c>
      <c r="C1070" s="300">
        <f t="shared" si="52"/>
        <v>10679.16</v>
      </c>
    </row>
    <row r="1071" spans="1:3" x14ac:dyDescent="0.2">
      <c r="A1071" s="299">
        <f t="shared" si="49"/>
        <v>1068</v>
      </c>
      <c r="B1071" s="300">
        <f t="shared" si="52"/>
        <v>10689.64</v>
      </c>
      <c r="C1071" s="300">
        <f t="shared" si="52"/>
        <v>10689.119999999999</v>
      </c>
    </row>
    <row r="1072" spans="1:3" x14ac:dyDescent="0.2">
      <c r="A1072" s="299">
        <f t="shared" si="49"/>
        <v>1069</v>
      </c>
      <c r="B1072" s="300">
        <f t="shared" si="52"/>
        <v>10700.039999999999</v>
      </c>
      <c r="C1072" s="300">
        <f t="shared" si="52"/>
        <v>10699.08</v>
      </c>
    </row>
    <row r="1073" spans="1:3" x14ac:dyDescent="0.2">
      <c r="A1073" s="299">
        <f t="shared" si="49"/>
        <v>1070</v>
      </c>
      <c r="B1073" s="300">
        <f t="shared" si="52"/>
        <v>10709.92</v>
      </c>
      <c r="C1073" s="300">
        <f t="shared" si="52"/>
        <v>10709.16</v>
      </c>
    </row>
    <row r="1074" spans="1:3" x14ac:dyDescent="0.2">
      <c r="A1074" s="299">
        <f t="shared" si="49"/>
        <v>1071</v>
      </c>
      <c r="B1074" s="300">
        <f t="shared" si="52"/>
        <v>10719.8</v>
      </c>
      <c r="C1074" s="300">
        <f t="shared" si="52"/>
        <v>10719.119999999999</v>
      </c>
    </row>
    <row r="1075" spans="1:3" x14ac:dyDescent="0.2">
      <c r="A1075" s="299">
        <f t="shared" si="49"/>
        <v>1072</v>
      </c>
      <c r="B1075" s="300">
        <f t="shared" si="52"/>
        <v>10729.68</v>
      </c>
      <c r="C1075" s="300">
        <f t="shared" si="52"/>
        <v>10729.08</v>
      </c>
    </row>
    <row r="1076" spans="1:3" x14ac:dyDescent="0.2">
      <c r="A1076" s="299">
        <f t="shared" si="49"/>
        <v>1073</v>
      </c>
      <c r="B1076" s="300">
        <f t="shared" si="52"/>
        <v>10740.08</v>
      </c>
      <c r="C1076" s="300">
        <f t="shared" si="52"/>
        <v>10739.16</v>
      </c>
    </row>
    <row r="1077" spans="1:3" x14ac:dyDescent="0.2">
      <c r="A1077" s="299">
        <f t="shared" si="49"/>
        <v>1074</v>
      </c>
      <c r="B1077" s="300">
        <f t="shared" si="52"/>
        <v>10749.96</v>
      </c>
      <c r="C1077" s="300">
        <f t="shared" si="52"/>
        <v>10749.119999999999</v>
      </c>
    </row>
    <row r="1078" spans="1:3" x14ac:dyDescent="0.2">
      <c r="A1078" s="299">
        <f t="shared" si="49"/>
        <v>1075</v>
      </c>
      <c r="B1078" s="300">
        <f t="shared" si="52"/>
        <v>10759.84</v>
      </c>
      <c r="C1078" s="300">
        <f t="shared" si="52"/>
        <v>10759.08</v>
      </c>
    </row>
    <row r="1079" spans="1:3" x14ac:dyDescent="0.2">
      <c r="A1079" s="299">
        <f t="shared" si="49"/>
        <v>1076</v>
      </c>
      <c r="B1079" s="300">
        <f t="shared" si="52"/>
        <v>10769.72</v>
      </c>
      <c r="C1079" s="300">
        <f t="shared" si="52"/>
        <v>10769.16</v>
      </c>
    </row>
    <row r="1080" spans="1:3" x14ac:dyDescent="0.2">
      <c r="A1080" s="299">
        <f t="shared" si="49"/>
        <v>1077</v>
      </c>
      <c r="B1080" s="300">
        <f t="shared" si="52"/>
        <v>10780.119999999999</v>
      </c>
      <c r="C1080" s="300">
        <f t="shared" si="52"/>
        <v>10779.119999999999</v>
      </c>
    </row>
    <row r="1081" spans="1:3" x14ac:dyDescent="0.2">
      <c r="A1081" s="299">
        <f t="shared" si="49"/>
        <v>1078</v>
      </c>
      <c r="B1081" s="300">
        <f t="shared" si="52"/>
        <v>10790</v>
      </c>
      <c r="C1081" s="300">
        <f t="shared" si="52"/>
        <v>10789.08</v>
      </c>
    </row>
    <row r="1082" spans="1:3" x14ac:dyDescent="0.2">
      <c r="A1082" s="299">
        <f t="shared" si="49"/>
        <v>1079</v>
      </c>
      <c r="B1082" s="300">
        <f t="shared" si="52"/>
        <v>10799.88</v>
      </c>
      <c r="C1082" s="300">
        <f t="shared" si="52"/>
        <v>10799.16</v>
      </c>
    </row>
    <row r="1083" spans="1:3" x14ac:dyDescent="0.2">
      <c r="A1083" s="299">
        <f t="shared" si="49"/>
        <v>1080</v>
      </c>
      <c r="B1083" s="300">
        <f t="shared" si="52"/>
        <v>10809.76</v>
      </c>
      <c r="C1083" s="300">
        <f t="shared" si="52"/>
        <v>10809.119999999999</v>
      </c>
    </row>
    <row r="1084" spans="1:3" x14ac:dyDescent="0.2">
      <c r="A1084" s="299">
        <f t="shared" si="49"/>
        <v>1081</v>
      </c>
      <c r="B1084" s="300">
        <f t="shared" si="52"/>
        <v>10819.64</v>
      </c>
      <c r="C1084" s="300">
        <f t="shared" si="52"/>
        <v>10819.08</v>
      </c>
    </row>
    <row r="1085" spans="1:3" x14ac:dyDescent="0.2">
      <c r="A1085" s="299">
        <f t="shared" si="49"/>
        <v>1082</v>
      </c>
      <c r="B1085" s="300">
        <f t="shared" ref="B1085:C1100" si="53">B$1*2+B85</f>
        <v>10830.039999999999</v>
      </c>
      <c r="C1085" s="300">
        <f t="shared" si="53"/>
        <v>10829.16</v>
      </c>
    </row>
    <row r="1086" spans="1:3" x14ac:dyDescent="0.2">
      <c r="A1086" s="299">
        <f t="shared" si="49"/>
        <v>1083</v>
      </c>
      <c r="B1086" s="300">
        <f t="shared" si="53"/>
        <v>10839.92</v>
      </c>
      <c r="C1086" s="300">
        <f t="shared" si="53"/>
        <v>10839.119999999999</v>
      </c>
    </row>
    <row r="1087" spans="1:3" x14ac:dyDescent="0.2">
      <c r="A1087" s="299">
        <f t="shared" si="49"/>
        <v>1084</v>
      </c>
      <c r="B1087" s="300">
        <f t="shared" si="53"/>
        <v>10849.8</v>
      </c>
      <c r="C1087" s="300">
        <f t="shared" si="53"/>
        <v>10849.08</v>
      </c>
    </row>
    <row r="1088" spans="1:3" x14ac:dyDescent="0.2">
      <c r="A1088" s="299">
        <f t="shared" si="49"/>
        <v>1085</v>
      </c>
      <c r="B1088" s="300">
        <f t="shared" si="53"/>
        <v>10859.68</v>
      </c>
      <c r="C1088" s="300">
        <f t="shared" si="53"/>
        <v>10859.16</v>
      </c>
    </row>
    <row r="1089" spans="1:3" x14ac:dyDescent="0.2">
      <c r="A1089" s="299">
        <f t="shared" si="49"/>
        <v>1086</v>
      </c>
      <c r="B1089" s="300">
        <f t="shared" si="53"/>
        <v>10870.08</v>
      </c>
      <c r="C1089" s="300">
        <f t="shared" si="53"/>
        <v>10869.119999999999</v>
      </c>
    </row>
    <row r="1090" spans="1:3" x14ac:dyDescent="0.2">
      <c r="A1090" s="299">
        <f t="shared" si="49"/>
        <v>1087</v>
      </c>
      <c r="B1090" s="300">
        <f t="shared" si="53"/>
        <v>10879.96</v>
      </c>
      <c r="C1090" s="300">
        <f t="shared" si="53"/>
        <v>10879.08</v>
      </c>
    </row>
    <row r="1091" spans="1:3" x14ac:dyDescent="0.2">
      <c r="A1091" s="299">
        <f t="shared" si="49"/>
        <v>1088</v>
      </c>
      <c r="B1091" s="300">
        <f t="shared" si="53"/>
        <v>10889.84</v>
      </c>
      <c r="C1091" s="300">
        <f t="shared" si="53"/>
        <v>10889.16</v>
      </c>
    </row>
    <row r="1092" spans="1:3" x14ac:dyDescent="0.2">
      <c r="A1092" s="299">
        <f t="shared" si="49"/>
        <v>1089</v>
      </c>
      <c r="B1092" s="300">
        <f t="shared" si="53"/>
        <v>10899.72</v>
      </c>
      <c r="C1092" s="300">
        <f t="shared" si="53"/>
        <v>10899.119999999999</v>
      </c>
    </row>
    <row r="1093" spans="1:3" x14ac:dyDescent="0.2">
      <c r="A1093" s="299">
        <f t="shared" ref="A1093:A1156" si="54">A1092+1</f>
        <v>1090</v>
      </c>
      <c r="B1093" s="300">
        <f t="shared" si="53"/>
        <v>10910.119999999999</v>
      </c>
      <c r="C1093" s="300">
        <f t="shared" si="53"/>
        <v>10909.08</v>
      </c>
    </row>
    <row r="1094" spans="1:3" x14ac:dyDescent="0.2">
      <c r="A1094" s="299">
        <f t="shared" si="54"/>
        <v>1091</v>
      </c>
      <c r="B1094" s="300">
        <f t="shared" si="53"/>
        <v>10920</v>
      </c>
      <c r="C1094" s="300">
        <f t="shared" si="53"/>
        <v>10919.16</v>
      </c>
    </row>
    <row r="1095" spans="1:3" x14ac:dyDescent="0.2">
      <c r="A1095" s="299">
        <f t="shared" si="54"/>
        <v>1092</v>
      </c>
      <c r="B1095" s="300">
        <f t="shared" si="53"/>
        <v>10929.88</v>
      </c>
      <c r="C1095" s="300">
        <f t="shared" si="53"/>
        <v>10929.119999999999</v>
      </c>
    </row>
    <row r="1096" spans="1:3" x14ac:dyDescent="0.2">
      <c r="A1096" s="299">
        <f t="shared" si="54"/>
        <v>1093</v>
      </c>
      <c r="B1096" s="300">
        <f t="shared" si="53"/>
        <v>10939.76</v>
      </c>
      <c r="C1096" s="300">
        <f t="shared" si="53"/>
        <v>10939.08</v>
      </c>
    </row>
    <row r="1097" spans="1:3" x14ac:dyDescent="0.2">
      <c r="A1097" s="299">
        <f t="shared" si="54"/>
        <v>1094</v>
      </c>
      <c r="B1097" s="300">
        <f t="shared" si="53"/>
        <v>10949.64</v>
      </c>
      <c r="C1097" s="300">
        <f t="shared" si="53"/>
        <v>10949.16</v>
      </c>
    </row>
    <row r="1098" spans="1:3" x14ac:dyDescent="0.2">
      <c r="A1098" s="299">
        <f t="shared" si="54"/>
        <v>1095</v>
      </c>
      <c r="B1098" s="300">
        <f t="shared" si="53"/>
        <v>10960.039999999999</v>
      </c>
      <c r="C1098" s="300">
        <f t="shared" si="53"/>
        <v>10959.119999999999</v>
      </c>
    </row>
    <row r="1099" spans="1:3" x14ac:dyDescent="0.2">
      <c r="A1099" s="299">
        <f t="shared" si="54"/>
        <v>1096</v>
      </c>
      <c r="B1099" s="300">
        <f t="shared" si="53"/>
        <v>10969.92</v>
      </c>
      <c r="C1099" s="300">
        <f t="shared" si="53"/>
        <v>10969.08</v>
      </c>
    </row>
    <row r="1100" spans="1:3" x14ac:dyDescent="0.2">
      <c r="A1100" s="299">
        <f t="shared" si="54"/>
        <v>1097</v>
      </c>
      <c r="B1100" s="300">
        <f t="shared" si="53"/>
        <v>10979.8</v>
      </c>
      <c r="C1100" s="300">
        <f t="shared" si="53"/>
        <v>10979.16</v>
      </c>
    </row>
    <row r="1101" spans="1:3" x14ac:dyDescent="0.2">
      <c r="A1101" s="299">
        <f t="shared" si="54"/>
        <v>1098</v>
      </c>
      <c r="B1101" s="300">
        <f t="shared" ref="B1101:C1116" si="55">B$1*2+B101</f>
        <v>10989.68</v>
      </c>
      <c r="C1101" s="300">
        <f t="shared" si="55"/>
        <v>10989.119999999999</v>
      </c>
    </row>
    <row r="1102" spans="1:3" x14ac:dyDescent="0.2">
      <c r="A1102" s="299">
        <f t="shared" si="54"/>
        <v>1099</v>
      </c>
      <c r="B1102" s="300">
        <f t="shared" si="55"/>
        <v>11000.08</v>
      </c>
      <c r="C1102" s="300">
        <f t="shared" si="55"/>
        <v>10999.08</v>
      </c>
    </row>
    <row r="1103" spans="1:3" x14ac:dyDescent="0.2">
      <c r="A1103" s="299">
        <f t="shared" si="54"/>
        <v>1100</v>
      </c>
      <c r="B1103" s="300">
        <f t="shared" si="55"/>
        <v>11009.96</v>
      </c>
      <c r="C1103" s="300">
        <f t="shared" si="55"/>
        <v>11009.16</v>
      </c>
    </row>
    <row r="1104" spans="1:3" x14ac:dyDescent="0.2">
      <c r="A1104" s="299">
        <f t="shared" si="54"/>
        <v>1101</v>
      </c>
      <c r="B1104" s="300">
        <f t="shared" si="55"/>
        <v>11019.84</v>
      </c>
      <c r="C1104" s="300">
        <f t="shared" si="55"/>
        <v>11019.119999999999</v>
      </c>
    </row>
    <row r="1105" spans="1:3" x14ac:dyDescent="0.2">
      <c r="A1105" s="299">
        <f t="shared" si="54"/>
        <v>1102</v>
      </c>
      <c r="B1105" s="300">
        <f t="shared" si="55"/>
        <v>11029.72</v>
      </c>
      <c r="C1105" s="300">
        <f t="shared" si="55"/>
        <v>11029.08</v>
      </c>
    </row>
    <row r="1106" spans="1:3" x14ac:dyDescent="0.2">
      <c r="A1106" s="299">
        <f t="shared" si="54"/>
        <v>1103</v>
      </c>
      <c r="B1106" s="300">
        <f t="shared" si="55"/>
        <v>11040.119999999999</v>
      </c>
      <c r="C1106" s="300">
        <f t="shared" si="55"/>
        <v>11039.16</v>
      </c>
    </row>
    <row r="1107" spans="1:3" x14ac:dyDescent="0.2">
      <c r="A1107" s="299">
        <f t="shared" si="54"/>
        <v>1104</v>
      </c>
      <c r="B1107" s="300">
        <f t="shared" si="55"/>
        <v>11050</v>
      </c>
      <c r="C1107" s="300">
        <f t="shared" si="55"/>
        <v>11049.119999999999</v>
      </c>
    </row>
    <row r="1108" spans="1:3" x14ac:dyDescent="0.2">
      <c r="A1108" s="299">
        <f t="shared" si="54"/>
        <v>1105</v>
      </c>
      <c r="B1108" s="300">
        <f t="shared" si="55"/>
        <v>11059.88</v>
      </c>
      <c r="C1108" s="300">
        <f t="shared" si="55"/>
        <v>11059.08</v>
      </c>
    </row>
    <row r="1109" spans="1:3" x14ac:dyDescent="0.2">
      <c r="A1109" s="299">
        <f t="shared" si="54"/>
        <v>1106</v>
      </c>
      <c r="B1109" s="300">
        <f t="shared" si="55"/>
        <v>11069.759999999998</v>
      </c>
      <c r="C1109" s="300">
        <f t="shared" si="55"/>
        <v>11069.16</v>
      </c>
    </row>
    <row r="1110" spans="1:3" x14ac:dyDescent="0.2">
      <c r="A1110" s="299">
        <f t="shared" si="54"/>
        <v>1107</v>
      </c>
      <c r="B1110" s="300">
        <f t="shared" si="55"/>
        <v>11079.64</v>
      </c>
      <c r="C1110" s="300">
        <f t="shared" si="55"/>
        <v>11079.119999999999</v>
      </c>
    </row>
    <row r="1111" spans="1:3" x14ac:dyDescent="0.2">
      <c r="A1111" s="299">
        <f t="shared" si="54"/>
        <v>1108</v>
      </c>
      <c r="B1111" s="300">
        <f t="shared" si="55"/>
        <v>11090.039999999999</v>
      </c>
      <c r="C1111" s="300">
        <f t="shared" si="55"/>
        <v>11089.08</v>
      </c>
    </row>
    <row r="1112" spans="1:3" x14ac:dyDescent="0.2">
      <c r="A1112" s="299">
        <f t="shared" si="54"/>
        <v>1109</v>
      </c>
      <c r="B1112" s="300">
        <f t="shared" si="55"/>
        <v>11099.92</v>
      </c>
      <c r="C1112" s="300">
        <f t="shared" si="55"/>
        <v>11099.16</v>
      </c>
    </row>
    <row r="1113" spans="1:3" x14ac:dyDescent="0.2">
      <c r="A1113" s="299">
        <f t="shared" si="54"/>
        <v>1110</v>
      </c>
      <c r="B1113" s="300">
        <f t="shared" si="55"/>
        <v>11109.8</v>
      </c>
      <c r="C1113" s="300">
        <f t="shared" si="55"/>
        <v>11109.119999999999</v>
      </c>
    </row>
    <row r="1114" spans="1:3" x14ac:dyDescent="0.2">
      <c r="A1114" s="299">
        <f t="shared" si="54"/>
        <v>1111</v>
      </c>
      <c r="B1114" s="300">
        <f t="shared" si="55"/>
        <v>11119.68</v>
      </c>
      <c r="C1114" s="300">
        <f t="shared" si="55"/>
        <v>11119.08</v>
      </c>
    </row>
    <row r="1115" spans="1:3" x14ac:dyDescent="0.2">
      <c r="A1115" s="299">
        <f t="shared" si="54"/>
        <v>1112</v>
      </c>
      <c r="B1115" s="300">
        <f t="shared" si="55"/>
        <v>11130.08</v>
      </c>
      <c r="C1115" s="300">
        <f t="shared" si="55"/>
        <v>11129.16</v>
      </c>
    </row>
    <row r="1116" spans="1:3" x14ac:dyDescent="0.2">
      <c r="A1116" s="299">
        <f t="shared" si="54"/>
        <v>1113</v>
      </c>
      <c r="B1116" s="300">
        <f t="shared" si="55"/>
        <v>11139.96</v>
      </c>
      <c r="C1116" s="300">
        <f t="shared" si="55"/>
        <v>11139.119999999999</v>
      </c>
    </row>
    <row r="1117" spans="1:3" x14ac:dyDescent="0.2">
      <c r="A1117" s="299">
        <f t="shared" si="54"/>
        <v>1114</v>
      </c>
      <c r="B1117" s="300">
        <f t="shared" ref="B1117:C1132" si="56">B$1*2+B117</f>
        <v>11149.84</v>
      </c>
      <c r="C1117" s="300">
        <f t="shared" si="56"/>
        <v>11149.08</v>
      </c>
    </row>
    <row r="1118" spans="1:3" x14ac:dyDescent="0.2">
      <c r="A1118" s="299">
        <f t="shared" si="54"/>
        <v>1115</v>
      </c>
      <c r="B1118" s="300">
        <f t="shared" si="56"/>
        <v>11159.72</v>
      </c>
      <c r="C1118" s="300">
        <f t="shared" si="56"/>
        <v>11159.16</v>
      </c>
    </row>
    <row r="1119" spans="1:3" x14ac:dyDescent="0.2">
      <c r="A1119" s="299">
        <f t="shared" si="54"/>
        <v>1116</v>
      </c>
      <c r="B1119" s="300">
        <f t="shared" si="56"/>
        <v>11170.119999999999</v>
      </c>
      <c r="C1119" s="300">
        <f t="shared" si="56"/>
        <v>11169.119999999999</v>
      </c>
    </row>
    <row r="1120" spans="1:3" x14ac:dyDescent="0.2">
      <c r="A1120" s="299">
        <f t="shared" si="54"/>
        <v>1117</v>
      </c>
      <c r="B1120" s="300">
        <f t="shared" si="56"/>
        <v>11180</v>
      </c>
      <c r="C1120" s="300">
        <f t="shared" si="56"/>
        <v>11179.08</v>
      </c>
    </row>
    <row r="1121" spans="1:3" x14ac:dyDescent="0.2">
      <c r="A1121" s="299">
        <f t="shared" si="54"/>
        <v>1118</v>
      </c>
      <c r="B1121" s="300">
        <f t="shared" si="56"/>
        <v>11189.88</v>
      </c>
      <c r="C1121" s="300">
        <f t="shared" si="56"/>
        <v>11189.16</v>
      </c>
    </row>
    <row r="1122" spans="1:3" x14ac:dyDescent="0.2">
      <c r="A1122" s="299">
        <f t="shared" si="54"/>
        <v>1119</v>
      </c>
      <c r="B1122" s="300">
        <f t="shared" si="56"/>
        <v>11199.759999999998</v>
      </c>
      <c r="C1122" s="300">
        <f t="shared" si="56"/>
        <v>11199.119999999999</v>
      </c>
    </row>
    <row r="1123" spans="1:3" x14ac:dyDescent="0.2">
      <c r="A1123" s="299">
        <f t="shared" si="54"/>
        <v>1120</v>
      </c>
      <c r="B1123" s="300">
        <f t="shared" si="56"/>
        <v>11209.64</v>
      </c>
      <c r="C1123" s="300">
        <f t="shared" si="56"/>
        <v>11209.08</v>
      </c>
    </row>
    <row r="1124" spans="1:3" x14ac:dyDescent="0.2">
      <c r="A1124" s="299">
        <f t="shared" si="54"/>
        <v>1121</v>
      </c>
      <c r="B1124" s="300">
        <f t="shared" si="56"/>
        <v>11220.039999999999</v>
      </c>
      <c r="C1124" s="300">
        <f t="shared" si="56"/>
        <v>11219.16</v>
      </c>
    </row>
    <row r="1125" spans="1:3" x14ac:dyDescent="0.2">
      <c r="A1125" s="299">
        <f t="shared" si="54"/>
        <v>1122</v>
      </c>
      <c r="B1125" s="300">
        <f t="shared" si="56"/>
        <v>11229.92</v>
      </c>
      <c r="C1125" s="300">
        <f t="shared" si="56"/>
        <v>11229.119999999999</v>
      </c>
    </row>
    <row r="1126" spans="1:3" x14ac:dyDescent="0.2">
      <c r="A1126" s="299">
        <f t="shared" si="54"/>
        <v>1123</v>
      </c>
      <c r="B1126" s="300">
        <f t="shared" si="56"/>
        <v>11239.8</v>
      </c>
      <c r="C1126" s="300">
        <f t="shared" si="56"/>
        <v>11239.08</v>
      </c>
    </row>
    <row r="1127" spans="1:3" x14ac:dyDescent="0.2">
      <c r="A1127" s="299">
        <f t="shared" si="54"/>
        <v>1124</v>
      </c>
      <c r="B1127" s="300">
        <f t="shared" si="56"/>
        <v>11249.68</v>
      </c>
      <c r="C1127" s="300">
        <f t="shared" si="56"/>
        <v>11249.16</v>
      </c>
    </row>
    <row r="1128" spans="1:3" x14ac:dyDescent="0.2">
      <c r="A1128" s="299">
        <f t="shared" si="54"/>
        <v>1125</v>
      </c>
      <c r="B1128" s="300">
        <f t="shared" si="56"/>
        <v>11260.08</v>
      </c>
      <c r="C1128" s="300">
        <f t="shared" si="56"/>
        <v>11259.119999999999</v>
      </c>
    </row>
    <row r="1129" spans="1:3" x14ac:dyDescent="0.2">
      <c r="A1129" s="299">
        <f t="shared" si="54"/>
        <v>1126</v>
      </c>
      <c r="B1129" s="300">
        <f t="shared" si="56"/>
        <v>11269.96</v>
      </c>
      <c r="C1129" s="300">
        <f t="shared" si="56"/>
        <v>11269.08</v>
      </c>
    </row>
    <row r="1130" spans="1:3" x14ac:dyDescent="0.2">
      <c r="A1130" s="299">
        <f t="shared" si="54"/>
        <v>1127</v>
      </c>
      <c r="B1130" s="300">
        <f t="shared" si="56"/>
        <v>11279.84</v>
      </c>
      <c r="C1130" s="300">
        <f t="shared" si="56"/>
        <v>11279.16</v>
      </c>
    </row>
    <row r="1131" spans="1:3" x14ac:dyDescent="0.2">
      <c r="A1131" s="299">
        <f t="shared" si="54"/>
        <v>1128</v>
      </c>
      <c r="B1131" s="300">
        <f t="shared" si="56"/>
        <v>11289.72</v>
      </c>
      <c r="C1131" s="300">
        <f t="shared" si="56"/>
        <v>11289.119999999999</v>
      </c>
    </row>
    <row r="1132" spans="1:3" x14ac:dyDescent="0.2">
      <c r="A1132" s="299">
        <f t="shared" si="54"/>
        <v>1129</v>
      </c>
      <c r="B1132" s="300">
        <f t="shared" si="56"/>
        <v>11300.119999999999</v>
      </c>
      <c r="C1132" s="300">
        <f t="shared" si="56"/>
        <v>11299.08</v>
      </c>
    </row>
    <row r="1133" spans="1:3" x14ac:dyDescent="0.2">
      <c r="A1133" s="299">
        <f t="shared" si="54"/>
        <v>1130</v>
      </c>
      <c r="B1133" s="300">
        <f t="shared" ref="B1133:C1148" si="57">B$1*2+B133</f>
        <v>11310</v>
      </c>
      <c r="C1133" s="300">
        <f t="shared" si="57"/>
        <v>11309.16</v>
      </c>
    </row>
    <row r="1134" spans="1:3" x14ac:dyDescent="0.2">
      <c r="A1134" s="299">
        <f t="shared" si="54"/>
        <v>1131</v>
      </c>
      <c r="B1134" s="300">
        <f t="shared" si="57"/>
        <v>11319.88</v>
      </c>
      <c r="C1134" s="300">
        <f t="shared" si="57"/>
        <v>11319.119999999999</v>
      </c>
    </row>
    <row r="1135" spans="1:3" x14ac:dyDescent="0.2">
      <c r="A1135" s="299">
        <f t="shared" si="54"/>
        <v>1132</v>
      </c>
      <c r="B1135" s="300">
        <f t="shared" si="57"/>
        <v>11329.759999999998</v>
      </c>
      <c r="C1135" s="300">
        <f t="shared" si="57"/>
        <v>11329.08</v>
      </c>
    </row>
    <row r="1136" spans="1:3" x14ac:dyDescent="0.2">
      <c r="A1136" s="299">
        <f t="shared" si="54"/>
        <v>1133</v>
      </c>
      <c r="B1136" s="300">
        <f t="shared" si="57"/>
        <v>11339.64</v>
      </c>
      <c r="C1136" s="300">
        <f t="shared" si="57"/>
        <v>11339.16</v>
      </c>
    </row>
    <row r="1137" spans="1:3" x14ac:dyDescent="0.2">
      <c r="A1137" s="299">
        <f t="shared" si="54"/>
        <v>1134</v>
      </c>
      <c r="B1137" s="300">
        <f t="shared" si="57"/>
        <v>11350.039999999999</v>
      </c>
      <c r="C1137" s="300">
        <f t="shared" si="57"/>
        <v>11349.119999999999</v>
      </c>
    </row>
    <row r="1138" spans="1:3" x14ac:dyDescent="0.2">
      <c r="A1138" s="299">
        <f t="shared" si="54"/>
        <v>1135</v>
      </c>
      <c r="B1138" s="300">
        <f t="shared" si="57"/>
        <v>11359.92</v>
      </c>
      <c r="C1138" s="300">
        <f t="shared" si="57"/>
        <v>11359.08</v>
      </c>
    </row>
    <row r="1139" spans="1:3" x14ac:dyDescent="0.2">
      <c r="A1139" s="299">
        <f t="shared" si="54"/>
        <v>1136</v>
      </c>
      <c r="B1139" s="300">
        <f t="shared" si="57"/>
        <v>11369.8</v>
      </c>
      <c r="C1139" s="300">
        <f t="shared" si="57"/>
        <v>11369.16</v>
      </c>
    </row>
    <row r="1140" spans="1:3" x14ac:dyDescent="0.2">
      <c r="A1140" s="299">
        <f t="shared" si="54"/>
        <v>1137</v>
      </c>
      <c r="B1140" s="300">
        <f t="shared" si="57"/>
        <v>11379.68</v>
      </c>
      <c r="C1140" s="300">
        <f t="shared" si="57"/>
        <v>11379.119999999999</v>
      </c>
    </row>
    <row r="1141" spans="1:3" x14ac:dyDescent="0.2">
      <c r="A1141" s="299">
        <f t="shared" si="54"/>
        <v>1138</v>
      </c>
      <c r="B1141" s="300">
        <f t="shared" si="57"/>
        <v>11390.08</v>
      </c>
      <c r="C1141" s="300">
        <f t="shared" si="57"/>
        <v>11389.08</v>
      </c>
    </row>
    <row r="1142" spans="1:3" x14ac:dyDescent="0.2">
      <c r="A1142" s="299">
        <f t="shared" si="54"/>
        <v>1139</v>
      </c>
      <c r="B1142" s="300">
        <f t="shared" si="57"/>
        <v>11399.96</v>
      </c>
      <c r="C1142" s="300">
        <f t="shared" si="57"/>
        <v>11399.16</v>
      </c>
    </row>
    <row r="1143" spans="1:3" x14ac:dyDescent="0.2">
      <c r="A1143" s="299">
        <f t="shared" si="54"/>
        <v>1140</v>
      </c>
      <c r="B1143" s="300">
        <f t="shared" si="57"/>
        <v>11409.84</v>
      </c>
      <c r="C1143" s="300">
        <f t="shared" si="57"/>
        <v>11409.119999999999</v>
      </c>
    </row>
    <row r="1144" spans="1:3" x14ac:dyDescent="0.2">
      <c r="A1144" s="299">
        <f t="shared" si="54"/>
        <v>1141</v>
      </c>
      <c r="B1144" s="300">
        <f t="shared" si="57"/>
        <v>11419.72</v>
      </c>
      <c r="C1144" s="300">
        <f t="shared" si="57"/>
        <v>11419.08</v>
      </c>
    </row>
    <row r="1145" spans="1:3" x14ac:dyDescent="0.2">
      <c r="A1145" s="299">
        <f t="shared" si="54"/>
        <v>1142</v>
      </c>
      <c r="B1145" s="300">
        <f t="shared" si="57"/>
        <v>11430.119999999999</v>
      </c>
      <c r="C1145" s="300">
        <f t="shared" si="57"/>
        <v>11429.16</v>
      </c>
    </row>
    <row r="1146" spans="1:3" x14ac:dyDescent="0.2">
      <c r="A1146" s="299">
        <f t="shared" si="54"/>
        <v>1143</v>
      </c>
      <c r="B1146" s="300">
        <f t="shared" si="57"/>
        <v>11440</v>
      </c>
      <c r="C1146" s="300">
        <f t="shared" si="57"/>
        <v>11439.119999999999</v>
      </c>
    </row>
    <row r="1147" spans="1:3" x14ac:dyDescent="0.2">
      <c r="A1147" s="299">
        <f t="shared" si="54"/>
        <v>1144</v>
      </c>
      <c r="B1147" s="300">
        <f t="shared" si="57"/>
        <v>11449.88</v>
      </c>
      <c r="C1147" s="300">
        <f t="shared" si="57"/>
        <v>11449.08</v>
      </c>
    </row>
    <row r="1148" spans="1:3" x14ac:dyDescent="0.2">
      <c r="A1148" s="299">
        <f t="shared" si="54"/>
        <v>1145</v>
      </c>
      <c r="B1148" s="300">
        <f t="shared" si="57"/>
        <v>11459.759999999998</v>
      </c>
      <c r="C1148" s="300">
        <f t="shared" si="57"/>
        <v>11459.16</v>
      </c>
    </row>
    <row r="1149" spans="1:3" x14ac:dyDescent="0.2">
      <c r="A1149" s="299">
        <f t="shared" si="54"/>
        <v>1146</v>
      </c>
      <c r="B1149" s="300">
        <f t="shared" ref="B1149:C1164" si="58">B$1*2+B149</f>
        <v>11469.64</v>
      </c>
      <c r="C1149" s="300">
        <f t="shared" si="58"/>
        <v>11469.119999999999</v>
      </c>
    </row>
    <row r="1150" spans="1:3" x14ac:dyDescent="0.2">
      <c r="A1150" s="299">
        <f t="shared" si="54"/>
        <v>1147</v>
      </c>
      <c r="B1150" s="300">
        <f t="shared" si="58"/>
        <v>11480.039999999999</v>
      </c>
      <c r="C1150" s="300">
        <f t="shared" si="58"/>
        <v>11479.08</v>
      </c>
    </row>
    <row r="1151" spans="1:3" x14ac:dyDescent="0.2">
      <c r="A1151" s="299">
        <f t="shared" si="54"/>
        <v>1148</v>
      </c>
      <c r="B1151" s="300">
        <f t="shared" si="58"/>
        <v>11489.92</v>
      </c>
      <c r="C1151" s="300">
        <f t="shared" si="58"/>
        <v>11489.16</v>
      </c>
    </row>
    <row r="1152" spans="1:3" x14ac:dyDescent="0.2">
      <c r="A1152" s="299">
        <f t="shared" si="54"/>
        <v>1149</v>
      </c>
      <c r="B1152" s="300">
        <f t="shared" si="58"/>
        <v>11499.8</v>
      </c>
      <c r="C1152" s="300">
        <f t="shared" si="58"/>
        <v>11499.119999999999</v>
      </c>
    </row>
    <row r="1153" spans="1:3" x14ac:dyDescent="0.2">
      <c r="A1153" s="299">
        <f t="shared" si="54"/>
        <v>1150</v>
      </c>
      <c r="B1153" s="300">
        <f t="shared" si="58"/>
        <v>11509.68</v>
      </c>
      <c r="C1153" s="300">
        <f t="shared" si="58"/>
        <v>11509.08</v>
      </c>
    </row>
    <row r="1154" spans="1:3" x14ac:dyDescent="0.2">
      <c r="A1154" s="299">
        <f t="shared" si="54"/>
        <v>1151</v>
      </c>
      <c r="B1154" s="300">
        <f t="shared" si="58"/>
        <v>11520.08</v>
      </c>
      <c r="C1154" s="300">
        <f t="shared" si="58"/>
        <v>11519.16</v>
      </c>
    </row>
    <row r="1155" spans="1:3" x14ac:dyDescent="0.2">
      <c r="A1155" s="299">
        <f t="shared" si="54"/>
        <v>1152</v>
      </c>
      <c r="B1155" s="300">
        <f t="shared" si="58"/>
        <v>11529.96</v>
      </c>
      <c r="C1155" s="300">
        <f t="shared" si="58"/>
        <v>11529.119999999999</v>
      </c>
    </row>
    <row r="1156" spans="1:3" x14ac:dyDescent="0.2">
      <c r="A1156" s="299">
        <f t="shared" si="54"/>
        <v>1153</v>
      </c>
      <c r="B1156" s="300">
        <f t="shared" si="58"/>
        <v>11539.84</v>
      </c>
      <c r="C1156" s="300">
        <f t="shared" si="58"/>
        <v>11539.08</v>
      </c>
    </row>
    <row r="1157" spans="1:3" x14ac:dyDescent="0.2">
      <c r="A1157" s="299">
        <f t="shared" ref="A1157:A1220" si="59">A1156+1</f>
        <v>1154</v>
      </c>
      <c r="B1157" s="300">
        <f t="shared" si="58"/>
        <v>11549.72</v>
      </c>
      <c r="C1157" s="300">
        <f t="shared" si="58"/>
        <v>11549.16</v>
      </c>
    </row>
    <row r="1158" spans="1:3" x14ac:dyDescent="0.2">
      <c r="A1158" s="299">
        <f t="shared" si="59"/>
        <v>1155</v>
      </c>
      <c r="B1158" s="300">
        <f t="shared" si="58"/>
        <v>11560.119999999999</v>
      </c>
      <c r="C1158" s="300">
        <f t="shared" si="58"/>
        <v>11559.119999999999</v>
      </c>
    </row>
    <row r="1159" spans="1:3" x14ac:dyDescent="0.2">
      <c r="A1159" s="299">
        <f t="shared" si="59"/>
        <v>1156</v>
      </c>
      <c r="B1159" s="300">
        <f t="shared" si="58"/>
        <v>11570</v>
      </c>
      <c r="C1159" s="300">
        <f t="shared" si="58"/>
        <v>11569.08</v>
      </c>
    </row>
    <row r="1160" spans="1:3" x14ac:dyDescent="0.2">
      <c r="A1160" s="299">
        <f t="shared" si="59"/>
        <v>1157</v>
      </c>
      <c r="B1160" s="300">
        <f t="shared" si="58"/>
        <v>11579.88</v>
      </c>
      <c r="C1160" s="300">
        <f t="shared" si="58"/>
        <v>11579.16</v>
      </c>
    </row>
    <row r="1161" spans="1:3" x14ac:dyDescent="0.2">
      <c r="A1161" s="299">
        <f t="shared" si="59"/>
        <v>1158</v>
      </c>
      <c r="B1161" s="300">
        <f t="shared" si="58"/>
        <v>11589.759999999998</v>
      </c>
      <c r="C1161" s="300">
        <f t="shared" si="58"/>
        <v>11589.119999999999</v>
      </c>
    </row>
    <row r="1162" spans="1:3" x14ac:dyDescent="0.2">
      <c r="A1162" s="299">
        <f t="shared" si="59"/>
        <v>1159</v>
      </c>
      <c r="B1162" s="300">
        <f t="shared" si="58"/>
        <v>11599.64</v>
      </c>
      <c r="C1162" s="300">
        <f t="shared" si="58"/>
        <v>11599.08</v>
      </c>
    </row>
    <row r="1163" spans="1:3" x14ac:dyDescent="0.2">
      <c r="A1163" s="299">
        <f t="shared" si="59"/>
        <v>1160</v>
      </c>
      <c r="B1163" s="300">
        <f t="shared" si="58"/>
        <v>11610.039999999999</v>
      </c>
      <c r="C1163" s="300">
        <f t="shared" si="58"/>
        <v>11609.16</v>
      </c>
    </row>
    <row r="1164" spans="1:3" x14ac:dyDescent="0.2">
      <c r="A1164" s="299">
        <f t="shared" si="59"/>
        <v>1161</v>
      </c>
      <c r="B1164" s="300">
        <f t="shared" si="58"/>
        <v>11619.92</v>
      </c>
      <c r="C1164" s="300">
        <f t="shared" si="58"/>
        <v>11619.119999999999</v>
      </c>
    </row>
    <row r="1165" spans="1:3" x14ac:dyDescent="0.2">
      <c r="A1165" s="299">
        <f t="shared" si="59"/>
        <v>1162</v>
      </c>
      <c r="B1165" s="300">
        <f t="shared" ref="B1165:C1180" si="60">B$1*2+B165</f>
        <v>11629.8</v>
      </c>
      <c r="C1165" s="300">
        <f t="shared" si="60"/>
        <v>11629.08</v>
      </c>
    </row>
    <row r="1166" spans="1:3" x14ac:dyDescent="0.2">
      <c r="A1166" s="299">
        <f t="shared" si="59"/>
        <v>1163</v>
      </c>
      <c r="B1166" s="300">
        <f t="shared" si="60"/>
        <v>11639.68</v>
      </c>
      <c r="C1166" s="300">
        <f t="shared" si="60"/>
        <v>11639.16</v>
      </c>
    </row>
    <row r="1167" spans="1:3" x14ac:dyDescent="0.2">
      <c r="A1167" s="299">
        <f t="shared" si="59"/>
        <v>1164</v>
      </c>
      <c r="B1167" s="300">
        <f t="shared" si="60"/>
        <v>11650.08</v>
      </c>
      <c r="C1167" s="300">
        <f t="shared" si="60"/>
        <v>11649.119999999999</v>
      </c>
    </row>
    <row r="1168" spans="1:3" x14ac:dyDescent="0.2">
      <c r="A1168" s="299">
        <f t="shared" si="59"/>
        <v>1165</v>
      </c>
      <c r="B1168" s="300">
        <f t="shared" si="60"/>
        <v>11659.96</v>
      </c>
      <c r="C1168" s="300">
        <f t="shared" si="60"/>
        <v>11659.08</v>
      </c>
    </row>
    <row r="1169" spans="1:3" x14ac:dyDescent="0.2">
      <c r="A1169" s="299">
        <f t="shared" si="59"/>
        <v>1166</v>
      </c>
      <c r="B1169" s="300">
        <f t="shared" si="60"/>
        <v>11669.84</v>
      </c>
      <c r="C1169" s="300">
        <f t="shared" si="60"/>
        <v>11669.16</v>
      </c>
    </row>
    <row r="1170" spans="1:3" x14ac:dyDescent="0.2">
      <c r="A1170" s="299">
        <f t="shared" si="59"/>
        <v>1167</v>
      </c>
      <c r="B1170" s="300">
        <f t="shared" si="60"/>
        <v>11679.72</v>
      </c>
      <c r="C1170" s="300">
        <f t="shared" si="60"/>
        <v>11679.119999999999</v>
      </c>
    </row>
    <row r="1171" spans="1:3" x14ac:dyDescent="0.2">
      <c r="A1171" s="299">
        <f t="shared" si="59"/>
        <v>1168</v>
      </c>
      <c r="B1171" s="300">
        <f t="shared" si="60"/>
        <v>11690.119999999999</v>
      </c>
      <c r="C1171" s="300">
        <f t="shared" si="60"/>
        <v>11689.08</v>
      </c>
    </row>
    <row r="1172" spans="1:3" x14ac:dyDescent="0.2">
      <c r="A1172" s="299">
        <f t="shared" si="59"/>
        <v>1169</v>
      </c>
      <c r="B1172" s="300">
        <f t="shared" si="60"/>
        <v>11700</v>
      </c>
      <c r="C1172" s="300">
        <f t="shared" si="60"/>
        <v>11699.16</v>
      </c>
    </row>
    <row r="1173" spans="1:3" x14ac:dyDescent="0.2">
      <c r="A1173" s="299">
        <f t="shared" si="59"/>
        <v>1170</v>
      </c>
      <c r="B1173" s="300">
        <f t="shared" si="60"/>
        <v>11709.88</v>
      </c>
      <c r="C1173" s="300">
        <f t="shared" si="60"/>
        <v>11709.119999999999</v>
      </c>
    </row>
    <row r="1174" spans="1:3" x14ac:dyDescent="0.2">
      <c r="A1174" s="299">
        <f t="shared" si="59"/>
        <v>1171</v>
      </c>
      <c r="B1174" s="300">
        <f t="shared" si="60"/>
        <v>11719.759999999998</v>
      </c>
      <c r="C1174" s="300">
        <f t="shared" si="60"/>
        <v>11719.08</v>
      </c>
    </row>
    <row r="1175" spans="1:3" x14ac:dyDescent="0.2">
      <c r="A1175" s="299">
        <f t="shared" si="59"/>
        <v>1172</v>
      </c>
      <c r="B1175" s="300">
        <f t="shared" si="60"/>
        <v>11729.64</v>
      </c>
      <c r="C1175" s="300">
        <f t="shared" si="60"/>
        <v>11729.16</v>
      </c>
    </row>
    <row r="1176" spans="1:3" x14ac:dyDescent="0.2">
      <c r="A1176" s="299">
        <f t="shared" si="59"/>
        <v>1173</v>
      </c>
      <c r="B1176" s="300">
        <f t="shared" si="60"/>
        <v>11740.039999999999</v>
      </c>
      <c r="C1176" s="300">
        <f t="shared" si="60"/>
        <v>11739.119999999999</v>
      </c>
    </row>
    <row r="1177" spans="1:3" x14ac:dyDescent="0.2">
      <c r="A1177" s="299">
        <f t="shared" si="59"/>
        <v>1174</v>
      </c>
      <c r="B1177" s="300">
        <f t="shared" si="60"/>
        <v>11749.92</v>
      </c>
      <c r="C1177" s="300">
        <f t="shared" si="60"/>
        <v>11749.08</v>
      </c>
    </row>
    <row r="1178" spans="1:3" x14ac:dyDescent="0.2">
      <c r="A1178" s="299">
        <f t="shared" si="59"/>
        <v>1175</v>
      </c>
      <c r="B1178" s="300">
        <f t="shared" si="60"/>
        <v>11759.8</v>
      </c>
      <c r="C1178" s="300">
        <f t="shared" si="60"/>
        <v>11759.16</v>
      </c>
    </row>
    <row r="1179" spans="1:3" x14ac:dyDescent="0.2">
      <c r="A1179" s="299">
        <f t="shared" si="59"/>
        <v>1176</v>
      </c>
      <c r="B1179" s="300">
        <f t="shared" si="60"/>
        <v>11769.68</v>
      </c>
      <c r="C1179" s="300">
        <f t="shared" si="60"/>
        <v>11769.119999999999</v>
      </c>
    </row>
    <row r="1180" spans="1:3" x14ac:dyDescent="0.2">
      <c r="A1180" s="299">
        <f t="shared" si="59"/>
        <v>1177</v>
      </c>
      <c r="B1180" s="300">
        <f t="shared" si="60"/>
        <v>11780.08</v>
      </c>
      <c r="C1180" s="300">
        <f t="shared" si="60"/>
        <v>11779.08</v>
      </c>
    </row>
    <row r="1181" spans="1:3" x14ac:dyDescent="0.2">
      <c r="A1181" s="299">
        <f t="shared" si="59"/>
        <v>1178</v>
      </c>
      <c r="B1181" s="300">
        <f t="shared" ref="B1181:C1196" si="61">B$1*2+B181</f>
        <v>11789.96</v>
      </c>
      <c r="C1181" s="300">
        <f t="shared" si="61"/>
        <v>11789.16</v>
      </c>
    </row>
    <row r="1182" spans="1:3" x14ac:dyDescent="0.2">
      <c r="A1182" s="299">
        <f t="shared" si="59"/>
        <v>1179</v>
      </c>
      <c r="B1182" s="300">
        <f t="shared" si="61"/>
        <v>11799.84</v>
      </c>
      <c r="C1182" s="300">
        <f t="shared" si="61"/>
        <v>11799.119999999999</v>
      </c>
    </row>
    <row r="1183" spans="1:3" x14ac:dyDescent="0.2">
      <c r="A1183" s="299">
        <f t="shared" si="59"/>
        <v>1180</v>
      </c>
      <c r="B1183" s="300">
        <f t="shared" si="61"/>
        <v>11809.72</v>
      </c>
      <c r="C1183" s="300">
        <f t="shared" si="61"/>
        <v>11809.08</v>
      </c>
    </row>
    <row r="1184" spans="1:3" x14ac:dyDescent="0.2">
      <c r="A1184" s="299">
        <f t="shared" si="59"/>
        <v>1181</v>
      </c>
      <c r="B1184" s="300">
        <f t="shared" si="61"/>
        <v>11820.119999999999</v>
      </c>
      <c r="C1184" s="300">
        <f t="shared" si="61"/>
        <v>11819.16</v>
      </c>
    </row>
    <row r="1185" spans="1:3" x14ac:dyDescent="0.2">
      <c r="A1185" s="299">
        <f t="shared" si="59"/>
        <v>1182</v>
      </c>
      <c r="B1185" s="300">
        <f t="shared" si="61"/>
        <v>11830</v>
      </c>
      <c r="C1185" s="300">
        <f t="shared" si="61"/>
        <v>11829.119999999999</v>
      </c>
    </row>
    <row r="1186" spans="1:3" x14ac:dyDescent="0.2">
      <c r="A1186" s="299">
        <f t="shared" si="59"/>
        <v>1183</v>
      </c>
      <c r="B1186" s="300">
        <f t="shared" si="61"/>
        <v>11839.88</v>
      </c>
      <c r="C1186" s="300">
        <f t="shared" si="61"/>
        <v>11839.08</v>
      </c>
    </row>
    <row r="1187" spans="1:3" x14ac:dyDescent="0.2">
      <c r="A1187" s="299">
        <f t="shared" si="59"/>
        <v>1184</v>
      </c>
      <c r="B1187" s="300">
        <f t="shared" si="61"/>
        <v>11849.759999999998</v>
      </c>
      <c r="C1187" s="300">
        <f t="shared" si="61"/>
        <v>11849.16</v>
      </c>
    </row>
    <row r="1188" spans="1:3" x14ac:dyDescent="0.2">
      <c r="A1188" s="299">
        <f t="shared" si="59"/>
        <v>1185</v>
      </c>
      <c r="B1188" s="300">
        <f t="shared" si="61"/>
        <v>11859.64</v>
      </c>
      <c r="C1188" s="300">
        <f t="shared" si="61"/>
        <v>11859.119999999999</v>
      </c>
    </row>
    <row r="1189" spans="1:3" x14ac:dyDescent="0.2">
      <c r="A1189" s="299">
        <f t="shared" si="59"/>
        <v>1186</v>
      </c>
      <c r="B1189" s="300">
        <f t="shared" si="61"/>
        <v>11870.039999999999</v>
      </c>
      <c r="C1189" s="300">
        <f t="shared" si="61"/>
        <v>11869.08</v>
      </c>
    </row>
    <row r="1190" spans="1:3" x14ac:dyDescent="0.2">
      <c r="A1190" s="299">
        <f t="shared" si="59"/>
        <v>1187</v>
      </c>
      <c r="B1190" s="300">
        <f t="shared" si="61"/>
        <v>11879.92</v>
      </c>
      <c r="C1190" s="300">
        <f t="shared" si="61"/>
        <v>11879.16</v>
      </c>
    </row>
    <row r="1191" spans="1:3" x14ac:dyDescent="0.2">
      <c r="A1191" s="299">
        <f t="shared" si="59"/>
        <v>1188</v>
      </c>
      <c r="B1191" s="300">
        <f t="shared" si="61"/>
        <v>11889.8</v>
      </c>
      <c r="C1191" s="300">
        <f t="shared" si="61"/>
        <v>11889.119999999999</v>
      </c>
    </row>
    <row r="1192" spans="1:3" x14ac:dyDescent="0.2">
      <c r="A1192" s="299">
        <f t="shared" si="59"/>
        <v>1189</v>
      </c>
      <c r="B1192" s="300">
        <f t="shared" si="61"/>
        <v>11899.68</v>
      </c>
      <c r="C1192" s="300">
        <f t="shared" si="61"/>
        <v>11899.08</v>
      </c>
    </row>
    <row r="1193" spans="1:3" x14ac:dyDescent="0.2">
      <c r="A1193" s="299">
        <f t="shared" si="59"/>
        <v>1190</v>
      </c>
      <c r="B1193" s="300">
        <f t="shared" si="61"/>
        <v>11910.08</v>
      </c>
      <c r="C1193" s="300">
        <f t="shared" si="61"/>
        <v>11909.16</v>
      </c>
    </row>
    <row r="1194" spans="1:3" x14ac:dyDescent="0.2">
      <c r="A1194" s="299">
        <f t="shared" si="59"/>
        <v>1191</v>
      </c>
      <c r="B1194" s="300">
        <f t="shared" si="61"/>
        <v>11919.96</v>
      </c>
      <c r="C1194" s="300">
        <f t="shared" si="61"/>
        <v>11919.119999999999</v>
      </c>
    </row>
    <row r="1195" spans="1:3" x14ac:dyDescent="0.2">
      <c r="A1195" s="299">
        <f t="shared" si="59"/>
        <v>1192</v>
      </c>
      <c r="B1195" s="300">
        <f t="shared" si="61"/>
        <v>11929.84</v>
      </c>
      <c r="C1195" s="300">
        <f t="shared" si="61"/>
        <v>11929.08</v>
      </c>
    </row>
    <row r="1196" spans="1:3" x14ac:dyDescent="0.2">
      <c r="A1196" s="299">
        <f t="shared" si="59"/>
        <v>1193</v>
      </c>
      <c r="B1196" s="300">
        <f t="shared" si="61"/>
        <v>11939.72</v>
      </c>
      <c r="C1196" s="300">
        <f t="shared" si="61"/>
        <v>11939.16</v>
      </c>
    </row>
    <row r="1197" spans="1:3" x14ac:dyDescent="0.2">
      <c r="A1197" s="299">
        <f t="shared" si="59"/>
        <v>1194</v>
      </c>
      <c r="B1197" s="300">
        <f t="shared" ref="B1197:C1212" si="62">B$1*2+B197</f>
        <v>11950.119999999999</v>
      </c>
      <c r="C1197" s="300">
        <f t="shared" si="62"/>
        <v>11949.119999999999</v>
      </c>
    </row>
    <row r="1198" spans="1:3" x14ac:dyDescent="0.2">
      <c r="A1198" s="299">
        <f t="shared" si="59"/>
        <v>1195</v>
      </c>
      <c r="B1198" s="300">
        <f t="shared" si="62"/>
        <v>11960</v>
      </c>
      <c r="C1198" s="300">
        <f t="shared" si="62"/>
        <v>11959.08</v>
      </c>
    </row>
    <row r="1199" spans="1:3" x14ac:dyDescent="0.2">
      <c r="A1199" s="299">
        <f t="shared" si="59"/>
        <v>1196</v>
      </c>
      <c r="B1199" s="300">
        <f t="shared" si="62"/>
        <v>11969.88</v>
      </c>
      <c r="C1199" s="300">
        <f t="shared" si="62"/>
        <v>11969.16</v>
      </c>
    </row>
    <row r="1200" spans="1:3" x14ac:dyDescent="0.2">
      <c r="A1200" s="299">
        <f t="shared" si="59"/>
        <v>1197</v>
      </c>
      <c r="B1200" s="300">
        <f t="shared" si="62"/>
        <v>11979.759999999998</v>
      </c>
      <c r="C1200" s="300">
        <f t="shared" si="62"/>
        <v>11979.119999999999</v>
      </c>
    </row>
    <row r="1201" spans="1:3" x14ac:dyDescent="0.2">
      <c r="A1201" s="299">
        <f t="shared" si="59"/>
        <v>1198</v>
      </c>
      <c r="B1201" s="300">
        <f t="shared" si="62"/>
        <v>11989.64</v>
      </c>
      <c r="C1201" s="300">
        <f t="shared" si="62"/>
        <v>11989.08</v>
      </c>
    </row>
    <row r="1202" spans="1:3" x14ac:dyDescent="0.2">
      <c r="A1202" s="299">
        <f t="shared" si="59"/>
        <v>1199</v>
      </c>
      <c r="B1202" s="300">
        <f t="shared" si="62"/>
        <v>12000.039999999999</v>
      </c>
      <c r="C1202" s="300">
        <f t="shared" si="62"/>
        <v>11999.16</v>
      </c>
    </row>
    <row r="1203" spans="1:3" x14ac:dyDescent="0.2">
      <c r="A1203" s="299">
        <f t="shared" si="59"/>
        <v>1200</v>
      </c>
      <c r="B1203" s="300">
        <f t="shared" si="62"/>
        <v>12009.92</v>
      </c>
      <c r="C1203" s="300">
        <f t="shared" si="62"/>
        <v>12009.119999999999</v>
      </c>
    </row>
    <row r="1204" spans="1:3" x14ac:dyDescent="0.2">
      <c r="A1204" s="299">
        <f t="shared" si="59"/>
        <v>1201</v>
      </c>
      <c r="B1204" s="300">
        <f t="shared" si="62"/>
        <v>12019.8</v>
      </c>
      <c r="C1204" s="300">
        <f t="shared" si="62"/>
        <v>12019.08</v>
      </c>
    </row>
    <row r="1205" spans="1:3" x14ac:dyDescent="0.2">
      <c r="A1205" s="299">
        <f t="shared" si="59"/>
        <v>1202</v>
      </c>
      <c r="B1205" s="300">
        <f t="shared" si="62"/>
        <v>12029.68</v>
      </c>
      <c r="C1205" s="300">
        <f t="shared" si="62"/>
        <v>12029.16</v>
      </c>
    </row>
    <row r="1206" spans="1:3" x14ac:dyDescent="0.2">
      <c r="A1206" s="299">
        <f t="shared" si="59"/>
        <v>1203</v>
      </c>
      <c r="B1206" s="300">
        <f t="shared" si="62"/>
        <v>12040.08</v>
      </c>
      <c r="C1206" s="300">
        <f t="shared" si="62"/>
        <v>12039.119999999999</v>
      </c>
    </row>
    <row r="1207" spans="1:3" x14ac:dyDescent="0.2">
      <c r="A1207" s="299">
        <f t="shared" si="59"/>
        <v>1204</v>
      </c>
      <c r="B1207" s="300">
        <f t="shared" si="62"/>
        <v>12049.96</v>
      </c>
      <c r="C1207" s="300">
        <f t="shared" si="62"/>
        <v>12049.08</v>
      </c>
    </row>
    <row r="1208" spans="1:3" x14ac:dyDescent="0.2">
      <c r="A1208" s="299">
        <f t="shared" si="59"/>
        <v>1205</v>
      </c>
      <c r="B1208" s="300">
        <f t="shared" si="62"/>
        <v>12059.84</v>
      </c>
      <c r="C1208" s="300">
        <f t="shared" si="62"/>
        <v>12059.16</v>
      </c>
    </row>
    <row r="1209" spans="1:3" x14ac:dyDescent="0.2">
      <c r="A1209" s="299">
        <f t="shared" si="59"/>
        <v>1206</v>
      </c>
      <c r="B1209" s="300">
        <f t="shared" si="62"/>
        <v>12069.72</v>
      </c>
      <c r="C1209" s="300">
        <f t="shared" si="62"/>
        <v>12069.119999999999</v>
      </c>
    </row>
    <row r="1210" spans="1:3" x14ac:dyDescent="0.2">
      <c r="A1210" s="299">
        <f t="shared" si="59"/>
        <v>1207</v>
      </c>
      <c r="B1210" s="300">
        <f t="shared" si="62"/>
        <v>12080.119999999999</v>
      </c>
      <c r="C1210" s="300">
        <f t="shared" si="62"/>
        <v>12079.08</v>
      </c>
    </row>
    <row r="1211" spans="1:3" x14ac:dyDescent="0.2">
      <c r="A1211" s="299">
        <f t="shared" si="59"/>
        <v>1208</v>
      </c>
      <c r="B1211" s="300">
        <f t="shared" si="62"/>
        <v>12090</v>
      </c>
      <c r="C1211" s="300">
        <f t="shared" si="62"/>
        <v>12089.16</v>
      </c>
    </row>
    <row r="1212" spans="1:3" x14ac:dyDescent="0.2">
      <c r="A1212" s="299">
        <f t="shared" si="59"/>
        <v>1209</v>
      </c>
      <c r="B1212" s="300">
        <f t="shared" si="62"/>
        <v>12099.88</v>
      </c>
      <c r="C1212" s="300">
        <f t="shared" si="62"/>
        <v>12099.119999999999</v>
      </c>
    </row>
    <row r="1213" spans="1:3" x14ac:dyDescent="0.2">
      <c r="A1213" s="299">
        <f t="shared" si="59"/>
        <v>1210</v>
      </c>
      <c r="B1213" s="300">
        <f t="shared" ref="B1213:C1228" si="63">B$1*2+B213</f>
        <v>12109.759999999998</v>
      </c>
      <c r="C1213" s="300">
        <f t="shared" si="63"/>
        <v>12109.08</v>
      </c>
    </row>
    <row r="1214" spans="1:3" x14ac:dyDescent="0.2">
      <c r="A1214" s="299">
        <f t="shared" si="59"/>
        <v>1211</v>
      </c>
      <c r="B1214" s="300">
        <f t="shared" si="63"/>
        <v>12119.64</v>
      </c>
      <c r="C1214" s="300">
        <f t="shared" si="63"/>
        <v>12119.16</v>
      </c>
    </row>
    <row r="1215" spans="1:3" x14ac:dyDescent="0.2">
      <c r="A1215" s="299">
        <f t="shared" si="59"/>
        <v>1212</v>
      </c>
      <c r="B1215" s="300">
        <f t="shared" si="63"/>
        <v>12130.039999999999</v>
      </c>
      <c r="C1215" s="300">
        <f t="shared" si="63"/>
        <v>12129.119999999999</v>
      </c>
    </row>
    <row r="1216" spans="1:3" x14ac:dyDescent="0.2">
      <c r="A1216" s="299">
        <f t="shared" si="59"/>
        <v>1213</v>
      </c>
      <c r="B1216" s="300">
        <f t="shared" si="63"/>
        <v>12139.92</v>
      </c>
      <c r="C1216" s="300">
        <f t="shared" si="63"/>
        <v>12139.08</v>
      </c>
    </row>
    <row r="1217" spans="1:3" x14ac:dyDescent="0.2">
      <c r="A1217" s="299">
        <f t="shared" si="59"/>
        <v>1214</v>
      </c>
      <c r="B1217" s="300">
        <f t="shared" si="63"/>
        <v>12149.8</v>
      </c>
      <c r="C1217" s="300">
        <f t="shared" si="63"/>
        <v>12149.16</v>
      </c>
    </row>
    <row r="1218" spans="1:3" x14ac:dyDescent="0.2">
      <c r="A1218" s="299">
        <f t="shared" si="59"/>
        <v>1215</v>
      </c>
      <c r="B1218" s="300">
        <f t="shared" si="63"/>
        <v>12159.68</v>
      </c>
      <c r="C1218" s="300">
        <f t="shared" si="63"/>
        <v>12159.119999999999</v>
      </c>
    </row>
    <row r="1219" spans="1:3" x14ac:dyDescent="0.2">
      <c r="A1219" s="299">
        <f t="shared" si="59"/>
        <v>1216</v>
      </c>
      <c r="B1219" s="300">
        <f t="shared" si="63"/>
        <v>12170.08</v>
      </c>
      <c r="C1219" s="300">
        <f t="shared" si="63"/>
        <v>12169.08</v>
      </c>
    </row>
    <row r="1220" spans="1:3" x14ac:dyDescent="0.2">
      <c r="A1220" s="299">
        <f t="shared" si="59"/>
        <v>1217</v>
      </c>
      <c r="B1220" s="300">
        <f t="shared" si="63"/>
        <v>12179.96</v>
      </c>
      <c r="C1220" s="300">
        <f t="shared" si="63"/>
        <v>12179.16</v>
      </c>
    </row>
    <row r="1221" spans="1:3" x14ac:dyDescent="0.2">
      <c r="A1221" s="299">
        <f t="shared" ref="A1221:A1284" si="64">A1220+1</f>
        <v>1218</v>
      </c>
      <c r="B1221" s="300">
        <f t="shared" si="63"/>
        <v>12189.84</v>
      </c>
      <c r="C1221" s="300">
        <f t="shared" si="63"/>
        <v>12189.119999999999</v>
      </c>
    </row>
    <row r="1222" spans="1:3" x14ac:dyDescent="0.2">
      <c r="A1222" s="299">
        <f t="shared" si="64"/>
        <v>1219</v>
      </c>
      <c r="B1222" s="300">
        <f t="shared" si="63"/>
        <v>12199.72</v>
      </c>
      <c r="C1222" s="300">
        <f t="shared" si="63"/>
        <v>12199.08</v>
      </c>
    </row>
    <row r="1223" spans="1:3" x14ac:dyDescent="0.2">
      <c r="A1223" s="299">
        <f t="shared" si="64"/>
        <v>1220</v>
      </c>
      <c r="B1223" s="300">
        <f t="shared" si="63"/>
        <v>12210.119999999999</v>
      </c>
      <c r="C1223" s="300">
        <f t="shared" si="63"/>
        <v>12209.16</v>
      </c>
    </row>
    <row r="1224" spans="1:3" x14ac:dyDescent="0.2">
      <c r="A1224" s="299">
        <f t="shared" si="64"/>
        <v>1221</v>
      </c>
      <c r="B1224" s="300">
        <f t="shared" si="63"/>
        <v>12220</v>
      </c>
      <c r="C1224" s="300">
        <f t="shared" si="63"/>
        <v>12219.119999999999</v>
      </c>
    </row>
    <row r="1225" spans="1:3" x14ac:dyDescent="0.2">
      <c r="A1225" s="299">
        <f t="shared" si="64"/>
        <v>1222</v>
      </c>
      <c r="B1225" s="300">
        <f t="shared" si="63"/>
        <v>12229.88</v>
      </c>
      <c r="C1225" s="300">
        <f t="shared" si="63"/>
        <v>12229.08</v>
      </c>
    </row>
    <row r="1226" spans="1:3" x14ac:dyDescent="0.2">
      <c r="A1226" s="299">
        <f t="shared" si="64"/>
        <v>1223</v>
      </c>
      <c r="B1226" s="300">
        <f t="shared" si="63"/>
        <v>12239.759999999998</v>
      </c>
      <c r="C1226" s="300">
        <f t="shared" si="63"/>
        <v>12239.16</v>
      </c>
    </row>
    <row r="1227" spans="1:3" x14ac:dyDescent="0.2">
      <c r="A1227" s="299">
        <f t="shared" si="64"/>
        <v>1224</v>
      </c>
      <c r="B1227" s="300">
        <f t="shared" si="63"/>
        <v>12249.64</v>
      </c>
      <c r="C1227" s="300">
        <f t="shared" si="63"/>
        <v>12249.119999999999</v>
      </c>
    </row>
    <row r="1228" spans="1:3" x14ac:dyDescent="0.2">
      <c r="A1228" s="299">
        <f t="shared" si="64"/>
        <v>1225</v>
      </c>
      <c r="B1228" s="300">
        <f t="shared" si="63"/>
        <v>12260.039999999999</v>
      </c>
      <c r="C1228" s="300">
        <f t="shared" si="63"/>
        <v>12259.08</v>
      </c>
    </row>
    <row r="1229" spans="1:3" x14ac:dyDescent="0.2">
      <c r="A1229" s="299">
        <f t="shared" si="64"/>
        <v>1226</v>
      </c>
      <c r="B1229" s="300">
        <f t="shared" ref="B1229:C1244" si="65">B$1*2+B229</f>
        <v>12269.92</v>
      </c>
      <c r="C1229" s="300">
        <f t="shared" si="65"/>
        <v>12269.16</v>
      </c>
    </row>
    <row r="1230" spans="1:3" x14ac:dyDescent="0.2">
      <c r="A1230" s="299">
        <f t="shared" si="64"/>
        <v>1227</v>
      </c>
      <c r="B1230" s="300">
        <f t="shared" si="65"/>
        <v>12279.8</v>
      </c>
      <c r="C1230" s="300">
        <f t="shared" si="65"/>
        <v>12279.119999999999</v>
      </c>
    </row>
    <row r="1231" spans="1:3" x14ac:dyDescent="0.2">
      <c r="A1231" s="299">
        <f t="shared" si="64"/>
        <v>1228</v>
      </c>
      <c r="B1231" s="300">
        <f t="shared" si="65"/>
        <v>12289.68</v>
      </c>
      <c r="C1231" s="300">
        <f t="shared" si="65"/>
        <v>12289.08</v>
      </c>
    </row>
    <row r="1232" spans="1:3" x14ac:dyDescent="0.2">
      <c r="A1232" s="299">
        <f t="shared" si="64"/>
        <v>1229</v>
      </c>
      <c r="B1232" s="300">
        <f t="shared" si="65"/>
        <v>12300.08</v>
      </c>
      <c r="C1232" s="300">
        <f t="shared" si="65"/>
        <v>12299.16</v>
      </c>
    </row>
    <row r="1233" spans="1:3" x14ac:dyDescent="0.2">
      <c r="A1233" s="299">
        <f t="shared" si="64"/>
        <v>1230</v>
      </c>
      <c r="B1233" s="300">
        <f t="shared" si="65"/>
        <v>12309.96</v>
      </c>
      <c r="C1233" s="300">
        <f t="shared" si="65"/>
        <v>12309.119999999999</v>
      </c>
    </row>
    <row r="1234" spans="1:3" x14ac:dyDescent="0.2">
      <c r="A1234" s="299">
        <f t="shared" si="64"/>
        <v>1231</v>
      </c>
      <c r="B1234" s="300">
        <f t="shared" si="65"/>
        <v>12319.84</v>
      </c>
      <c r="C1234" s="300">
        <f t="shared" si="65"/>
        <v>12319.08</v>
      </c>
    </row>
    <row r="1235" spans="1:3" x14ac:dyDescent="0.2">
      <c r="A1235" s="299">
        <f t="shared" si="64"/>
        <v>1232</v>
      </c>
      <c r="B1235" s="300">
        <f t="shared" si="65"/>
        <v>12329.72</v>
      </c>
      <c r="C1235" s="300">
        <f t="shared" si="65"/>
        <v>12329.16</v>
      </c>
    </row>
    <row r="1236" spans="1:3" x14ac:dyDescent="0.2">
      <c r="A1236" s="299">
        <f t="shared" si="64"/>
        <v>1233</v>
      </c>
      <c r="B1236" s="300">
        <f t="shared" si="65"/>
        <v>12340.119999999999</v>
      </c>
      <c r="C1236" s="300">
        <f t="shared" si="65"/>
        <v>12339.119999999999</v>
      </c>
    </row>
    <row r="1237" spans="1:3" x14ac:dyDescent="0.2">
      <c r="A1237" s="299">
        <f t="shared" si="64"/>
        <v>1234</v>
      </c>
      <c r="B1237" s="300">
        <f t="shared" si="65"/>
        <v>12350</v>
      </c>
      <c r="C1237" s="300">
        <f t="shared" si="65"/>
        <v>12349.08</v>
      </c>
    </row>
    <row r="1238" spans="1:3" x14ac:dyDescent="0.2">
      <c r="A1238" s="299">
        <f t="shared" si="64"/>
        <v>1235</v>
      </c>
      <c r="B1238" s="300">
        <f t="shared" si="65"/>
        <v>12359.88</v>
      </c>
      <c r="C1238" s="300">
        <f t="shared" si="65"/>
        <v>12359.16</v>
      </c>
    </row>
    <row r="1239" spans="1:3" x14ac:dyDescent="0.2">
      <c r="A1239" s="299">
        <f t="shared" si="64"/>
        <v>1236</v>
      </c>
      <c r="B1239" s="300">
        <f t="shared" si="65"/>
        <v>12369.759999999998</v>
      </c>
      <c r="C1239" s="300">
        <f t="shared" si="65"/>
        <v>12369.119999999999</v>
      </c>
    </row>
    <row r="1240" spans="1:3" x14ac:dyDescent="0.2">
      <c r="A1240" s="299">
        <f t="shared" si="64"/>
        <v>1237</v>
      </c>
      <c r="B1240" s="300">
        <f t="shared" si="65"/>
        <v>12379.64</v>
      </c>
      <c r="C1240" s="300">
        <f t="shared" si="65"/>
        <v>12379.08</v>
      </c>
    </row>
    <row r="1241" spans="1:3" x14ac:dyDescent="0.2">
      <c r="A1241" s="299">
        <f t="shared" si="64"/>
        <v>1238</v>
      </c>
      <c r="B1241" s="300">
        <f t="shared" si="65"/>
        <v>12390.039999999999</v>
      </c>
      <c r="C1241" s="300">
        <f t="shared" si="65"/>
        <v>12389.16</v>
      </c>
    </row>
    <row r="1242" spans="1:3" x14ac:dyDescent="0.2">
      <c r="A1242" s="299">
        <f t="shared" si="64"/>
        <v>1239</v>
      </c>
      <c r="B1242" s="300">
        <f t="shared" si="65"/>
        <v>12399.92</v>
      </c>
      <c r="C1242" s="300">
        <f t="shared" si="65"/>
        <v>12399.119999999999</v>
      </c>
    </row>
    <row r="1243" spans="1:3" x14ac:dyDescent="0.2">
      <c r="A1243" s="299">
        <f t="shared" si="64"/>
        <v>1240</v>
      </c>
      <c r="B1243" s="300">
        <f t="shared" si="65"/>
        <v>12409.8</v>
      </c>
      <c r="C1243" s="300">
        <f t="shared" si="65"/>
        <v>12409.08</v>
      </c>
    </row>
    <row r="1244" spans="1:3" x14ac:dyDescent="0.2">
      <c r="A1244" s="299">
        <f t="shared" si="64"/>
        <v>1241</v>
      </c>
      <c r="B1244" s="300">
        <f t="shared" si="65"/>
        <v>12419.68</v>
      </c>
      <c r="C1244" s="300">
        <f t="shared" si="65"/>
        <v>12419.16</v>
      </c>
    </row>
    <row r="1245" spans="1:3" x14ac:dyDescent="0.2">
      <c r="A1245" s="299">
        <f t="shared" si="64"/>
        <v>1242</v>
      </c>
      <c r="B1245" s="300">
        <f t="shared" ref="B1245:C1260" si="66">B$1*2+B245</f>
        <v>12430.08</v>
      </c>
      <c r="C1245" s="300">
        <f t="shared" si="66"/>
        <v>12429.119999999999</v>
      </c>
    </row>
    <row r="1246" spans="1:3" x14ac:dyDescent="0.2">
      <c r="A1246" s="299">
        <f t="shared" si="64"/>
        <v>1243</v>
      </c>
      <c r="B1246" s="300">
        <f t="shared" si="66"/>
        <v>12439.96</v>
      </c>
      <c r="C1246" s="300">
        <f t="shared" si="66"/>
        <v>12439.08</v>
      </c>
    </row>
    <row r="1247" spans="1:3" x14ac:dyDescent="0.2">
      <c r="A1247" s="299">
        <f t="shared" si="64"/>
        <v>1244</v>
      </c>
      <c r="B1247" s="300">
        <f t="shared" si="66"/>
        <v>12449.84</v>
      </c>
      <c r="C1247" s="300">
        <f t="shared" si="66"/>
        <v>12449.16</v>
      </c>
    </row>
    <row r="1248" spans="1:3" x14ac:dyDescent="0.2">
      <c r="A1248" s="299">
        <f t="shared" si="64"/>
        <v>1245</v>
      </c>
      <c r="B1248" s="300">
        <f t="shared" si="66"/>
        <v>12459.72</v>
      </c>
      <c r="C1248" s="300">
        <f t="shared" si="66"/>
        <v>12459.119999999999</v>
      </c>
    </row>
    <row r="1249" spans="1:3" x14ac:dyDescent="0.2">
      <c r="A1249" s="299">
        <f t="shared" si="64"/>
        <v>1246</v>
      </c>
      <c r="B1249" s="300">
        <f t="shared" si="66"/>
        <v>12470.119999999999</v>
      </c>
      <c r="C1249" s="300">
        <f t="shared" si="66"/>
        <v>12469.08</v>
      </c>
    </row>
    <row r="1250" spans="1:3" x14ac:dyDescent="0.2">
      <c r="A1250" s="299">
        <f t="shared" si="64"/>
        <v>1247</v>
      </c>
      <c r="B1250" s="300">
        <f t="shared" si="66"/>
        <v>12480</v>
      </c>
      <c r="C1250" s="300">
        <f t="shared" si="66"/>
        <v>12479.16</v>
      </c>
    </row>
    <row r="1251" spans="1:3" x14ac:dyDescent="0.2">
      <c r="A1251" s="299">
        <f t="shared" si="64"/>
        <v>1248</v>
      </c>
      <c r="B1251" s="300">
        <f t="shared" si="66"/>
        <v>12489.88</v>
      </c>
      <c r="C1251" s="300">
        <f t="shared" si="66"/>
        <v>12489.119999999999</v>
      </c>
    </row>
    <row r="1252" spans="1:3" x14ac:dyDescent="0.2">
      <c r="A1252" s="299">
        <f t="shared" si="64"/>
        <v>1249</v>
      </c>
      <c r="B1252" s="300">
        <f t="shared" si="66"/>
        <v>12499.759999999998</v>
      </c>
      <c r="C1252" s="300">
        <f t="shared" si="66"/>
        <v>12499.08</v>
      </c>
    </row>
    <row r="1253" spans="1:3" x14ac:dyDescent="0.2">
      <c r="A1253" s="299">
        <f t="shared" si="64"/>
        <v>1250</v>
      </c>
      <c r="B1253" s="300">
        <f t="shared" si="66"/>
        <v>12509.64</v>
      </c>
      <c r="C1253" s="300">
        <f t="shared" si="66"/>
        <v>12509.16</v>
      </c>
    </row>
    <row r="1254" spans="1:3" x14ac:dyDescent="0.2">
      <c r="A1254" s="299">
        <f t="shared" si="64"/>
        <v>1251</v>
      </c>
      <c r="B1254" s="300">
        <f t="shared" si="66"/>
        <v>12520.039999999999</v>
      </c>
      <c r="C1254" s="300">
        <f t="shared" si="66"/>
        <v>12519.119999999999</v>
      </c>
    </row>
    <row r="1255" spans="1:3" x14ac:dyDescent="0.2">
      <c r="A1255" s="299">
        <f t="shared" si="64"/>
        <v>1252</v>
      </c>
      <c r="B1255" s="300">
        <f t="shared" si="66"/>
        <v>12529.92</v>
      </c>
      <c r="C1255" s="300">
        <f t="shared" si="66"/>
        <v>12529.08</v>
      </c>
    </row>
    <row r="1256" spans="1:3" x14ac:dyDescent="0.2">
      <c r="A1256" s="299">
        <f t="shared" si="64"/>
        <v>1253</v>
      </c>
      <c r="B1256" s="300">
        <f t="shared" si="66"/>
        <v>12539.8</v>
      </c>
      <c r="C1256" s="300">
        <f t="shared" si="66"/>
        <v>12539.16</v>
      </c>
    </row>
    <row r="1257" spans="1:3" x14ac:dyDescent="0.2">
      <c r="A1257" s="299">
        <f t="shared" si="64"/>
        <v>1254</v>
      </c>
      <c r="B1257" s="300">
        <f t="shared" si="66"/>
        <v>12549.68</v>
      </c>
      <c r="C1257" s="300">
        <f t="shared" si="66"/>
        <v>12549.119999999999</v>
      </c>
    </row>
    <row r="1258" spans="1:3" x14ac:dyDescent="0.2">
      <c r="A1258" s="299">
        <f t="shared" si="64"/>
        <v>1255</v>
      </c>
      <c r="B1258" s="300">
        <f t="shared" si="66"/>
        <v>12560.08</v>
      </c>
      <c r="C1258" s="300">
        <f t="shared" si="66"/>
        <v>12559.08</v>
      </c>
    </row>
    <row r="1259" spans="1:3" x14ac:dyDescent="0.2">
      <c r="A1259" s="299">
        <f t="shared" si="64"/>
        <v>1256</v>
      </c>
      <c r="B1259" s="300">
        <f t="shared" si="66"/>
        <v>12569.96</v>
      </c>
      <c r="C1259" s="300">
        <f t="shared" si="66"/>
        <v>12569.16</v>
      </c>
    </row>
    <row r="1260" spans="1:3" x14ac:dyDescent="0.2">
      <c r="A1260" s="299">
        <f t="shared" si="64"/>
        <v>1257</v>
      </c>
      <c r="B1260" s="300">
        <f t="shared" si="66"/>
        <v>12579.84</v>
      </c>
      <c r="C1260" s="300">
        <f t="shared" si="66"/>
        <v>12579.119999999999</v>
      </c>
    </row>
    <row r="1261" spans="1:3" x14ac:dyDescent="0.2">
      <c r="A1261" s="299">
        <f t="shared" si="64"/>
        <v>1258</v>
      </c>
      <c r="B1261" s="300">
        <f t="shared" ref="B1261:C1276" si="67">B$1*2+B261</f>
        <v>12589.72</v>
      </c>
      <c r="C1261" s="300">
        <f t="shared" si="67"/>
        <v>12589.08</v>
      </c>
    </row>
    <row r="1262" spans="1:3" x14ac:dyDescent="0.2">
      <c r="A1262" s="299">
        <f t="shared" si="64"/>
        <v>1259</v>
      </c>
      <c r="B1262" s="300">
        <f t="shared" si="67"/>
        <v>12600.119999999999</v>
      </c>
      <c r="C1262" s="300">
        <f t="shared" si="67"/>
        <v>12599.16</v>
      </c>
    </row>
    <row r="1263" spans="1:3" x14ac:dyDescent="0.2">
      <c r="A1263" s="299">
        <f t="shared" si="64"/>
        <v>1260</v>
      </c>
      <c r="B1263" s="300">
        <f t="shared" si="67"/>
        <v>12610</v>
      </c>
      <c r="C1263" s="300">
        <f t="shared" si="67"/>
        <v>12609.119999999999</v>
      </c>
    </row>
    <row r="1264" spans="1:3" x14ac:dyDescent="0.2">
      <c r="A1264" s="299">
        <f t="shared" si="64"/>
        <v>1261</v>
      </c>
      <c r="B1264" s="300">
        <f t="shared" si="67"/>
        <v>12619.88</v>
      </c>
      <c r="C1264" s="300">
        <f t="shared" si="67"/>
        <v>12619.08</v>
      </c>
    </row>
    <row r="1265" spans="1:3" x14ac:dyDescent="0.2">
      <c r="A1265" s="299">
        <f t="shared" si="64"/>
        <v>1262</v>
      </c>
      <c r="B1265" s="300">
        <f t="shared" si="67"/>
        <v>12629.759999999998</v>
      </c>
      <c r="C1265" s="300">
        <f t="shared" si="67"/>
        <v>12629.16</v>
      </c>
    </row>
    <row r="1266" spans="1:3" x14ac:dyDescent="0.2">
      <c r="A1266" s="299">
        <f t="shared" si="64"/>
        <v>1263</v>
      </c>
      <c r="B1266" s="300">
        <f t="shared" si="67"/>
        <v>12639.64</v>
      </c>
      <c r="C1266" s="300">
        <f t="shared" si="67"/>
        <v>12639.119999999999</v>
      </c>
    </row>
    <row r="1267" spans="1:3" x14ac:dyDescent="0.2">
      <c r="A1267" s="299">
        <f t="shared" si="64"/>
        <v>1264</v>
      </c>
      <c r="B1267" s="300">
        <f t="shared" si="67"/>
        <v>12650.039999999999</v>
      </c>
      <c r="C1267" s="300">
        <f t="shared" si="67"/>
        <v>12649.08</v>
      </c>
    </row>
    <row r="1268" spans="1:3" x14ac:dyDescent="0.2">
      <c r="A1268" s="299">
        <f t="shared" si="64"/>
        <v>1265</v>
      </c>
      <c r="B1268" s="300">
        <f t="shared" si="67"/>
        <v>12659.92</v>
      </c>
      <c r="C1268" s="300">
        <f t="shared" si="67"/>
        <v>12659.16</v>
      </c>
    </row>
    <row r="1269" spans="1:3" x14ac:dyDescent="0.2">
      <c r="A1269" s="299">
        <f t="shared" si="64"/>
        <v>1266</v>
      </c>
      <c r="B1269" s="300">
        <f t="shared" si="67"/>
        <v>12669.8</v>
      </c>
      <c r="C1269" s="300">
        <f t="shared" si="67"/>
        <v>12669.119999999999</v>
      </c>
    </row>
    <row r="1270" spans="1:3" x14ac:dyDescent="0.2">
      <c r="A1270" s="299">
        <f t="shared" si="64"/>
        <v>1267</v>
      </c>
      <c r="B1270" s="300">
        <f t="shared" si="67"/>
        <v>12679.68</v>
      </c>
      <c r="C1270" s="300">
        <f t="shared" si="67"/>
        <v>12679.08</v>
      </c>
    </row>
    <row r="1271" spans="1:3" x14ac:dyDescent="0.2">
      <c r="A1271" s="299">
        <f t="shared" si="64"/>
        <v>1268</v>
      </c>
      <c r="B1271" s="300">
        <f t="shared" si="67"/>
        <v>12690.08</v>
      </c>
      <c r="C1271" s="300">
        <f t="shared" si="67"/>
        <v>12689.16</v>
      </c>
    </row>
    <row r="1272" spans="1:3" x14ac:dyDescent="0.2">
      <c r="A1272" s="299">
        <f t="shared" si="64"/>
        <v>1269</v>
      </c>
      <c r="B1272" s="300">
        <f t="shared" si="67"/>
        <v>12699.96</v>
      </c>
      <c r="C1272" s="300">
        <f t="shared" si="67"/>
        <v>12699.119999999999</v>
      </c>
    </row>
    <row r="1273" spans="1:3" x14ac:dyDescent="0.2">
      <c r="A1273" s="299">
        <f t="shared" si="64"/>
        <v>1270</v>
      </c>
      <c r="B1273" s="300">
        <f t="shared" si="67"/>
        <v>12709.84</v>
      </c>
      <c r="C1273" s="300">
        <f t="shared" si="67"/>
        <v>12709.08</v>
      </c>
    </row>
    <row r="1274" spans="1:3" x14ac:dyDescent="0.2">
      <c r="A1274" s="299">
        <f t="shared" si="64"/>
        <v>1271</v>
      </c>
      <c r="B1274" s="300">
        <f t="shared" si="67"/>
        <v>12719.72</v>
      </c>
      <c r="C1274" s="300">
        <f t="shared" si="67"/>
        <v>12719.16</v>
      </c>
    </row>
    <row r="1275" spans="1:3" x14ac:dyDescent="0.2">
      <c r="A1275" s="299">
        <f t="shared" si="64"/>
        <v>1272</v>
      </c>
      <c r="B1275" s="300">
        <f t="shared" si="67"/>
        <v>12730.119999999999</v>
      </c>
      <c r="C1275" s="300">
        <f t="shared" si="67"/>
        <v>12729.119999999999</v>
      </c>
    </row>
    <row r="1276" spans="1:3" x14ac:dyDescent="0.2">
      <c r="A1276" s="299">
        <f t="shared" si="64"/>
        <v>1273</v>
      </c>
      <c r="B1276" s="300">
        <f t="shared" si="67"/>
        <v>12740</v>
      </c>
      <c r="C1276" s="300">
        <f t="shared" si="67"/>
        <v>12739.08</v>
      </c>
    </row>
    <row r="1277" spans="1:3" x14ac:dyDescent="0.2">
      <c r="A1277" s="299">
        <f t="shared" si="64"/>
        <v>1274</v>
      </c>
      <c r="B1277" s="300">
        <f t="shared" ref="B1277:C1292" si="68">B$1*2+B277</f>
        <v>12749.88</v>
      </c>
      <c r="C1277" s="300">
        <f t="shared" si="68"/>
        <v>12749.16</v>
      </c>
    </row>
    <row r="1278" spans="1:3" x14ac:dyDescent="0.2">
      <c r="A1278" s="299">
        <f t="shared" si="64"/>
        <v>1275</v>
      </c>
      <c r="B1278" s="300">
        <f t="shared" si="68"/>
        <v>12759.759999999998</v>
      </c>
      <c r="C1278" s="300">
        <f t="shared" si="68"/>
        <v>12759.119999999999</v>
      </c>
    </row>
    <row r="1279" spans="1:3" x14ac:dyDescent="0.2">
      <c r="A1279" s="299">
        <f t="shared" si="64"/>
        <v>1276</v>
      </c>
      <c r="B1279" s="300">
        <f t="shared" si="68"/>
        <v>12769.64</v>
      </c>
      <c r="C1279" s="300">
        <f t="shared" si="68"/>
        <v>12769.08</v>
      </c>
    </row>
    <row r="1280" spans="1:3" x14ac:dyDescent="0.2">
      <c r="A1280" s="299">
        <f t="shared" si="64"/>
        <v>1277</v>
      </c>
      <c r="B1280" s="300">
        <f t="shared" si="68"/>
        <v>12780.039999999999</v>
      </c>
      <c r="C1280" s="300">
        <f t="shared" si="68"/>
        <v>12779.16</v>
      </c>
    </row>
    <row r="1281" spans="1:3" x14ac:dyDescent="0.2">
      <c r="A1281" s="299">
        <f t="shared" si="64"/>
        <v>1278</v>
      </c>
      <c r="B1281" s="300">
        <f t="shared" si="68"/>
        <v>12789.92</v>
      </c>
      <c r="C1281" s="300">
        <f t="shared" si="68"/>
        <v>12789.119999999999</v>
      </c>
    </row>
    <row r="1282" spans="1:3" x14ac:dyDescent="0.2">
      <c r="A1282" s="299">
        <f t="shared" si="64"/>
        <v>1279</v>
      </c>
      <c r="B1282" s="300">
        <f t="shared" si="68"/>
        <v>12799.8</v>
      </c>
      <c r="C1282" s="300">
        <f t="shared" si="68"/>
        <v>12799.08</v>
      </c>
    </row>
    <row r="1283" spans="1:3" x14ac:dyDescent="0.2">
      <c r="A1283" s="299">
        <f t="shared" si="64"/>
        <v>1280</v>
      </c>
      <c r="B1283" s="300">
        <f t="shared" si="68"/>
        <v>12809.68</v>
      </c>
      <c r="C1283" s="300">
        <f t="shared" si="68"/>
        <v>12809.16</v>
      </c>
    </row>
    <row r="1284" spans="1:3" x14ac:dyDescent="0.2">
      <c r="A1284" s="299">
        <f t="shared" si="64"/>
        <v>1281</v>
      </c>
      <c r="B1284" s="300">
        <f t="shared" si="68"/>
        <v>12820.08</v>
      </c>
      <c r="C1284" s="300">
        <f t="shared" si="68"/>
        <v>12819.119999999999</v>
      </c>
    </row>
    <row r="1285" spans="1:3" x14ac:dyDescent="0.2">
      <c r="A1285" s="299">
        <f t="shared" ref="A1285:A1348" si="69">A1284+1</f>
        <v>1282</v>
      </c>
      <c r="B1285" s="300">
        <f t="shared" si="68"/>
        <v>12829.96</v>
      </c>
      <c r="C1285" s="300">
        <f t="shared" si="68"/>
        <v>12829.08</v>
      </c>
    </row>
    <row r="1286" spans="1:3" x14ac:dyDescent="0.2">
      <c r="A1286" s="299">
        <f t="shared" si="69"/>
        <v>1283</v>
      </c>
      <c r="B1286" s="300">
        <f t="shared" si="68"/>
        <v>12839.84</v>
      </c>
      <c r="C1286" s="300">
        <f t="shared" si="68"/>
        <v>12839.16</v>
      </c>
    </row>
    <row r="1287" spans="1:3" x14ac:dyDescent="0.2">
      <c r="A1287" s="299">
        <f t="shared" si="69"/>
        <v>1284</v>
      </c>
      <c r="B1287" s="300">
        <f t="shared" si="68"/>
        <v>12849.72</v>
      </c>
      <c r="C1287" s="300">
        <f t="shared" si="68"/>
        <v>12849.119999999999</v>
      </c>
    </row>
    <row r="1288" spans="1:3" x14ac:dyDescent="0.2">
      <c r="A1288" s="299">
        <f t="shared" si="69"/>
        <v>1285</v>
      </c>
      <c r="B1288" s="300">
        <f t="shared" si="68"/>
        <v>12860.119999999999</v>
      </c>
      <c r="C1288" s="300">
        <f t="shared" si="68"/>
        <v>12859.08</v>
      </c>
    </row>
    <row r="1289" spans="1:3" x14ac:dyDescent="0.2">
      <c r="A1289" s="299">
        <f t="shared" si="69"/>
        <v>1286</v>
      </c>
      <c r="B1289" s="300">
        <f t="shared" si="68"/>
        <v>12870</v>
      </c>
      <c r="C1289" s="300">
        <f t="shared" si="68"/>
        <v>12869.16</v>
      </c>
    </row>
    <row r="1290" spans="1:3" x14ac:dyDescent="0.2">
      <c r="A1290" s="299">
        <f t="shared" si="69"/>
        <v>1287</v>
      </c>
      <c r="B1290" s="300">
        <f t="shared" si="68"/>
        <v>12879.88</v>
      </c>
      <c r="C1290" s="300">
        <f t="shared" si="68"/>
        <v>12879.119999999999</v>
      </c>
    </row>
    <row r="1291" spans="1:3" x14ac:dyDescent="0.2">
      <c r="A1291" s="299">
        <f t="shared" si="69"/>
        <v>1288</v>
      </c>
      <c r="B1291" s="300">
        <f t="shared" si="68"/>
        <v>12889.759999999998</v>
      </c>
      <c r="C1291" s="300">
        <f t="shared" si="68"/>
        <v>12889.08</v>
      </c>
    </row>
    <row r="1292" spans="1:3" x14ac:dyDescent="0.2">
      <c r="A1292" s="299">
        <f t="shared" si="69"/>
        <v>1289</v>
      </c>
      <c r="B1292" s="300">
        <f t="shared" si="68"/>
        <v>12899.64</v>
      </c>
      <c r="C1292" s="300">
        <f t="shared" si="68"/>
        <v>12899.16</v>
      </c>
    </row>
    <row r="1293" spans="1:3" x14ac:dyDescent="0.2">
      <c r="A1293" s="299">
        <f t="shared" si="69"/>
        <v>1290</v>
      </c>
      <c r="B1293" s="300">
        <f t="shared" ref="B1293:C1308" si="70">B$1*2+B293</f>
        <v>12910.039999999999</v>
      </c>
      <c r="C1293" s="300">
        <f t="shared" si="70"/>
        <v>12909.119999999999</v>
      </c>
    </row>
    <row r="1294" spans="1:3" x14ac:dyDescent="0.2">
      <c r="A1294" s="299">
        <f t="shared" si="69"/>
        <v>1291</v>
      </c>
      <c r="B1294" s="300">
        <f t="shared" si="70"/>
        <v>12919.92</v>
      </c>
      <c r="C1294" s="300">
        <f t="shared" si="70"/>
        <v>12919.08</v>
      </c>
    </row>
    <row r="1295" spans="1:3" x14ac:dyDescent="0.2">
      <c r="A1295" s="299">
        <f t="shared" si="69"/>
        <v>1292</v>
      </c>
      <c r="B1295" s="300">
        <f t="shared" si="70"/>
        <v>12929.8</v>
      </c>
      <c r="C1295" s="300">
        <f t="shared" si="70"/>
        <v>12929.16</v>
      </c>
    </row>
    <row r="1296" spans="1:3" x14ac:dyDescent="0.2">
      <c r="A1296" s="299">
        <f t="shared" si="69"/>
        <v>1293</v>
      </c>
      <c r="B1296" s="300">
        <f t="shared" si="70"/>
        <v>12939.68</v>
      </c>
      <c r="C1296" s="300">
        <f t="shared" si="70"/>
        <v>12939.119999999999</v>
      </c>
    </row>
    <row r="1297" spans="1:3" x14ac:dyDescent="0.2">
      <c r="A1297" s="299">
        <f t="shared" si="69"/>
        <v>1294</v>
      </c>
      <c r="B1297" s="300">
        <f t="shared" si="70"/>
        <v>12950.08</v>
      </c>
      <c r="C1297" s="300">
        <f t="shared" si="70"/>
        <v>12949.08</v>
      </c>
    </row>
    <row r="1298" spans="1:3" x14ac:dyDescent="0.2">
      <c r="A1298" s="299">
        <f t="shared" si="69"/>
        <v>1295</v>
      </c>
      <c r="B1298" s="300">
        <f t="shared" si="70"/>
        <v>12959.96</v>
      </c>
      <c r="C1298" s="300">
        <f t="shared" si="70"/>
        <v>12959.16</v>
      </c>
    </row>
    <row r="1299" spans="1:3" x14ac:dyDescent="0.2">
      <c r="A1299" s="299">
        <f t="shared" si="69"/>
        <v>1296</v>
      </c>
      <c r="B1299" s="300">
        <f t="shared" si="70"/>
        <v>12969.84</v>
      </c>
      <c r="C1299" s="300">
        <f t="shared" si="70"/>
        <v>12969.119999999999</v>
      </c>
    </row>
    <row r="1300" spans="1:3" x14ac:dyDescent="0.2">
      <c r="A1300" s="299">
        <f t="shared" si="69"/>
        <v>1297</v>
      </c>
      <c r="B1300" s="300">
        <f t="shared" si="70"/>
        <v>12979.72</v>
      </c>
      <c r="C1300" s="300">
        <f t="shared" si="70"/>
        <v>12979.08</v>
      </c>
    </row>
    <row r="1301" spans="1:3" x14ac:dyDescent="0.2">
      <c r="A1301" s="299">
        <f t="shared" si="69"/>
        <v>1298</v>
      </c>
      <c r="B1301" s="300">
        <f t="shared" si="70"/>
        <v>12990.119999999999</v>
      </c>
      <c r="C1301" s="300">
        <f t="shared" si="70"/>
        <v>12989.16</v>
      </c>
    </row>
    <row r="1302" spans="1:3" x14ac:dyDescent="0.2">
      <c r="A1302" s="299">
        <f t="shared" si="69"/>
        <v>1299</v>
      </c>
      <c r="B1302" s="300">
        <f t="shared" si="70"/>
        <v>13000</v>
      </c>
      <c r="C1302" s="300">
        <f t="shared" si="70"/>
        <v>12999.119999999999</v>
      </c>
    </row>
    <row r="1303" spans="1:3" x14ac:dyDescent="0.2">
      <c r="A1303" s="299">
        <f t="shared" si="69"/>
        <v>1300</v>
      </c>
      <c r="B1303" s="300">
        <f t="shared" si="70"/>
        <v>13009.88</v>
      </c>
      <c r="C1303" s="300">
        <f t="shared" si="70"/>
        <v>13009.08</v>
      </c>
    </row>
    <row r="1304" spans="1:3" x14ac:dyDescent="0.2">
      <c r="A1304" s="299">
        <f t="shared" si="69"/>
        <v>1301</v>
      </c>
      <c r="B1304" s="300">
        <f t="shared" si="70"/>
        <v>13019.759999999998</v>
      </c>
      <c r="C1304" s="300">
        <f t="shared" si="70"/>
        <v>13019.16</v>
      </c>
    </row>
    <row r="1305" spans="1:3" x14ac:dyDescent="0.2">
      <c r="A1305" s="299">
        <f t="shared" si="69"/>
        <v>1302</v>
      </c>
      <c r="B1305" s="300">
        <f t="shared" si="70"/>
        <v>13029.64</v>
      </c>
      <c r="C1305" s="300">
        <f t="shared" si="70"/>
        <v>13029.119999999999</v>
      </c>
    </row>
    <row r="1306" spans="1:3" x14ac:dyDescent="0.2">
      <c r="A1306" s="299">
        <f t="shared" si="69"/>
        <v>1303</v>
      </c>
      <c r="B1306" s="300">
        <f t="shared" si="70"/>
        <v>13040.039999999999</v>
      </c>
      <c r="C1306" s="300">
        <f t="shared" si="70"/>
        <v>13039.08</v>
      </c>
    </row>
    <row r="1307" spans="1:3" x14ac:dyDescent="0.2">
      <c r="A1307" s="299">
        <f t="shared" si="69"/>
        <v>1304</v>
      </c>
      <c r="B1307" s="300">
        <f t="shared" si="70"/>
        <v>13049.92</v>
      </c>
      <c r="C1307" s="300">
        <f t="shared" si="70"/>
        <v>13049.16</v>
      </c>
    </row>
    <row r="1308" spans="1:3" x14ac:dyDescent="0.2">
      <c r="A1308" s="299">
        <f t="shared" si="69"/>
        <v>1305</v>
      </c>
      <c r="B1308" s="300">
        <f t="shared" si="70"/>
        <v>13059.8</v>
      </c>
      <c r="C1308" s="300">
        <f t="shared" si="70"/>
        <v>13059.119999999999</v>
      </c>
    </row>
    <row r="1309" spans="1:3" x14ac:dyDescent="0.2">
      <c r="A1309" s="299">
        <f t="shared" si="69"/>
        <v>1306</v>
      </c>
      <c r="B1309" s="300">
        <f t="shared" ref="B1309:C1324" si="71">B$1*2+B309</f>
        <v>13069.68</v>
      </c>
      <c r="C1309" s="300">
        <f t="shared" si="71"/>
        <v>13069.08</v>
      </c>
    </row>
    <row r="1310" spans="1:3" x14ac:dyDescent="0.2">
      <c r="A1310" s="299">
        <f t="shared" si="69"/>
        <v>1307</v>
      </c>
      <c r="B1310" s="300">
        <f t="shared" si="71"/>
        <v>13080.08</v>
      </c>
      <c r="C1310" s="300">
        <f t="shared" si="71"/>
        <v>13079.16</v>
      </c>
    </row>
    <row r="1311" spans="1:3" x14ac:dyDescent="0.2">
      <c r="A1311" s="299">
        <f t="shared" si="69"/>
        <v>1308</v>
      </c>
      <c r="B1311" s="300">
        <f t="shared" si="71"/>
        <v>13089.96</v>
      </c>
      <c r="C1311" s="300">
        <f t="shared" si="71"/>
        <v>13089.119999999999</v>
      </c>
    </row>
    <row r="1312" spans="1:3" x14ac:dyDescent="0.2">
      <c r="A1312" s="299">
        <f t="shared" si="69"/>
        <v>1309</v>
      </c>
      <c r="B1312" s="300">
        <f t="shared" si="71"/>
        <v>13099.84</v>
      </c>
      <c r="C1312" s="300">
        <f t="shared" si="71"/>
        <v>13099.08</v>
      </c>
    </row>
    <row r="1313" spans="1:3" x14ac:dyDescent="0.2">
      <c r="A1313" s="299">
        <f t="shared" si="69"/>
        <v>1310</v>
      </c>
      <c r="B1313" s="300">
        <f t="shared" si="71"/>
        <v>13109.72</v>
      </c>
      <c r="C1313" s="300">
        <f t="shared" si="71"/>
        <v>13109.16</v>
      </c>
    </row>
    <row r="1314" spans="1:3" x14ac:dyDescent="0.2">
      <c r="A1314" s="299">
        <f t="shared" si="69"/>
        <v>1311</v>
      </c>
      <c r="B1314" s="300">
        <f t="shared" si="71"/>
        <v>13120.119999999999</v>
      </c>
      <c r="C1314" s="300">
        <f t="shared" si="71"/>
        <v>13119.119999999999</v>
      </c>
    </row>
    <row r="1315" spans="1:3" x14ac:dyDescent="0.2">
      <c r="A1315" s="299">
        <f t="shared" si="69"/>
        <v>1312</v>
      </c>
      <c r="B1315" s="300">
        <f t="shared" si="71"/>
        <v>13130</v>
      </c>
      <c r="C1315" s="300">
        <f t="shared" si="71"/>
        <v>13129.08</v>
      </c>
    </row>
    <row r="1316" spans="1:3" x14ac:dyDescent="0.2">
      <c r="A1316" s="299">
        <f t="shared" si="69"/>
        <v>1313</v>
      </c>
      <c r="B1316" s="300">
        <f t="shared" si="71"/>
        <v>13139.88</v>
      </c>
      <c r="C1316" s="300">
        <f t="shared" si="71"/>
        <v>13139.16</v>
      </c>
    </row>
    <row r="1317" spans="1:3" x14ac:dyDescent="0.2">
      <c r="A1317" s="299">
        <f t="shared" si="69"/>
        <v>1314</v>
      </c>
      <c r="B1317" s="300">
        <f t="shared" si="71"/>
        <v>13149.759999999998</v>
      </c>
      <c r="C1317" s="300">
        <f t="shared" si="71"/>
        <v>13149.119999999999</v>
      </c>
    </row>
    <row r="1318" spans="1:3" x14ac:dyDescent="0.2">
      <c r="A1318" s="299">
        <f t="shared" si="69"/>
        <v>1315</v>
      </c>
      <c r="B1318" s="300">
        <f t="shared" si="71"/>
        <v>13159.64</v>
      </c>
      <c r="C1318" s="300">
        <f t="shared" si="71"/>
        <v>13159.08</v>
      </c>
    </row>
    <row r="1319" spans="1:3" x14ac:dyDescent="0.2">
      <c r="A1319" s="299">
        <f t="shared" si="69"/>
        <v>1316</v>
      </c>
      <c r="B1319" s="300">
        <f t="shared" si="71"/>
        <v>13170.039999999999</v>
      </c>
      <c r="C1319" s="300">
        <f t="shared" si="71"/>
        <v>13169.16</v>
      </c>
    </row>
    <row r="1320" spans="1:3" x14ac:dyDescent="0.2">
      <c r="A1320" s="299">
        <f t="shared" si="69"/>
        <v>1317</v>
      </c>
      <c r="B1320" s="300">
        <f t="shared" si="71"/>
        <v>13179.92</v>
      </c>
      <c r="C1320" s="300">
        <f t="shared" si="71"/>
        <v>13179.119999999999</v>
      </c>
    </row>
    <row r="1321" spans="1:3" x14ac:dyDescent="0.2">
      <c r="A1321" s="299">
        <f t="shared" si="69"/>
        <v>1318</v>
      </c>
      <c r="B1321" s="300">
        <f t="shared" si="71"/>
        <v>13189.8</v>
      </c>
      <c r="C1321" s="300">
        <f t="shared" si="71"/>
        <v>13189.08</v>
      </c>
    </row>
    <row r="1322" spans="1:3" x14ac:dyDescent="0.2">
      <c r="A1322" s="299">
        <f t="shared" si="69"/>
        <v>1319</v>
      </c>
      <c r="B1322" s="300">
        <f t="shared" si="71"/>
        <v>13199.68</v>
      </c>
      <c r="C1322" s="300">
        <f t="shared" si="71"/>
        <v>13199.16</v>
      </c>
    </row>
    <row r="1323" spans="1:3" x14ac:dyDescent="0.2">
      <c r="A1323" s="299">
        <f t="shared" si="69"/>
        <v>1320</v>
      </c>
      <c r="B1323" s="300">
        <f t="shared" si="71"/>
        <v>13210.08</v>
      </c>
      <c r="C1323" s="300">
        <f t="shared" si="71"/>
        <v>13209.119999999999</v>
      </c>
    </row>
    <row r="1324" spans="1:3" x14ac:dyDescent="0.2">
      <c r="A1324" s="299">
        <f t="shared" si="69"/>
        <v>1321</v>
      </c>
      <c r="B1324" s="300">
        <f t="shared" si="71"/>
        <v>13219.96</v>
      </c>
      <c r="C1324" s="300">
        <f t="shared" si="71"/>
        <v>13219.08</v>
      </c>
    </row>
    <row r="1325" spans="1:3" x14ac:dyDescent="0.2">
      <c r="A1325" s="299">
        <f t="shared" si="69"/>
        <v>1322</v>
      </c>
      <c r="B1325" s="300">
        <f t="shared" ref="B1325:C1340" si="72">B$1*2+B325</f>
        <v>13229.84</v>
      </c>
      <c r="C1325" s="300">
        <f t="shared" si="72"/>
        <v>13229.16</v>
      </c>
    </row>
    <row r="1326" spans="1:3" x14ac:dyDescent="0.2">
      <c r="A1326" s="299">
        <f t="shared" si="69"/>
        <v>1323</v>
      </c>
      <c r="B1326" s="300">
        <f t="shared" si="72"/>
        <v>13239.72</v>
      </c>
      <c r="C1326" s="300">
        <f t="shared" si="72"/>
        <v>13239.119999999999</v>
      </c>
    </row>
    <row r="1327" spans="1:3" x14ac:dyDescent="0.2">
      <c r="A1327" s="299">
        <f t="shared" si="69"/>
        <v>1324</v>
      </c>
      <c r="B1327" s="300">
        <f t="shared" si="72"/>
        <v>13250.119999999999</v>
      </c>
      <c r="C1327" s="300">
        <f t="shared" si="72"/>
        <v>13249.08</v>
      </c>
    </row>
    <row r="1328" spans="1:3" x14ac:dyDescent="0.2">
      <c r="A1328" s="299">
        <f t="shared" si="69"/>
        <v>1325</v>
      </c>
      <c r="B1328" s="300">
        <f t="shared" si="72"/>
        <v>13260</v>
      </c>
      <c r="C1328" s="300">
        <f t="shared" si="72"/>
        <v>13259.16</v>
      </c>
    </row>
    <row r="1329" spans="1:3" x14ac:dyDescent="0.2">
      <c r="A1329" s="299">
        <f t="shared" si="69"/>
        <v>1326</v>
      </c>
      <c r="B1329" s="300">
        <f t="shared" si="72"/>
        <v>13269.88</v>
      </c>
      <c r="C1329" s="300">
        <f t="shared" si="72"/>
        <v>13269.119999999999</v>
      </c>
    </row>
    <row r="1330" spans="1:3" x14ac:dyDescent="0.2">
      <c r="A1330" s="299">
        <f t="shared" si="69"/>
        <v>1327</v>
      </c>
      <c r="B1330" s="300">
        <f t="shared" si="72"/>
        <v>13279.759999999998</v>
      </c>
      <c r="C1330" s="300">
        <f t="shared" si="72"/>
        <v>13279.08</v>
      </c>
    </row>
    <row r="1331" spans="1:3" x14ac:dyDescent="0.2">
      <c r="A1331" s="299">
        <f t="shared" si="69"/>
        <v>1328</v>
      </c>
      <c r="B1331" s="300">
        <f t="shared" si="72"/>
        <v>13289.64</v>
      </c>
      <c r="C1331" s="300">
        <f t="shared" si="72"/>
        <v>13289.16</v>
      </c>
    </row>
    <row r="1332" spans="1:3" x14ac:dyDescent="0.2">
      <c r="A1332" s="299">
        <f t="shared" si="69"/>
        <v>1329</v>
      </c>
      <c r="B1332" s="300">
        <f t="shared" si="72"/>
        <v>13300.039999999999</v>
      </c>
      <c r="C1332" s="300">
        <f t="shared" si="72"/>
        <v>13299.119999999999</v>
      </c>
    </row>
    <row r="1333" spans="1:3" x14ac:dyDescent="0.2">
      <c r="A1333" s="299">
        <f t="shared" si="69"/>
        <v>1330</v>
      </c>
      <c r="B1333" s="300">
        <f t="shared" si="72"/>
        <v>13309.92</v>
      </c>
      <c r="C1333" s="300">
        <f t="shared" si="72"/>
        <v>13309.08</v>
      </c>
    </row>
    <row r="1334" spans="1:3" x14ac:dyDescent="0.2">
      <c r="A1334" s="299">
        <f t="shared" si="69"/>
        <v>1331</v>
      </c>
      <c r="B1334" s="300">
        <f t="shared" si="72"/>
        <v>13319.8</v>
      </c>
      <c r="C1334" s="300">
        <f t="shared" si="72"/>
        <v>13319.16</v>
      </c>
    </row>
    <row r="1335" spans="1:3" x14ac:dyDescent="0.2">
      <c r="A1335" s="299">
        <f t="shared" si="69"/>
        <v>1332</v>
      </c>
      <c r="B1335" s="300">
        <f t="shared" si="72"/>
        <v>13329.68</v>
      </c>
      <c r="C1335" s="300">
        <f t="shared" si="72"/>
        <v>13329.119999999999</v>
      </c>
    </row>
    <row r="1336" spans="1:3" x14ac:dyDescent="0.2">
      <c r="A1336" s="299">
        <f t="shared" si="69"/>
        <v>1333</v>
      </c>
      <c r="B1336" s="300">
        <f t="shared" si="72"/>
        <v>13340.08</v>
      </c>
      <c r="C1336" s="300">
        <f t="shared" si="72"/>
        <v>13339.08</v>
      </c>
    </row>
    <row r="1337" spans="1:3" x14ac:dyDescent="0.2">
      <c r="A1337" s="299">
        <f t="shared" si="69"/>
        <v>1334</v>
      </c>
      <c r="B1337" s="300">
        <f t="shared" si="72"/>
        <v>13349.96</v>
      </c>
      <c r="C1337" s="300">
        <f t="shared" si="72"/>
        <v>13349.16</v>
      </c>
    </row>
    <row r="1338" spans="1:3" x14ac:dyDescent="0.2">
      <c r="A1338" s="299">
        <f t="shared" si="69"/>
        <v>1335</v>
      </c>
      <c r="B1338" s="300">
        <f t="shared" si="72"/>
        <v>13359.84</v>
      </c>
      <c r="C1338" s="300">
        <f t="shared" si="72"/>
        <v>13359.119999999999</v>
      </c>
    </row>
    <row r="1339" spans="1:3" x14ac:dyDescent="0.2">
      <c r="A1339" s="299">
        <f t="shared" si="69"/>
        <v>1336</v>
      </c>
      <c r="B1339" s="300">
        <f t="shared" si="72"/>
        <v>13369.72</v>
      </c>
      <c r="C1339" s="300">
        <f t="shared" si="72"/>
        <v>13369.08</v>
      </c>
    </row>
    <row r="1340" spans="1:3" x14ac:dyDescent="0.2">
      <c r="A1340" s="299">
        <f t="shared" si="69"/>
        <v>1337</v>
      </c>
      <c r="B1340" s="300">
        <f t="shared" si="72"/>
        <v>13380.119999999999</v>
      </c>
      <c r="C1340" s="300">
        <f t="shared" si="72"/>
        <v>13379.16</v>
      </c>
    </row>
    <row r="1341" spans="1:3" x14ac:dyDescent="0.2">
      <c r="A1341" s="299">
        <f t="shared" si="69"/>
        <v>1338</v>
      </c>
      <c r="B1341" s="300">
        <f t="shared" ref="B1341:C1356" si="73">B$1*2+B341</f>
        <v>13390</v>
      </c>
      <c r="C1341" s="300">
        <f t="shared" si="73"/>
        <v>13389.119999999999</v>
      </c>
    </row>
    <row r="1342" spans="1:3" x14ac:dyDescent="0.2">
      <c r="A1342" s="299">
        <f t="shared" si="69"/>
        <v>1339</v>
      </c>
      <c r="B1342" s="300">
        <f t="shared" si="73"/>
        <v>13399.88</v>
      </c>
      <c r="C1342" s="300">
        <f t="shared" si="73"/>
        <v>13399.08</v>
      </c>
    </row>
    <row r="1343" spans="1:3" x14ac:dyDescent="0.2">
      <c r="A1343" s="299">
        <f t="shared" si="69"/>
        <v>1340</v>
      </c>
      <c r="B1343" s="300">
        <f t="shared" si="73"/>
        <v>13409.759999999998</v>
      </c>
      <c r="C1343" s="300">
        <f t="shared" si="73"/>
        <v>13409.16</v>
      </c>
    </row>
    <row r="1344" spans="1:3" x14ac:dyDescent="0.2">
      <c r="A1344" s="299">
        <f t="shared" si="69"/>
        <v>1341</v>
      </c>
      <c r="B1344" s="300">
        <f t="shared" si="73"/>
        <v>13419.64</v>
      </c>
      <c r="C1344" s="300">
        <f t="shared" si="73"/>
        <v>13419.119999999999</v>
      </c>
    </row>
    <row r="1345" spans="1:3" x14ac:dyDescent="0.2">
      <c r="A1345" s="299">
        <f t="shared" si="69"/>
        <v>1342</v>
      </c>
      <c r="B1345" s="300">
        <f t="shared" si="73"/>
        <v>13430.039999999999</v>
      </c>
      <c r="C1345" s="300">
        <f t="shared" si="73"/>
        <v>13429.08</v>
      </c>
    </row>
    <row r="1346" spans="1:3" x14ac:dyDescent="0.2">
      <c r="A1346" s="299">
        <f t="shared" si="69"/>
        <v>1343</v>
      </c>
      <c r="B1346" s="300">
        <f t="shared" si="73"/>
        <v>13439.92</v>
      </c>
      <c r="C1346" s="300">
        <f t="shared" si="73"/>
        <v>13439.16</v>
      </c>
    </row>
    <row r="1347" spans="1:3" x14ac:dyDescent="0.2">
      <c r="A1347" s="299">
        <f t="shared" si="69"/>
        <v>1344</v>
      </c>
      <c r="B1347" s="300">
        <f t="shared" si="73"/>
        <v>13449.8</v>
      </c>
      <c r="C1347" s="300">
        <f t="shared" si="73"/>
        <v>13449.119999999999</v>
      </c>
    </row>
    <row r="1348" spans="1:3" x14ac:dyDescent="0.2">
      <c r="A1348" s="299">
        <f t="shared" si="69"/>
        <v>1345</v>
      </c>
      <c r="B1348" s="300">
        <f t="shared" si="73"/>
        <v>13459.68</v>
      </c>
      <c r="C1348" s="300">
        <f t="shared" si="73"/>
        <v>13459.08</v>
      </c>
    </row>
    <row r="1349" spans="1:3" x14ac:dyDescent="0.2">
      <c r="A1349" s="299">
        <f t="shared" ref="A1349:A1412" si="74">A1348+1</f>
        <v>1346</v>
      </c>
      <c r="B1349" s="300">
        <f t="shared" si="73"/>
        <v>13470.08</v>
      </c>
      <c r="C1349" s="300">
        <f t="shared" si="73"/>
        <v>13469.16</v>
      </c>
    </row>
    <row r="1350" spans="1:3" x14ac:dyDescent="0.2">
      <c r="A1350" s="299">
        <f t="shared" si="74"/>
        <v>1347</v>
      </c>
      <c r="B1350" s="300">
        <f t="shared" si="73"/>
        <v>13479.96</v>
      </c>
      <c r="C1350" s="300">
        <f t="shared" si="73"/>
        <v>13479.119999999999</v>
      </c>
    </row>
    <row r="1351" spans="1:3" x14ac:dyDescent="0.2">
      <c r="A1351" s="299">
        <f t="shared" si="74"/>
        <v>1348</v>
      </c>
      <c r="B1351" s="300">
        <f t="shared" si="73"/>
        <v>13489.84</v>
      </c>
      <c r="C1351" s="300">
        <f t="shared" si="73"/>
        <v>13489.08</v>
      </c>
    </row>
    <row r="1352" spans="1:3" x14ac:dyDescent="0.2">
      <c r="A1352" s="299">
        <f t="shared" si="74"/>
        <v>1349</v>
      </c>
      <c r="B1352" s="300">
        <f t="shared" si="73"/>
        <v>13499.72</v>
      </c>
      <c r="C1352" s="300">
        <f t="shared" si="73"/>
        <v>13499.16</v>
      </c>
    </row>
    <row r="1353" spans="1:3" x14ac:dyDescent="0.2">
      <c r="A1353" s="299">
        <f t="shared" si="74"/>
        <v>1350</v>
      </c>
      <c r="B1353" s="300">
        <f t="shared" si="73"/>
        <v>13510.119999999999</v>
      </c>
      <c r="C1353" s="300">
        <f t="shared" si="73"/>
        <v>13509.119999999999</v>
      </c>
    </row>
    <row r="1354" spans="1:3" x14ac:dyDescent="0.2">
      <c r="A1354" s="299">
        <f t="shared" si="74"/>
        <v>1351</v>
      </c>
      <c r="B1354" s="300">
        <f t="shared" si="73"/>
        <v>13520</v>
      </c>
      <c r="C1354" s="300">
        <f t="shared" si="73"/>
        <v>13519.08</v>
      </c>
    </row>
    <row r="1355" spans="1:3" x14ac:dyDescent="0.2">
      <c r="A1355" s="299">
        <f t="shared" si="74"/>
        <v>1352</v>
      </c>
      <c r="B1355" s="300">
        <f t="shared" si="73"/>
        <v>13529.88</v>
      </c>
      <c r="C1355" s="300">
        <f t="shared" si="73"/>
        <v>13529.16</v>
      </c>
    </row>
    <row r="1356" spans="1:3" x14ac:dyDescent="0.2">
      <c r="A1356" s="299">
        <f t="shared" si="74"/>
        <v>1353</v>
      </c>
      <c r="B1356" s="300">
        <f t="shared" si="73"/>
        <v>13539.759999999998</v>
      </c>
      <c r="C1356" s="300">
        <f t="shared" si="73"/>
        <v>13539.119999999999</v>
      </c>
    </row>
    <row r="1357" spans="1:3" x14ac:dyDescent="0.2">
      <c r="A1357" s="299">
        <f t="shared" si="74"/>
        <v>1354</v>
      </c>
      <c r="B1357" s="300">
        <f t="shared" ref="B1357:C1372" si="75">B$1*2+B357</f>
        <v>13549.64</v>
      </c>
      <c r="C1357" s="300">
        <f t="shared" si="75"/>
        <v>13549.08</v>
      </c>
    </row>
    <row r="1358" spans="1:3" x14ac:dyDescent="0.2">
      <c r="A1358" s="299">
        <f t="shared" si="74"/>
        <v>1355</v>
      </c>
      <c r="B1358" s="300">
        <f t="shared" si="75"/>
        <v>13560.039999999999</v>
      </c>
      <c r="C1358" s="300">
        <f t="shared" si="75"/>
        <v>13559.16</v>
      </c>
    </row>
    <row r="1359" spans="1:3" x14ac:dyDescent="0.2">
      <c r="A1359" s="299">
        <f t="shared" si="74"/>
        <v>1356</v>
      </c>
      <c r="B1359" s="300">
        <f t="shared" si="75"/>
        <v>13569.92</v>
      </c>
      <c r="C1359" s="300">
        <f t="shared" si="75"/>
        <v>13569.119999999999</v>
      </c>
    </row>
    <row r="1360" spans="1:3" x14ac:dyDescent="0.2">
      <c r="A1360" s="299">
        <f t="shared" si="74"/>
        <v>1357</v>
      </c>
      <c r="B1360" s="300">
        <f t="shared" si="75"/>
        <v>13579.8</v>
      </c>
      <c r="C1360" s="300">
        <f t="shared" si="75"/>
        <v>13579.08</v>
      </c>
    </row>
    <row r="1361" spans="1:3" x14ac:dyDescent="0.2">
      <c r="A1361" s="299">
        <f t="shared" si="74"/>
        <v>1358</v>
      </c>
      <c r="B1361" s="300">
        <f t="shared" si="75"/>
        <v>13589.68</v>
      </c>
      <c r="C1361" s="300">
        <f t="shared" si="75"/>
        <v>13589.16</v>
      </c>
    </row>
    <row r="1362" spans="1:3" x14ac:dyDescent="0.2">
      <c r="A1362" s="299">
        <f t="shared" si="74"/>
        <v>1359</v>
      </c>
      <c r="B1362" s="300">
        <f t="shared" si="75"/>
        <v>13600.08</v>
      </c>
      <c r="C1362" s="300">
        <f t="shared" si="75"/>
        <v>13599.119999999999</v>
      </c>
    </row>
    <row r="1363" spans="1:3" x14ac:dyDescent="0.2">
      <c r="A1363" s="299">
        <f t="shared" si="74"/>
        <v>1360</v>
      </c>
      <c r="B1363" s="300">
        <f t="shared" si="75"/>
        <v>13609.859999999999</v>
      </c>
      <c r="C1363" s="300">
        <f t="shared" si="75"/>
        <v>13609.08</v>
      </c>
    </row>
    <row r="1364" spans="1:3" x14ac:dyDescent="0.2">
      <c r="A1364" s="299">
        <f t="shared" si="74"/>
        <v>1361</v>
      </c>
      <c r="B1364" s="300">
        <f t="shared" si="75"/>
        <v>13619.84</v>
      </c>
      <c r="C1364" s="300">
        <f t="shared" si="75"/>
        <v>13619.16</v>
      </c>
    </row>
    <row r="1365" spans="1:3" x14ac:dyDescent="0.2">
      <c r="A1365" s="299">
        <f t="shared" si="74"/>
        <v>1362</v>
      </c>
      <c r="B1365" s="300">
        <f t="shared" si="75"/>
        <v>13629.72</v>
      </c>
      <c r="C1365" s="300">
        <f t="shared" si="75"/>
        <v>13629.119999999999</v>
      </c>
    </row>
    <row r="1366" spans="1:3" x14ac:dyDescent="0.2">
      <c r="A1366" s="299">
        <f t="shared" si="74"/>
        <v>1363</v>
      </c>
      <c r="B1366" s="300">
        <f t="shared" si="75"/>
        <v>13640.119999999999</v>
      </c>
      <c r="C1366" s="300">
        <f t="shared" si="75"/>
        <v>13639.08</v>
      </c>
    </row>
    <row r="1367" spans="1:3" x14ac:dyDescent="0.2">
      <c r="A1367" s="299">
        <f t="shared" si="74"/>
        <v>1364</v>
      </c>
      <c r="B1367" s="300">
        <f t="shared" si="75"/>
        <v>13650</v>
      </c>
      <c r="C1367" s="300">
        <f t="shared" si="75"/>
        <v>13649.16</v>
      </c>
    </row>
    <row r="1368" spans="1:3" x14ac:dyDescent="0.2">
      <c r="A1368" s="299">
        <f t="shared" si="74"/>
        <v>1365</v>
      </c>
      <c r="B1368" s="300">
        <f t="shared" si="75"/>
        <v>13659.88</v>
      </c>
      <c r="C1368" s="300">
        <f t="shared" si="75"/>
        <v>13659.119999999999</v>
      </c>
    </row>
    <row r="1369" spans="1:3" x14ac:dyDescent="0.2">
      <c r="A1369" s="299">
        <f t="shared" si="74"/>
        <v>1366</v>
      </c>
      <c r="B1369" s="300">
        <f t="shared" si="75"/>
        <v>13669.759999999998</v>
      </c>
      <c r="C1369" s="300">
        <f t="shared" si="75"/>
        <v>13669.08</v>
      </c>
    </row>
    <row r="1370" spans="1:3" x14ac:dyDescent="0.2">
      <c r="A1370" s="299">
        <f t="shared" si="74"/>
        <v>1367</v>
      </c>
      <c r="B1370" s="300">
        <f t="shared" si="75"/>
        <v>13679.64</v>
      </c>
      <c r="C1370" s="300">
        <f t="shared" si="75"/>
        <v>13679.16</v>
      </c>
    </row>
    <row r="1371" spans="1:3" x14ac:dyDescent="0.2">
      <c r="A1371" s="299">
        <f t="shared" si="74"/>
        <v>1368</v>
      </c>
      <c r="B1371" s="300">
        <f t="shared" si="75"/>
        <v>13690.039999999999</v>
      </c>
      <c r="C1371" s="300">
        <f t="shared" si="75"/>
        <v>13689.119999999999</v>
      </c>
    </row>
    <row r="1372" spans="1:3" x14ac:dyDescent="0.2">
      <c r="A1372" s="299">
        <f t="shared" si="74"/>
        <v>1369</v>
      </c>
      <c r="B1372" s="300">
        <f t="shared" si="75"/>
        <v>13699.92</v>
      </c>
      <c r="C1372" s="300">
        <f t="shared" si="75"/>
        <v>13699.08</v>
      </c>
    </row>
    <row r="1373" spans="1:3" x14ac:dyDescent="0.2">
      <c r="A1373" s="299">
        <f t="shared" si="74"/>
        <v>1370</v>
      </c>
      <c r="B1373" s="300">
        <f t="shared" ref="B1373:C1388" si="76">B$1*2+B373</f>
        <v>13709.8</v>
      </c>
      <c r="C1373" s="300">
        <f t="shared" si="76"/>
        <v>13709.16</v>
      </c>
    </row>
    <row r="1374" spans="1:3" x14ac:dyDescent="0.2">
      <c r="A1374" s="299">
        <f t="shared" si="74"/>
        <v>1371</v>
      </c>
      <c r="B1374" s="300">
        <f t="shared" si="76"/>
        <v>13719.68</v>
      </c>
      <c r="C1374" s="300">
        <f t="shared" si="76"/>
        <v>13719.119999999999</v>
      </c>
    </row>
    <row r="1375" spans="1:3" x14ac:dyDescent="0.2">
      <c r="A1375" s="299">
        <f t="shared" si="74"/>
        <v>1372</v>
      </c>
      <c r="B1375" s="300">
        <f t="shared" si="76"/>
        <v>13730.08</v>
      </c>
      <c r="C1375" s="300">
        <f t="shared" si="76"/>
        <v>13729.08</v>
      </c>
    </row>
    <row r="1376" spans="1:3" x14ac:dyDescent="0.2">
      <c r="A1376" s="299">
        <f t="shared" si="74"/>
        <v>1373</v>
      </c>
      <c r="B1376" s="300">
        <f t="shared" si="76"/>
        <v>13739.96</v>
      </c>
      <c r="C1376" s="300">
        <f t="shared" si="76"/>
        <v>13739.16</v>
      </c>
    </row>
    <row r="1377" spans="1:3" x14ac:dyDescent="0.2">
      <c r="A1377" s="299">
        <f t="shared" si="74"/>
        <v>1374</v>
      </c>
      <c r="B1377" s="300">
        <f t="shared" si="76"/>
        <v>13749.84</v>
      </c>
      <c r="C1377" s="300">
        <f t="shared" si="76"/>
        <v>13749.119999999999</v>
      </c>
    </row>
    <row r="1378" spans="1:3" x14ac:dyDescent="0.2">
      <c r="A1378" s="299">
        <f t="shared" si="74"/>
        <v>1375</v>
      </c>
      <c r="B1378" s="300">
        <f t="shared" si="76"/>
        <v>13759.72</v>
      </c>
      <c r="C1378" s="300">
        <f t="shared" si="76"/>
        <v>13759.08</v>
      </c>
    </row>
    <row r="1379" spans="1:3" x14ac:dyDescent="0.2">
      <c r="A1379" s="299">
        <f t="shared" si="74"/>
        <v>1376</v>
      </c>
      <c r="B1379" s="300">
        <f t="shared" si="76"/>
        <v>13770.119999999999</v>
      </c>
      <c r="C1379" s="300">
        <f t="shared" si="76"/>
        <v>13769.16</v>
      </c>
    </row>
    <row r="1380" spans="1:3" x14ac:dyDescent="0.2">
      <c r="A1380" s="299">
        <f t="shared" si="74"/>
        <v>1377</v>
      </c>
      <c r="B1380" s="300">
        <f t="shared" si="76"/>
        <v>13780</v>
      </c>
      <c r="C1380" s="300">
        <f t="shared" si="76"/>
        <v>13779.119999999999</v>
      </c>
    </row>
    <row r="1381" spans="1:3" x14ac:dyDescent="0.2">
      <c r="A1381" s="299">
        <f t="shared" si="74"/>
        <v>1378</v>
      </c>
      <c r="B1381" s="300">
        <f t="shared" si="76"/>
        <v>13789.88</v>
      </c>
      <c r="C1381" s="300">
        <f t="shared" si="76"/>
        <v>13789.08</v>
      </c>
    </row>
    <row r="1382" spans="1:3" x14ac:dyDescent="0.2">
      <c r="A1382" s="299">
        <f t="shared" si="74"/>
        <v>1379</v>
      </c>
      <c r="B1382" s="300">
        <f t="shared" si="76"/>
        <v>13799.759999999998</v>
      </c>
      <c r="C1382" s="300">
        <f t="shared" si="76"/>
        <v>13799.16</v>
      </c>
    </row>
    <row r="1383" spans="1:3" x14ac:dyDescent="0.2">
      <c r="A1383" s="299">
        <f t="shared" si="74"/>
        <v>1380</v>
      </c>
      <c r="B1383" s="300">
        <f t="shared" si="76"/>
        <v>13809.64</v>
      </c>
      <c r="C1383" s="300">
        <f t="shared" si="76"/>
        <v>13809.119999999999</v>
      </c>
    </row>
    <row r="1384" spans="1:3" x14ac:dyDescent="0.2">
      <c r="A1384" s="299">
        <f t="shared" si="74"/>
        <v>1381</v>
      </c>
      <c r="B1384" s="300">
        <f t="shared" si="76"/>
        <v>13820.039999999999</v>
      </c>
      <c r="C1384" s="300">
        <f t="shared" si="76"/>
        <v>13819.08</v>
      </c>
    </row>
    <row r="1385" spans="1:3" x14ac:dyDescent="0.2">
      <c r="A1385" s="299">
        <f t="shared" si="74"/>
        <v>1382</v>
      </c>
      <c r="B1385" s="300">
        <f t="shared" si="76"/>
        <v>13829.92</v>
      </c>
      <c r="C1385" s="300">
        <f t="shared" si="76"/>
        <v>13829.16</v>
      </c>
    </row>
    <row r="1386" spans="1:3" x14ac:dyDescent="0.2">
      <c r="A1386" s="299">
        <f t="shared" si="74"/>
        <v>1383</v>
      </c>
      <c r="B1386" s="300">
        <f t="shared" si="76"/>
        <v>13839.8</v>
      </c>
      <c r="C1386" s="300">
        <f t="shared" si="76"/>
        <v>13839.119999999999</v>
      </c>
    </row>
    <row r="1387" spans="1:3" x14ac:dyDescent="0.2">
      <c r="A1387" s="299">
        <f t="shared" si="74"/>
        <v>1384</v>
      </c>
      <c r="B1387" s="300">
        <f t="shared" si="76"/>
        <v>13849.68</v>
      </c>
      <c r="C1387" s="300">
        <f t="shared" si="76"/>
        <v>13849.08</v>
      </c>
    </row>
    <row r="1388" spans="1:3" x14ac:dyDescent="0.2">
      <c r="A1388" s="299">
        <f t="shared" si="74"/>
        <v>1385</v>
      </c>
      <c r="B1388" s="300">
        <f t="shared" si="76"/>
        <v>13860.08</v>
      </c>
      <c r="C1388" s="300">
        <f t="shared" si="76"/>
        <v>13859.16</v>
      </c>
    </row>
    <row r="1389" spans="1:3" x14ac:dyDescent="0.2">
      <c r="A1389" s="299">
        <f t="shared" si="74"/>
        <v>1386</v>
      </c>
      <c r="B1389" s="300">
        <f t="shared" ref="B1389:C1404" si="77">B$1*2+B389</f>
        <v>13869.96</v>
      </c>
      <c r="C1389" s="300">
        <f t="shared" si="77"/>
        <v>13869.119999999999</v>
      </c>
    </row>
    <row r="1390" spans="1:3" x14ac:dyDescent="0.2">
      <c r="A1390" s="299">
        <f t="shared" si="74"/>
        <v>1387</v>
      </c>
      <c r="B1390" s="300">
        <f t="shared" si="77"/>
        <v>13879.84</v>
      </c>
      <c r="C1390" s="300">
        <f t="shared" si="77"/>
        <v>13879.08</v>
      </c>
    </row>
    <row r="1391" spans="1:3" x14ac:dyDescent="0.2">
      <c r="A1391" s="299">
        <f t="shared" si="74"/>
        <v>1388</v>
      </c>
      <c r="B1391" s="300">
        <f t="shared" si="77"/>
        <v>13889.72</v>
      </c>
      <c r="C1391" s="300">
        <f t="shared" si="77"/>
        <v>13889.16</v>
      </c>
    </row>
    <row r="1392" spans="1:3" x14ac:dyDescent="0.2">
      <c r="A1392" s="299">
        <f t="shared" si="74"/>
        <v>1389</v>
      </c>
      <c r="B1392" s="300">
        <f t="shared" si="77"/>
        <v>13900.119999999999</v>
      </c>
      <c r="C1392" s="300">
        <f t="shared" si="77"/>
        <v>13899.119999999999</v>
      </c>
    </row>
    <row r="1393" spans="1:3" x14ac:dyDescent="0.2">
      <c r="A1393" s="299">
        <f t="shared" si="74"/>
        <v>1390</v>
      </c>
      <c r="B1393" s="300">
        <f t="shared" si="77"/>
        <v>13910</v>
      </c>
      <c r="C1393" s="300">
        <f t="shared" si="77"/>
        <v>13909.08</v>
      </c>
    </row>
    <row r="1394" spans="1:3" x14ac:dyDescent="0.2">
      <c r="A1394" s="299">
        <f t="shared" si="74"/>
        <v>1391</v>
      </c>
      <c r="B1394" s="300">
        <f t="shared" si="77"/>
        <v>13919.88</v>
      </c>
      <c r="C1394" s="300">
        <f t="shared" si="77"/>
        <v>13919.16</v>
      </c>
    </row>
    <row r="1395" spans="1:3" x14ac:dyDescent="0.2">
      <c r="A1395" s="299">
        <f t="shared" si="74"/>
        <v>1392</v>
      </c>
      <c r="B1395" s="300">
        <f t="shared" si="77"/>
        <v>13929.759999999998</v>
      </c>
      <c r="C1395" s="300">
        <f t="shared" si="77"/>
        <v>13929.119999999999</v>
      </c>
    </row>
    <row r="1396" spans="1:3" x14ac:dyDescent="0.2">
      <c r="A1396" s="299">
        <f t="shared" si="74"/>
        <v>1393</v>
      </c>
      <c r="B1396" s="300">
        <f t="shared" si="77"/>
        <v>13939.64</v>
      </c>
      <c r="C1396" s="300">
        <f t="shared" si="77"/>
        <v>13939.08</v>
      </c>
    </row>
    <row r="1397" spans="1:3" x14ac:dyDescent="0.2">
      <c r="A1397" s="299">
        <f t="shared" si="74"/>
        <v>1394</v>
      </c>
      <c r="B1397" s="300">
        <f t="shared" si="77"/>
        <v>13950.039999999999</v>
      </c>
      <c r="C1397" s="300">
        <f t="shared" si="77"/>
        <v>13949.16</v>
      </c>
    </row>
    <row r="1398" spans="1:3" x14ac:dyDescent="0.2">
      <c r="A1398" s="299">
        <f t="shared" si="74"/>
        <v>1395</v>
      </c>
      <c r="B1398" s="300">
        <f t="shared" si="77"/>
        <v>13959.92</v>
      </c>
      <c r="C1398" s="300">
        <f t="shared" si="77"/>
        <v>13959.119999999999</v>
      </c>
    </row>
    <row r="1399" spans="1:3" x14ac:dyDescent="0.2">
      <c r="A1399" s="299">
        <f t="shared" si="74"/>
        <v>1396</v>
      </c>
      <c r="B1399" s="300">
        <f t="shared" si="77"/>
        <v>13969.8</v>
      </c>
      <c r="C1399" s="300">
        <f t="shared" si="77"/>
        <v>13969.08</v>
      </c>
    </row>
    <row r="1400" spans="1:3" x14ac:dyDescent="0.2">
      <c r="A1400" s="299">
        <f t="shared" si="74"/>
        <v>1397</v>
      </c>
      <c r="B1400" s="300">
        <f t="shared" si="77"/>
        <v>13979.68</v>
      </c>
      <c r="C1400" s="300">
        <f t="shared" si="77"/>
        <v>13979.16</v>
      </c>
    </row>
    <row r="1401" spans="1:3" x14ac:dyDescent="0.2">
      <c r="A1401" s="299">
        <f t="shared" si="74"/>
        <v>1398</v>
      </c>
      <c r="B1401" s="300">
        <f t="shared" si="77"/>
        <v>13990.08</v>
      </c>
      <c r="C1401" s="300">
        <f t="shared" si="77"/>
        <v>13989.119999999999</v>
      </c>
    </row>
    <row r="1402" spans="1:3" x14ac:dyDescent="0.2">
      <c r="A1402" s="299">
        <f t="shared" si="74"/>
        <v>1399</v>
      </c>
      <c r="B1402" s="300">
        <f t="shared" si="77"/>
        <v>13999.96</v>
      </c>
      <c r="C1402" s="300">
        <f t="shared" si="77"/>
        <v>13999.08</v>
      </c>
    </row>
    <row r="1403" spans="1:3" x14ac:dyDescent="0.2">
      <c r="A1403" s="299">
        <f t="shared" si="74"/>
        <v>1400</v>
      </c>
      <c r="B1403" s="300">
        <f t="shared" si="77"/>
        <v>14009.84</v>
      </c>
      <c r="C1403" s="300">
        <f t="shared" si="77"/>
        <v>14009.16</v>
      </c>
    </row>
    <row r="1404" spans="1:3" x14ac:dyDescent="0.2">
      <c r="A1404" s="299">
        <f t="shared" si="74"/>
        <v>1401</v>
      </c>
      <c r="B1404" s="300">
        <f t="shared" si="77"/>
        <v>14019.72</v>
      </c>
      <c r="C1404" s="300">
        <f t="shared" si="77"/>
        <v>14019.119999999999</v>
      </c>
    </row>
    <row r="1405" spans="1:3" x14ac:dyDescent="0.2">
      <c r="A1405" s="299">
        <f t="shared" si="74"/>
        <v>1402</v>
      </c>
      <c r="B1405" s="300">
        <f t="shared" ref="B1405:C1420" si="78">B$1*2+B405</f>
        <v>14030.119999999999</v>
      </c>
      <c r="C1405" s="300">
        <f t="shared" si="78"/>
        <v>14029.08</v>
      </c>
    </row>
    <row r="1406" spans="1:3" x14ac:dyDescent="0.2">
      <c r="A1406" s="299">
        <f t="shared" si="74"/>
        <v>1403</v>
      </c>
      <c r="B1406" s="300">
        <f t="shared" si="78"/>
        <v>14040</v>
      </c>
      <c r="C1406" s="300">
        <f t="shared" si="78"/>
        <v>14039.16</v>
      </c>
    </row>
    <row r="1407" spans="1:3" x14ac:dyDescent="0.2">
      <c r="A1407" s="299">
        <f t="shared" si="74"/>
        <v>1404</v>
      </c>
      <c r="B1407" s="300">
        <f t="shared" si="78"/>
        <v>14049.88</v>
      </c>
      <c r="C1407" s="300">
        <f t="shared" si="78"/>
        <v>14049.119999999999</v>
      </c>
    </row>
    <row r="1408" spans="1:3" x14ac:dyDescent="0.2">
      <c r="A1408" s="299">
        <f t="shared" si="74"/>
        <v>1405</v>
      </c>
      <c r="B1408" s="300">
        <f t="shared" si="78"/>
        <v>14059.759999999998</v>
      </c>
      <c r="C1408" s="300">
        <f t="shared" si="78"/>
        <v>14059.08</v>
      </c>
    </row>
    <row r="1409" spans="1:3" x14ac:dyDescent="0.2">
      <c r="A1409" s="299">
        <f t="shared" si="74"/>
        <v>1406</v>
      </c>
      <c r="B1409" s="300">
        <f t="shared" si="78"/>
        <v>14069.64</v>
      </c>
      <c r="C1409" s="300">
        <f t="shared" si="78"/>
        <v>14069.16</v>
      </c>
    </row>
    <row r="1410" spans="1:3" x14ac:dyDescent="0.2">
      <c r="A1410" s="299">
        <f t="shared" si="74"/>
        <v>1407</v>
      </c>
      <c r="B1410" s="300">
        <f t="shared" si="78"/>
        <v>14080.039999999999</v>
      </c>
      <c r="C1410" s="300">
        <f t="shared" si="78"/>
        <v>14079.119999999999</v>
      </c>
    </row>
    <row r="1411" spans="1:3" x14ac:dyDescent="0.2">
      <c r="A1411" s="299">
        <f t="shared" si="74"/>
        <v>1408</v>
      </c>
      <c r="B1411" s="300">
        <f t="shared" si="78"/>
        <v>14089.92</v>
      </c>
      <c r="C1411" s="300">
        <f t="shared" si="78"/>
        <v>14089.08</v>
      </c>
    </row>
    <row r="1412" spans="1:3" x14ac:dyDescent="0.2">
      <c r="A1412" s="299">
        <f t="shared" si="74"/>
        <v>1409</v>
      </c>
      <c r="B1412" s="300">
        <f t="shared" si="78"/>
        <v>14099.8</v>
      </c>
      <c r="C1412" s="300">
        <f t="shared" si="78"/>
        <v>14099.16</v>
      </c>
    </row>
    <row r="1413" spans="1:3" x14ac:dyDescent="0.2">
      <c r="A1413" s="299">
        <f t="shared" ref="A1413:A1476" si="79">A1412+1</f>
        <v>1410</v>
      </c>
      <c r="B1413" s="300">
        <f t="shared" si="78"/>
        <v>14109.68</v>
      </c>
      <c r="C1413" s="300">
        <f t="shared" si="78"/>
        <v>14109.119999999999</v>
      </c>
    </row>
    <row r="1414" spans="1:3" x14ac:dyDescent="0.2">
      <c r="A1414" s="299">
        <f t="shared" si="79"/>
        <v>1411</v>
      </c>
      <c r="B1414" s="300">
        <f t="shared" si="78"/>
        <v>14120.079999999998</v>
      </c>
      <c r="C1414" s="300">
        <f t="shared" si="78"/>
        <v>14119.08</v>
      </c>
    </row>
    <row r="1415" spans="1:3" x14ac:dyDescent="0.2">
      <c r="A1415" s="299">
        <f t="shared" si="79"/>
        <v>1412</v>
      </c>
      <c r="B1415" s="300">
        <f t="shared" si="78"/>
        <v>14129.96</v>
      </c>
      <c r="C1415" s="300">
        <f t="shared" si="78"/>
        <v>14129.16</v>
      </c>
    </row>
    <row r="1416" spans="1:3" x14ac:dyDescent="0.2">
      <c r="A1416" s="299">
        <f t="shared" si="79"/>
        <v>1413</v>
      </c>
      <c r="B1416" s="300">
        <f t="shared" si="78"/>
        <v>14139.84</v>
      </c>
      <c r="C1416" s="300">
        <f t="shared" si="78"/>
        <v>14139.119999999999</v>
      </c>
    </row>
    <row r="1417" spans="1:3" x14ac:dyDescent="0.2">
      <c r="A1417" s="299">
        <f t="shared" si="79"/>
        <v>1414</v>
      </c>
      <c r="B1417" s="300">
        <f t="shared" si="78"/>
        <v>14149.72</v>
      </c>
      <c r="C1417" s="300">
        <f t="shared" si="78"/>
        <v>14149.08</v>
      </c>
    </row>
    <row r="1418" spans="1:3" x14ac:dyDescent="0.2">
      <c r="A1418" s="299">
        <f t="shared" si="79"/>
        <v>1415</v>
      </c>
      <c r="B1418" s="300">
        <f t="shared" si="78"/>
        <v>14160.119999999999</v>
      </c>
      <c r="C1418" s="300">
        <f t="shared" si="78"/>
        <v>14159.16</v>
      </c>
    </row>
    <row r="1419" spans="1:3" x14ac:dyDescent="0.2">
      <c r="A1419" s="299">
        <f t="shared" si="79"/>
        <v>1416</v>
      </c>
      <c r="B1419" s="300">
        <f t="shared" si="78"/>
        <v>14170</v>
      </c>
      <c r="C1419" s="300">
        <f t="shared" si="78"/>
        <v>14169.119999999999</v>
      </c>
    </row>
    <row r="1420" spans="1:3" x14ac:dyDescent="0.2">
      <c r="A1420" s="299">
        <f t="shared" si="79"/>
        <v>1417</v>
      </c>
      <c r="B1420" s="300">
        <f t="shared" si="78"/>
        <v>14179.88</v>
      </c>
      <c r="C1420" s="300">
        <f t="shared" si="78"/>
        <v>14179.08</v>
      </c>
    </row>
    <row r="1421" spans="1:3" x14ac:dyDescent="0.2">
      <c r="A1421" s="299">
        <f t="shared" si="79"/>
        <v>1418</v>
      </c>
      <c r="B1421" s="300">
        <f t="shared" ref="B1421:C1436" si="80">B$1*2+B421</f>
        <v>14189.759999999998</v>
      </c>
      <c r="C1421" s="300">
        <f t="shared" si="80"/>
        <v>14189.16</v>
      </c>
    </row>
    <row r="1422" spans="1:3" x14ac:dyDescent="0.2">
      <c r="A1422" s="299">
        <f t="shared" si="79"/>
        <v>1419</v>
      </c>
      <c r="B1422" s="300">
        <f t="shared" si="80"/>
        <v>14199.64</v>
      </c>
      <c r="C1422" s="300">
        <f t="shared" si="80"/>
        <v>14199.119999999999</v>
      </c>
    </row>
    <row r="1423" spans="1:3" x14ac:dyDescent="0.2">
      <c r="A1423" s="299">
        <f t="shared" si="79"/>
        <v>1420</v>
      </c>
      <c r="B1423" s="300">
        <f t="shared" si="80"/>
        <v>14210.039999999999</v>
      </c>
      <c r="C1423" s="300">
        <f t="shared" si="80"/>
        <v>14209.08</v>
      </c>
    </row>
    <row r="1424" spans="1:3" x14ac:dyDescent="0.2">
      <c r="A1424" s="299">
        <f t="shared" si="79"/>
        <v>1421</v>
      </c>
      <c r="B1424" s="300">
        <f t="shared" si="80"/>
        <v>14219.919999999998</v>
      </c>
      <c r="C1424" s="300">
        <f t="shared" si="80"/>
        <v>14219.16</v>
      </c>
    </row>
    <row r="1425" spans="1:3" x14ac:dyDescent="0.2">
      <c r="A1425" s="299">
        <f t="shared" si="79"/>
        <v>1422</v>
      </c>
      <c r="B1425" s="300">
        <f t="shared" si="80"/>
        <v>14229.8</v>
      </c>
      <c r="C1425" s="300">
        <f t="shared" si="80"/>
        <v>14229.119999999999</v>
      </c>
    </row>
    <row r="1426" spans="1:3" x14ac:dyDescent="0.2">
      <c r="A1426" s="299">
        <f t="shared" si="79"/>
        <v>1423</v>
      </c>
      <c r="B1426" s="300">
        <f t="shared" si="80"/>
        <v>14239.68</v>
      </c>
      <c r="C1426" s="300">
        <f t="shared" si="80"/>
        <v>14239.08</v>
      </c>
    </row>
    <row r="1427" spans="1:3" x14ac:dyDescent="0.2">
      <c r="A1427" s="299">
        <f t="shared" si="79"/>
        <v>1424</v>
      </c>
      <c r="B1427" s="300">
        <f t="shared" si="80"/>
        <v>14250.079999999998</v>
      </c>
      <c r="C1427" s="300">
        <f t="shared" si="80"/>
        <v>14249.16</v>
      </c>
    </row>
    <row r="1428" spans="1:3" x14ac:dyDescent="0.2">
      <c r="A1428" s="299">
        <f t="shared" si="79"/>
        <v>1425</v>
      </c>
      <c r="B1428" s="300">
        <f t="shared" si="80"/>
        <v>14259.96</v>
      </c>
      <c r="C1428" s="300">
        <f t="shared" si="80"/>
        <v>14259.119999999999</v>
      </c>
    </row>
    <row r="1429" spans="1:3" x14ac:dyDescent="0.2">
      <c r="A1429" s="299">
        <f t="shared" si="79"/>
        <v>1426</v>
      </c>
      <c r="B1429" s="300">
        <f t="shared" si="80"/>
        <v>14269.84</v>
      </c>
      <c r="C1429" s="300">
        <f t="shared" si="80"/>
        <v>14269.08</v>
      </c>
    </row>
    <row r="1430" spans="1:3" x14ac:dyDescent="0.2">
      <c r="A1430" s="299">
        <f t="shared" si="79"/>
        <v>1427</v>
      </c>
      <c r="B1430" s="300">
        <f t="shared" si="80"/>
        <v>14279.72</v>
      </c>
      <c r="C1430" s="300">
        <f t="shared" si="80"/>
        <v>14279.16</v>
      </c>
    </row>
    <row r="1431" spans="1:3" x14ac:dyDescent="0.2">
      <c r="A1431" s="299">
        <f t="shared" si="79"/>
        <v>1428</v>
      </c>
      <c r="B1431" s="300">
        <f t="shared" si="80"/>
        <v>14290.119999999999</v>
      </c>
      <c r="C1431" s="300">
        <f t="shared" si="80"/>
        <v>14289.119999999999</v>
      </c>
    </row>
    <row r="1432" spans="1:3" x14ac:dyDescent="0.2">
      <c r="A1432" s="299">
        <f t="shared" si="79"/>
        <v>1429</v>
      </c>
      <c r="B1432" s="300">
        <f t="shared" si="80"/>
        <v>14300</v>
      </c>
      <c r="C1432" s="300">
        <f t="shared" si="80"/>
        <v>14299.08</v>
      </c>
    </row>
    <row r="1433" spans="1:3" x14ac:dyDescent="0.2">
      <c r="A1433" s="299">
        <f t="shared" si="79"/>
        <v>1430</v>
      </c>
      <c r="B1433" s="300">
        <f t="shared" si="80"/>
        <v>14309.88</v>
      </c>
      <c r="C1433" s="300">
        <f t="shared" si="80"/>
        <v>14309.16</v>
      </c>
    </row>
    <row r="1434" spans="1:3" x14ac:dyDescent="0.2">
      <c r="A1434" s="299">
        <f t="shared" si="79"/>
        <v>1431</v>
      </c>
      <c r="B1434" s="300">
        <f t="shared" si="80"/>
        <v>14319.759999999998</v>
      </c>
      <c r="C1434" s="300">
        <f t="shared" si="80"/>
        <v>14319.119999999999</v>
      </c>
    </row>
    <row r="1435" spans="1:3" x14ac:dyDescent="0.2">
      <c r="A1435" s="299">
        <f t="shared" si="79"/>
        <v>1432</v>
      </c>
      <c r="B1435" s="300">
        <f t="shared" si="80"/>
        <v>14329.64</v>
      </c>
      <c r="C1435" s="300">
        <f t="shared" si="80"/>
        <v>14329.08</v>
      </c>
    </row>
    <row r="1436" spans="1:3" x14ac:dyDescent="0.2">
      <c r="A1436" s="299">
        <f t="shared" si="79"/>
        <v>1433</v>
      </c>
      <c r="B1436" s="300">
        <f t="shared" si="80"/>
        <v>14340.039999999999</v>
      </c>
      <c r="C1436" s="300">
        <f t="shared" si="80"/>
        <v>14339.16</v>
      </c>
    </row>
    <row r="1437" spans="1:3" x14ac:dyDescent="0.2">
      <c r="A1437" s="299">
        <f t="shared" si="79"/>
        <v>1434</v>
      </c>
      <c r="B1437" s="300">
        <f t="shared" ref="B1437:C1452" si="81">B$1*2+B437</f>
        <v>14349.919999999998</v>
      </c>
      <c r="C1437" s="300">
        <f t="shared" si="81"/>
        <v>14349.119999999999</v>
      </c>
    </row>
    <row r="1438" spans="1:3" x14ac:dyDescent="0.2">
      <c r="A1438" s="299">
        <f t="shared" si="79"/>
        <v>1435</v>
      </c>
      <c r="B1438" s="300">
        <f t="shared" si="81"/>
        <v>14359.8</v>
      </c>
      <c r="C1438" s="300">
        <f t="shared" si="81"/>
        <v>14359.08</v>
      </c>
    </row>
    <row r="1439" spans="1:3" x14ac:dyDescent="0.2">
      <c r="A1439" s="299">
        <f t="shared" si="79"/>
        <v>1436</v>
      </c>
      <c r="B1439" s="300">
        <f t="shared" si="81"/>
        <v>14369.68</v>
      </c>
      <c r="C1439" s="300">
        <f t="shared" si="81"/>
        <v>14369.16</v>
      </c>
    </row>
    <row r="1440" spans="1:3" x14ac:dyDescent="0.2">
      <c r="A1440" s="299">
        <f t="shared" si="79"/>
        <v>1437</v>
      </c>
      <c r="B1440" s="300">
        <f t="shared" si="81"/>
        <v>14380.079999999998</v>
      </c>
      <c r="C1440" s="300">
        <f t="shared" si="81"/>
        <v>14379.119999999999</v>
      </c>
    </row>
    <row r="1441" spans="1:3" x14ac:dyDescent="0.2">
      <c r="A1441" s="299">
        <f t="shared" si="79"/>
        <v>1438</v>
      </c>
      <c r="B1441" s="300">
        <f t="shared" si="81"/>
        <v>14389.96</v>
      </c>
      <c r="C1441" s="300">
        <f t="shared" si="81"/>
        <v>14389.08</v>
      </c>
    </row>
    <row r="1442" spans="1:3" x14ac:dyDescent="0.2">
      <c r="A1442" s="299">
        <f t="shared" si="79"/>
        <v>1439</v>
      </c>
      <c r="B1442" s="300">
        <f t="shared" si="81"/>
        <v>14399.84</v>
      </c>
      <c r="C1442" s="300">
        <f t="shared" si="81"/>
        <v>14399.16</v>
      </c>
    </row>
    <row r="1443" spans="1:3" x14ac:dyDescent="0.2">
      <c r="A1443" s="299">
        <f t="shared" si="79"/>
        <v>1440</v>
      </c>
      <c r="B1443" s="300">
        <f t="shared" si="81"/>
        <v>14409.72</v>
      </c>
      <c r="C1443" s="300">
        <f t="shared" si="81"/>
        <v>14409.119999999999</v>
      </c>
    </row>
    <row r="1444" spans="1:3" x14ac:dyDescent="0.2">
      <c r="A1444" s="299">
        <f t="shared" si="79"/>
        <v>1441</v>
      </c>
      <c r="B1444" s="300">
        <f t="shared" si="81"/>
        <v>14420.119999999999</v>
      </c>
      <c r="C1444" s="300">
        <f t="shared" si="81"/>
        <v>14419.08</v>
      </c>
    </row>
    <row r="1445" spans="1:3" x14ac:dyDescent="0.2">
      <c r="A1445" s="299">
        <f t="shared" si="79"/>
        <v>1442</v>
      </c>
      <c r="B1445" s="300">
        <f t="shared" si="81"/>
        <v>14430</v>
      </c>
      <c r="C1445" s="300">
        <f t="shared" si="81"/>
        <v>14429.16</v>
      </c>
    </row>
    <row r="1446" spans="1:3" x14ac:dyDescent="0.2">
      <c r="A1446" s="299">
        <f t="shared" si="79"/>
        <v>1443</v>
      </c>
      <c r="B1446" s="300">
        <f t="shared" si="81"/>
        <v>14439.88</v>
      </c>
      <c r="C1446" s="300">
        <f t="shared" si="81"/>
        <v>14439.119999999999</v>
      </c>
    </row>
    <row r="1447" spans="1:3" x14ac:dyDescent="0.2">
      <c r="A1447" s="299">
        <f t="shared" si="79"/>
        <v>1444</v>
      </c>
      <c r="B1447" s="300">
        <f t="shared" si="81"/>
        <v>14449.759999999998</v>
      </c>
      <c r="C1447" s="300">
        <f t="shared" si="81"/>
        <v>14449.08</v>
      </c>
    </row>
    <row r="1448" spans="1:3" x14ac:dyDescent="0.2">
      <c r="A1448" s="299">
        <f t="shared" si="79"/>
        <v>1445</v>
      </c>
      <c r="B1448" s="300">
        <f t="shared" si="81"/>
        <v>14459.64</v>
      </c>
      <c r="C1448" s="300">
        <f t="shared" si="81"/>
        <v>14459.16</v>
      </c>
    </row>
    <row r="1449" spans="1:3" x14ac:dyDescent="0.2">
      <c r="A1449" s="299">
        <f t="shared" si="79"/>
        <v>1446</v>
      </c>
      <c r="B1449" s="300">
        <f t="shared" si="81"/>
        <v>14470.039999999999</v>
      </c>
      <c r="C1449" s="300">
        <f t="shared" si="81"/>
        <v>14469.119999999999</v>
      </c>
    </row>
    <row r="1450" spans="1:3" x14ac:dyDescent="0.2">
      <c r="A1450" s="299">
        <f t="shared" si="79"/>
        <v>1447</v>
      </c>
      <c r="B1450" s="300">
        <f t="shared" si="81"/>
        <v>14479.919999999998</v>
      </c>
      <c r="C1450" s="300">
        <f t="shared" si="81"/>
        <v>14479.08</v>
      </c>
    </row>
    <row r="1451" spans="1:3" x14ac:dyDescent="0.2">
      <c r="A1451" s="299">
        <f t="shared" si="79"/>
        <v>1448</v>
      </c>
      <c r="B1451" s="300">
        <f t="shared" si="81"/>
        <v>14489.8</v>
      </c>
      <c r="C1451" s="300">
        <f t="shared" si="81"/>
        <v>14489.16</v>
      </c>
    </row>
    <row r="1452" spans="1:3" x14ac:dyDescent="0.2">
      <c r="A1452" s="299">
        <f t="shared" si="79"/>
        <v>1449</v>
      </c>
      <c r="B1452" s="300">
        <f t="shared" si="81"/>
        <v>14499.68</v>
      </c>
      <c r="C1452" s="300">
        <f t="shared" si="81"/>
        <v>14499.119999999999</v>
      </c>
    </row>
    <row r="1453" spans="1:3" x14ac:dyDescent="0.2">
      <c r="A1453" s="299">
        <f t="shared" si="79"/>
        <v>1450</v>
      </c>
      <c r="B1453" s="300">
        <f t="shared" ref="B1453:C1468" si="82">B$1*2+B453</f>
        <v>14510.079999999998</v>
      </c>
      <c r="C1453" s="300">
        <f t="shared" si="82"/>
        <v>14509.08</v>
      </c>
    </row>
    <row r="1454" spans="1:3" x14ac:dyDescent="0.2">
      <c r="A1454" s="299">
        <f t="shared" si="79"/>
        <v>1451</v>
      </c>
      <c r="B1454" s="300">
        <f t="shared" si="82"/>
        <v>14519.96</v>
      </c>
      <c r="C1454" s="300">
        <f t="shared" si="82"/>
        <v>14519.16</v>
      </c>
    </row>
    <row r="1455" spans="1:3" x14ac:dyDescent="0.2">
      <c r="A1455" s="299">
        <f t="shared" si="79"/>
        <v>1452</v>
      </c>
      <c r="B1455" s="300">
        <f t="shared" si="82"/>
        <v>14529.84</v>
      </c>
      <c r="C1455" s="300">
        <f t="shared" si="82"/>
        <v>14529.119999999999</v>
      </c>
    </row>
    <row r="1456" spans="1:3" x14ac:dyDescent="0.2">
      <c r="A1456" s="299">
        <f t="shared" si="79"/>
        <v>1453</v>
      </c>
      <c r="B1456" s="300">
        <f t="shared" si="82"/>
        <v>14539.72</v>
      </c>
      <c r="C1456" s="300">
        <f t="shared" si="82"/>
        <v>14539.08</v>
      </c>
    </row>
    <row r="1457" spans="1:3" x14ac:dyDescent="0.2">
      <c r="A1457" s="299">
        <f t="shared" si="79"/>
        <v>1454</v>
      </c>
      <c r="B1457" s="300">
        <f t="shared" si="82"/>
        <v>14550.119999999999</v>
      </c>
      <c r="C1457" s="300">
        <f t="shared" si="82"/>
        <v>14549.16</v>
      </c>
    </row>
    <row r="1458" spans="1:3" x14ac:dyDescent="0.2">
      <c r="A1458" s="299">
        <f t="shared" si="79"/>
        <v>1455</v>
      </c>
      <c r="B1458" s="300">
        <f t="shared" si="82"/>
        <v>14560</v>
      </c>
      <c r="C1458" s="300">
        <f t="shared" si="82"/>
        <v>14559.119999999999</v>
      </c>
    </row>
    <row r="1459" spans="1:3" x14ac:dyDescent="0.2">
      <c r="A1459" s="299">
        <f t="shared" si="79"/>
        <v>1456</v>
      </c>
      <c r="B1459" s="300">
        <f t="shared" si="82"/>
        <v>14569.88</v>
      </c>
      <c r="C1459" s="300">
        <f t="shared" si="82"/>
        <v>14569.08</v>
      </c>
    </row>
    <row r="1460" spans="1:3" x14ac:dyDescent="0.2">
      <c r="A1460" s="299">
        <f t="shared" si="79"/>
        <v>1457</v>
      </c>
      <c r="B1460" s="300">
        <f t="shared" si="82"/>
        <v>14579.759999999998</v>
      </c>
      <c r="C1460" s="300">
        <f t="shared" si="82"/>
        <v>14579.16</v>
      </c>
    </row>
    <row r="1461" spans="1:3" x14ac:dyDescent="0.2">
      <c r="A1461" s="299">
        <f t="shared" si="79"/>
        <v>1458</v>
      </c>
      <c r="B1461" s="300">
        <f t="shared" si="82"/>
        <v>14589.64</v>
      </c>
      <c r="C1461" s="300">
        <f t="shared" si="82"/>
        <v>14589.119999999999</v>
      </c>
    </row>
    <row r="1462" spans="1:3" x14ac:dyDescent="0.2">
      <c r="A1462" s="299">
        <f t="shared" si="79"/>
        <v>1459</v>
      </c>
      <c r="B1462" s="300">
        <f t="shared" si="82"/>
        <v>14600.039999999999</v>
      </c>
      <c r="C1462" s="300">
        <f t="shared" si="82"/>
        <v>14599.08</v>
      </c>
    </row>
    <row r="1463" spans="1:3" x14ac:dyDescent="0.2">
      <c r="A1463" s="299">
        <f t="shared" si="79"/>
        <v>1460</v>
      </c>
      <c r="B1463" s="300">
        <f t="shared" si="82"/>
        <v>14609.919999999998</v>
      </c>
      <c r="C1463" s="300">
        <f t="shared" si="82"/>
        <v>14609.16</v>
      </c>
    </row>
    <row r="1464" spans="1:3" x14ac:dyDescent="0.2">
      <c r="A1464" s="299">
        <f t="shared" si="79"/>
        <v>1461</v>
      </c>
      <c r="B1464" s="300">
        <f t="shared" si="82"/>
        <v>14619.8</v>
      </c>
      <c r="C1464" s="300">
        <f t="shared" si="82"/>
        <v>14619.119999999999</v>
      </c>
    </row>
    <row r="1465" spans="1:3" x14ac:dyDescent="0.2">
      <c r="A1465" s="299">
        <f t="shared" si="79"/>
        <v>1462</v>
      </c>
      <c r="B1465" s="300">
        <f t="shared" si="82"/>
        <v>14629.68</v>
      </c>
      <c r="C1465" s="300">
        <f t="shared" si="82"/>
        <v>14629.08</v>
      </c>
    </row>
    <row r="1466" spans="1:3" x14ac:dyDescent="0.2">
      <c r="A1466" s="299">
        <f t="shared" si="79"/>
        <v>1463</v>
      </c>
      <c r="B1466" s="300">
        <f t="shared" si="82"/>
        <v>14640.079999999998</v>
      </c>
      <c r="C1466" s="300">
        <f t="shared" si="82"/>
        <v>14639.16</v>
      </c>
    </row>
    <row r="1467" spans="1:3" x14ac:dyDescent="0.2">
      <c r="A1467" s="299">
        <f t="shared" si="79"/>
        <v>1464</v>
      </c>
      <c r="B1467" s="300">
        <f t="shared" si="82"/>
        <v>14649.96</v>
      </c>
      <c r="C1467" s="300">
        <f t="shared" si="82"/>
        <v>14649.119999999999</v>
      </c>
    </row>
    <row r="1468" spans="1:3" x14ac:dyDescent="0.2">
      <c r="A1468" s="299">
        <f t="shared" si="79"/>
        <v>1465</v>
      </c>
      <c r="B1468" s="300">
        <f t="shared" si="82"/>
        <v>14659.84</v>
      </c>
      <c r="C1468" s="300">
        <f t="shared" si="82"/>
        <v>14659.08</v>
      </c>
    </row>
    <row r="1469" spans="1:3" x14ac:dyDescent="0.2">
      <c r="A1469" s="299">
        <f t="shared" si="79"/>
        <v>1466</v>
      </c>
      <c r="B1469" s="300">
        <f t="shared" ref="B1469:C1481" si="83">B$1*2+B469</f>
        <v>14669.72</v>
      </c>
      <c r="C1469" s="300">
        <f t="shared" si="83"/>
        <v>14669.16</v>
      </c>
    </row>
    <row r="1470" spans="1:3" x14ac:dyDescent="0.2">
      <c r="A1470" s="299">
        <f t="shared" si="79"/>
        <v>1467</v>
      </c>
      <c r="B1470" s="300">
        <f t="shared" si="83"/>
        <v>14680.119999999999</v>
      </c>
      <c r="C1470" s="300">
        <f t="shared" si="83"/>
        <v>14679.119999999999</v>
      </c>
    </row>
    <row r="1471" spans="1:3" x14ac:dyDescent="0.2">
      <c r="A1471" s="299">
        <f t="shared" si="79"/>
        <v>1468</v>
      </c>
      <c r="B1471" s="300">
        <f t="shared" si="83"/>
        <v>14690</v>
      </c>
      <c r="C1471" s="300">
        <f t="shared" si="83"/>
        <v>14689.08</v>
      </c>
    </row>
    <row r="1472" spans="1:3" x14ac:dyDescent="0.2">
      <c r="A1472" s="299">
        <f t="shared" si="79"/>
        <v>1469</v>
      </c>
      <c r="B1472" s="300">
        <f t="shared" si="83"/>
        <v>14699.88</v>
      </c>
      <c r="C1472" s="300">
        <f t="shared" si="83"/>
        <v>14699.16</v>
      </c>
    </row>
    <row r="1473" spans="1:3" x14ac:dyDescent="0.2">
      <c r="A1473" s="299">
        <f t="shared" si="79"/>
        <v>1470</v>
      </c>
      <c r="B1473" s="300">
        <f t="shared" si="83"/>
        <v>14709.759999999998</v>
      </c>
      <c r="C1473" s="300">
        <f t="shared" si="83"/>
        <v>14709.119999999999</v>
      </c>
    </row>
    <row r="1474" spans="1:3" x14ac:dyDescent="0.2">
      <c r="A1474" s="299">
        <f t="shared" si="79"/>
        <v>1471</v>
      </c>
      <c r="B1474" s="300">
        <f t="shared" si="83"/>
        <v>14719.64</v>
      </c>
      <c r="C1474" s="300">
        <f t="shared" si="83"/>
        <v>14719.08</v>
      </c>
    </row>
    <row r="1475" spans="1:3" x14ac:dyDescent="0.2">
      <c r="A1475" s="299">
        <f t="shared" si="79"/>
        <v>1472</v>
      </c>
      <c r="B1475" s="300">
        <f t="shared" si="83"/>
        <v>14730.039999999999</v>
      </c>
      <c r="C1475" s="300">
        <f t="shared" si="83"/>
        <v>14729.16</v>
      </c>
    </row>
    <row r="1476" spans="1:3" x14ac:dyDescent="0.2">
      <c r="A1476" s="299">
        <f t="shared" si="79"/>
        <v>1473</v>
      </c>
      <c r="B1476" s="300">
        <f t="shared" si="83"/>
        <v>14739.919999999998</v>
      </c>
      <c r="C1476" s="300">
        <f t="shared" si="83"/>
        <v>14739.119999999999</v>
      </c>
    </row>
    <row r="1477" spans="1:3" x14ac:dyDescent="0.2">
      <c r="A1477" s="299">
        <f t="shared" ref="A1477:A1504" si="84">A1476+1</f>
        <v>1474</v>
      </c>
      <c r="B1477" s="300">
        <f t="shared" si="83"/>
        <v>14749.8</v>
      </c>
      <c r="C1477" s="300">
        <f t="shared" si="83"/>
        <v>14749.08</v>
      </c>
    </row>
    <row r="1478" spans="1:3" x14ac:dyDescent="0.2">
      <c r="A1478" s="299">
        <f t="shared" si="84"/>
        <v>1475</v>
      </c>
      <c r="B1478" s="300">
        <f t="shared" si="83"/>
        <v>14759.68</v>
      </c>
      <c r="C1478" s="300">
        <f t="shared" si="83"/>
        <v>14759.16</v>
      </c>
    </row>
    <row r="1479" spans="1:3" x14ac:dyDescent="0.2">
      <c r="A1479" s="299">
        <f t="shared" si="84"/>
        <v>1476</v>
      </c>
      <c r="B1479" s="300">
        <f t="shared" si="83"/>
        <v>14770.079999999998</v>
      </c>
      <c r="C1479" s="300">
        <f t="shared" si="83"/>
        <v>14769.119999999999</v>
      </c>
    </row>
    <row r="1480" spans="1:3" x14ac:dyDescent="0.2">
      <c r="A1480" s="299">
        <f t="shared" si="84"/>
        <v>1477</v>
      </c>
      <c r="B1480" s="300">
        <f t="shared" si="83"/>
        <v>14779.96</v>
      </c>
      <c r="C1480" s="300">
        <f t="shared" si="83"/>
        <v>14779.08</v>
      </c>
    </row>
    <row r="1481" spans="1:3" x14ac:dyDescent="0.2">
      <c r="A1481" s="299">
        <f t="shared" si="84"/>
        <v>1478</v>
      </c>
      <c r="B1481" s="300">
        <f t="shared" si="83"/>
        <v>14789.84</v>
      </c>
      <c r="C1481" s="300">
        <f t="shared" si="83"/>
        <v>14789.16</v>
      </c>
    </row>
    <row r="1482" spans="1:3" x14ac:dyDescent="0.2">
      <c r="A1482" s="299">
        <f t="shared" si="84"/>
        <v>1479</v>
      </c>
      <c r="B1482" s="300">
        <f>B$1*2+B482</f>
        <v>14799.72</v>
      </c>
      <c r="C1482" s="300">
        <f>C$1*2+C482</f>
        <v>14799.119999999999</v>
      </c>
    </row>
    <row r="1483" spans="1:3" x14ac:dyDescent="0.2">
      <c r="A1483" s="299">
        <f t="shared" si="84"/>
        <v>1480</v>
      </c>
      <c r="B1483" s="300">
        <f t="shared" ref="B1483:C1498" si="85">B$1*2+B483</f>
        <v>14810.119999999999</v>
      </c>
      <c r="C1483" s="300">
        <f t="shared" si="85"/>
        <v>14809.08</v>
      </c>
    </row>
    <row r="1484" spans="1:3" x14ac:dyDescent="0.2">
      <c r="A1484" s="299">
        <f t="shared" si="84"/>
        <v>1481</v>
      </c>
      <c r="B1484" s="300">
        <f t="shared" si="85"/>
        <v>14820</v>
      </c>
      <c r="C1484" s="300">
        <f t="shared" si="85"/>
        <v>14819.16</v>
      </c>
    </row>
    <row r="1485" spans="1:3" x14ac:dyDescent="0.2">
      <c r="A1485" s="299">
        <f t="shared" si="84"/>
        <v>1482</v>
      </c>
      <c r="B1485" s="300">
        <f t="shared" si="85"/>
        <v>14829.88</v>
      </c>
      <c r="C1485" s="300">
        <f t="shared" si="85"/>
        <v>14829.119999999999</v>
      </c>
    </row>
    <row r="1486" spans="1:3" x14ac:dyDescent="0.2">
      <c r="A1486" s="299">
        <f t="shared" si="84"/>
        <v>1483</v>
      </c>
      <c r="B1486" s="300">
        <f t="shared" si="85"/>
        <v>14839.759999999998</v>
      </c>
      <c r="C1486" s="300">
        <f t="shared" si="85"/>
        <v>14839.08</v>
      </c>
    </row>
    <row r="1487" spans="1:3" x14ac:dyDescent="0.2">
      <c r="A1487" s="299">
        <f t="shared" si="84"/>
        <v>1484</v>
      </c>
      <c r="B1487" s="300">
        <f t="shared" si="85"/>
        <v>14849.64</v>
      </c>
      <c r="C1487" s="300">
        <f t="shared" si="85"/>
        <v>14849.16</v>
      </c>
    </row>
    <row r="1488" spans="1:3" x14ac:dyDescent="0.2">
      <c r="A1488" s="299">
        <f t="shared" si="84"/>
        <v>1485</v>
      </c>
      <c r="B1488" s="300">
        <f t="shared" si="85"/>
        <v>14860.039999999999</v>
      </c>
      <c r="C1488" s="300">
        <f t="shared" si="85"/>
        <v>14859.119999999999</v>
      </c>
    </row>
    <row r="1489" spans="1:3" x14ac:dyDescent="0.2">
      <c r="A1489" s="299">
        <f t="shared" si="84"/>
        <v>1486</v>
      </c>
      <c r="B1489" s="300">
        <f t="shared" si="85"/>
        <v>14869.919999999998</v>
      </c>
      <c r="C1489" s="300">
        <f t="shared" si="85"/>
        <v>14869.08</v>
      </c>
    </row>
    <row r="1490" spans="1:3" x14ac:dyDescent="0.2">
      <c r="A1490" s="299">
        <f t="shared" si="84"/>
        <v>1487</v>
      </c>
      <c r="B1490" s="300">
        <f t="shared" si="85"/>
        <v>14879.8</v>
      </c>
      <c r="C1490" s="300">
        <f t="shared" si="85"/>
        <v>14879.16</v>
      </c>
    </row>
    <row r="1491" spans="1:3" x14ac:dyDescent="0.2">
      <c r="A1491" s="299">
        <f t="shared" si="84"/>
        <v>1488</v>
      </c>
      <c r="B1491" s="300">
        <f t="shared" si="85"/>
        <v>14889.68</v>
      </c>
      <c r="C1491" s="300">
        <f t="shared" si="85"/>
        <v>14889.119999999999</v>
      </c>
    </row>
    <row r="1492" spans="1:3" x14ac:dyDescent="0.2">
      <c r="A1492" s="299">
        <f t="shared" si="84"/>
        <v>1489</v>
      </c>
      <c r="B1492" s="300">
        <f t="shared" si="85"/>
        <v>14900.079999999998</v>
      </c>
      <c r="C1492" s="300">
        <f t="shared" si="85"/>
        <v>14899.08</v>
      </c>
    </row>
    <row r="1493" spans="1:3" x14ac:dyDescent="0.2">
      <c r="A1493" s="299">
        <f t="shared" si="84"/>
        <v>1490</v>
      </c>
      <c r="B1493" s="300">
        <f t="shared" si="85"/>
        <v>14909.96</v>
      </c>
      <c r="C1493" s="300">
        <f t="shared" si="85"/>
        <v>14909.16</v>
      </c>
    </row>
    <row r="1494" spans="1:3" x14ac:dyDescent="0.2">
      <c r="A1494" s="299">
        <f t="shared" si="84"/>
        <v>1491</v>
      </c>
      <c r="B1494" s="300">
        <f t="shared" si="85"/>
        <v>14919.84</v>
      </c>
      <c r="C1494" s="300">
        <f t="shared" si="85"/>
        <v>14919.119999999999</v>
      </c>
    </row>
    <row r="1495" spans="1:3" x14ac:dyDescent="0.2">
      <c r="A1495" s="299">
        <f t="shared" si="84"/>
        <v>1492</v>
      </c>
      <c r="B1495" s="300">
        <f t="shared" si="85"/>
        <v>14929.72</v>
      </c>
      <c r="C1495" s="300">
        <f t="shared" si="85"/>
        <v>14929.08</v>
      </c>
    </row>
    <row r="1496" spans="1:3" x14ac:dyDescent="0.2">
      <c r="A1496" s="299">
        <f t="shared" si="84"/>
        <v>1493</v>
      </c>
      <c r="B1496" s="300">
        <f t="shared" si="85"/>
        <v>14940.119999999999</v>
      </c>
      <c r="C1496" s="300">
        <f t="shared" si="85"/>
        <v>14939.16</v>
      </c>
    </row>
    <row r="1497" spans="1:3" x14ac:dyDescent="0.2">
      <c r="A1497" s="299">
        <f t="shared" si="84"/>
        <v>1494</v>
      </c>
      <c r="B1497" s="300">
        <f t="shared" si="85"/>
        <v>14950</v>
      </c>
      <c r="C1497" s="300">
        <f t="shared" si="85"/>
        <v>14949.119999999999</v>
      </c>
    </row>
    <row r="1498" spans="1:3" x14ac:dyDescent="0.2">
      <c r="A1498" s="299">
        <f t="shared" si="84"/>
        <v>1495</v>
      </c>
      <c r="B1498" s="300">
        <f t="shared" si="85"/>
        <v>14959.88</v>
      </c>
      <c r="C1498" s="300">
        <f t="shared" si="85"/>
        <v>14959.08</v>
      </c>
    </row>
    <row r="1499" spans="1:3" x14ac:dyDescent="0.2">
      <c r="A1499" s="299">
        <f t="shared" si="84"/>
        <v>1496</v>
      </c>
      <c r="B1499" s="300">
        <f t="shared" ref="B1499:C1501" si="86">B$1*2+B499</f>
        <v>14969.759999999998</v>
      </c>
      <c r="C1499" s="300">
        <f t="shared" si="86"/>
        <v>14969.16</v>
      </c>
    </row>
    <row r="1500" spans="1:3" x14ac:dyDescent="0.2">
      <c r="A1500" s="299">
        <f t="shared" si="84"/>
        <v>1497</v>
      </c>
      <c r="B1500" s="300">
        <f t="shared" si="86"/>
        <v>14979.64</v>
      </c>
      <c r="C1500" s="300">
        <f t="shared" si="86"/>
        <v>14979.119999999999</v>
      </c>
    </row>
    <row r="1501" spans="1:3" x14ac:dyDescent="0.2">
      <c r="A1501" s="299">
        <f t="shared" si="84"/>
        <v>1498</v>
      </c>
      <c r="B1501" s="300">
        <f t="shared" si="86"/>
        <v>14990.039999999999</v>
      </c>
      <c r="C1501" s="300">
        <f t="shared" si="86"/>
        <v>14989.08</v>
      </c>
    </row>
    <row r="1502" spans="1:3" x14ac:dyDescent="0.2">
      <c r="A1502" s="299">
        <f t="shared" si="84"/>
        <v>1499</v>
      </c>
      <c r="B1502" s="300">
        <f>B$1*2+B502</f>
        <v>14999.919999999998</v>
      </c>
      <c r="C1502" s="300">
        <f>C$1*2+C502</f>
        <v>14999.16</v>
      </c>
    </row>
    <row r="1503" spans="1:3" x14ac:dyDescent="0.2">
      <c r="A1503" s="299">
        <f t="shared" si="84"/>
        <v>1500</v>
      </c>
      <c r="B1503" s="300">
        <f>B$1*2+B503</f>
        <v>15009.8</v>
      </c>
      <c r="C1503" s="300">
        <f>C$1*2+C503</f>
        <v>15009.119999999999</v>
      </c>
    </row>
    <row r="1504" spans="1:3" x14ac:dyDescent="0.2">
      <c r="A1504" s="299">
        <f t="shared" si="84"/>
        <v>1501</v>
      </c>
      <c r="B1504" s="300">
        <f t="shared" ref="B1504:C1519" si="87">B$1*3+B4</f>
        <v>15020.199999999999</v>
      </c>
      <c r="C1504" s="300">
        <f t="shared" si="87"/>
        <v>15019.199999999999</v>
      </c>
    </row>
    <row r="1505" spans="1:3" x14ac:dyDescent="0.2">
      <c r="A1505" s="299">
        <f>A1504+1</f>
        <v>1502</v>
      </c>
      <c r="B1505" s="300">
        <f t="shared" si="87"/>
        <v>15030.08</v>
      </c>
      <c r="C1505" s="300">
        <f t="shared" si="87"/>
        <v>15029.16</v>
      </c>
    </row>
    <row r="1506" spans="1:3" x14ac:dyDescent="0.2">
      <c r="A1506" s="299">
        <f t="shared" ref="A1506:A1569" si="88">A1505+1</f>
        <v>1503</v>
      </c>
      <c r="B1506" s="300">
        <f t="shared" si="87"/>
        <v>15039.96</v>
      </c>
      <c r="C1506" s="300">
        <f t="shared" si="87"/>
        <v>15039.119999999999</v>
      </c>
    </row>
    <row r="1507" spans="1:3" x14ac:dyDescent="0.2">
      <c r="A1507" s="299">
        <f t="shared" si="88"/>
        <v>1504</v>
      </c>
      <c r="B1507" s="300">
        <f t="shared" si="87"/>
        <v>15050.359999999999</v>
      </c>
      <c r="C1507" s="300">
        <f t="shared" si="87"/>
        <v>15049.199999999999</v>
      </c>
    </row>
    <row r="1508" spans="1:3" x14ac:dyDescent="0.2">
      <c r="A1508" s="299">
        <f t="shared" si="88"/>
        <v>1505</v>
      </c>
      <c r="B1508" s="300">
        <f t="shared" si="87"/>
        <v>15060.24</v>
      </c>
      <c r="C1508" s="300">
        <f t="shared" si="87"/>
        <v>15059.16</v>
      </c>
    </row>
    <row r="1509" spans="1:3" x14ac:dyDescent="0.2">
      <c r="A1509" s="299">
        <f t="shared" si="88"/>
        <v>1506</v>
      </c>
      <c r="B1509" s="300">
        <f t="shared" si="87"/>
        <v>15070.119999999999</v>
      </c>
      <c r="C1509" s="300">
        <f t="shared" si="87"/>
        <v>15069.119999999999</v>
      </c>
    </row>
    <row r="1510" spans="1:3" x14ac:dyDescent="0.2">
      <c r="A1510" s="299">
        <f t="shared" si="88"/>
        <v>1507</v>
      </c>
      <c r="B1510" s="300">
        <f t="shared" si="87"/>
        <v>15080</v>
      </c>
      <c r="C1510" s="300">
        <f t="shared" si="87"/>
        <v>15079.199999999999</v>
      </c>
    </row>
    <row r="1511" spans="1:3" x14ac:dyDescent="0.2">
      <c r="A1511" s="299">
        <f t="shared" si="88"/>
        <v>1508</v>
      </c>
      <c r="B1511" s="300">
        <f t="shared" si="87"/>
        <v>15090.4</v>
      </c>
      <c r="C1511" s="300">
        <f t="shared" si="87"/>
        <v>15089.16</v>
      </c>
    </row>
    <row r="1512" spans="1:3" x14ac:dyDescent="0.2">
      <c r="A1512" s="299">
        <f t="shared" si="88"/>
        <v>1509</v>
      </c>
      <c r="B1512" s="300">
        <f t="shared" si="87"/>
        <v>15100.279999999999</v>
      </c>
      <c r="C1512" s="300">
        <f t="shared" si="87"/>
        <v>15099.119999999999</v>
      </c>
    </row>
    <row r="1513" spans="1:3" x14ac:dyDescent="0.2">
      <c r="A1513" s="299">
        <f t="shared" si="88"/>
        <v>1510</v>
      </c>
      <c r="B1513" s="300">
        <f t="shared" si="87"/>
        <v>15110.16</v>
      </c>
      <c r="C1513" s="300">
        <f t="shared" si="87"/>
        <v>15109.199999999999</v>
      </c>
    </row>
    <row r="1514" spans="1:3" x14ac:dyDescent="0.2">
      <c r="A1514" s="299">
        <f t="shared" si="88"/>
        <v>1511</v>
      </c>
      <c r="B1514" s="300">
        <f t="shared" si="87"/>
        <v>15120.039999999999</v>
      </c>
      <c r="C1514" s="300">
        <f t="shared" si="87"/>
        <v>15119.16</v>
      </c>
    </row>
    <row r="1515" spans="1:3" x14ac:dyDescent="0.2">
      <c r="A1515" s="299">
        <f t="shared" si="88"/>
        <v>1512</v>
      </c>
      <c r="B1515" s="300">
        <f t="shared" si="87"/>
        <v>15130.439999999999</v>
      </c>
      <c r="C1515" s="300">
        <f t="shared" si="87"/>
        <v>15129.119999999999</v>
      </c>
    </row>
    <row r="1516" spans="1:3" x14ac:dyDescent="0.2">
      <c r="A1516" s="299">
        <f t="shared" si="88"/>
        <v>1513</v>
      </c>
      <c r="B1516" s="300">
        <f t="shared" si="87"/>
        <v>15140.32</v>
      </c>
      <c r="C1516" s="300">
        <f t="shared" si="87"/>
        <v>15139.199999999999</v>
      </c>
    </row>
    <row r="1517" spans="1:3" x14ac:dyDescent="0.2">
      <c r="A1517" s="299">
        <f t="shared" si="88"/>
        <v>1514</v>
      </c>
      <c r="B1517" s="300">
        <f t="shared" si="87"/>
        <v>15150.199999999999</v>
      </c>
      <c r="C1517" s="300">
        <f t="shared" si="87"/>
        <v>15149.16</v>
      </c>
    </row>
    <row r="1518" spans="1:3" x14ac:dyDescent="0.2">
      <c r="A1518" s="299">
        <f t="shared" si="88"/>
        <v>1515</v>
      </c>
      <c r="B1518" s="300">
        <f t="shared" si="87"/>
        <v>15160.08</v>
      </c>
      <c r="C1518" s="300">
        <f t="shared" si="87"/>
        <v>15159.119999999999</v>
      </c>
    </row>
    <row r="1519" spans="1:3" x14ac:dyDescent="0.2">
      <c r="A1519" s="299">
        <f t="shared" si="88"/>
        <v>1516</v>
      </c>
      <c r="B1519" s="300">
        <f t="shared" si="87"/>
        <v>15169.96</v>
      </c>
      <c r="C1519" s="300">
        <f t="shared" si="87"/>
        <v>15169.199999999999</v>
      </c>
    </row>
    <row r="1520" spans="1:3" x14ac:dyDescent="0.2">
      <c r="A1520" s="299">
        <f t="shared" si="88"/>
        <v>1517</v>
      </c>
      <c r="B1520" s="300">
        <f t="shared" ref="B1520:C1535" si="89">B$1*3+B20</f>
        <v>15180.359999999999</v>
      </c>
      <c r="C1520" s="300">
        <f t="shared" si="89"/>
        <v>15179.16</v>
      </c>
    </row>
    <row r="1521" spans="1:3" x14ac:dyDescent="0.2">
      <c r="A1521" s="299">
        <f t="shared" si="88"/>
        <v>1518</v>
      </c>
      <c r="B1521" s="300">
        <f t="shared" si="89"/>
        <v>15190.24</v>
      </c>
      <c r="C1521" s="300">
        <f t="shared" si="89"/>
        <v>15189.119999999999</v>
      </c>
    </row>
    <row r="1522" spans="1:3" x14ac:dyDescent="0.2">
      <c r="A1522" s="299">
        <f t="shared" si="88"/>
        <v>1519</v>
      </c>
      <c r="B1522" s="300">
        <f t="shared" si="89"/>
        <v>15200.119999999999</v>
      </c>
      <c r="C1522" s="300">
        <f t="shared" si="89"/>
        <v>15199.199999999999</v>
      </c>
    </row>
    <row r="1523" spans="1:3" x14ac:dyDescent="0.2">
      <c r="A1523" s="299">
        <f t="shared" si="88"/>
        <v>1520</v>
      </c>
      <c r="B1523" s="300">
        <f t="shared" si="89"/>
        <v>15210</v>
      </c>
      <c r="C1523" s="300">
        <f t="shared" si="89"/>
        <v>15209.16</v>
      </c>
    </row>
    <row r="1524" spans="1:3" x14ac:dyDescent="0.2">
      <c r="A1524" s="299">
        <f t="shared" si="88"/>
        <v>1521</v>
      </c>
      <c r="B1524" s="300">
        <f t="shared" si="89"/>
        <v>15220.4</v>
      </c>
      <c r="C1524" s="300">
        <f t="shared" si="89"/>
        <v>15219.119999999999</v>
      </c>
    </row>
    <row r="1525" spans="1:3" x14ac:dyDescent="0.2">
      <c r="A1525" s="299">
        <f t="shared" si="88"/>
        <v>1522</v>
      </c>
      <c r="B1525" s="300">
        <f t="shared" si="89"/>
        <v>15230.279999999999</v>
      </c>
      <c r="C1525" s="300">
        <f t="shared" si="89"/>
        <v>15229.199999999999</v>
      </c>
    </row>
    <row r="1526" spans="1:3" x14ac:dyDescent="0.2">
      <c r="A1526" s="299">
        <f t="shared" si="88"/>
        <v>1523</v>
      </c>
      <c r="B1526" s="300">
        <f t="shared" si="89"/>
        <v>15240.16</v>
      </c>
      <c r="C1526" s="300">
        <f t="shared" si="89"/>
        <v>15239.16</v>
      </c>
    </row>
    <row r="1527" spans="1:3" x14ac:dyDescent="0.2">
      <c r="A1527" s="299">
        <f t="shared" si="88"/>
        <v>1524</v>
      </c>
      <c r="B1527" s="300">
        <f t="shared" si="89"/>
        <v>15250.039999999999</v>
      </c>
      <c r="C1527" s="300">
        <f t="shared" si="89"/>
        <v>15249.119999999999</v>
      </c>
    </row>
    <row r="1528" spans="1:3" x14ac:dyDescent="0.2">
      <c r="A1528" s="299">
        <f t="shared" si="88"/>
        <v>1525</v>
      </c>
      <c r="B1528" s="300">
        <f t="shared" si="89"/>
        <v>15260.439999999999</v>
      </c>
      <c r="C1528" s="300">
        <f t="shared" si="89"/>
        <v>15259.199999999999</v>
      </c>
    </row>
    <row r="1529" spans="1:3" x14ac:dyDescent="0.2">
      <c r="A1529" s="299">
        <f t="shared" si="88"/>
        <v>1526</v>
      </c>
      <c r="B1529" s="300">
        <f t="shared" si="89"/>
        <v>15270.32</v>
      </c>
      <c r="C1529" s="300">
        <f t="shared" si="89"/>
        <v>15269.16</v>
      </c>
    </row>
    <row r="1530" spans="1:3" x14ac:dyDescent="0.2">
      <c r="A1530" s="299">
        <f t="shared" si="88"/>
        <v>1527</v>
      </c>
      <c r="B1530" s="300">
        <f t="shared" si="89"/>
        <v>15280.199999999999</v>
      </c>
      <c r="C1530" s="300">
        <f t="shared" si="89"/>
        <v>15279.119999999999</v>
      </c>
    </row>
    <row r="1531" spans="1:3" x14ac:dyDescent="0.2">
      <c r="A1531" s="299">
        <f t="shared" si="88"/>
        <v>1528</v>
      </c>
      <c r="B1531" s="300">
        <f t="shared" si="89"/>
        <v>15290.08</v>
      </c>
      <c r="C1531" s="300">
        <f t="shared" si="89"/>
        <v>15289.199999999999</v>
      </c>
    </row>
    <row r="1532" spans="1:3" x14ac:dyDescent="0.2">
      <c r="A1532" s="299">
        <f t="shared" si="88"/>
        <v>1529</v>
      </c>
      <c r="B1532" s="300">
        <f t="shared" si="89"/>
        <v>15299.96</v>
      </c>
      <c r="C1532" s="300">
        <f t="shared" si="89"/>
        <v>15299.16</v>
      </c>
    </row>
    <row r="1533" spans="1:3" x14ac:dyDescent="0.2">
      <c r="A1533" s="299">
        <f t="shared" si="88"/>
        <v>1530</v>
      </c>
      <c r="B1533" s="300">
        <f t="shared" si="89"/>
        <v>15310.359999999999</v>
      </c>
      <c r="C1533" s="300">
        <f t="shared" si="89"/>
        <v>15309.119999999999</v>
      </c>
    </row>
    <row r="1534" spans="1:3" x14ac:dyDescent="0.2">
      <c r="A1534" s="299">
        <f t="shared" si="88"/>
        <v>1531</v>
      </c>
      <c r="B1534" s="300">
        <f t="shared" si="89"/>
        <v>15320.24</v>
      </c>
      <c r="C1534" s="300">
        <f t="shared" si="89"/>
        <v>15319.199999999999</v>
      </c>
    </row>
    <row r="1535" spans="1:3" x14ac:dyDescent="0.2">
      <c r="A1535" s="299">
        <f t="shared" si="88"/>
        <v>1532</v>
      </c>
      <c r="B1535" s="300">
        <f t="shared" si="89"/>
        <v>15330.119999999999</v>
      </c>
      <c r="C1535" s="300">
        <f t="shared" si="89"/>
        <v>15329.16</v>
      </c>
    </row>
    <row r="1536" spans="1:3" x14ac:dyDescent="0.2">
      <c r="A1536" s="299">
        <f t="shared" si="88"/>
        <v>1533</v>
      </c>
      <c r="B1536" s="300">
        <f t="shared" ref="B1536:C1551" si="90">B$1*3+B36</f>
        <v>15340</v>
      </c>
      <c r="C1536" s="300">
        <f t="shared" si="90"/>
        <v>15339.119999999999</v>
      </c>
    </row>
    <row r="1537" spans="1:3" x14ac:dyDescent="0.2">
      <c r="A1537" s="299">
        <f t="shared" si="88"/>
        <v>1534</v>
      </c>
      <c r="B1537" s="300">
        <f t="shared" si="90"/>
        <v>15350.4</v>
      </c>
      <c r="C1537" s="300">
        <f t="shared" si="90"/>
        <v>15349.199999999999</v>
      </c>
    </row>
    <row r="1538" spans="1:3" x14ac:dyDescent="0.2">
      <c r="A1538" s="299">
        <f t="shared" si="88"/>
        <v>1535</v>
      </c>
      <c r="B1538" s="300">
        <f t="shared" si="90"/>
        <v>15360.279999999999</v>
      </c>
      <c r="C1538" s="300">
        <f t="shared" si="90"/>
        <v>15359.16</v>
      </c>
    </row>
    <row r="1539" spans="1:3" x14ac:dyDescent="0.2">
      <c r="A1539" s="299">
        <f t="shared" si="88"/>
        <v>1536</v>
      </c>
      <c r="B1539" s="300">
        <f t="shared" si="90"/>
        <v>15370.16</v>
      </c>
      <c r="C1539" s="300">
        <f t="shared" si="90"/>
        <v>15369.119999999999</v>
      </c>
    </row>
    <row r="1540" spans="1:3" x14ac:dyDescent="0.2">
      <c r="A1540" s="299">
        <f t="shared" si="88"/>
        <v>1537</v>
      </c>
      <c r="B1540" s="300">
        <f t="shared" si="90"/>
        <v>15380.039999999999</v>
      </c>
      <c r="C1540" s="300">
        <f t="shared" si="90"/>
        <v>15379.199999999999</v>
      </c>
    </row>
    <row r="1541" spans="1:3" x14ac:dyDescent="0.2">
      <c r="A1541" s="299">
        <f t="shared" si="88"/>
        <v>1538</v>
      </c>
      <c r="B1541" s="300">
        <f t="shared" si="90"/>
        <v>15390.439999999999</v>
      </c>
      <c r="C1541" s="300">
        <f t="shared" si="90"/>
        <v>15389.16</v>
      </c>
    </row>
    <row r="1542" spans="1:3" x14ac:dyDescent="0.2">
      <c r="A1542" s="299">
        <f t="shared" si="88"/>
        <v>1539</v>
      </c>
      <c r="B1542" s="300">
        <f t="shared" si="90"/>
        <v>15400.32</v>
      </c>
      <c r="C1542" s="300">
        <f t="shared" si="90"/>
        <v>15399.119999999999</v>
      </c>
    </row>
    <row r="1543" spans="1:3" x14ac:dyDescent="0.2">
      <c r="A1543" s="299">
        <f t="shared" si="88"/>
        <v>1540</v>
      </c>
      <c r="B1543" s="300">
        <f t="shared" si="90"/>
        <v>15410.199999999999</v>
      </c>
      <c r="C1543" s="300">
        <f t="shared" si="90"/>
        <v>15409.199999999999</v>
      </c>
    </row>
    <row r="1544" spans="1:3" x14ac:dyDescent="0.2">
      <c r="A1544" s="299">
        <f t="shared" si="88"/>
        <v>1541</v>
      </c>
      <c r="B1544" s="300">
        <f t="shared" si="90"/>
        <v>15420.08</v>
      </c>
      <c r="C1544" s="300">
        <f t="shared" si="90"/>
        <v>15419.16</v>
      </c>
    </row>
    <row r="1545" spans="1:3" x14ac:dyDescent="0.2">
      <c r="A1545" s="299">
        <f t="shared" si="88"/>
        <v>1542</v>
      </c>
      <c r="B1545" s="300">
        <f t="shared" si="90"/>
        <v>15429.96</v>
      </c>
      <c r="C1545" s="300">
        <f t="shared" si="90"/>
        <v>15429.119999999999</v>
      </c>
    </row>
    <row r="1546" spans="1:3" x14ac:dyDescent="0.2">
      <c r="A1546" s="299">
        <f t="shared" si="88"/>
        <v>1543</v>
      </c>
      <c r="B1546" s="300">
        <f t="shared" si="90"/>
        <v>15440.359999999999</v>
      </c>
      <c r="C1546" s="300">
        <f t="shared" si="90"/>
        <v>15439.199999999999</v>
      </c>
    </row>
    <row r="1547" spans="1:3" x14ac:dyDescent="0.2">
      <c r="A1547" s="299">
        <f t="shared" si="88"/>
        <v>1544</v>
      </c>
      <c r="B1547" s="300">
        <f t="shared" si="90"/>
        <v>15450.24</v>
      </c>
      <c r="C1547" s="300">
        <f t="shared" si="90"/>
        <v>15449.16</v>
      </c>
    </row>
    <row r="1548" spans="1:3" x14ac:dyDescent="0.2">
      <c r="A1548" s="299">
        <f t="shared" si="88"/>
        <v>1545</v>
      </c>
      <c r="B1548" s="300">
        <f t="shared" si="90"/>
        <v>15460.119999999999</v>
      </c>
      <c r="C1548" s="300">
        <f t="shared" si="90"/>
        <v>15459.119999999999</v>
      </c>
    </row>
    <row r="1549" spans="1:3" x14ac:dyDescent="0.2">
      <c r="A1549" s="299">
        <f t="shared" si="88"/>
        <v>1546</v>
      </c>
      <c r="B1549" s="300">
        <f t="shared" si="90"/>
        <v>15470</v>
      </c>
      <c r="C1549" s="300">
        <f t="shared" si="90"/>
        <v>15469.199999999999</v>
      </c>
    </row>
    <row r="1550" spans="1:3" x14ac:dyDescent="0.2">
      <c r="A1550" s="299">
        <f t="shared" si="88"/>
        <v>1547</v>
      </c>
      <c r="B1550" s="300">
        <f t="shared" si="90"/>
        <v>15480.4</v>
      </c>
      <c r="C1550" s="300">
        <f t="shared" si="90"/>
        <v>15479.16</v>
      </c>
    </row>
    <row r="1551" spans="1:3" x14ac:dyDescent="0.2">
      <c r="A1551" s="299">
        <f t="shared" si="88"/>
        <v>1548</v>
      </c>
      <c r="B1551" s="300">
        <f t="shared" si="90"/>
        <v>15490.279999999999</v>
      </c>
      <c r="C1551" s="300">
        <f t="shared" si="90"/>
        <v>15489.119999999999</v>
      </c>
    </row>
    <row r="1552" spans="1:3" x14ac:dyDescent="0.2">
      <c r="A1552" s="299">
        <f t="shared" si="88"/>
        <v>1549</v>
      </c>
      <c r="B1552" s="300">
        <f t="shared" ref="B1552:C1567" si="91">B$1*3+B52</f>
        <v>15500.16</v>
      </c>
      <c r="C1552" s="300">
        <f t="shared" si="91"/>
        <v>15499.199999999999</v>
      </c>
    </row>
    <row r="1553" spans="1:3" x14ac:dyDescent="0.2">
      <c r="A1553" s="299">
        <f t="shared" si="88"/>
        <v>1550</v>
      </c>
      <c r="B1553" s="300">
        <f t="shared" si="91"/>
        <v>15510.039999999999</v>
      </c>
      <c r="C1553" s="300">
        <f t="shared" si="91"/>
        <v>15509.16</v>
      </c>
    </row>
    <row r="1554" spans="1:3" x14ac:dyDescent="0.2">
      <c r="A1554" s="299">
        <f t="shared" si="88"/>
        <v>1551</v>
      </c>
      <c r="B1554" s="300">
        <f t="shared" si="91"/>
        <v>15520.439999999999</v>
      </c>
      <c r="C1554" s="300">
        <f t="shared" si="91"/>
        <v>15519.119999999999</v>
      </c>
    </row>
    <row r="1555" spans="1:3" x14ac:dyDescent="0.2">
      <c r="A1555" s="299">
        <f t="shared" si="88"/>
        <v>1552</v>
      </c>
      <c r="B1555" s="300">
        <f t="shared" si="91"/>
        <v>15530.32</v>
      </c>
      <c r="C1555" s="300">
        <f t="shared" si="91"/>
        <v>15529.199999999999</v>
      </c>
    </row>
    <row r="1556" spans="1:3" x14ac:dyDescent="0.2">
      <c r="A1556" s="299">
        <f t="shared" si="88"/>
        <v>1553</v>
      </c>
      <c r="B1556" s="300">
        <f t="shared" si="91"/>
        <v>15540.199999999999</v>
      </c>
      <c r="C1556" s="300">
        <f t="shared" si="91"/>
        <v>15539.16</v>
      </c>
    </row>
    <row r="1557" spans="1:3" x14ac:dyDescent="0.2">
      <c r="A1557" s="299">
        <f t="shared" si="88"/>
        <v>1554</v>
      </c>
      <c r="B1557" s="300">
        <f t="shared" si="91"/>
        <v>15550.08</v>
      </c>
      <c r="C1557" s="300">
        <f t="shared" si="91"/>
        <v>15549.119999999999</v>
      </c>
    </row>
    <row r="1558" spans="1:3" x14ac:dyDescent="0.2">
      <c r="A1558" s="299">
        <f t="shared" si="88"/>
        <v>1555</v>
      </c>
      <c r="B1558" s="300">
        <f t="shared" si="91"/>
        <v>15559.96</v>
      </c>
      <c r="C1558" s="300">
        <f t="shared" si="91"/>
        <v>15559.199999999999</v>
      </c>
    </row>
    <row r="1559" spans="1:3" x14ac:dyDescent="0.2">
      <c r="A1559" s="299">
        <f t="shared" si="88"/>
        <v>1556</v>
      </c>
      <c r="B1559" s="300">
        <f t="shared" si="91"/>
        <v>15570.359999999999</v>
      </c>
      <c r="C1559" s="300">
        <f t="shared" si="91"/>
        <v>15569.16</v>
      </c>
    </row>
    <row r="1560" spans="1:3" x14ac:dyDescent="0.2">
      <c r="A1560" s="299">
        <f t="shared" si="88"/>
        <v>1557</v>
      </c>
      <c r="B1560" s="300">
        <f t="shared" si="91"/>
        <v>15580.24</v>
      </c>
      <c r="C1560" s="300">
        <f t="shared" si="91"/>
        <v>15579.119999999999</v>
      </c>
    </row>
    <row r="1561" spans="1:3" x14ac:dyDescent="0.2">
      <c r="A1561" s="299">
        <f t="shared" si="88"/>
        <v>1558</v>
      </c>
      <c r="B1561" s="300">
        <f t="shared" si="91"/>
        <v>15590.119999999999</v>
      </c>
      <c r="C1561" s="300">
        <f t="shared" si="91"/>
        <v>15589.199999999999</v>
      </c>
    </row>
    <row r="1562" spans="1:3" x14ac:dyDescent="0.2">
      <c r="A1562" s="299">
        <f t="shared" si="88"/>
        <v>1559</v>
      </c>
      <c r="B1562" s="300">
        <f t="shared" si="91"/>
        <v>15600</v>
      </c>
      <c r="C1562" s="300">
        <f t="shared" si="91"/>
        <v>15599.16</v>
      </c>
    </row>
    <row r="1563" spans="1:3" x14ac:dyDescent="0.2">
      <c r="A1563" s="299">
        <f t="shared" si="88"/>
        <v>1560</v>
      </c>
      <c r="B1563" s="300">
        <f t="shared" si="91"/>
        <v>15610.4</v>
      </c>
      <c r="C1563" s="300">
        <f t="shared" si="91"/>
        <v>15609.119999999999</v>
      </c>
    </row>
    <row r="1564" spans="1:3" x14ac:dyDescent="0.2">
      <c r="A1564" s="299">
        <f t="shared" si="88"/>
        <v>1561</v>
      </c>
      <c r="B1564" s="300">
        <f t="shared" si="91"/>
        <v>15620.279999999999</v>
      </c>
      <c r="C1564" s="300">
        <f t="shared" si="91"/>
        <v>15619.199999999999</v>
      </c>
    </row>
    <row r="1565" spans="1:3" x14ac:dyDescent="0.2">
      <c r="A1565" s="299">
        <f t="shared" si="88"/>
        <v>1562</v>
      </c>
      <c r="B1565" s="300">
        <f t="shared" si="91"/>
        <v>15630.16</v>
      </c>
      <c r="C1565" s="300">
        <f t="shared" si="91"/>
        <v>15629.16</v>
      </c>
    </row>
    <row r="1566" spans="1:3" x14ac:dyDescent="0.2">
      <c r="A1566" s="299">
        <f t="shared" si="88"/>
        <v>1563</v>
      </c>
      <c r="B1566" s="300">
        <f t="shared" si="91"/>
        <v>15640.039999999999</v>
      </c>
      <c r="C1566" s="300">
        <f t="shared" si="91"/>
        <v>15639.119999999999</v>
      </c>
    </row>
    <row r="1567" spans="1:3" x14ac:dyDescent="0.2">
      <c r="A1567" s="299">
        <f t="shared" si="88"/>
        <v>1564</v>
      </c>
      <c r="B1567" s="300">
        <f t="shared" si="91"/>
        <v>15650.439999999999</v>
      </c>
      <c r="C1567" s="300">
        <f t="shared" si="91"/>
        <v>15649.199999999999</v>
      </c>
    </row>
    <row r="1568" spans="1:3" x14ac:dyDescent="0.2">
      <c r="A1568" s="299">
        <f t="shared" si="88"/>
        <v>1565</v>
      </c>
      <c r="B1568" s="300">
        <f t="shared" ref="B1568:C1583" si="92">B$1*3+B68</f>
        <v>15660.32</v>
      </c>
      <c r="C1568" s="300">
        <f t="shared" si="92"/>
        <v>15659.16</v>
      </c>
    </row>
    <row r="1569" spans="1:3" x14ac:dyDescent="0.2">
      <c r="A1569" s="299">
        <f t="shared" si="88"/>
        <v>1566</v>
      </c>
      <c r="B1569" s="300">
        <f t="shared" si="92"/>
        <v>15670.199999999999</v>
      </c>
      <c r="C1569" s="300">
        <f t="shared" si="92"/>
        <v>15669.119999999999</v>
      </c>
    </row>
    <row r="1570" spans="1:3" x14ac:dyDescent="0.2">
      <c r="A1570" s="299">
        <f t="shared" ref="A1570:A1633" si="93">A1569+1</f>
        <v>1567</v>
      </c>
      <c r="B1570" s="300">
        <f t="shared" si="92"/>
        <v>15680.08</v>
      </c>
      <c r="C1570" s="300">
        <f t="shared" si="92"/>
        <v>15679.199999999999</v>
      </c>
    </row>
    <row r="1571" spans="1:3" x14ac:dyDescent="0.2">
      <c r="A1571" s="299">
        <f t="shared" si="93"/>
        <v>1568</v>
      </c>
      <c r="B1571" s="300">
        <f t="shared" si="92"/>
        <v>15689.96</v>
      </c>
      <c r="C1571" s="300">
        <f t="shared" si="92"/>
        <v>15689.16</v>
      </c>
    </row>
    <row r="1572" spans="1:3" x14ac:dyDescent="0.2">
      <c r="A1572" s="299">
        <f t="shared" si="93"/>
        <v>1569</v>
      </c>
      <c r="B1572" s="300">
        <f t="shared" si="92"/>
        <v>15700.359999999999</v>
      </c>
      <c r="C1572" s="300">
        <f t="shared" si="92"/>
        <v>15699.119999999999</v>
      </c>
    </row>
    <row r="1573" spans="1:3" x14ac:dyDescent="0.2">
      <c r="A1573" s="299">
        <f t="shared" si="93"/>
        <v>1570</v>
      </c>
      <c r="B1573" s="300">
        <f t="shared" si="92"/>
        <v>15710.24</v>
      </c>
      <c r="C1573" s="300">
        <f t="shared" si="92"/>
        <v>15709.199999999999</v>
      </c>
    </row>
    <row r="1574" spans="1:3" x14ac:dyDescent="0.2">
      <c r="A1574" s="299">
        <f t="shared" si="93"/>
        <v>1571</v>
      </c>
      <c r="B1574" s="300">
        <f t="shared" si="92"/>
        <v>15720.119999999999</v>
      </c>
      <c r="C1574" s="300">
        <f t="shared" si="92"/>
        <v>15719.16</v>
      </c>
    </row>
    <row r="1575" spans="1:3" x14ac:dyDescent="0.2">
      <c r="A1575" s="299">
        <f t="shared" si="93"/>
        <v>1572</v>
      </c>
      <c r="B1575" s="300">
        <f t="shared" si="92"/>
        <v>15730</v>
      </c>
      <c r="C1575" s="300">
        <f t="shared" si="92"/>
        <v>15729.119999999999</v>
      </c>
    </row>
    <row r="1576" spans="1:3" x14ac:dyDescent="0.2">
      <c r="A1576" s="299">
        <f t="shared" si="93"/>
        <v>1573</v>
      </c>
      <c r="B1576" s="300">
        <f t="shared" si="92"/>
        <v>15740.4</v>
      </c>
      <c r="C1576" s="300">
        <f t="shared" si="92"/>
        <v>15739.199999999999</v>
      </c>
    </row>
    <row r="1577" spans="1:3" x14ac:dyDescent="0.2">
      <c r="A1577" s="299">
        <f t="shared" si="93"/>
        <v>1574</v>
      </c>
      <c r="B1577" s="300">
        <f t="shared" si="92"/>
        <v>15750.279999999999</v>
      </c>
      <c r="C1577" s="300">
        <f t="shared" si="92"/>
        <v>15749.16</v>
      </c>
    </row>
    <row r="1578" spans="1:3" x14ac:dyDescent="0.2">
      <c r="A1578" s="299">
        <f t="shared" si="93"/>
        <v>1575</v>
      </c>
      <c r="B1578" s="300">
        <f t="shared" si="92"/>
        <v>15760.16</v>
      </c>
      <c r="C1578" s="300">
        <f t="shared" si="92"/>
        <v>15759.119999999999</v>
      </c>
    </row>
    <row r="1579" spans="1:3" x14ac:dyDescent="0.2">
      <c r="A1579" s="299">
        <f t="shared" si="93"/>
        <v>1576</v>
      </c>
      <c r="B1579" s="300">
        <f t="shared" si="92"/>
        <v>15770.039999999999</v>
      </c>
      <c r="C1579" s="300">
        <f t="shared" si="92"/>
        <v>15769.199999999999</v>
      </c>
    </row>
    <row r="1580" spans="1:3" x14ac:dyDescent="0.2">
      <c r="A1580" s="299">
        <f t="shared" si="93"/>
        <v>1577</v>
      </c>
      <c r="B1580" s="300">
        <f t="shared" si="92"/>
        <v>15780.439999999999</v>
      </c>
      <c r="C1580" s="300">
        <f t="shared" si="92"/>
        <v>15779.16</v>
      </c>
    </row>
    <row r="1581" spans="1:3" x14ac:dyDescent="0.2">
      <c r="A1581" s="299">
        <f t="shared" si="93"/>
        <v>1578</v>
      </c>
      <c r="B1581" s="300">
        <f t="shared" si="92"/>
        <v>15790.32</v>
      </c>
      <c r="C1581" s="300">
        <f t="shared" si="92"/>
        <v>15789.119999999999</v>
      </c>
    </row>
    <row r="1582" spans="1:3" x14ac:dyDescent="0.2">
      <c r="A1582" s="299">
        <f t="shared" si="93"/>
        <v>1579</v>
      </c>
      <c r="B1582" s="300">
        <f t="shared" si="92"/>
        <v>15800.199999999999</v>
      </c>
      <c r="C1582" s="300">
        <f t="shared" si="92"/>
        <v>15799.199999999999</v>
      </c>
    </row>
    <row r="1583" spans="1:3" x14ac:dyDescent="0.2">
      <c r="A1583" s="299">
        <f t="shared" si="93"/>
        <v>1580</v>
      </c>
      <c r="B1583" s="300">
        <f t="shared" si="92"/>
        <v>15810.08</v>
      </c>
      <c r="C1583" s="300">
        <f t="shared" si="92"/>
        <v>15809.16</v>
      </c>
    </row>
    <row r="1584" spans="1:3" x14ac:dyDescent="0.2">
      <c r="A1584" s="299">
        <f t="shared" si="93"/>
        <v>1581</v>
      </c>
      <c r="B1584" s="300">
        <f t="shared" ref="B1584:C1599" si="94">B$1*3+B84</f>
        <v>15819.96</v>
      </c>
      <c r="C1584" s="300">
        <f t="shared" si="94"/>
        <v>15819.119999999999</v>
      </c>
    </row>
    <row r="1585" spans="1:3" x14ac:dyDescent="0.2">
      <c r="A1585" s="299">
        <f t="shared" si="93"/>
        <v>1582</v>
      </c>
      <c r="B1585" s="300">
        <f t="shared" si="94"/>
        <v>15830.359999999999</v>
      </c>
      <c r="C1585" s="300">
        <f t="shared" si="94"/>
        <v>15829.199999999999</v>
      </c>
    </row>
    <row r="1586" spans="1:3" x14ac:dyDescent="0.2">
      <c r="A1586" s="299">
        <f t="shared" si="93"/>
        <v>1583</v>
      </c>
      <c r="B1586" s="300">
        <f t="shared" si="94"/>
        <v>15840.24</v>
      </c>
      <c r="C1586" s="300">
        <f t="shared" si="94"/>
        <v>15839.16</v>
      </c>
    </row>
    <row r="1587" spans="1:3" x14ac:dyDescent="0.2">
      <c r="A1587" s="299">
        <f t="shared" si="93"/>
        <v>1584</v>
      </c>
      <c r="B1587" s="300">
        <f t="shared" si="94"/>
        <v>15850.119999999999</v>
      </c>
      <c r="C1587" s="300">
        <f t="shared" si="94"/>
        <v>15849.119999999999</v>
      </c>
    </row>
    <row r="1588" spans="1:3" x14ac:dyDescent="0.2">
      <c r="A1588" s="299">
        <f t="shared" si="93"/>
        <v>1585</v>
      </c>
      <c r="B1588" s="300">
        <f t="shared" si="94"/>
        <v>15860</v>
      </c>
      <c r="C1588" s="300">
        <f t="shared" si="94"/>
        <v>15859.199999999999</v>
      </c>
    </row>
    <row r="1589" spans="1:3" x14ac:dyDescent="0.2">
      <c r="A1589" s="299">
        <f t="shared" si="93"/>
        <v>1586</v>
      </c>
      <c r="B1589" s="300">
        <f t="shared" si="94"/>
        <v>15870.4</v>
      </c>
      <c r="C1589" s="300">
        <f t="shared" si="94"/>
        <v>15869.16</v>
      </c>
    </row>
    <row r="1590" spans="1:3" x14ac:dyDescent="0.2">
      <c r="A1590" s="299">
        <f t="shared" si="93"/>
        <v>1587</v>
      </c>
      <c r="B1590" s="300">
        <f t="shared" si="94"/>
        <v>15880.279999999999</v>
      </c>
      <c r="C1590" s="300">
        <f t="shared" si="94"/>
        <v>15879.119999999999</v>
      </c>
    </row>
    <row r="1591" spans="1:3" x14ac:dyDescent="0.2">
      <c r="A1591" s="299">
        <f t="shared" si="93"/>
        <v>1588</v>
      </c>
      <c r="B1591" s="300">
        <f t="shared" si="94"/>
        <v>15890.16</v>
      </c>
      <c r="C1591" s="300">
        <f t="shared" si="94"/>
        <v>15889.199999999999</v>
      </c>
    </row>
    <row r="1592" spans="1:3" x14ac:dyDescent="0.2">
      <c r="A1592" s="299">
        <f t="shared" si="93"/>
        <v>1589</v>
      </c>
      <c r="B1592" s="300">
        <f t="shared" si="94"/>
        <v>15900.039999999999</v>
      </c>
      <c r="C1592" s="300">
        <f t="shared" si="94"/>
        <v>15899.16</v>
      </c>
    </row>
    <row r="1593" spans="1:3" x14ac:dyDescent="0.2">
      <c r="A1593" s="299">
        <f t="shared" si="93"/>
        <v>1590</v>
      </c>
      <c r="B1593" s="300">
        <f t="shared" si="94"/>
        <v>15910.439999999999</v>
      </c>
      <c r="C1593" s="300">
        <f t="shared" si="94"/>
        <v>15909.119999999999</v>
      </c>
    </row>
    <row r="1594" spans="1:3" x14ac:dyDescent="0.2">
      <c r="A1594" s="299">
        <f t="shared" si="93"/>
        <v>1591</v>
      </c>
      <c r="B1594" s="300">
        <f t="shared" si="94"/>
        <v>15920.32</v>
      </c>
      <c r="C1594" s="300">
        <f t="shared" si="94"/>
        <v>15919.199999999999</v>
      </c>
    </row>
    <row r="1595" spans="1:3" x14ac:dyDescent="0.2">
      <c r="A1595" s="299">
        <f t="shared" si="93"/>
        <v>1592</v>
      </c>
      <c r="B1595" s="300">
        <f t="shared" si="94"/>
        <v>15930.199999999999</v>
      </c>
      <c r="C1595" s="300">
        <f t="shared" si="94"/>
        <v>15929.16</v>
      </c>
    </row>
    <row r="1596" spans="1:3" x14ac:dyDescent="0.2">
      <c r="A1596" s="299">
        <f t="shared" si="93"/>
        <v>1593</v>
      </c>
      <c r="B1596" s="300">
        <f t="shared" si="94"/>
        <v>15940.08</v>
      </c>
      <c r="C1596" s="300">
        <f t="shared" si="94"/>
        <v>15939.119999999999</v>
      </c>
    </row>
    <row r="1597" spans="1:3" x14ac:dyDescent="0.2">
      <c r="A1597" s="299">
        <f t="shared" si="93"/>
        <v>1594</v>
      </c>
      <c r="B1597" s="300">
        <f t="shared" si="94"/>
        <v>15949.96</v>
      </c>
      <c r="C1597" s="300">
        <f t="shared" si="94"/>
        <v>15949.199999999999</v>
      </c>
    </row>
    <row r="1598" spans="1:3" x14ac:dyDescent="0.2">
      <c r="A1598" s="299">
        <f t="shared" si="93"/>
        <v>1595</v>
      </c>
      <c r="B1598" s="300">
        <f t="shared" si="94"/>
        <v>15960.359999999999</v>
      </c>
      <c r="C1598" s="300">
        <f t="shared" si="94"/>
        <v>15959.16</v>
      </c>
    </row>
    <row r="1599" spans="1:3" x14ac:dyDescent="0.2">
      <c r="A1599" s="299">
        <f t="shared" si="93"/>
        <v>1596</v>
      </c>
      <c r="B1599" s="300">
        <f t="shared" si="94"/>
        <v>15970.24</v>
      </c>
      <c r="C1599" s="300">
        <f t="shared" si="94"/>
        <v>15969.119999999999</v>
      </c>
    </row>
    <row r="1600" spans="1:3" x14ac:dyDescent="0.2">
      <c r="A1600" s="299">
        <f t="shared" si="93"/>
        <v>1597</v>
      </c>
      <c r="B1600" s="300">
        <f t="shared" ref="B1600:C1615" si="95">B$1*3+B100</f>
        <v>15980.119999999999</v>
      </c>
      <c r="C1600" s="300">
        <f t="shared" si="95"/>
        <v>15979.199999999999</v>
      </c>
    </row>
    <row r="1601" spans="1:3" x14ac:dyDescent="0.2">
      <c r="A1601" s="299">
        <f t="shared" si="93"/>
        <v>1598</v>
      </c>
      <c r="B1601" s="300">
        <f t="shared" si="95"/>
        <v>15990</v>
      </c>
      <c r="C1601" s="300">
        <f t="shared" si="95"/>
        <v>15989.16</v>
      </c>
    </row>
    <row r="1602" spans="1:3" x14ac:dyDescent="0.2">
      <c r="A1602" s="299">
        <f t="shared" si="93"/>
        <v>1599</v>
      </c>
      <c r="B1602" s="300">
        <f t="shared" si="95"/>
        <v>16000.4</v>
      </c>
      <c r="C1602" s="300">
        <f t="shared" si="95"/>
        <v>15999.119999999999</v>
      </c>
    </row>
    <row r="1603" spans="1:3" x14ac:dyDescent="0.2">
      <c r="A1603" s="299">
        <f t="shared" si="93"/>
        <v>1600</v>
      </c>
      <c r="B1603" s="300">
        <f t="shared" si="95"/>
        <v>16010.279999999999</v>
      </c>
      <c r="C1603" s="300">
        <f t="shared" si="95"/>
        <v>16009.199999999999</v>
      </c>
    </row>
    <row r="1604" spans="1:3" x14ac:dyDescent="0.2">
      <c r="A1604" s="299">
        <f t="shared" si="93"/>
        <v>1601</v>
      </c>
      <c r="B1604" s="300">
        <f t="shared" si="95"/>
        <v>16020.16</v>
      </c>
      <c r="C1604" s="300">
        <f t="shared" si="95"/>
        <v>16019.16</v>
      </c>
    </row>
    <row r="1605" spans="1:3" x14ac:dyDescent="0.2">
      <c r="A1605" s="299">
        <f t="shared" si="93"/>
        <v>1602</v>
      </c>
      <c r="B1605" s="300">
        <f t="shared" si="95"/>
        <v>16030.039999999999</v>
      </c>
      <c r="C1605" s="300">
        <f t="shared" si="95"/>
        <v>16029.119999999999</v>
      </c>
    </row>
    <row r="1606" spans="1:3" x14ac:dyDescent="0.2">
      <c r="A1606" s="299">
        <f t="shared" si="93"/>
        <v>1603</v>
      </c>
      <c r="B1606" s="300">
        <f t="shared" si="95"/>
        <v>16040.439999999999</v>
      </c>
      <c r="C1606" s="300">
        <f t="shared" si="95"/>
        <v>16039.199999999999</v>
      </c>
    </row>
    <row r="1607" spans="1:3" x14ac:dyDescent="0.2">
      <c r="A1607" s="299">
        <f t="shared" si="93"/>
        <v>1604</v>
      </c>
      <c r="B1607" s="300">
        <f t="shared" si="95"/>
        <v>16050.32</v>
      </c>
      <c r="C1607" s="300">
        <f t="shared" si="95"/>
        <v>16049.16</v>
      </c>
    </row>
    <row r="1608" spans="1:3" x14ac:dyDescent="0.2">
      <c r="A1608" s="299">
        <f t="shared" si="93"/>
        <v>1605</v>
      </c>
      <c r="B1608" s="300">
        <f t="shared" si="95"/>
        <v>16060.199999999999</v>
      </c>
      <c r="C1608" s="300">
        <f t="shared" si="95"/>
        <v>16059.119999999999</v>
      </c>
    </row>
    <row r="1609" spans="1:3" x14ac:dyDescent="0.2">
      <c r="A1609" s="299">
        <f t="shared" si="93"/>
        <v>1606</v>
      </c>
      <c r="B1609" s="300">
        <f t="shared" si="95"/>
        <v>16070.079999999998</v>
      </c>
      <c r="C1609" s="300">
        <f t="shared" si="95"/>
        <v>16069.199999999999</v>
      </c>
    </row>
    <row r="1610" spans="1:3" x14ac:dyDescent="0.2">
      <c r="A1610" s="299">
        <f t="shared" si="93"/>
        <v>1607</v>
      </c>
      <c r="B1610" s="300">
        <f t="shared" si="95"/>
        <v>16079.96</v>
      </c>
      <c r="C1610" s="300">
        <f t="shared" si="95"/>
        <v>16079.16</v>
      </c>
    </row>
    <row r="1611" spans="1:3" x14ac:dyDescent="0.2">
      <c r="A1611" s="299">
        <f t="shared" si="93"/>
        <v>1608</v>
      </c>
      <c r="B1611" s="300">
        <f t="shared" si="95"/>
        <v>16090.359999999999</v>
      </c>
      <c r="C1611" s="300">
        <f t="shared" si="95"/>
        <v>16089.119999999999</v>
      </c>
    </row>
    <row r="1612" spans="1:3" x14ac:dyDescent="0.2">
      <c r="A1612" s="299">
        <f t="shared" si="93"/>
        <v>1609</v>
      </c>
      <c r="B1612" s="300">
        <f t="shared" si="95"/>
        <v>16100.24</v>
      </c>
      <c r="C1612" s="300">
        <f t="shared" si="95"/>
        <v>16099.199999999999</v>
      </c>
    </row>
    <row r="1613" spans="1:3" x14ac:dyDescent="0.2">
      <c r="A1613" s="299">
        <f t="shared" si="93"/>
        <v>1610</v>
      </c>
      <c r="B1613" s="300">
        <f t="shared" si="95"/>
        <v>16110.119999999999</v>
      </c>
      <c r="C1613" s="300">
        <f t="shared" si="95"/>
        <v>16109.16</v>
      </c>
    </row>
    <row r="1614" spans="1:3" x14ac:dyDescent="0.2">
      <c r="A1614" s="299">
        <f t="shared" si="93"/>
        <v>1611</v>
      </c>
      <c r="B1614" s="300">
        <f t="shared" si="95"/>
        <v>16120</v>
      </c>
      <c r="C1614" s="300">
        <f t="shared" si="95"/>
        <v>16119.119999999999</v>
      </c>
    </row>
    <row r="1615" spans="1:3" x14ac:dyDescent="0.2">
      <c r="A1615" s="299">
        <f t="shared" si="93"/>
        <v>1612</v>
      </c>
      <c r="B1615" s="300">
        <f t="shared" si="95"/>
        <v>16130.4</v>
      </c>
      <c r="C1615" s="300">
        <f t="shared" si="95"/>
        <v>16129.199999999999</v>
      </c>
    </row>
    <row r="1616" spans="1:3" x14ac:dyDescent="0.2">
      <c r="A1616" s="299">
        <f t="shared" si="93"/>
        <v>1613</v>
      </c>
      <c r="B1616" s="300">
        <f t="shared" ref="B1616:C1631" si="96">B$1*3+B116</f>
        <v>16140.279999999999</v>
      </c>
      <c r="C1616" s="300">
        <f t="shared" si="96"/>
        <v>16139.16</v>
      </c>
    </row>
    <row r="1617" spans="1:3" x14ac:dyDescent="0.2">
      <c r="A1617" s="299">
        <f t="shared" si="93"/>
        <v>1614</v>
      </c>
      <c r="B1617" s="300">
        <f t="shared" si="96"/>
        <v>16150.16</v>
      </c>
      <c r="C1617" s="300">
        <f t="shared" si="96"/>
        <v>16149.119999999999</v>
      </c>
    </row>
    <row r="1618" spans="1:3" x14ac:dyDescent="0.2">
      <c r="A1618" s="299">
        <f t="shared" si="93"/>
        <v>1615</v>
      </c>
      <c r="B1618" s="300">
        <f t="shared" si="96"/>
        <v>16160.039999999999</v>
      </c>
      <c r="C1618" s="300">
        <f t="shared" si="96"/>
        <v>16159.199999999999</v>
      </c>
    </row>
    <row r="1619" spans="1:3" x14ac:dyDescent="0.2">
      <c r="A1619" s="299">
        <f t="shared" si="93"/>
        <v>1616</v>
      </c>
      <c r="B1619" s="300">
        <f t="shared" si="96"/>
        <v>16170.439999999999</v>
      </c>
      <c r="C1619" s="300">
        <f t="shared" si="96"/>
        <v>16169.16</v>
      </c>
    </row>
    <row r="1620" spans="1:3" x14ac:dyDescent="0.2">
      <c r="A1620" s="299">
        <f t="shared" si="93"/>
        <v>1617</v>
      </c>
      <c r="B1620" s="300">
        <f t="shared" si="96"/>
        <v>16180.32</v>
      </c>
      <c r="C1620" s="300">
        <f t="shared" si="96"/>
        <v>16179.119999999999</v>
      </c>
    </row>
    <row r="1621" spans="1:3" x14ac:dyDescent="0.2">
      <c r="A1621" s="299">
        <f t="shared" si="93"/>
        <v>1618</v>
      </c>
      <c r="B1621" s="300">
        <f t="shared" si="96"/>
        <v>16190.199999999999</v>
      </c>
      <c r="C1621" s="300">
        <f t="shared" si="96"/>
        <v>16189.199999999999</v>
      </c>
    </row>
    <row r="1622" spans="1:3" x14ac:dyDescent="0.2">
      <c r="A1622" s="299">
        <f t="shared" si="93"/>
        <v>1619</v>
      </c>
      <c r="B1622" s="300">
        <f t="shared" si="96"/>
        <v>16200.079999999998</v>
      </c>
      <c r="C1622" s="300">
        <f t="shared" si="96"/>
        <v>16199.16</v>
      </c>
    </row>
    <row r="1623" spans="1:3" x14ac:dyDescent="0.2">
      <c r="A1623" s="299">
        <f t="shared" si="93"/>
        <v>1620</v>
      </c>
      <c r="B1623" s="300">
        <f t="shared" si="96"/>
        <v>16209.96</v>
      </c>
      <c r="C1623" s="300">
        <f t="shared" si="96"/>
        <v>16209.119999999999</v>
      </c>
    </row>
    <row r="1624" spans="1:3" x14ac:dyDescent="0.2">
      <c r="A1624" s="299">
        <f t="shared" si="93"/>
        <v>1621</v>
      </c>
      <c r="B1624" s="300">
        <f t="shared" si="96"/>
        <v>16220.359999999999</v>
      </c>
      <c r="C1624" s="300">
        <f t="shared" si="96"/>
        <v>16219.199999999999</v>
      </c>
    </row>
    <row r="1625" spans="1:3" x14ac:dyDescent="0.2">
      <c r="A1625" s="299">
        <f t="shared" si="93"/>
        <v>1622</v>
      </c>
      <c r="B1625" s="300">
        <f t="shared" si="96"/>
        <v>16230.24</v>
      </c>
      <c r="C1625" s="300">
        <f t="shared" si="96"/>
        <v>16229.16</v>
      </c>
    </row>
    <row r="1626" spans="1:3" x14ac:dyDescent="0.2">
      <c r="A1626" s="299">
        <f t="shared" si="93"/>
        <v>1623</v>
      </c>
      <c r="B1626" s="300">
        <f t="shared" si="96"/>
        <v>16240.119999999999</v>
      </c>
      <c r="C1626" s="300">
        <f t="shared" si="96"/>
        <v>16239.119999999999</v>
      </c>
    </row>
    <row r="1627" spans="1:3" x14ac:dyDescent="0.2">
      <c r="A1627" s="299">
        <f t="shared" si="93"/>
        <v>1624</v>
      </c>
      <c r="B1627" s="300">
        <f t="shared" si="96"/>
        <v>16250</v>
      </c>
      <c r="C1627" s="300">
        <f t="shared" si="96"/>
        <v>16249.199999999999</v>
      </c>
    </row>
    <row r="1628" spans="1:3" x14ac:dyDescent="0.2">
      <c r="A1628" s="299">
        <f t="shared" si="93"/>
        <v>1625</v>
      </c>
      <c r="B1628" s="300">
        <f t="shared" si="96"/>
        <v>16260.4</v>
      </c>
      <c r="C1628" s="300">
        <f t="shared" si="96"/>
        <v>16259.16</v>
      </c>
    </row>
    <row r="1629" spans="1:3" x14ac:dyDescent="0.2">
      <c r="A1629" s="299">
        <f t="shared" si="93"/>
        <v>1626</v>
      </c>
      <c r="B1629" s="300">
        <f t="shared" si="96"/>
        <v>16270.279999999999</v>
      </c>
      <c r="C1629" s="300">
        <f t="shared" si="96"/>
        <v>16269.119999999999</v>
      </c>
    </row>
    <row r="1630" spans="1:3" x14ac:dyDescent="0.2">
      <c r="A1630" s="299">
        <f t="shared" si="93"/>
        <v>1627</v>
      </c>
      <c r="B1630" s="300">
        <f t="shared" si="96"/>
        <v>16280.16</v>
      </c>
      <c r="C1630" s="300">
        <f t="shared" si="96"/>
        <v>16279.199999999999</v>
      </c>
    </row>
    <row r="1631" spans="1:3" x14ac:dyDescent="0.2">
      <c r="A1631" s="299">
        <f t="shared" si="93"/>
        <v>1628</v>
      </c>
      <c r="B1631" s="300">
        <f t="shared" si="96"/>
        <v>16290.039999999999</v>
      </c>
      <c r="C1631" s="300">
        <f t="shared" si="96"/>
        <v>16289.16</v>
      </c>
    </row>
    <row r="1632" spans="1:3" x14ac:dyDescent="0.2">
      <c r="A1632" s="299">
        <f t="shared" si="93"/>
        <v>1629</v>
      </c>
      <c r="B1632" s="300">
        <f t="shared" ref="B1632:C1647" si="97">B$1*3+B132</f>
        <v>16300.439999999999</v>
      </c>
      <c r="C1632" s="300">
        <f t="shared" si="97"/>
        <v>16299.119999999999</v>
      </c>
    </row>
    <row r="1633" spans="1:3" x14ac:dyDescent="0.2">
      <c r="A1633" s="299">
        <f t="shared" si="93"/>
        <v>1630</v>
      </c>
      <c r="B1633" s="300">
        <f t="shared" si="97"/>
        <v>16310.32</v>
      </c>
      <c r="C1633" s="300">
        <f t="shared" si="97"/>
        <v>16309.199999999999</v>
      </c>
    </row>
    <row r="1634" spans="1:3" x14ac:dyDescent="0.2">
      <c r="A1634" s="299">
        <f t="shared" ref="A1634:A1697" si="98">A1633+1</f>
        <v>1631</v>
      </c>
      <c r="B1634" s="300">
        <f t="shared" si="97"/>
        <v>16320.199999999999</v>
      </c>
      <c r="C1634" s="300">
        <f t="shared" si="97"/>
        <v>16319.16</v>
      </c>
    </row>
    <row r="1635" spans="1:3" x14ac:dyDescent="0.2">
      <c r="A1635" s="299">
        <f t="shared" si="98"/>
        <v>1632</v>
      </c>
      <c r="B1635" s="300">
        <f t="shared" si="97"/>
        <v>16330.079999999998</v>
      </c>
      <c r="C1635" s="300">
        <f t="shared" si="97"/>
        <v>16329.119999999999</v>
      </c>
    </row>
    <row r="1636" spans="1:3" x14ac:dyDescent="0.2">
      <c r="A1636" s="299">
        <f t="shared" si="98"/>
        <v>1633</v>
      </c>
      <c r="B1636" s="300">
        <f t="shared" si="97"/>
        <v>16339.96</v>
      </c>
      <c r="C1636" s="300">
        <f t="shared" si="97"/>
        <v>16339.199999999999</v>
      </c>
    </row>
    <row r="1637" spans="1:3" x14ac:dyDescent="0.2">
      <c r="A1637" s="299">
        <f t="shared" si="98"/>
        <v>1634</v>
      </c>
      <c r="B1637" s="300">
        <f t="shared" si="97"/>
        <v>16350.359999999999</v>
      </c>
      <c r="C1637" s="300">
        <f t="shared" si="97"/>
        <v>16349.16</v>
      </c>
    </row>
    <row r="1638" spans="1:3" x14ac:dyDescent="0.2">
      <c r="A1638" s="299">
        <f t="shared" si="98"/>
        <v>1635</v>
      </c>
      <c r="B1638" s="300">
        <f t="shared" si="97"/>
        <v>16360.24</v>
      </c>
      <c r="C1638" s="300">
        <f t="shared" si="97"/>
        <v>16359.119999999999</v>
      </c>
    </row>
    <row r="1639" spans="1:3" x14ac:dyDescent="0.2">
      <c r="A1639" s="299">
        <f t="shared" si="98"/>
        <v>1636</v>
      </c>
      <c r="B1639" s="300">
        <f t="shared" si="97"/>
        <v>16370.119999999999</v>
      </c>
      <c r="C1639" s="300">
        <f t="shared" si="97"/>
        <v>16369.199999999999</v>
      </c>
    </row>
    <row r="1640" spans="1:3" x14ac:dyDescent="0.2">
      <c r="A1640" s="299">
        <f t="shared" si="98"/>
        <v>1637</v>
      </c>
      <c r="B1640" s="300">
        <f t="shared" si="97"/>
        <v>16380</v>
      </c>
      <c r="C1640" s="300">
        <f t="shared" si="97"/>
        <v>16379.16</v>
      </c>
    </row>
    <row r="1641" spans="1:3" x14ac:dyDescent="0.2">
      <c r="A1641" s="299">
        <f t="shared" si="98"/>
        <v>1638</v>
      </c>
      <c r="B1641" s="300">
        <f t="shared" si="97"/>
        <v>16390.399999999998</v>
      </c>
      <c r="C1641" s="300">
        <f t="shared" si="97"/>
        <v>16389.12</v>
      </c>
    </row>
    <row r="1642" spans="1:3" x14ac:dyDescent="0.2">
      <c r="A1642" s="299">
        <f t="shared" si="98"/>
        <v>1639</v>
      </c>
      <c r="B1642" s="300">
        <f t="shared" si="97"/>
        <v>16400.28</v>
      </c>
      <c r="C1642" s="300">
        <f t="shared" si="97"/>
        <v>16399.199999999997</v>
      </c>
    </row>
    <row r="1643" spans="1:3" x14ac:dyDescent="0.2">
      <c r="A1643" s="299">
        <f t="shared" si="98"/>
        <v>1640</v>
      </c>
      <c r="B1643" s="300">
        <f t="shared" si="97"/>
        <v>16410.16</v>
      </c>
      <c r="C1643" s="300">
        <f t="shared" si="97"/>
        <v>16409.16</v>
      </c>
    </row>
    <row r="1644" spans="1:3" x14ac:dyDescent="0.2">
      <c r="A1644" s="299">
        <f t="shared" si="98"/>
        <v>1641</v>
      </c>
      <c r="B1644" s="300">
        <f t="shared" si="97"/>
        <v>16420.04</v>
      </c>
      <c r="C1644" s="300">
        <f t="shared" si="97"/>
        <v>16419.12</v>
      </c>
    </row>
    <row r="1645" spans="1:3" x14ac:dyDescent="0.2">
      <c r="A1645" s="299">
        <f t="shared" si="98"/>
        <v>1642</v>
      </c>
      <c r="B1645" s="300">
        <f t="shared" si="97"/>
        <v>16430.439999999999</v>
      </c>
      <c r="C1645" s="300">
        <f t="shared" si="97"/>
        <v>16429.199999999997</v>
      </c>
    </row>
    <row r="1646" spans="1:3" x14ac:dyDescent="0.2">
      <c r="A1646" s="299">
        <f t="shared" si="98"/>
        <v>1643</v>
      </c>
      <c r="B1646" s="300">
        <f t="shared" si="97"/>
        <v>16440.32</v>
      </c>
      <c r="C1646" s="300">
        <f t="shared" si="97"/>
        <v>16439.16</v>
      </c>
    </row>
    <row r="1647" spans="1:3" x14ac:dyDescent="0.2">
      <c r="A1647" s="299">
        <f t="shared" si="98"/>
        <v>1644</v>
      </c>
      <c r="B1647" s="300">
        <f t="shared" si="97"/>
        <v>16450.2</v>
      </c>
      <c r="C1647" s="300">
        <f t="shared" si="97"/>
        <v>16449.12</v>
      </c>
    </row>
    <row r="1648" spans="1:3" x14ac:dyDescent="0.2">
      <c r="A1648" s="299">
        <f t="shared" si="98"/>
        <v>1645</v>
      </c>
      <c r="B1648" s="300">
        <f t="shared" ref="B1648:C1663" si="99">B$1*3+B148</f>
        <v>16460.079999999998</v>
      </c>
      <c r="C1648" s="300">
        <f t="shared" si="99"/>
        <v>16459.199999999997</v>
      </c>
    </row>
    <row r="1649" spans="1:3" x14ac:dyDescent="0.2">
      <c r="A1649" s="299">
        <f t="shared" si="98"/>
        <v>1646</v>
      </c>
      <c r="B1649" s="300">
        <f t="shared" si="99"/>
        <v>16469.96</v>
      </c>
      <c r="C1649" s="300">
        <f t="shared" si="99"/>
        <v>16469.16</v>
      </c>
    </row>
    <row r="1650" spans="1:3" x14ac:dyDescent="0.2">
      <c r="A1650" s="299">
        <f t="shared" si="98"/>
        <v>1647</v>
      </c>
      <c r="B1650" s="300">
        <f t="shared" si="99"/>
        <v>16480.36</v>
      </c>
      <c r="C1650" s="300">
        <f t="shared" si="99"/>
        <v>16479.12</v>
      </c>
    </row>
    <row r="1651" spans="1:3" x14ac:dyDescent="0.2">
      <c r="A1651" s="299">
        <f t="shared" si="98"/>
        <v>1648</v>
      </c>
      <c r="B1651" s="300">
        <f t="shared" si="99"/>
        <v>16490.239999999998</v>
      </c>
      <c r="C1651" s="300">
        <f t="shared" si="99"/>
        <v>16489.199999999997</v>
      </c>
    </row>
    <row r="1652" spans="1:3" x14ac:dyDescent="0.2">
      <c r="A1652" s="299">
        <f t="shared" si="98"/>
        <v>1649</v>
      </c>
      <c r="B1652" s="300">
        <f t="shared" si="99"/>
        <v>16500.12</v>
      </c>
      <c r="C1652" s="300">
        <f t="shared" si="99"/>
        <v>16499.16</v>
      </c>
    </row>
    <row r="1653" spans="1:3" x14ac:dyDescent="0.2">
      <c r="A1653" s="299">
        <f t="shared" si="98"/>
        <v>1650</v>
      </c>
      <c r="B1653" s="300">
        <f t="shared" si="99"/>
        <v>16510</v>
      </c>
      <c r="C1653" s="300">
        <f t="shared" si="99"/>
        <v>16509.12</v>
      </c>
    </row>
    <row r="1654" spans="1:3" x14ac:dyDescent="0.2">
      <c r="A1654" s="299">
        <f t="shared" si="98"/>
        <v>1651</v>
      </c>
      <c r="B1654" s="300">
        <f t="shared" si="99"/>
        <v>16520.399999999998</v>
      </c>
      <c r="C1654" s="300">
        <f t="shared" si="99"/>
        <v>16519.199999999997</v>
      </c>
    </row>
    <row r="1655" spans="1:3" x14ac:dyDescent="0.2">
      <c r="A1655" s="299">
        <f t="shared" si="98"/>
        <v>1652</v>
      </c>
      <c r="B1655" s="300">
        <f t="shared" si="99"/>
        <v>16530.28</v>
      </c>
      <c r="C1655" s="300">
        <f t="shared" si="99"/>
        <v>16529.16</v>
      </c>
    </row>
    <row r="1656" spans="1:3" x14ac:dyDescent="0.2">
      <c r="A1656" s="299">
        <f t="shared" si="98"/>
        <v>1653</v>
      </c>
      <c r="B1656" s="300">
        <f t="shared" si="99"/>
        <v>16540.16</v>
      </c>
      <c r="C1656" s="300">
        <f t="shared" si="99"/>
        <v>16539.12</v>
      </c>
    </row>
    <row r="1657" spans="1:3" x14ac:dyDescent="0.2">
      <c r="A1657" s="299">
        <f t="shared" si="98"/>
        <v>1654</v>
      </c>
      <c r="B1657" s="300">
        <f t="shared" si="99"/>
        <v>16550.04</v>
      </c>
      <c r="C1657" s="300">
        <f t="shared" si="99"/>
        <v>16549.199999999997</v>
      </c>
    </row>
    <row r="1658" spans="1:3" x14ac:dyDescent="0.2">
      <c r="A1658" s="299">
        <f t="shared" si="98"/>
        <v>1655</v>
      </c>
      <c r="B1658" s="300">
        <f t="shared" si="99"/>
        <v>16560.439999999999</v>
      </c>
      <c r="C1658" s="300">
        <f t="shared" si="99"/>
        <v>16559.16</v>
      </c>
    </row>
    <row r="1659" spans="1:3" x14ac:dyDescent="0.2">
      <c r="A1659" s="299">
        <f t="shared" si="98"/>
        <v>1656</v>
      </c>
      <c r="B1659" s="300">
        <f t="shared" si="99"/>
        <v>16570.32</v>
      </c>
      <c r="C1659" s="300">
        <f t="shared" si="99"/>
        <v>16569.12</v>
      </c>
    </row>
    <row r="1660" spans="1:3" x14ac:dyDescent="0.2">
      <c r="A1660" s="299">
        <f t="shared" si="98"/>
        <v>1657</v>
      </c>
      <c r="B1660" s="300">
        <f t="shared" si="99"/>
        <v>16580.2</v>
      </c>
      <c r="C1660" s="300">
        <f t="shared" si="99"/>
        <v>16579.199999999997</v>
      </c>
    </row>
    <row r="1661" spans="1:3" x14ac:dyDescent="0.2">
      <c r="A1661" s="299">
        <f t="shared" si="98"/>
        <v>1658</v>
      </c>
      <c r="B1661" s="300">
        <f t="shared" si="99"/>
        <v>16590.079999999998</v>
      </c>
      <c r="C1661" s="300">
        <f t="shared" si="99"/>
        <v>16589.16</v>
      </c>
    </row>
    <row r="1662" spans="1:3" x14ac:dyDescent="0.2">
      <c r="A1662" s="299">
        <f t="shared" si="98"/>
        <v>1659</v>
      </c>
      <c r="B1662" s="300">
        <f t="shared" si="99"/>
        <v>16599.96</v>
      </c>
      <c r="C1662" s="300">
        <f t="shared" si="99"/>
        <v>16599.12</v>
      </c>
    </row>
    <row r="1663" spans="1:3" x14ac:dyDescent="0.2">
      <c r="A1663" s="299">
        <f t="shared" si="98"/>
        <v>1660</v>
      </c>
      <c r="B1663" s="300">
        <f t="shared" si="99"/>
        <v>16610.36</v>
      </c>
      <c r="C1663" s="300">
        <f t="shared" si="99"/>
        <v>16609.199999999997</v>
      </c>
    </row>
    <row r="1664" spans="1:3" x14ac:dyDescent="0.2">
      <c r="A1664" s="299">
        <f t="shared" si="98"/>
        <v>1661</v>
      </c>
      <c r="B1664" s="300">
        <f t="shared" ref="B1664:C1679" si="100">B$1*3+B164</f>
        <v>16620.239999999998</v>
      </c>
      <c r="C1664" s="300">
        <f t="shared" si="100"/>
        <v>16619.16</v>
      </c>
    </row>
    <row r="1665" spans="1:3" x14ac:dyDescent="0.2">
      <c r="A1665" s="299">
        <f t="shared" si="98"/>
        <v>1662</v>
      </c>
      <c r="B1665" s="300">
        <f t="shared" si="100"/>
        <v>16630.12</v>
      </c>
      <c r="C1665" s="300">
        <f t="shared" si="100"/>
        <v>16629.12</v>
      </c>
    </row>
    <row r="1666" spans="1:3" x14ac:dyDescent="0.2">
      <c r="A1666" s="299">
        <f t="shared" si="98"/>
        <v>1663</v>
      </c>
      <c r="B1666" s="300">
        <f t="shared" si="100"/>
        <v>16640</v>
      </c>
      <c r="C1666" s="300">
        <f t="shared" si="100"/>
        <v>16639.199999999997</v>
      </c>
    </row>
    <row r="1667" spans="1:3" x14ac:dyDescent="0.2">
      <c r="A1667" s="299">
        <f t="shared" si="98"/>
        <v>1664</v>
      </c>
      <c r="B1667" s="300">
        <f t="shared" si="100"/>
        <v>16650.399999999998</v>
      </c>
      <c r="C1667" s="300">
        <f t="shared" si="100"/>
        <v>16649.16</v>
      </c>
    </row>
    <row r="1668" spans="1:3" x14ac:dyDescent="0.2">
      <c r="A1668" s="299">
        <f t="shared" si="98"/>
        <v>1665</v>
      </c>
      <c r="B1668" s="300">
        <f t="shared" si="100"/>
        <v>16660.28</v>
      </c>
      <c r="C1668" s="300">
        <f t="shared" si="100"/>
        <v>16659.12</v>
      </c>
    </row>
    <row r="1669" spans="1:3" x14ac:dyDescent="0.2">
      <c r="A1669" s="299">
        <f t="shared" si="98"/>
        <v>1666</v>
      </c>
      <c r="B1669" s="300">
        <f t="shared" si="100"/>
        <v>16670.16</v>
      </c>
      <c r="C1669" s="300">
        <f t="shared" si="100"/>
        <v>16669.199999999997</v>
      </c>
    </row>
    <row r="1670" spans="1:3" x14ac:dyDescent="0.2">
      <c r="A1670" s="299">
        <f t="shared" si="98"/>
        <v>1667</v>
      </c>
      <c r="B1670" s="300">
        <f t="shared" si="100"/>
        <v>16680.04</v>
      </c>
      <c r="C1670" s="300">
        <f t="shared" si="100"/>
        <v>16679.16</v>
      </c>
    </row>
    <row r="1671" spans="1:3" x14ac:dyDescent="0.2">
      <c r="A1671" s="299">
        <f t="shared" si="98"/>
        <v>1668</v>
      </c>
      <c r="B1671" s="300">
        <f t="shared" si="100"/>
        <v>16690.439999999999</v>
      </c>
      <c r="C1671" s="300">
        <f t="shared" si="100"/>
        <v>16689.12</v>
      </c>
    </row>
    <row r="1672" spans="1:3" x14ac:dyDescent="0.2">
      <c r="A1672" s="299">
        <f t="shared" si="98"/>
        <v>1669</v>
      </c>
      <c r="B1672" s="300">
        <f t="shared" si="100"/>
        <v>16700.32</v>
      </c>
      <c r="C1672" s="300">
        <f t="shared" si="100"/>
        <v>16699.199999999997</v>
      </c>
    </row>
    <row r="1673" spans="1:3" x14ac:dyDescent="0.2">
      <c r="A1673" s="299">
        <f t="shared" si="98"/>
        <v>1670</v>
      </c>
      <c r="B1673" s="300">
        <f t="shared" si="100"/>
        <v>16710.2</v>
      </c>
      <c r="C1673" s="300">
        <f t="shared" si="100"/>
        <v>16709.16</v>
      </c>
    </row>
    <row r="1674" spans="1:3" x14ac:dyDescent="0.2">
      <c r="A1674" s="299">
        <f t="shared" si="98"/>
        <v>1671</v>
      </c>
      <c r="B1674" s="300">
        <f t="shared" si="100"/>
        <v>16720.079999999998</v>
      </c>
      <c r="C1674" s="300">
        <f t="shared" si="100"/>
        <v>16719.12</v>
      </c>
    </row>
    <row r="1675" spans="1:3" x14ac:dyDescent="0.2">
      <c r="A1675" s="299">
        <f t="shared" si="98"/>
        <v>1672</v>
      </c>
      <c r="B1675" s="300">
        <f t="shared" si="100"/>
        <v>16729.96</v>
      </c>
      <c r="C1675" s="300">
        <f t="shared" si="100"/>
        <v>16729.199999999997</v>
      </c>
    </row>
    <row r="1676" spans="1:3" x14ac:dyDescent="0.2">
      <c r="A1676" s="299">
        <f t="shared" si="98"/>
        <v>1673</v>
      </c>
      <c r="B1676" s="300">
        <f t="shared" si="100"/>
        <v>16740.36</v>
      </c>
      <c r="C1676" s="300">
        <f t="shared" si="100"/>
        <v>16739.16</v>
      </c>
    </row>
    <row r="1677" spans="1:3" x14ac:dyDescent="0.2">
      <c r="A1677" s="299">
        <f t="shared" si="98"/>
        <v>1674</v>
      </c>
      <c r="B1677" s="300">
        <f t="shared" si="100"/>
        <v>16750.239999999998</v>
      </c>
      <c r="C1677" s="300">
        <f t="shared" si="100"/>
        <v>16749.12</v>
      </c>
    </row>
    <row r="1678" spans="1:3" x14ac:dyDescent="0.2">
      <c r="A1678" s="299">
        <f t="shared" si="98"/>
        <v>1675</v>
      </c>
      <c r="B1678" s="300">
        <f t="shared" si="100"/>
        <v>16760.12</v>
      </c>
      <c r="C1678" s="300">
        <f t="shared" si="100"/>
        <v>16759.199999999997</v>
      </c>
    </row>
    <row r="1679" spans="1:3" x14ac:dyDescent="0.2">
      <c r="A1679" s="299">
        <f t="shared" si="98"/>
        <v>1676</v>
      </c>
      <c r="B1679" s="300">
        <f t="shared" si="100"/>
        <v>16770</v>
      </c>
      <c r="C1679" s="300">
        <f t="shared" si="100"/>
        <v>16769.16</v>
      </c>
    </row>
    <row r="1680" spans="1:3" x14ac:dyDescent="0.2">
      <c r="A1680" s="299">
        <f t="shared" si="98"/>
        <v>1677</v>
      </c>
      <c r="B1680" s="300">
        <f t="shared" ref="B1680:C1695" si="101">B$1*3+B180</f>
        <v>16780.399999999998</v>
      </c>
      <c r="C1680" s="300">
        <f t="shared" si="101"/>
        <v>16779.12</v>
      </c>
    </row>
    <row r="1681" spans="1:3" x14ac:dyDescent="0.2">
      <c r="A1681" s="299">
        <f t="shared" si="98"/>
        <v>1678</v>
      </c>
      <c r="B1681" s="300">
        <f t="shared" si="101"/>
        <v>16790.28</v>
      </c>
      <c r="C1681" s="300">
        <f t="shared" si="101"/>
        <v>16789.199999999997</v>
      </c>
    </row>
    <row r="1682" spans="1:3" x14ac:dyDescent="0.2">
      <c r="A1682" s="299">
        <f t="shared" si="98"/>
        <v>1679</v>
      </c>
      <c r="B1682" s="300">
        <f t="shared" si="101"/>
        <v>16800.16</v>
      </c>
      <c r="C1682" s="300">
        <f t="shared" si="101"/>
        <v>16799.16</v>
      </c>
    </row>
    <row r="1683" spans="1:3" x14ac:dyDescent="0.2">
      <c r="A1683" s="299">
        <f t="shared" si="98"/>
        <v>1680</v>
      </c>
      <c r="B1683" s="300">
        <f t="shared" si="101"/>
        <v>16810.04</v>
      </c>
      <c r="C1683" s="300">
        <f t="shared" si="101"/>
        <v>16809.12</v>
      </c>
    </row>
    <row r="1684" spans="1:3" x14ac:dyDescent="0.2">
      <c r="A1684" s="299">
        <f t="shared" si="98"/>
        <v>1681</v>
      </c>
      <c r="B1684" s="300">
        <f t="shared" si="101"/>
        <v>16820.439999999999</v>
      </c>
      <c r="C1684" s="300">
        <f t="shared" si="101"/>
        <v>16819.199999999997</v>
      </c>
    </row>
    <row r="1685" spans="1:3" x14ac:dyDescent="0.2">
      <c r="A1685" s="299">
        <f t="shared" si="98"/>
        <v>1682</v>
      </c>
      <c r="B1685" s="300">
        <f t="shared" si="101"/>
        <v>16830.32</v>
      </c>
      <c r="C1685" s="300">
        <f t="shared" si="101"/>
        <v>16829.16</v>
      </c>
    </row>
    <row r="1686" spans="1:3" x14ac:dyDescent="0.2">
      <c r="A1686" s="299">
        <f t="shared" si="98"/>
        <v>1683</v>
      </c>
      <c r="B1686" s="300">
        <f t="shared" si="101"/>
        <v>16840.2</v>
      </c>
      <c r="C1686" s="300">
        <f t="shared" si="101"/>
        <v>16839.12</v>
      </c>
    </row>
    <row r="1687" spans="1:3" x14ac:dyDescent="0.2">
      <c r="A1687" s="299">
        <f t="shared" si="98"/>
        <v>1684</v>
      </c>
      <c r="B1687" s="300">
        <f t="shared" si="101"/>
        <v>16850.079999999998</v>
      </c>
      <c r="C1687" s="300">
        <f t="shared" si="101"/>
        <v>16849.199999999997</v>
      </c>
    </row>
    <row r="1688" spans="1:3" x14ac:dyDescent="0.2">
      <c r="A1688" s="299">
        <f t="shared" si="98"/>
        <v>1685</v>
      </c>
      <c r="B1688" s="300">
        <f t="shared" si="101"/>
        <v>16859.96</v>
      </c>
      <c r="C1688" s="300">
        <f t="shared" si="101"/>
        <v>16859.16</v>
      </c>
    </row>
    <row r="1689" spans="1:3" x14ac:dyDescent="0.2">
      <c r="A1689" s="299">
        <f t="shared" si="98"/>
        <v>1686</v>
      </c>
      <c r="B1689" s="300">
        <f t="shared" si="101"/>
        <v>16870.36</v>
      </c>
      <c r="C1689" s="300">
        <f t="shared" si="101"/>
        <v>16869.12</v>
      </c>
    </row>
    <row r="1690" spans="1:3" x14ac:dyDescent="0.2">
      <c r="A1690" s="299">
        <f t="shared" si="98"/>
        <v>1687</v>
      </c>
      <c r="B1690" s="300">
        <f t="shared" si="101"/>
        <v>16880.239999999998</v>
      </c>
      <c r="C1690" s="300">
        <f t="shared" si="101"/>
        <v>16879.199999999997</v>
      </c>
    </row>
    <row r="1691" spans="1:3" x14ac:dyDescent="0.2">
      <c r="A1691" s="299">
        <f t="shared" si="98"/>
        <v>1688</v>
      </c>
      <c r="B1691" s="300">
        <f t="shared" si="101"/>
        <v>16890.12</v>
      </c>
      <c r="C1691" s="300">
        <f t="shared" si="101"/>
        <v>16889.16</v>
      </c>
    </row>
    <row r="1692" spans="1:3" x14ac:dyDescent="0.2">
      <c r="A1692" s="299">
        <f t="shared" si="98"/>
        <v>1689</v>
      </c>
      <c r="B1692" s="300">
        <f t="shared" si="101"/>
        <v>16900</v>
      </c>
      <c r="C1692" s="300">
        <f t="shared" si="101"/>
        <v>16899.12</v>
      </c>
    </row>
    <row r="1693" spans="1:3" x14ac:dyDescent="0.2">
      <c r="A1693" s="299">
        <f t="shared" si="98"/>
        <v>1690</v>
      </c>
      <c r="B1693" s="300">
        <f t="shared" si="101"/>
        <v>16910.399999999998</v>
      </c>
      <c r="C1693" s="300">
        <f t="shared" si="101"/>
        <v>16909.199999999997</v>
      </c>
    </row>
    <row r="1694" spans="1:3" x14ac:dyDescent="0.2">
      <c r="A1694" s="299">
        <f t="shared" si="98"/>
        <v>1691</v>
      </c>
      <c r="B1694" s="300">
        <f t="shared" si="101"/>
        <v>16920.28</v>
      </c>
      <c r="C1694" s="300">
        <f t="shared" si="101"/>
        <v>16919.16</v>
      </c>
    </row>
    <row r="1695" spans="1:3" x14ac:dyDescent="0.2">
      <c r="A1695" s="299">
        <f t="shared" si="98"/>
        <v>1692</v>
      </c>
      <c r="B1695" s="300">
        <f t="shared" si="101"/>
        <v>16930.16</v>
      </c>
      <c r="C1695" s="300">
        <f t="shared" si="101"/>
        <v>16929.12</v>
      </c>
    </row>
    <row r="1696" spans="1:3" x14ac:dyDescent="0.2">
      <c r="A1696" s="299">
        <f t="shared" si="98"/>
        <v>1693</v>
      </c>
      <c r="B1696" s="300">
        <f t="shared" ref="B1696:C1711" si="102">B$1*3+B196</f>
        <v>16940.04</v>
      </c>
      <c r="C1696" s="300">
        <f t="shared" si="102"/>
        <v>16939.199999999997</v>
      </c>
    </row>
    <row r="1697" spans="1:3" x14ac:dyDescent="0.2">
      <c r="A1697" s="299">
        <f t="shared" si="98"/>
        <v>1694</v>
      </c>
      <c r="B1697" s="300">
        <f t="shared" si="102"/>
        <v>16950.439999999999</v>
      </c>
      <c r="C1697" s="300">
        <f t="shared" si="102"/>
        <v>16949.16</v>
      </c>
    </row>
    <row r="1698" spans="1:3" x14ac:dyDescent="0.2">
      <c r="A1698" s="299">
        <f t="shared" ref="A1698:A1761" si="103">A1697+1</f>
        <v>1695</v>
      </c>
      <c r="B1698" s="300">
        <f t="shared" si="102"/>
        <v>16960.32</v>
      </c>
      <c r="C1698" s="300">
        <f t="shared" si="102"/>
        <v>16959.12</v>
      </c>
    </row>
    <row r="1699" spans="1:3" x14ac:dyDescent="0.2">
      <c r="A1699" s="299">
        <f t="shared" si="103"/>
        <v>1696</v>
      </c>
      <c r="B1699" s="300">
        <f t="shared" si="102"/>
        <v>16970.2</v>
      </c>
      <c r="C1699" s="300">
        <f t="shared" si="102"/>
        <v>16969.199999999997</v>
      </c>
    </row>
    <row r="1700" spans="1:3" x14ac:dyDescent="0.2">
      <c r="A1700" s="299">
        <f t="shared" si="103"/>
        <v>1697</v>
      </c>
      <c r="B1700" s="300">
        <f t="shared" si="102"/>
        <v>16980.079999999998</v>
      </c>
      <c r="C1700" s="300">
        <f t="shared" si="102"/>
        <v>16979.16</v>
      </c>
    </row>
    <row r="1701" spans="1:3" x14ac:dyDescent="0.2">
      <c r="A1701" s="299">
        <f t="shared" si="103"/>
        <v>1698</v>
      </c>
      <c r="B1701" s="300">
        <f t="shared" si="102"/>
        <v>16989.96</v>
      </c>
      <c r="C1701" s="300">
        <f t="shared" si="102"/>
        <v>16989.12</v>
      </c>
    </row>
    <row r="1702" spans="1:3" x14ac:dyDescent="0.2">
      <c r="A1702" s="299">
        <f t="shared" si="103"/>
        <v>1699</v>
      </c>
      <c r="B1702" s="300">
        <f t="shared" si="102"/>
        <v>17000.36</v>
      </c>
      <c r="C1702" s="300">
        <f t="shared" si="102"/>
        <v>16999.199999999997</v>
      </c>
    </row>
    <row r="1703" spans="1:3" x14ac:dyDescent="0.2">
      <c r="A1703" s="299">
        <f t="shared" si="103"/>
        <v>1700</v>
      </c>
      <c r="B1703" s="300">
        <f t="shared" si="102"/>
        <v>17010.239999999998</v>
      </c>
      <c r="C1703" s="300">
        <f t="shared" si="102"/>
        <v>17009.16</v>
      </c>
    </row>
    <row r="1704" spans="1:3" x14ac:dyDescent="0.2">
      <c r="A1704" s="299">
        <f t="shared" si="103"/>
        <v>1701</v>
      </c>
      <c r="B1704" s="300">
        <f t="shared" si="102"/>
        <v>17020.12</v>
      </c>
      <c r="C1704" s="300">
        <f t="shared" si="102"/>
        <v>17019.12</v>
      </c>
    </row>
    <row r="1705" spans="1:3" x14ac:dyDescent="0.2">
      <c r="A1705" s="299">
        <f t="shared" si="103"/>
        <v>1702</v>
      </c>
      <c r="B1705" s="300">
        <f t="shared" si="102"/>
        <v>17030</v>
      </c>
      <c r="C1705" s="300">
        <f t="shared" si="102"/>
        <v>17029.199999999997</v>
      </c>
    </row>
    <row r="1706" spans="1:3" x14ac:dyDescent="0.2">
      <c r="A1706" s="299">
        <f t="shared" si="103"/>
        <v>1703</v>
      </c>
      <c r="B1706" s="300">
        <f t="shared" si="102"/>
        <v>17040.399999999998</v>
      </c>
      <c r="C1706" s="300">
        <f t="shared" si="102"/>
        <v>17039.16</v>
      </c>
    </row>
    <row r="1707" spans="1:3" x14ac:dyDescent="0.2">
      <c r="A1707" s="299">
        <f t="shared" si="103"/>
        <v>1704</v>
      </c>
      <c r="B1707" s="300">
        <f t="shared" si="102"/>
        <v>17050.28</v>
      </c>
      <c r="C1707" s="300">
        <f t="shared" si="102"/>
        <v>17049.12</v>
      </c>
    </row>
    <row r="1708" spans="1:3" x14ac:dyDescent="0.2">
      <c r="A1708" s="299">
        <f t="shared" si="103"/>
        <v>1705</v>
      </c>
      <c r="B1708" s="300">
        <f t="shared" si="102"/>
        <v>17060.16</v>
      </c>
      <c r="C1708" s="300">
        <f t="shared" si="102"/>
        <v>17059.199999999997</v>
      </c>
    </row>
    <row r="1709" spans="1:3" x14ac:dyDescent="0.2">
      <c r="A1709" s="299">
        <f t="shared" si="103"/>
        <v>1706</v>
      </c>
      <c r="B1709" s="300">
        <f t="shared" si="102"/>
        <v>17070.04</v>
      </c>
      <c r="C1709" s="300">
        <f t="shared" si="102"/>
        <v>17069.16</v>
      </c>
    </row>
    <row r="1710" spans="1:3" x14ac:dyDescent="0.2">
      <c r="A1710" s="299">
        <f t="shared" si="103"/>
        <v>1707</v>
      </c>
      <c r="B1710" s="300">
        <f t="shared" si="102"/>
        <v>17080.439999999999</v>
      </c>
      <c r="C1710" s="300">
        <f t="shared" si="102"/>
        <v>17079.12</v>
      </c>
    </row>
    <row r="1711" spans="1:3" x14ac:dyDescent="0.2">
      <c r="A1711" s="299">
        <f t="shared" si="103"/>
        <v>1708</v>
      </c>
      <c r="B1711" s="300">
        <f t="shared" si="102"/>
        <v>17090.32</v>
      </c>
      <c r="C1711" s="300">
        <f t="shared" si="102"/>
        <v>17089.199999999997</v>
      </c>
    </row>
    <row r="1712" spans="1:3" x14ac:dyDescent="0.2">
      <c r="A1712" s="299">
        <f t="shared" si="103"/>
        <v>1709</v>
      </c>
      <c r="B1712" s="300">
        <f t="shared" ref="B1712:C1727" si="104">B$1*3+B212</f>
        <v>17100.199999999997</v>
      </c>
      <c r="C1712" s="300">
        <f t="shared" si="104"/>
        <v>17099.16</v>
      </c>
    </row>
    <row r="1713" spans="1:3" x14ac:dyDescent="0.2">
      <c r="A1713" s="299">
        <f t="shared" si="103"/>
        <v>1710</v>
      </c>
      <c r="B1713" s="300">
        <f t="shared" si="104"/>
        <v>17110.079999999998</v>
      </c>
      <c r="C1713" s="300">
        <f t="shared" si="104"/>
        <v>17109.12</v>
      </c>
    </row>
    <row r="1714" spans="1:3" x14ac:dyDescent="0.2">
      <c r="A1714" s="299">
        <f t="shared" si="103"/>
        <v>1711</v>
      </c>
      <c r="B1714" s="300">
        <f t="shared" si="104"/>
        <v>17119.96</v>
      </c>
      <c r="C1714" s="300">
        <f t="shared" si="104"/>
        <v>17119.199999999997</v>
      </c>
    </row>
    <row r="1715" spans="1:3" x14ac:dyDescent="0.2">
      <c r="A1715" s="299">
        <f t="shared" si="103"/>
        <v>1712</v>
      </c>
      <c r="B1715" s="300">
        <f t="shared" si="104"/>
        <v>17130.36</v>
      </c>
      <c r="C1715" s="300">
        <f t="shared" si="104"/>
        <v>17129.16</v>
      </c>
    </row>
    <row r="1716" spans="1:3" x14ac:dyDescent="0.2">
      <c r="A1716" s="299">
        <f t="shared" si="103"/>
        <v>1713</v>
      </c>
      <c r="B1716" s="300">
        <f t="shared" si="104"/>
        <v>17140.239999999998</v>
      </c>
      <c r="C1716" s="300">
        <f t="shared" si="104"/>
        <v>17139.12</v>
      </c>
    </row>
    <row r="1717" spans="1:3" x14ac:dyDescent="0.2">
      <c r="A1717" s="299">
        <f t="shared" si="103"/>
        <v>1714</v>
      </c>
      <c r="B1717" s="300">
        <f t="shared" si="104"/>
        <v>17150.12</v>
      </c>
      <c r="C1717" s="300">
        <f t="shared" si="104"/>
        <v>17149.199999999997</v>
      </c>
    </row>
    <row r="1718" spans="1:3" x14ac:dyDescent="0.2">
      <c r="A1718" s="299">
        <f t="shared" si="103"/>
        <v>1715</v>
      </c>
      <c r="B1718" s="300">
        <f t="shared" si="104"/>
        <v>17160</v>
      </c>
      <c r="C1718" s="300">
        <f t="shared" si="104"/>
        <v>17159.16</v>
      </c>
    </row>
    <row r="1719" spans="1:3" x14ac:dyDescent="0.2">
      <c r="A1719" s="299">
        <f t="shared" si="103"/>
        <v>1716</v>
      </c>
      <c r="B1719" s="300">
        <f t="shared" si="104"/>
        <v>17170.399999999998</v>
      </c>
      <c r="C1719" s="300">
        <f t="shared" si="104"/>
        <v>17169.12</v>
      </c>
    </row>
    <row r="1720" spans="1:3" x14ac:dyDescent="0.2">
      <c r="A1720" s="299">
        <f t="shared" si="103"/>
        <v>1717</v>
      </c>
      <c r="B1720" s="300">
        <f t="shared" si="104"/>
        <v>17180.28</v>
      </c>
      <c r="C1720" s="300">
        <f t="shared" si="104"/>
        <v>17179.199999999997</v>
      </c>
    </row>
    <row r="1721" spans="1:3" x14ac:dyDescent="0.2">
      <c r="A1721" s="299">
        <f t="shared" si="103"/>
        <v>1718</v>
      </c>
      <c r="B1721" s="300">
        <f t="shared" si="104"/>
        <v>17190.16</v>
      </c>
      <c r="C1721" s="300">
        <f t="shared" si="104"/>
        <v>17189.16</v>
      </c>
    </row>
    <row r="1722" spans="1:3" x14ac:dyDescent="0.2">
      <c r="A1722" s="299">
        <f t="shared" si="103"/>
        <v>1719</v>
      </c>
      <c r="B1722" s="300">
        <f t="shared" si="104"/>
        <v>17200.04</v>
      </c>
      <c r="C1722" s="300">
        <f t="shared" si="104"/>
        <v>17199.12</v>
      </c>
    </row>
    <row r="1723" spans="1:3" x14ac:dyDescent="0.2">
      <c r="A1723" s="299">
        <f t="shared" si="103"/>
        <v>1720</v>
      </c>
      <c r="B1723" s="300">
        <f t="shared" si="104"/>
        <v>17210.439999999999</v>
      </c>
      <c r="C1723" s="300">
        <f t="shared" si="104"/>
        <v>17209.199999999997</v>
      </c>
    </row>
    <row r="1724" spans="1:3" x14ac:dyDescent="0.2">
      <c r="A1724" s="299">
        <f t="shared" si="103"/>
        <v>1721</v>
      </c>
      <c r="B1724" s="300">
        <f t="shared" si="104"/>
        <v>17220.32</v>
      </c>
      <c r="C1724" s="300">
        <f t="shared" si="104"/>
        <v>17219.16</v>
      </c>
    </row>
    <row r="1725" spans="1:3" x14ac:dyDescent="0.2">
      <c r="A1725" s="299">
        <f t="shared" si="103"/>
        <v>1722</v>
      </c>
      <c r="B1725" s="300">
        <f t="shared" si="104"/>
        <v>17230.199999999997</v>
      </c>
      <c r="C1725" s="300">
        <f t="shared" si="104"/>
        <v>17229.12</v>
      </c>
    </row>
    <row r="1726" spans="1:3" x14ac:dyDescent="0.2">
      <c r="A1726" s="299">
        <f t="shared" si="103"/>
        <v>1723</v>
      </c>
      <c r="B1726" s="300">
        <f t="shared" si="104"/>
        <v>17240.079999999998</v>
      </c>
      <c r="C1726" s="300">
        <f t="shared" si="104"/>
        <v>17239.199999999997</v>
      </c>
    </row>
    <row r="1727" spans="1:3" x14ac:dyDescent="0.2">
      <c r="A1727" s="299">
        <f t="shared" si="103"/>
        <v>1724</v>
      </c>
      <c r="B1727" s="300">
        <f t="shared" si="104"/>
        <v>17249.96</v>
      </c>
      <c r="C1727" s="300">
        <f t="shared" si="104"/>
        <v>17249.16</v>
      </c>
    </row>
    <row r="1728" spans="1:3" x14ac:dyDescent="0.2">
      <c r="A1728" s="299">
        <f t="shared" si="103"/>
        <v>1725</v>
      </c>
      <c r="B1728" s="300">
        <f t="shared" ref="B1728:C1743" si="105">B$1*3+B228</f>
        <v>17260.36</v>
      </c>
      <c r="C1728" s="300">
        <f t="shared" si="105"/>
        <v>17259.12</v>
      </c>
    </row>
    <row r="1729" spans="1:3" x14ac:dyDescent="0.2">
      <c r="A1729" s="299">
        <f t="shared" si="103"/>
        <v>1726</v>
      </c>
      <c r="B1729" s="300">
        <f t="shared" si="105"/>
        <v>17270.239999999998</v>
      </c>
      <c r="C1729" s="300">
        <f t="shared" si="105"/>
        <v>17269.199999999997</v>
      </c>
    </row>
    <row r="1730" spans="1:3" x14ac:dyDescent="0.2">
      <c r="A1730" s="299">
        <f t="shared" si="103"/>
        <v>1727</v>
      </c>
      <c r="B1730" s="300">
        <f t="shared" si="105"/>
        <v>17280.12</v>
      </c>
      <c r="C1730" s="300">
        <f t="shared" si="105"/>
        <v>17279.16</v>
      </c>
    </row>
    <row r="1731" spans="1:3" x14ac:dyDescent="0.2">
      <c r="A1731" s="299">
        <f t="shared" si="103"/>
        <v>1728</v>
      </c>
      <c r="B1731" s="300">
        <f t="shared" si="105"/>
        <v>17290</v>
      </c>
      <c r="C1731" s="300">
        <f t="shared" si="105"/>
        <v>17289.12</v>
      </c>
    </row>
    <row r="1732" spans="1:3" x14ac:dyDescent="0.2">
      <c r="A1732" s="299">
        <f t="shared" si="103"/>
        <v>1729</v>
      </c>
      <c r="B1732" s="300">
        <f t="shared" si="105"/>
        <v>17300.399999999998</v>
      </c>
      <c r="C1732" s="300">
        <f t="shared" si="105"/>
        <v>17299.199999999997</v>
      </c>
    </row>
    <row r="1733" spans="1:3" x14ac:dyDescent="0.2">
      <c r="A1733" s="299">
        <f t="shared" si="103"/>
        <v>1730</v>
      </c>
      <c r="B1733" s="300">
        <f t="shared" si="105"/>
        <v>17310.28</v>
      </c>
      <c r="C1733" s="300">
        <f t="shared" si="105"/>
        <v>17309.16</v>
      </c>
    </row>
    <row r="1734" spans="1:3" x14ac:dyDescent="0.2">
      <c r="A1734" s="299">
        <f t="shared" si="103"/>
        <v>1731</v>
      </c>
      <c r="B1734" s="300">
        <f t="shared" si="105"/>
        <v>17320.16</v>
      </c>
      <c r="C1734" s="300">
        <f t="shared" si="105"/>
        <v>17319.12</v>
      </c>
    </row>
    <row r="1735" spans="1:3" x14ac:dyDescent="0.2">
      <c r="A1735" s="299">
        <f t="shared" si="103"/>
        <v>1732</v>
      </c>
      <c r="B1735" s="300">
        <f t="shared" si="105"/>
        <v>17330.04</v>
      </c>
      <c r="C1735" s="300">
        <f t="shared" si="105"/>
        <v>17329.199999999997</v>
      </c>
    </row>
    <row r="1736" spans="1:3" x14ac:dyDescent="0.2">
      <c r="A1736" s="299">
        <f t="shared" si="103"/>
        <v>1733</v>
      </c>
      <c r="B1736" s="300">
        <f t="shared" si="105"/>
        <v>17340.439999999999</v>
      </c>
      <c r="C1736" s="300">
        <f t="shared" si="105"/>
        <v>17339.16</v>
      </c>
    </row>
    <row r="1737" spans="1:3" x14ac:dyDescent="0.2">
      <c r="A1737" s="299">
        <f t="shared" si="103"/>
        <v>1734</v>
      </c>
      <c r="B1737" s="300">
        <f t="shared" si="105"/>
        <v>17350.32</v>
      </c>
      <c r="C1737" s="300">
        <f t="shared" si="105"/>
        <v>17349.12</v>
      </c>
    </row>
    <row r="1738" spans="1:3" x14ac:dyDescent="0.2">
      <c r="A1738" s="299">
        <f t="shared" si="103"/>
        <v>1735</v>
      </c>
      <c r="B1738" s="300">
        <f t="shared" si="105"/>
        <v>17360.199999999997</v>
      </c>
      <c r="C1738" s="300">
        <f t="shared" si="105"/>
        <v>17359.199999999997</v>
      </c>
    </row>
    <row r="1739" spans="1:3" x14ac:dyDescent="0.2">
      <c r="A1739" s="299">
        <f t="shared" si="103"/>
        <v>1736</v>
      </c>
      <c r="B1739" s="300">
        <f t="shared" si="105"/>
        <v>17370.079999999998</v>
      </c>
      <c r="C1739" s="300">
        <f t="shared" si="105"/>
        <v>17369.16</v>
      </c>
    </row>
    <row r="1740" spans="1:3" x14ac:dyDescent="0.2">
      <c r="A1740" s="299">
        <f t="shared" si="103"/>
        <v>1737</v>
      </c>
      <c r="B1740" s="300">
        <f t="shared" si="105"/>
        <v>17379.96</v>
      </c>
      <c r="C1740" s="300">
        <f t="shared" si="105"/>
        <v>17379.12</v>
      </c>
    </row>
    <row r="1741" spans="1:3" x14ac:dyDescent="0.2">
      <c r="A1741" s="299">
        <f t="shared" si="103"/>
        <v>1738</v>
      </c>
      <c r="B1741" s="300">
        <f t="shared" si="105"/>
        <v>17390.36</v>
      </c>
      <c r="C1741" s="300">
        <f t="shared" si="105"/>
        <v>17389.199999999997</v>
      </c>
    </row>
    <row r="1742" spans="1:3" x14ac:dyDescent="0.2">
      <c r="A1742" s="299">
        <f t="shared" si="103"/>
        <v>1739</v>
      </c>
      <c r="B1742" s="300">
        <f t="shared" si="105"/>
        <v>17400.239999999998</v>
      </c>
      <c r="C1742" s="300">
        <f t="shared" si="105"/>
        <v>17399.16</v>
      </c>
    </row>
    <row r="1743" spans="1:3" x14ac:dyDescent="0.2">
      <c r="A1743" s="299">
        <f t="shared" si="103"/>
        <v>1740</v>
      </c>
      <c r="B1743" s="300">
        <f t="shared" si="105"/>
        <v>17410.12</v>
      </c>
      <c r="C1743" s="300">
        <f t="shared" si="105"/>
        <v>17409.12</v>
      </c>
    </row>
    <row r="1744" spans="1:3" x14ac:dyDescent="0.2">
      <c r="A1744" s="299">
        <f t="shared" si="103"/>
        <v>1741</v>
      </c>
      <c r="B1744" s="300">
        <f t="shared" ref="B1744:C1759" si="106">B$1*3+B244</f>
        <v>17420</v>
      </c>
      <c r="C1744" s="300">
        <f t="shared" si="106"/>
        <v>17419.199999999997</v>
      </c>
    </row>
    <row r="1745" spans="1:3" x14ac:dyDescent="0.2">
      <c r="A1745" s="299">
        <f t="shared" si="103"/>
        <v>1742</v>
      </c>
      <c r="B1745" s="300">
        <f t="shared" si="106"/>
        <v>17430.399999999998</v>
      </c>
      <c r="C1745" s="300">
        <f t="shared" si="106"/>
        <v>17429.16</v>
      </c>
    </row>
    <row r="1746" spans="1:3" x14ac:dyDescent="0.2">
      <c r="A1746" s="299">
        <f t="shared" si="103"/>
        <v>1743</v>
      </c>
      <c r="B1746" s="300">
        <f t="shared" si="106"/>
        <v>17440.28</v>
      </c>
      <c r="C1746" s="300">
        <f t="shared" si="106"/>
        <v>17439.12</v>
      </c>
    </row>
    <row r="1747" spans="1:3" x14ac:dyDescent="0.2">
      <c r="A1747" s="299">
        <f t="shared" si="103"/>
        <v>1744</v>
      </c>
      <c r="B1747" s="300">
        <f t="shared" si="106"/>
        <v>17450.16</v>
      </c>
      <c r="C1747" s="300">
        <f t="shared" si="106"/>
        <v>17449.199999999997</v>
      </c>
    </row>
    <row r="1748" spans="1:3" x14ac:dyDescent="0.2">
      <c r="A1748" s="299">
        <f t="shared" si="103"/>
        <v>1745</v>
      </c>
      <c r="B1748" s="300">
        <f t="shared" si="106"/>
        <v>17460.04</v>
      </c>
      <c r="C1748" s="300">
        <f t="shared" si="106"/>
        <v>17459.16</v>
      </c>
    </row>
    <row r="1749" spans="1:3" x14ac:dyDescent="0.2">
      <c r="A1749" s="299">
        <f t="shared" si="103"/>
        <v>1746</v>
      </c>
      <c r="B1749" s="300">
        <f t="shared" si="106"/>
        <v>17470.439999999999</v>
      </c>
      <c r="C1749" s="300">
        <f t="shared" si="106"/>
        <v>17469.12</v>
      </c>
    </row>
    <row r="1750" spans="1:3" x14ac:dyDescent="0.2">
      <c r="A1750" s="299">
        <f t="shared" si="103"/>
        <v>1747</v>
      </c>
      <c r="B1750" s="300">
        <f t="shared" si="106"/>
        <v>17480.32</v>
      </c>
      <c r="C1750" s="300">
        <f t="shared" si="106"/>
        <v>17479.199999999997</v>
      </c>
    </row>
    <row r="1751" spans="1:3" x14ac:dyDescent="0.2">
      <c r="A1751" s="299">
        <f t="shared" si="103"/>
        <v>1748</v>
      </c>
      <c r="B1751" s="300">
        <f t="shared" si="106"/>
        <v>17490.199999999997</v>
      </c>
      <c r="C1751" s="300">
        <f t="shared" si="106"/>
        <v>17489.16</v>
      </c>
    </row>
    <row r="1752" spans="1:3" x14ac:dyDescent="0.2">
      <c r="A1752" s="299">
        <f t="shared" si="103"/>
        <v>1749</v>
      </c>
      <c r="B1752" s="300">
        <f t="shared" si="106"/>
        <v>17500.079999999998</v>
      </c>
      <c r="C1752" s="300">
        <f t="shared" si="106"/>
        <v>17499.12</v>
      </c>
    </row>
    <row r="1753" spans="1:3" x14ac:dyDescent="0.2">
      <c r="A1753" s="299">
        <f t="shared" si="103"/>
        <v>1750</v>
      </c>
      <c r="B1753" s="300">
        <f t="shared" si="106"/>
        <v>17509.96</v>
      </c>
      <c r="C1753" s="300">
        <f t="shared" si="106"/>
        <v>17509.199999999997</v>
      </c>
    </row>
    <row r="1754" spans="1:3" x14ac:dyDescent="0.2">
      <c r="A1754" s="299">
        <f t="shared" si="103"/>
        <v>1751</v>
      </c>
      <c r="B1754" s="300">
        <f t="shared" si="106"/>
        <v>17520.36</v>
      </c>
      <c r="C1754" s="300">
        <f t="shared" si="106"/>
        <v>17519.16</v>
      </c>
    </row>
    <row r="1755" spans="1:3" x14ac:dyDescent="0.2">
      <c r="A1755" s="299">
        <f t="shared" si="103"/>
        <v>1752</v>
      </c>
      <c r="B1755" s="300">
        <f t="shared" si="106"/>
        <v>17530.239999999998</v>
      </c>
      <c r="C1755" s="300">
        <f t="shared" si="106"/>
        <v>17529.12</v>
      </c>
    </row>
    <row r="1756" spans="1:3" x14ac:dyDescent="0.2">
      <c r="A1756" s="299">
        <f t="shared" si="103"/>
        <v>1753</v>
      </c>
      <c r="B1756" s="300">
        <f t="shared" si="106"/>
        <v>17540.12</v>
      </c>
      <c r="C1756" s="300">
        <f t="shared" si="106"/>
        <v>17539.199999999997</v>
      </c>
    </row>
    <row r="1757" spans="1:3" x14ac:dyDescent="0.2">
      <c r="A1757" s="299">
        <f t="shared" si="103"/>
        <v>1754</v>
      </c>
      <c r="B1757" s="300">
        <f t="shared" si="106"/>
        <v>17550</v>
      </c>
      <c r="C1757" s="300">
        <f t="shared" si="106"/>
        <v>17549.16</v>
      </c>
    </row>
    <row r="1758" spans="1:3" x14ac:dyDescent="0.2">
      <c r="A1758" s="299">
        <f t="shared" si="103"/>
        <v>1755</v>
      </c>
      <c r="B1758" s="300">
        <f t="shared" si="106"/>
        <v>17560.399999999998</v>
      </c>
      <c r="C1758" s="300">
        <f t="shared" si="106"/>
        <v>17559.12</v>
      </c>
    </row>
    <row r="1759" spans="1:3" x14ac:dyDescent="0.2">
      <c r="A1759" s="299">
        <f t="shared" si="103"/>
        <v>1756</v>
      </c>
      <c r="B1759" s="300">
        <f t="shared" si="106"/>
        <v>17570.28</v>
      </c>
      <c r="C1759" s="300">
        <f t="shared" si="106"/>
        <v>17569.199999999997</v>
      </c>
    </row>
    <row r="1760" spans="1:3" x14ac:dyDescent="0.2">
      <c r="A1760" s="299">
        <f t="shared" si="103"/>
        <v>1757</v>
      </c>
      <c r="B1760" s="300">
        <f t="shared" ref="B1760:C1775" si="107">B$1*3+B260</f>
        <v>17580.16</v>
      </c>
      <c r="C1760" s="300">
        <f t="shared" si="107"/>
        <v>17579.16</v>
      </c>
    </row>
    <row r="1761" spans="1:3" x14ac:dyDescent="0.2">
      <c r="A1761" s="299">
        <f t="shared" si="103"/>
        <v>1758</v>
      </c>
      <c r="B1761" s="300">
        <f t="shared" si="107"/>
        <v>17590.04</v>
      </c>
      <c r="C1761" s="300">
        <f t="shared" si="107"/>
        <v>17589.12</v>
      </c>
    </row>
    <row r="1762" spans="1:3" x14ac:dyDescent="0.2">
      <c r="A1762" s="299">
        <f t="shared" ref="A1762:A1825" si="108">A1761+1</f>
        <v>1759</v>
      </c>
      <c r="B1762" s="300">
        <f t="shared" si="107"/>
        <v>17600.439999999999</v>
      </c>
      <c r="C1762" s="300">
        <f t="shared" si="107"/>
        <v>17599.199999999997</v>
      </c>
    </row>
    <row r="1763" spans="1:3" x14ac:dyDescent="0.2">
      <c r="A1763" s="299">
        <f t="shared" si="108"/>
        <v>1760</v>
      </c>
      <c r="B1763" s="300">
        <f t="shared" si="107"/>
        <v>17610.32</v>
      </c>
      <c r="C1763" s="300">
        <f t="shared" si="107"/>
        <v>17609.16</v>
      </c>
    </row>
    <row r="1764" spans="1:3" x14ac:dyDescent="0.2">
      <c r="A1764" s="299">
        <f t="shared" si="108"/>
        <v>1761</v>
      </c>
      <c r="B1764" s="300">
        <f t="shared" si="107"/>
        <v>17620.199999999997</v>
      </c>
      <c r="C1764" s="300">
        <f t="shared" si="107"/>
        <v>17619.12</v>
      </c>
    </row>
    <row r="1765" spans="1:3" x14ac:dyDescent="0.2">
      <c r="A1765" s="299">
        <f t="shared" si="108"/>
        <v>1762</v>
      </c>
      <c r="B1765" s="300">
        <f t="shared" si="107"/>
        <v>17630.079999999998</v>
      </c>
      <c r="C1765" s="300">
        <f t="shared" si="107"/>
        <v>17629.199999999997</v>
      </c>
    </row>
    <row r="1766" spans="1:3" x14ac:dyDescent="0.2">
      <c r="A1766" s="299">
        <f t="shared" si="108"/>
        <v>1763</v>
      </c>
      <c r="B1766" s="300">
        <f t="shared" si="107"/>
        <v>17639.96</v>
      </c>
      <c r="C1766" s="300">
        <f t="shared" si="107"/>
        <v>17639.16</v>
      </c>
    </row>
    <row r="1767" spans="1:3" x14ac:dyDescent="0.2">
      <c r="A1767" s="299">
        <f t="shared" si="108"/>
        <v>1764</v>
      </c>
      <c r="B1767" s="300">
        <f t="shared" si="107"/>
        <v>17650.36</v>
      </c>
      <c r="C1767" s="300">
        <f t="shared" si="107"/>
        <v>17649.12</v>
      </c>
    </row>
    <row r="1768" spans="1:3" x14ac:dyDescent="0.2">
      <c r="A1768" s="299">
        <f t="shared" si="108"/>
        <v>1765</v>
      </c>
      <c r="B1768" s="300">
        <f t="shared" si="107"/>
        <v>17660.239999999998</v>
      </c>
      <c r="C1768" s="300">
        <f t="shared" si="107"/>
        <v>17659.199999999997</v>
      </c>
    </row>
    <row r="1769" spans="1:3" x14ac:dyDescent="0.2">
      <c r="A1769" s="299">
        <f t="shared" si="108"/>
        <v>1766</v>
      </c>
      <c r="B1769" s="300">
        <f t="shared" si="107"/>
        <v>17670.12</v>
      </c>
      <c r="C1769" s="300">
        <f t="shared" si="107"/>
        <v>17669.16</v>
      </c>
    </row>
    <row r="1770" spans="1:3" x14ac:dyDescent="0.2">
      <c r="A1770" s="299">
        <f t="shared" si="108"/>
        <v>1767</v>
      </c>
      <c r="B1770" s="300">
        <f t="shared" si="107"/>
        <v>17680</v>
      </c>
      <c r="C1770" s="300">
        <f t="shared" si="107"/>
        <v>17679.12</v>
      </c>
    </row>
    <row r="1771" spans="1:3" x14ac:dyDescent="0.2">
      <c r="A1771" s="299">
        <f t="shared" si="108"/>
        <v>1768</v>
      </c>
      <c r="B1771" s="300">
        <f t="shared" si="107"/>
        <v>17690.399999999998</v>
      </c>
      <c r="C1771" s="300">
        <f t="shared" si="107"/>
        <v>17689.199999999997</v>
      </c>
    </row>
    <row r="1772" spans="1:3" x14ac:dyDescent="0.2">
      <c r="A1772" s="299">
        <f t="shared" si="108"/>
        <v>1769</v>
      </c>
      <c r="B1772" s="300">
        <f t="shared" si="107"/>
        <v>17700.28</v>
      </c>
      <c r="C1772" s="300">
        <f t="shared" si="107"/>
        <v>17699.16</v>
      </c>
    </row>
    <row r="1773" spans="1:3" x14ac:dyDescent="0.2">
      <c r="A1773" s="299">
        <f t="shared" si="108"/>
        <v>1770</v>
      </c>
      <c r="B1773" s="300">
        <f t="shared" si="107"/>
        <v>17710.16</v>
      </c>
      <c r="C1773" s="300">
        <f t="shared" si="107"/>
        <v>17709.12</v>
      </c>
    </row>
    <row r="1774" spans="1:3" x14ac:dyDescent="0.2">
      <c r="A1774" s="299">
        <f t="shared" si="108"/>
        <v>1771</v>
      </c>
      <c r="B1774" s="300">
        <f t="shared" si="107"/>
        <v>17720.04</v>
      </c>
      <c r="C1774" s="300">
        <f t="shared" si="107"/>
        <v>17719.199999999997</v>
      </c>
    </row>
    <row r="1775" spans="1:3" x14ac:dyDescent="0.2">
      <c r="A1775" s="299">
        <f t="shared" si="108"/>
        <v>1772</v>
      </c>
      <c r="B1775" s="300">
        <f t="shared" si="107"/>
        <v>17730.439999999999</v>
      </c>
      <c r="C1775" s="300">
        <f t="shared" si="107"/>
        <v>17729.16</v>
      </c>
    </row>
    <row r="1776" spans="1:3" x14ac:dyDescent="0.2">
      <c r="A1776" s="299">
        <f t="shared" si="108"/>
        <v>1773</v>
      </c>
      <c r="B1776" s="300">
        <f t="shared" ref="B1776:C1791" si="109">B$1*3+B276</f>
        <v>17740.32</v>
      </c>
      <c r="C1776" s="300">
        <f t="shared" si="109"/>
        <v>17739.12</v>
      </c>
    </row>
    <row r="1777" spans="1:3" x14ac:dyDescent="0.2">
      <c r="A1777" s="299">
        <f t="shared" si="108"/>
        <v>1774</v>
      </c>
      <c r="B1777" s="300">
        <f t="shared" si="109"/>
        <v>17750.199999999997</v>
      </c>
      <c r="C1777" s="300">
        <f t="shared" si="109"/>
        <v>17749.199999999997</v>
      </c>
    </row>
    <row r="1778" spans="1:3" x14ac:dyDescent="0.2">
      <c r="A1778" s="299">
        <f t="shared" si="108"/>
        <v>1775</v>
      </c>
      <c r="B1778" s="300">
        <f t="shared" si="109"/>
        <v>17760.079999999998</v>
      </c>
      <c r="C1778" s="300">
        <f t="shared" si="109"/>
        <v>17759.16</v>
      </c>
    </row>
    <row r="1779" spans="1:3" x14ac:dyDescent="0.2">
      <c r="A1779" s="299">
        <f t="shared" si="108"/>
        <v>1776</v>
      </c>
      <c r="B1779" s="300">
        <f t="shared" si="109"/>
        <v>17769.96</v>
      </c>
      <c r="C1779" s="300">
        <f t="shared" si="109"/>
        <v>17769.12</v>
      </c>
    </row>
    <row r="1780" spans="1:3" x14ac:dyDescent="0.2">
      <c r="A1780" s="299">
        <f t="shared" si="108"/>
        <v>1777</v>
      </c>
      <c r="B1780" s="300">
        <f t="shared" si="109"/>
        <v>17780.36</v>
      </c>
      <c r="C1780" s="300">
        <f t="shared" si="109"/>
        <v>17779.199999999997</v>
      </c>
    </row>
    <row r="1781" spans="1:3" x14ac:dyDescent="0.2">
      <c r="A1781" s="299">
        <f t="shared" si="108"/>
        <v>1778</v>
      </c>
      <c r="B1781" s="300">
        <f t="shared" si="109"/>
        <v>17790.239999999998</v>
      </c>
      <c r="C1781" s="300">
        <f t="shared" si="109"/>
        <v>17789.16</v>
      </c>
    </row>
    <row r="1782" spans="1:3" x14ac:dyDescent="0.2">
      <c r="A1782" s="299">
        <f t="shared" si="108"/>
        <v>1779</v>
      </c>
      <c r="B1782" s="300">
        <f t="shared" si="109"/>
        <v>17800.12</v>
      </c>
      <c r="C1782" s="300">
        <f t="shared" si="109"/>
        <v>17799.12</v>
      </c>
    </row>
    <row r="1783" spans="1:3" x14ac:dyDescent="0.2">
      <c r="A1783" s="299">
        <f t="shared" si="108"/>
        <v>1780</v>
      </c>
      <c r="B1783" s="300">
        <f t="shared" si="109"/>
        <v>17810</v>
      </c>
      <c r="C1783" s="300">
        <f t="shared" si="109"/>
        <v>17809.199999999997</v>
      </c>
    </row>
    <row r="1784" spans="1:3" x14ac:dyDescent="0.2">
      <c r="A1784" s="299">
        <f t="shared" si="108"/>
        <v>1781</v>
      </c>
      <c r="B1784" s="300">
        <f t="shared" si="109"/>
        <v>17820.399999999998</v>
      </c>
      <c r="C1784" s="300">
        <f t="shared" si="109"/>
        <v>17819.16</v>
      </c>
    </row>
    <row r="1785" spans="1:3" x14ac:dyDescent="0.2">
      <c r="A1785" s="299">
        <f t="shared" si="108"/>
        <v>1782</v>
      </c>
      <c r="B1785" s="300">
        <f t="shared" si="109"/>
        <v>17830.28</v>
      </c>
      <c r="C1785" s="300">
        <f t="shared" si="109"/>
        <v>17829.12</v>
      </c>
    </row>
    <row r="1786" spans="1:3" x14ac:dyDescent="0.2">
      <c r="A1786" s="299">
        <f t="shared" si="108"/>
        <v>1783</v>
      </c>
      <c r="B1786" s="300">
        <f t="shared" si="109"/>
        <v>17840.16</v>
      </c>
      <c r="C1786" s="300">
        <f t="shared" si="109"/>
        <v>17839.199999999997</v>
      </c>
    </row>
    <row r="1787" spans="1:3" x14ac:dyDescent="0.2">
      <c r="A1787" s="299">
        <f t="shared" si="108"/>
        <v>1784</v>
      </c>
      <c r="B1787" s="300">
        <f t="shared" si="109"/>
        <v>17850.04</v>
      </c>
      <c r="C1787" s="300">
        <f t="shared" si="109"/>
        <v>17849.16</v>
      </c>
    </row>
    <row r="1788" spans="1:3" x14ac:dyDescent="0.2">
      <c r="A1788" s="299">
        <f t="shared" si="108"/>
        <v>1785</v>
      </c>
      <c r="B1788" s="300">
        <f t="shared" si="109"/>
        <v>17860.439999999999</v>
      </c>
      <c r="C1788" s="300">
        <f t="shared" si="109"/>
        <v>17859.12</v>
      </c>
    </row>
    <row r="1789" spans="1:3" x14ac:dyDescent="0.2">
      <c r="A1789" s="299">
        <f t="shared" si="108"/>
        <v>1786</v>
      </c>
      <c r="B1789" s="300">
        <f t="shared" si="109"/>
        <v>17870.32</v>
      </c>
      <c r="C1789" s="300">
        <f t="shared" si="109"/>
        <v>17869.199999999997</v>
      </c>
    </row>
    <row r="1790" spans="1:3" x14ac:dyDescent="0.2">
      <c r="A1790" s="299">
        <f t="shared" si="108"/>
        <v>1787</v>
      </c>
      <c r="B1790" s="300">
        <f t="shared" si="109"/>
        <v>17880.199999999997</v>
      </c>
      <c r="C1790" s="300">
        <f t="shared" si="109"/>
        <v>17879.16</v>
      </c>
    </row>
    <row r="1791" spans="1:3" x14ac:dyDescent="0.2">
      <c r="A1791" s="299">
        <f t="shared" si="108"/>
        <v>1788</v>
      </c>
      <c r="B1791" s="300">
        <f t="shared" si="109"/>
        <v>17890.079999999998</v>
      </c>
      <c r="C1791" s="300">
        <f t="shared" si="109"/>
        <v>17889.12</v>
      </c>
    </row>
    <row r="1792" spans="1:3" x14ac:dyDescent="0.2">
      <c r="A1792" s="299">
        <f t="shared" si="108"/>
        <v>1789</v>
      </c>
      <c r="B1792" s="300">
        <f t="shared" ref="B1792:C1807" si="110">B$1*3+B292</f>
        <v>17899.96</v>
      </c>
      <c r="C1792" s="300">
        <f t="shared" si="110"/>
        <v>17899.199999999997</v>
      </c>
    </row>
    <row r="1793" spans="1:3" x14ac:dyDescent="0.2">
      <c r="A1793" s="299">
        <f t="shared" si="108"/>
        <v>1790</v>
      </c>
      <c r="B1793" s="300">
        <f t="shared" si="110"/>
        <v>17910.36</v>
      </c>
      <c r="C1793" s="300">
        <f t="shared" si="110"/>
        <v>17909.16</v>
      </c>
    </row>
    <row r="1794" spans="1:3" x14ac:dyDescent="0.2">
      <c r="A1794" s="299">
        <f t="shared" si="108"/>
        <v>1791</v>
      </c>
      <c r="B1794" s="300">
        <f t="shared" si="110"/>
        <v>17920.239999999998</v>
      </c>
      <c r="C1794" s="300">
        <f t="shared" si="110"/>
        <v>17919.12</v>
      </c>
    </row>
    <row r="1795" spans="1:3" x14ac:dyDescent="0.2">
      <c r="A1795" s="299">
        <f t="shared" si="108"/>
        <v>1792</v>
      </c>
      <c r="B1795" s="300">
        <f t="shared" si="110"/>
        <v>17930.12</v>
      </c>
      <c r="C1795" s="300">
        <f t="shared" si="110"/>
        <v>17929.199999999997</v>
      </c>
    </row>
    <row r="1796" spans="1:3" x14ac:dyDescent="0.2">
      <c r="A1796" s="299">
        <f t="shared" si="108"/>
        <v>1793</v>
      </c>
      <c r="B1796" s="300">
        <f t="shared" si="110"/>
        <v>17940</v>
      </c>
      <c r="C1796" s="300">
        <f t="shared" si="110"/>
        <v>17939.16</v>
      </c>
    </row>
    <row r="1797" spans="1:3" x14ac:dyDescent="0.2">
      <c r="A1797" s="299">
        <f t="shared" si="108"/>
        <v>1794</v>
      </c>
      <c r="B1797" s="300">
        <f t="shared" si="110"/>
        <v>17950.399999999998</v>
      </c>
      <c r="C1797" s="300">
        <f t="shared" si="110"/>
        <v>17949.12</v>
      </c>
    </row>
    <row r="1798" spans="1:3" x14ac:dyDescent="0.2">
      <c r="A1798" s="299">
        <f t="shared" si="108"/>
        <v>1795</v>
      </c>
      <c r="B1798" s="300">
        <f t="shared" si="110"/>
        <v>17960.28</v>
      </c>
      <c r="C1798" s="300">
        <f t="shared" si="110"/>
        <v>17959.199999999997</v>
      </c>
    </row>
    <row r="1799" spans="1:3" x14ac:dyDescent="0.2">
      <c r="A1799" s="299">
        <f t="shared" si="108"/>
        <v>1796</v>
      </c>
      <c r="B1799" s="300">
        <f t="shared" si="110"/>
        <v>17970.16</v>
      </c>
      <c r="C1799" s="300">
        <f t="shared" si="110"/>
        <v>17969.16</v>
      </c>
    </row>
    <row r="1800" spans="1:3" x14ac:dyDescent="0.2">
      <c r="A1800" s="299">
        <f t="shared" si="108"/>
        <v>1797</v>
      </c>
      <c r="B1800" s="300">
        <f t="shared" si="110"/>
        <v>17980.04</v>
      </c>
      <c r="C1800" s="300">
        <f t="shared" si="110"/>
        <v>17979.12</v>
      </c>
    </row>
    <row r="1801" spans="1:3" x14ac:dyDescent="0.2">
      <c r="A1801" s="299">
        <f t="shared" si="108"/>
        <v>1798</v>
      </c>
      <c r="B1801" s="300">
        <f t="shared" si="110"/>
        <v>17990.439999999999</v>
      </c>
      <c r="C1801" s="300">
        <f t="shared" si="110"/>
        <v>17989.199999999997</v>
      </c>
    </row>
    <row r="1802" spans="1:3" x14ac:dyDescent="0.2">
      <c r="A1802" s="299">
        <f t="shared" si="108"/>
        <v>1799</v>
      </c>
      <c r="B1802" s="300">
        <f t="shared" si="110"/>
        <v>18000.32</v>
      </c>
      <c r="C1802" s="300">
        <f t="shared" si="110"/>
        <v>17999.16</v>
      </c>
    </row>
    <row r="1803" spans="1:3" x14ac:dyDescent="0.2">
      <c r="A1803" s="299">
        <f t="shared" si="108"/>
        <v>1800</v>
      </c>
      <c r="B1803" s="300">
        <f t="shared" si="110"/>
        <v>18010.199999999997</v>
      </c>
      <c r="C1803" s="300">
        <f t="shared" si="110"/>
        <v>18009.12</v>
      </c>
    </row>
    <row r="1804" spans="1:3" x14ac:dyDescent="0.2">
      <c r="A1804" s="299">
        <f t="shared" si="108"/>
        <v>1801</v>
      </c>
      <c r="B1804" s="300">
        <f t="shared" si="110"/>
        <v>18020.079999999998</v>
      </c>
      <c r="C1804" s="300">
        <f t="shared" si="110"/>
        <v>18019.199999999997</v>
      </c>
    </row>
    <row r="1805" spans="1:3" x14ac:dyDescent="0.2">
      <c r="A1805" s="299">
        <f t="shared" si="108"/>
        <v>1802</v>
      </c>
      <c r="B1805" s="300">
        <f t="shared" si="110"/>
        <v>18029.96</v>
      </c>
      <c r="C1805" s="300">
        <f t="shared" si="110"/>
        <v>18029.16</v>
      </c>
    </row>
    <row r="1806" spans="1:3" x14ac:dyDescent="0.2">
      <c r="A1806" s="299">
        <f t="shared" si="108"/>
        <v>1803</v>
      </c>
      <c r="B1806" s="300">
        <f t="shared" si="110"/>
        <v>18040.36</v>
      </c>
      <c r="C1806" s="300">
        <f t="shared" si="110"/>
        <v>18039.12</v>
      </c>
    </row>
    <row r="1807" spans="1:3" x14ac:dyDescent="0.2">
      <c r="A1807" s="299">
        <f t="shared" si="108"/>
        <v>1804</v>
      </c>
      <c r="B1807" s="300">
        <f t="shared" si="110"/>
        <v>18050.239999999998</v>
      </c>
      <c r="C1807" s="300">
        <f t="shared" si="110"/>
        <v>18049.199999999997</v>
      </c>
    </row>
    <row r="1808" spans="1:3" x14ac:dyDescent="0.2">
      <c r="A1808" s="299">
        <f t="shared" si="108"/>
        <v>1805</v>
      </c>
      <c r="B1808" s="300">
        <f t="shared" ref="B1808:C1823" si="111">B$1*3+B308</f>
        <v>18060.12</v>
      </c>
      <c r="C1808" s="300">
        <f t="shared" si="111"/>
        <v>18059.16</v>
      </c>
    </row>
    <row r="1809" spans="1:3" x14ac:dyDescent="0.2">
      <c r="A1809" s="299">
        <f t="shared" si="108"/>
        <v>1806</v>
      </c>
      <c r="B1809" s="300">
        <f t="shared" si="111"/>
        <v>18070</v>
      </c>
      <c r="C1809" s="300">
        <f t="shared" si="111"/>
        <v>18069.12</v>
      </c>
    </row>
    <row r="1810" spans="1:3" x14ac:dyDescent="0.2">
      <c r="A1810" s="299">
        <f t="shared" si="108"/>
        <v>1807</v>
      </c>
      <c r="B1810" s="300">
        <f t="shared" si="111"/>
        <v>18080.399999999998</v>
      </c>
      <c r="C1810" s="300">
        <f t="shared" si="111"/>
        <v>18079.199999999997</v>
      </c>
    </row>
    <row r="1811" spans="1:3" x14ac:dyDescent="0.2">
      <c r="A1811" s="299">
        <f t="shared" si="108"/>
        <v>1808</v>
      </c>
      <c r="B1811" s="300">
        <f t="shared" si="111"/>
        <v>18090.28</v>
      </c>
      <c r="C1811" s="300">
        <f t="shared" si="111"/>
        <v>18089.16</v>
      </c>
    </row>
    <row r="1812" spans="1:3" x14ac:dyDescent="0.2">
      <c r="A1812" s="299">
        <f t="shared" si="108"/>
        <v>1809</v>
      </c>
      <c r="B1812" s="300">
        <f t="shared" si="111"/>
        <v>18100.16</v>
      </c>
      <c r="C1812" s="300">
        <f t="shared" si="111"/>
        <v>18099.12</v>
      </c>
    </row>
    <row r="1813" spans="1:3" x14ac:dyDescent="0.2">
      <c r="A1813" s="299">
        <f t="shared" si="108"/>
        <v>1810</v>
      </c>
      <c r="B1813" s="300">
        <f t="shared" si="111"/>
        <v>18110.04</v>
      </c>
      <c r="C1813" s="300">
        <f t="shared" si="111"/>
        <v>18109.199999999997</v>
      </c>
    </row>
    <row r="1814" spans="1:3" x14ac:dyDescent="0.2">
      <c r="A1814" s="299">
        <f t="shared" si="108"/>
        <v>1811</v>
      </c>
      <c r="B1814" s="300">
        <f t="shared" si="111"/>
        <v>18120.439999999999</v>
      </c>
      <c r="C1814" s="300">
        <f t="shared" si="111"/>
        <v>18119.16</v>
      </c>
    </row>
    <row r="1815" spans="1:3" x14ac:dyDescent="0.2">
      <c r="A1815" s="299">
        <f t="shared" si="108"/>
        <v>1812</v>
      </c>
      <c r="B1815" s="300">
        <f t="shared" si="111"/>
        <v>18130.32</v>
      </c>
      <c r="C1815" s="300">
        <f t="shared" si="111"/>
        <v>18129.12</v>
      </c>
    </row>
    <row r="1816" spans="1:3" x14ac:dyDescent="0.2">
      <c r="A1816" s="299">
        <f t="shared" si="108"/>
        <v>1813</v>
      </c>
      <c r="B1816" s="300">
        <f t="shared" si="111"/>
        <v>18140.199999999997</v>
      </c>
      <c r="C1816" s="300">
        <f t="shared" si="111"/>
        <v>18139.199999999997</v>
      </c>
    </row>
    <row r="1817" spans="1:3" x14ac:dyDescent="0.2">
      <c r="A1817" s="299">
        <f t="shared" si="108"/>
        <v>1814</v>
      </c>
      <c r="B1817" s="300">
        <f t="shared" si="111"/>
        <v>18150.079999999998</v>
      </c>
      <c r="C1817" s="300">
        <f t="shared" si="111"/>
        <v>18149.16</v>
      </c>
    </row>
    <row r="1818" spans="1:3" x14ac:dyDescent="0.2">
      <c r="A1818" s="299">
        <f t="shared" si="108"/>
        <v>1815</v>
      </c>
      <c r="B1818" s="300">
        <f t="shared" si="111"/>
        <v>18159.96</v>
      </c>
      <c r="C1818" s="300">
        <f t="shared" si="111"/>
        <v>18159.12</v>
      </c>
    </row>
    <row r="1819" spans="1:3" x14ac:dyDescent="0.2">
      <c r="A1819" s="299">
        <f t="shared" si="108"/>
        <v>1816</v>
      </c>
      <c r="B1819" s="300">
        <f t="shared" si="111"/>
        <v>18170.36</v>
      </c>
      <c r="C1819" s="300">
        <f t="shared" si="111"/>
        <v>18169.199999999997</v>
      </c>
    </row>
    <row r="1820" spans="1:3" x14ac:dyDescent="0.2">
      <c r="A1820" s="299">
        <f t="shared" si="108"/>
        <v>1817</v>
      </c>
      <c r="B1820" s="300">
        <f t="shared" si="111"/>
        <v>18180.239999999998</v>
      </c>
      <c r="C1820" s="300">
        <f t="shared" si="111"/>
        <v>18179.16</v>
      </c>
    </row>
    <row r="1821" spans="1:3" x14ac:dyDescent="0.2">
      <c r="A1821" s="299">
        <f t="shared" si="108"/>
        <v>1818</v>
      </c>
      <c r="B1821" s="300">
        <f t="shared" si="111"/>
        <v>18190.12</v>
      </c>
      <c r="C1821" s="300">
        <f t="shared" si="111"/>
        <v>18189.12</v>
      </c>
    </row>
    <row r="1822" spans="1:3" x14ac:dyDescent="0.2">
      <c r="A1822" s="299">
        <f t="shared" si="108"/>
        <v>1819</v>
      </c>
      <c r="B1822" s="300">
        <f t="shared" si="111"/>
        <v>18200</v>
      </c>
      <c r="C1822" s="300">
        <f t="shared" si="111"/>
        <v>18199.199999999997</v>
      </c>
    </row>
    <row r="1823" spans="1:3" x14ac:dyDescent="0.2">
      <c r="A1823" s="299">
        <f t="shared" si="108"/>
        <v>1820</v>
      </c>
      <c r="B1823" s="300">
        <f t="shared" si="111"/>
        <v>18210.399999999998</v>
      </c>
      <c r="C1823" s="300">
        <f t="shared" si="111"/>
        <v>18209.16</v>
      </c>
    </row>
    <row r="1824" spans="1:3" x14ac:dyDescent="0.2">
      <c r="A1824" s="299">
        <f t="shared" si="108"/>
        <v>1821</v>
      </c>
      <c r="B1824" s="300">
        <f t="shared" ref="B1824:C1839" si="112">B$1*3+B324</f>
        <v>18220.28</v>
      </c>
      <c r="C1824" s="300">
        <f t="shared" si="112"/>
        <v>18219.12</v>
      </c>
    </row>
    <row r="1825" spans="1:3" x14ac:dyDescent="0.2">
      <c r="A1825" s="299">
        <f t="shared" si="108"/>
        <v>1822</v>
      </c>
      <c r="B1825" s="300">
        <f t="shared" si="112"/>
        <v>18230.16</v>
      </c>
      <c r="C1825" s="300">
        <f t="shared" si="112"/>
        <v>18229.199999999997</v>
      </c>
    </row>
    <row r="1826" spans="1:3" x14ac:dyDescent="0.2">
      <c r="A1826" s="299">
        <f t="shared" ref="A1826:A1889" si="113">A1825+1</f>
        <v>1823</v>
      </c>
      <c r="B1826" s="300">
        <f t="shared" si="112"/>
        <v>18240.04</v>
      </c>
      <c r="C1826" s="300">
        <f t="shared" si="112"/>
        <v>18239.16</v>
      </c>
    </row>
    <row r="1827" spans="1:3" x14ac:dyDescent="0.2">
      <c r="A1827" s="299">
        <f t="shared" si="113"/>
        <v>1824</v>
      </c>
      <c r="B1827" s="300">
        <f t="shared" si="112"/>
        <v>18250.439999999999</v>
      </c>
      <c r="C1827" s="300">
        <f t="shared" si="112"/>
        <v>18249.12</v>
      </c>
    </row>
    <row r="1828" spans="1:3" x14ac:dyDescent="0.2">
      <c r="A1828" s="299">
        <f t="shared" si="113"/>
        <v>1825</v>
      </c>
      <c r="B1828" s="300">
        <f t="shared" si="112"/>
        <v>18260.32</v>
      </c>
      <c r="C1828" s="300">
        <f t="shared" si="112"/>
        <v>18259.199999999997</v>
      </c>
    </row>
    <row r="1829" spans="1:3" x14ac:dyDescent="0.2">
      <c r="A1829" s="299">
        <f t="shared" si="113"/>
        <v>1826</v>
      </c>
      <c r="B1829" s="300">
        <f t="shared" si="112"/>
        <v>18270.199999999997</v>
      </c>
      <c r="C1829" s="300">
        <f t="shared" si="112"/>
        <v>18269.16</v>
      </c>
    </row>
    <row r="1830" spans="1:3" x14ac:dyDescent="0.2">
      <c r="A1830" s="299">
        <f t="shared" si="113"/>
        <v>1827</v>
      </c>
      <c r="B1830" s="300">
        <f t="shared" si="112"/>
        <v>18280.079999999998</v>
      </c>
      <c r="C1830" s="300">
        <f t="shared" si="112"/>
        <v>18279.12</v>
      </c>
    </row>
    <row r="1831" spans="1:3" x14ac:dyDescent="0.2">
      <c r="A1831" s="299">
        <f t="shared" si="113"/>
        <v>1828</v>
      </c>
      <c r="B1831" s="300">
        <f t="shared" si="112"/>
        <v>18289.96</v>
      </c>
      <c r="C1831" s="300">
        <f t="shared" si="112"/>
        <v>18289.199999999997</v>
      </c>
    </row>
    <row r="1832" spans="1:3" x14ac:dyDescent="0.2">
      <c r="A1832" s="299">
        <f t="shared" si="113"/>
        <v>1829</v>
      </c>
      <c r="B1832" s="300">
        <f t="shared" si="112"/>
        <v>18300.36</v>
      </c>
      <c r="C1832" s="300">
        <f t="shared" si="112"/>
        <v>18299.16</v>
      </c>
    </row>
    <row r="1833" spans="1:3" x14ac:dyDescent="0.2">
      <c r="A1833" s="299">
        <f t="shared" si="113"/>
        <v>1830</v>
      </c>
      <c r="B1833" s="300">
        <f t="shared" si="112"/>
        <v>18310.239999999998</v>
      </c>
      <c r="C1833" s="300">
        <f t="shared" si="112"/>
        <v>18309.12</v>
      </c>
    </row>
    <row r="1834" spans="1:3" x14ac:dyDescent="0.2">
      <c r="A1834" s="299">
        <f t="shared" si="113"/>
        <v>1831</v>
      </c>
      <c r="B1834" s="300">
        <f t="shared" si="112"/>
        <v>18320.12</v>
      </c>
      <c r="C1834" s="300">
        <f t="shared" si="112"/>
        <v>18319.199999999997</v>
      </c>
    </row>
    <row r="1835" spans="1:3" x14ac:dyDescent="0.2">
      <c r="A1835" s="299">
        <f t="shared" si="113"/>
        <v>1832</v>
      </c>
      <c r="B1835" s="300">
        <f t="shared" si="112"/>
        <v>18330</v>
      </c>
      <c r="C1835" s="300">
        <f t="shared" si="112"/>
        <v>18329.16</v>
      </c>
    </row>
    <row r="1836" spans="1:3" x14ac:dyDescent="0.2">
      <c r="A1836" s="299">
        <f t="shared" si="113"/>
        <v>1833</v>
      </c>
      <c r="B1836" s="300">
        <f t="shared" si="112"/>
        <v>18340.399999999998</v>
      </c>
      <c r="C1836" s="300">
        <f t="shared" si="112"/>
        <v>18339.12</v>
      </c>
    </row>
    <row r="1837" spans="1:3" x14ac:dyDescent="0.2">
      <c r="A1837" s="299">
        <f t="shared" si="113"/>
        <v>1834</v>
      </c>
      <c r="B1837" s="300">
        <f t="shared" si="112"/>
        <v>18350.28</v>
      </c>
      <c r="C1837" s="300">
        <f t="shared" si="112"/>
        <v>18349.199999999997</v>
      </c>
    </row>
    <row r="1838" spans="1:3" x14ac:dyDescent="0.2">
      <c r="A1838" s="299">
        <f t="shared" si="113"/>
        <v>1835</v>
      </c>
      <c r="B1838" s="300">
        <f t="shared" si="112"/>
        <v>18360.16</v>
      </c>
      <c r="C1838" s="300">
        <f t="shared" si="112"/>
        <v>18359.16</v>
      </c>
    </row>
    <row r="1839" spans="1:3" x14ac:dyDescent="0.2">
      <c r="A1839" s="299">
        <f t="shared" si="113"/>
        <v>1836</v>
      </c>
      <c r="B1839" s="300">
        <f t="shared" si="112"/>
        <v>18370.04</v>
      </c>
      <c r="C1839" s="300">
        <f t="shared" si="112"/>
        <v>18369.12</v>
      </c>
    </row>
    <row r="1840" spans="1:3" x14ac:dyDescent="0.2">
      <c r="A1840" s="299">
        <f t="shared" si="113"/>
        <v>1837</v>
      </c>
      <c r="B1840" s="300">
        <f t="shared" ref="B1840:C1855" si="114">B$1*3+B340</f>
        <v>18380.439999999999</v>
      </c>
      <c r="C1840" s="300">
        <f t="shared" si="114"/>
        <v>18379.199999999997</v>
      </c>
    </row>
    <row r="1841" spans="1:3" x14ac:dyDescent="0.2">
      <c r="A1841" s="299">
        <f t="shared" si="113"/>
        <v>1838</v>
      </c>
      <c r="B1841" s="300">
        <f t="shared" si="114"/>
        <v>18390.32</v>
      </c>
      <c r="C1841" s="300">
        <f t="shared" si="114"/>
        <v>18389.16</v>
      </c>
    </row>
    <row r="1842" spans="1:3" x14ac:dyDescent="0.2">
      <c r="A1842" s="299">
        <f t="shared" si="113"/>
        <v>1839</v>
      </c>
      <c r="B1842" s="300">
        <f t="shared" si="114"/>
        <v>18400.199999999997</v>
      </c>
      <c r="C1842" s="300">
        <f t="shared" si="114"/>
        <v>18399.12</v>
      </c>
    </row>
    <row r="1843" spans="1:3" x14ac:dyDescent="0.2">
      <c r="A1843" s="299">
        <f t="shared" si="113"/>
        <v>1840</v>
      </c>
      <c r="B1843" s="300">
        <f t="shared" si="114"/>
        <v>18410.079999999998</v>
      </c>
      <c r="C1843" s="300">
        <f t="shared" si="114"/>
        <v>18409.199999999997</v>
      </c>
    </row>
    <row r="1844" spans="1:3" x14ac:dyDescent="0.2">
      <c r="A1844" s="299">
        <f t="shared" si="113"/>
        <v>1841</v>
      </c>
      <c r="B1844" s="300">
        <f t="shared" si="114"/>
        <v>18419.96</v>
      </c>
      <c r="C1844" s="300">
        <f t="shared" si="114"/>
        <v>18419.16</v>
      </c>
    </row>
    <row r="1845" spans="1:3" x14ac:dyDescent="0.2">
      <c r="A1845" s="299">
        <f t="shared" si="113"/>
        <v>1842</v>
      </c>
      <c r="B1845" s="300">
        <f t="shared" si="114"/>
        <v>18430.36</v>
      </c>
      <c r="C1845" s="300">
        <f t="shared" si="114"/>
        <v>18429.12</v>
      </c>
    </row>
    <row r="1846" spans="1:3" x14ac:dyDescent="0.2">
      <c r="A1846" s="299">
        <f t="shared" si="113"/>
        <v>1843</v>
      </c>
      <c r="B1846" s="300">
        <f t="shared" si="114"/>
        <v>18440.239999999998</v>
      </c>
      <c r="C1846" s="300">
        <f t="shared" si="114"/>
        <v>18439.199999999997</v>
      </c>
    </row>
    <row r="1847" spans="1:3" x14ac:dyDescent="0.2">
      <c r="A1847" s="299">
        <f t="shared" si="113"/>
        <v>1844</v>
      </c>
      <c r="B1847" s="300">
        <f t="shared" si="114"/>
        <v>18450.12</v>
      </c>
      <c r="C1847" s="300">
        <f t="shared" si="114"/>
        <v>18449.16</v>
      </c>
    </row>
    <row r="1848" spans="1:3" x14ac:dyDescent="0.2">
      <c r="A1848" s="299">
        <f t="shared" si="113"/>
        <v>1845</v>
      </c>
      <c r="B1848" s="300">
        <f t="shared" si="114"/>
        <v>18460</v>
      </c>
      <c r="C1848" s="300">
        <f t="shared" si="114"/>
        <v>18459.12</v>
      </c>
    </row>
    <row r="1849" spans="1:3" x14ac:dyDescent="0.2">
      <c r="A1849" s="299">
        <f t="shared" si="113"/>
        <v>1846</v>
      </c>
      <c r="B1849" s="300">
        <f t="shared" si="114"/>
        <v>18470.399999999998</v>
      </c>
      <c r="C1849" s="300">
        <f t="shared" si="114"/>
        <v>18469.199999999997</v>
      </c>
    </row>
    <row r="1850" spans="1:3" x14ac:dyDescent="0.2">
      <c r="A1850" s="299">
        <f t="shared" si="113"/>
        <v>1847</v>
      </c>
      <c r="B1850" s="300">
        <f t="shared" si="114"/>
        <v>18480.28</v>
      </c>
      <c r="C1850" s="300">
        <f t="shared" si="114"/>
        <v>18479.16</v>
      </c>
    </row>
    <row r="1851" spans="1:3" x14ac:dyDescent="0.2">
      <c r="A1851" s="299">
        <f t="shared" si="113"/>
        <v>1848</v>
      </c>
      <c r="B1851" s="300">
        <f t="shared" si="114"/>
        <v>18490.16</v>
      </c>
      <c r="C1851" s="300">
        <f t="shared" si="114"/>
        <v>18489.12</v>
      </c>
    </row>
    <row r="1852" spans="1:3" x14ac:dyDescent="0.2">
      <c r="A1852" s="299">
        <f t="shared" si="113"/>
        <v>1849</v>
      </c>
      <c r="B1852" s="300">
        <f t="shared" si="114"/>
        <v>18500.04</v>
      </c>
      <c r="C1852" s="300">
        <f t="shared" si="114"/>
        <v>18499.199999999997</v>
      </c>
    </row>
    <row r="1853" spans="1:3" x14ac:dyDescent="0.2">
      <c r="A1853" s="299">
        <f t="shared" si="113"/>
        <v>1850</v>
      </c>
      <c r="B1853" s="300">
        <f t="shared" si="114"/>
        <v>18510.439999999999</v>
      </c>
      <c r="C1853" s="300">
        <f t="shared" si="114"/>
        <v>18509.16</v>
      </c>
    </row>
    <row r="1854" spans="1:3" x14ac:dyDescent="0.2">
      <c r="A1854" s="299">
        <f t="shared" si="113"/>
        <v>1851</v>
      </c>
      <c r="B1854" s="300">
        <f t="shared" si="114"/>
        <v>18520.32</v>
      </c>
      <c r="C1854" s="300">
        <f t="shared" si="114"/>
        <v>18519.12</v>
      </c>
    </row>
    <row r="1855" spans="1:3" x14ac:dyDescent="0.2">
      <c r="A1855" s="299">
        <f t="shared" si="113"/>
        <v>1852</v>
      </c>
      <c r="B1855" s="300">
        <f t="shared" si="114"/>
        <v>18530.199999999997</v>
      </c>
      <c r="C1855" s="300">
        <f t="shared" si="114"/>
        <v>18529.199999999997</v>
      </c>
    </row>
    <row r="1856" spans="1:3" x14ac:dyDescent="0.2">
      <c r="A1856" s="299">
        <f t="shared" si="113"/>
        <v>1853</v>
      </c>
      <c r="B1856" s="300">
        <f t="shared" ref="B1856:C1871" si="115">B$1*3+B356</f>
        <v>18540.079999999998</v>
      </c>
      <c r="C1856" s="300">
        <f t="shared" si="115"/>
        <v>18539.16</v>
      </c>
    </row>
    <row r="1857" spans="1:3" x14ac:dyDescent="0.2">
      <c r="A1857" s="299">
        <f t="shared" si="113"/>
        <v>1854</v>
      </c>
      <c r="B1857" s="300">
        <f t="shared" si="115"/>
        <v>18549.96</v>
      </c>
      <c r="C1857" s="300">
        <f t="shared" si="115"/>
        <v>18549.12</v>
      </c>
    </row>
    <row r="1858" spans="1:3" x14ac:dyDescent="0.2">
      <c r="A1858" s="299">
        <f t="shared" si="113"/>
        <v>1855</v>
      </c>
      <c r="B1858" s="300">
        <f t="shared" si="115"/>
        <v>18560.36</v>
      </c>
      <c r="C1858" s="300">
        <f t="shared" si="115"/>
        <v>18559.199999999997</v>
      </c>
    </row>
    <row r="1859" spans="1:3" x14ac:dyDescent="0.2">
      <c r="A1859" s="299">
        <f t="shared" si="113"/>
        <v>1856</v>
      </c>
      <c r="B1859" s="300">
        <f t="shared" si="115"/>
        <v>18570.239999999998</v>
      </c>
      <c r="C1859" s="300">
        <f t="shared" si="115"/>
        <v>18569.16</v>
      </c>
    </row>
    <row r="1860" spans="1:3" x14ac:dyDescent="0.2">
      <c r="A1860" s="299">
        <f t="shared" si="113"/>
        <v>1857</v>
      </c>
      <c r="B1860" s="300">
        <f t="shared" si="115"/>
        <v>18580.12</v>
      </c>
      <c r="C1860" s="300">
        <f t="shared" si="115"/>
        <v>18579.12</v>
      </c>
    </row>
    <row r="1861" spans="1:3" x14ac:dyDescent="0.2">
      <c r="A1861" s="299">
        <f t="shared" si="113"/>
        <v>1858</v>
      </c>
      <c r="B1861" s="300">
        <f t="shared" si="115"/>
        <v>18590</v>
      </c>
      <c r="C1861" s="300">
        <f t="shared" si="115"/>
        <v>18589.199999999997</v>
      </c>
    </row>
    <row r="1862" spans="1:3" x14ac:dyDescent="0.2">
      <c r="A1862" s="299">
        <f t="shared" si="113"/>
        <v>1859</v>
      </c>
      <c r="B1862" s="300">
        <f t="shared" si="115"/>
        <v>18600.399999999998</v>
      </c>
      <c r="C1862" s="300">
        <f t="shared" si="115"/>
        <v>18599.16</v>
      </c>
    </row>
    <row r="1863" spans="1:3" x14ac:dyDescent="0.2">
      <c r="A1863" s="299">
        <f t="shared" si="113"/>
        <v>1860</v>
      </c>
      <c r="B1863" s="300">
        <f t="shared" si="115"/>
        <v>18610.18</v>
      </c>
      <c r="C1863" s="300">
        <f t="shared" si="115"/>
        <v>18609.12</v>
      </c>
    </row>
    <row r="1864" spans="1:3" x14ac:dyDescent="0.2">
      <c r="A1864" s="299">
        <f t="shared" si="113"/>
        <v>1861</v>
      </c>
      <c r="B1864" s="300">
        <f t="shared" si="115"/>
        <v>18620.16</v>
      </c>
      <c r="C1864" s="300">
        <f t="shared" si="115"/>
        <v>18619.199999999997</v>
      </c>
    </row>
    <row r="1865" spans="1:3" x14ac:dyDescent="0.2">
      <c r="A1865" s="299">
        <f t="shared" si="113"/>
        <v>1862</v>
      </c>
      <c r="B1865" s="300">
        <f t="shared" si="115"/>
        <v>18630.04</v>
      </c>
      <c r="C1865" s="300">
        <f t="shared" si="115"/>
        <v>18629.16</v>
      </c>
    </row>
    <row r="1866" spans="1:3" x14ac:dyDescent="0.2">
      <c r="A1866" s="299">
        <f t="shared" si="113"/>
        <v>1863</v>
      </c>
      <c r="B1866" s="300">
        <f t="shared" si="115"/>
        <v>18640.439999999999</v>
      </c>
      <c r="C1866" s="300">
        <f t="shared" si="115"/>
        <v>18639.12</v>
      </c>
    </row>
    <row r="1867" spans="1:3" x14ac:dyDescent="0.2">
      <c r="A1867" s="299">
        <f t="shared" si="113"/>
        <v>1864</v>
      </c>
      <c r="B1867" s="300">
        <f t="shared" si="115"/>
        <v>18650.32</v>
      </c>
      <c r="C1867" s="300">
        <f t="shared" si="115"/>
        <v>18649.199999999997</v>
      </c>
    </row>
    <row r="1868" spans="1:3" x14ac:dyDescent="0.2">
      <c r="A1868" s="299">
        <f t="shared" si="113"/>
        <v>1865</v>
      </c>
      <c r="B1868" s="300">
        <f t="shared" si="115"/>
        <v>18660.199999999997</v>
      </c>
      <c r="C1868" s="300">
        <f t="shared" si="115"/>
        <v>18659.16</v>
      </c>
    </row>
    <row r="1869" spans="1:3" x14ac:dyDescent="0.2">
      <c r="A1869" s="299">
        <f t="shared" si="113"/>
        <v>1866</v>
      </c>
      <c r="B1869" s="300">
        <f t="shared" si="115"/>
        <v>18670.079999999998</v>
      </c>
      <c r="C1869" s="300">
        <f t="shared" si="115"/>
        <v>18669.12</v>
      </c>
    </row>
    <row r="1870" spans="1:3" x14ac:dyDescent="0.2">
      <c r="A1870" s="299">
        <f t="shared" si="113"/>
        <v>1867</v>
      </c>
      <c r="B1870" s="300">
        <f t="shared" si="115"/>
        <v>18679.96</v>
      </c>
      <c r="C1870" s="300">
        <f t="shared" si="115"/>
        <v>18679.199999999997</v>
      </c>
    </row>
    <row r="1871" spans="1:3" x14ac:dyDescent="0.2">
      <c r="A1871" s="299">
        <f t="shared" si="113"/>
        <v>1868</v>
      </c>
      <c r="B1871" s="300">
        <f t="shared" si="115"/>
        <v>18690.36</v>
      </c>
      <c r="C1871" s="300">
        <f t="shared" si="115"/>
        <v>18689.16</v>
      </c>
    </row>
    <row r="1872" spans="1:3" x14ac:dyDescent="0.2">
      <c r="A1872" s="299">
        <f t="shared" si="113"/>
        <v>1869</v>
      </c>
      <c r="B1872" s="300">
        <f t="shared" ref="B1872:C1887" si="116">B$1*3+B372</f>
        <v>18700.239999999998</v>
      </c>
      <c r="C1872" s="300">
        <f t="shared" si="116"/>
        <v>18699.12</v>
      </c>
    </row>
    <row r="1873" spans="1:3" x14ac:dyDescent="0.2">
      <c r="A1873" s="299">
        <f t="shared" si="113"/>
        <v>1870</v>
      </c>
      <c r="B1873" s="300">
        <f t="shared" si="116"/>
        <v>18710.12</v>
      </c>
      <c r="C1873" s="300">
        <f t="shared" si="116"/>
        <v>18709.199999999997</v>
      </c>
    </row>
    <row r="1874" spans="1:3" x14ac:dyDescent="0.2">
      <c r="A1874" s="299">
        <f t="shared" si="113"/>
        <v>1871</v>
      </c>
      <c r="B1874" s="300">
        <f t="shared" si="116"/>
        <v>18720</v>
      </c>
      <c r="C1874" s="300">
        <f t="shared" si="116"/>
        <v>18719.16</v>
      </c>
    </row>
    <row r="1875" spans="1:3" x14ac:dyDescent="0.2">
      <c r="A1875" s="299">
        <f t="shared" si="113"/>
        <v>1872</v>
      </c>
      <c r="B1875" s="300">
        <f t="shared" si="116"/>
        <v>18730.399999999998</v>
      </c>
      <c r="C1875" s="300">
        <f t="shared" si="116"/>
        <v>18729.12</v>
      </c>
    </row>
    <row r="1876" spans="1:3" x14ac:dyDescent="0.2">
      <c r="A1876" s="299">
        <f t="shared" si="113"/>
        <v>1873</v>
      </c>
      <c r="B1876" s="300">
        <f t="shared" si="116"/>
        <v>18740.28</v>
      </c>
      <c r="C1876" s="300">
        <f t="shared" si="116"/>
        <v>18739.199999999997</v>
      </c>
    </row>
    <row r="1877" spans="1:3" x14ac:dyDescent="0.2">
      <c r="A1877" s="299">
        <f t="shared" si="113"/>
        <v>1874</v>
      </c>
      <c r="B1877" s="300">
        <f t="shared" si="116"/>
        <v>18750.16</v>
      </c>
      <c r="C1877" s="300">
        <f t="shared" si="116"/>
        <v>18749.16</v>
      </c>
    </row>
    <row r="1878" spans="1:3" x14ac:dyDescent="0.2">
      <c r="A1878" s="299">
        <f t="shared" si="113"/>
        <v>1875</v>
      </c>
      <c r="B1878" s="300">
        <f t="shared" si="116"/>
        <v>18760.04</v>
      </c>
      <c r="C1878" s="300">
        <f t="shared" si="116"/>
        <v>18759.12</v>
      </c>
    </row>
    <row r="1879" spans="1:3" x14ac:dyDescent="0.2">
      <c r="A1879" s="299">
        <f t="shared" si="113"/>
        <v>1876</v>
      </c>
      <c r="B1879" s="300">
        <f t="shared" si="116"/>
        <v>18770.439999999999</v>
      </c>
      <c r="C1879" s="300">
        <f t="shared" si="116"/>
        <v>18769.199999999997</v>
      </c>
    </row>
    <row r="1880" spans="1:3" x14ac:dyDescent="0.2">
      <c r="A1880" s="299">
        <f t="shared" si="113"/>
        <v>1877</v>
      </c>
      <c r="B1880" s="300">
        <f t="shared" si="116"/>
        <v>18780.32</v>
      </c>
      <c r="C1880" s="300">
        <f t="shared" si="116"/>
        <v>18779.16</v>
      </c>
    </row>
    <row r="1881" spans="1:3" x14ac:dyDescent="0.2">
      <c r="A1881" s="299">
        <f t="shared" si="113"/>
        <v>1878</v>
      </c>
      <c r="B1881" s="300">
        <f t="shared" si="116"/>
        <v>18790.199999999997</v>
      </c>
      <c r="C1881" s="300">
        <f t="shared" si="116"/>
        <v>18789.12</v>
      </c>
    </row>
    <row r="1882" spans="1:3" x14ac:dyDescent="0.2">
      <c r="A1882" s="299">
        <f t="shared" si="113"/>
        <v>1879</v>
      </c>
      <c r="B1882" s="300">
        <f t="shared" si="116"/>
        <v>18800.079999999998</v>
      </c>
      <c r="C1882" s="300">
        <f t="shared" si="116"/>
        <v>18799.199999999997</v>
      </c>
    </row>
    <row r="1883" spans="1:3" x14ac:dyDescent="0.2">
      <c r="A1883" s="299">
        <f t="shared" si="113"/>
        <v>1880</v>
      </c>
      <c r="B1883" s="300">
        <f t="shared" si="116"/>
        <v>18809.96</v>
      </c>
      <c r="C1883" s="300">
        <f t="shared" si="116"/>
        <v>18809.16</v>
      </c>
    </row>
    <row r="1884" spans="1:3" x14ac:dyDescent="0.2">
      <c r="A1884" s="299">
        <f t="shared" si="113"/>
        <v>1881</v>
      </c>
      <c r="B1884" s="300">
        <f t="shared" si="116"/>
        <v>18820.36</v>
      </c>
      <c r="C1884" s="300">
        <f t="shared" si="116"/>
        <v>18819.12</v>
      </c>
    </row>
    <row r="1885" spans="1:3" x14ac:dyDescent="0.2">
      <c r="A1885" s="299">
        <f t="shared" si="113"/>
        <v>1882</v>
      </c>
      <c r="B1885" s="300">
        <f t="shared" si="116"/>
        <v>18830.239999999998</v>
      </c>
      <c r="C1885" s="300">
        <f t="shared" si="116"/>
        <v>18829.199999999997</v>
      </c>
    </row>
    <row r="1886" spans="1:3" x14ac:dyDescent="0.2">
      <c r="A1886" s="299">
        <f t="shared" si="113"/>
        <v>1883</v>
      </c>
      <c r="B1886" s="300">
        <f t="shared" si="116"/>
        <v>18840.12</v>
      </c>
      <c r="C1886" s="300">
        <f t="shared" si="116"/>
        <v>18839.16</v>
      </c>
    </row>
    <row r="1887" spans="1:3" x14ac:dyDescent="0.2">
      <c r="A1887" s="299">
        <f t="shared" si="113"/>
        <v>1884</v>
      </c>
      <c r="B1887" s="300">
        <f t="shared" si="116"/>
        <v>18850</v>
      </c>
      <c r="C1887" s="300">
        <f t="shared" si="116"/>
        <v>18849.12</v>
      </c>
    </row>
    <row r="1888" spans="1:3" x14ac:dyDescent="0.2">
      <c r="A1888" s="299">
        <f t="shared" si="113"/>
        <v>1885</v>
      </c>
      <c r="B1888" s="300">
        <f t="shared" ref="B1888:C1903" si="117">B$1*3+B388</f>
        <v>18860.399999999998</v>
      </c>
      <c r="C1888" s="300">
        <f t="shared" si="117"/>
        <v>18859.199999999997</v>
      </c>
    </row>
    <row r="1889" spans="1:3" x14ac:dyDescent="0.2">
      <c r="A1889" s="299">
        <f t="shared" si="113"/>
        <v>1886</v>
      </c>
      <c r="B1889" s="300">
        <f t="shared" si="117"/>
        <v>18870.28</v>
      </c>
      <c r="C1889" s="300">
        <f t="shared" si="117"/>
        <v>18869.16</v>
      </c>
    </row>
    <row r="1890" spans="1:3" x14ac:dyDescent="0.2">
      <c r="A1890" s="299">
        <f t="shared" ref="A1890:A1953" si="118">A1889+1</f>
        <v>1887</v>
      </c>
      <c r="B1890" s="300">
        <f t="shared" si="117"/>
        <v>18880.16</v>
      </c>
      <c r="C1890" s="300">
        <f t="shared" si="117"/>
        <v>18879.12</v>
      </c>
    </row>
    <row r="1891" spans="1:3" x14ac:dyDescent="0.2">
      <c r="A1891" s="299">
        <f t="shared" si="118"/>
        <v>1888</v>
      </c>
      <c r="B1891" s="300">
        <f t="shared" si="117"/>
        <v>18890.04</v>
      </c>
      <c r="C1891" s="300">
        <f t="shared" si="117"/>
        <v>18889.199999999997</v>
      </c>
    </row>
    <row r="1892" spans="1:3" x14ac:dyDescent="0.2">
      <c r="A1892" s="299">
        <f t="shared" si="118"/>
        <v>1889</v>
      </c>
      <c r="B1892" s="300">
        <f t="shared" si="117"/>
        <v>18900.439999999999</v>
      </c>
      <c r="C1892" s="300">
        <f t="shared" si="117"/>
        <v>18899.16</v>
      </c>
    </row>
    <row r="1893" spans="1:3" x14ac:dyDescent="0.2">
      <c r="A1893" s="299">
        <f t="shared" si="118"/>
        <v>1890</v>
      </c>
      <c r="B1893" s="300">
        <f t="shared" si="117"/>
        <v>18910.32</v>
      </c>
      <c r="C1893" s="300">
        <f t="shared" si="117"/>
        <v>18909.12</v>
      </c>
    </row>
    <row r="1894" spans="1:3" x14ac:dyDescent="0.2">
      <c r="A1894" s="299">
        <f t="shared" si="118"/>
        <v>1891</v>
      </c>
      <c r="B1894" s="300">
        <f t="shared" si="117"/>
        <v>18920.199999999997</v>
      </c>
      <c r="C1894" s="300">
        <f t="shared" si="117"/>
        <v>18919.199999999997</v>
      </c>
    </row>
    <row r="1895" spans="1:3" x14ac:dyDescent="0.2">
      <c r="A1895" s="299">
        <f t="shared" si="118"/>
        <v>1892</v>
      </c>
      <c r="B1895" s="300">
        <f t="shared" si="117"/>
        <v>18930.079999999998</v>
      </c>
      <c r="C1895" s="300">
        <f t="shared" si="117"/>
        <v>18929.16</v>
      </c>
    </row>
    <row r="1896" spans="1:3" x14ac:dyDescent="0.2">
      <c r="A1896" s="299">
        <f t="shared" si="118"/>
        <v>1893</v>
      </c>
      <c r="B1896" s="300">
        <f t="shared" si="117"/>
        <v>18939.96</v>
      </c>
      <c r="C1896" s="300">
        <f t="shared" si="117"/>
        <v>18939.12</v>
      </c>
    </row>
    <row r="1897" spans="1:3" x14ac:dyDescent="0.2">
      <c r="A1897" s="299">
        <f t="shared" si="118"/>
        <v>1894</v>
      </c>
      <c r="B1897" s="300">
        <f t="shared" si="117"/>
        <v>18950.36</v>
      </c>
      <c r="C1897" s="300">
        <f t="shared" si="117"/>
        <v>18949.199999999997</v>
      </c>
    </row>
    <row r="1898" spans="1:3" x14ac:dyDescent="0.2">
      <c r="A1898" s="299">
        <f t="shared" si="118"/>
        <v>1895</v>
      </c>
      <c r="B1898" s="300">
        <f t="shared" si="117"/>
        <v>18960.239999999998</v>
      </c>
      <c r="C1898" s="300">
        <f t="shared" si="117"/>
        <v>18959.16</v>
      </c>
    </row>
    <row r="1899" spans="1:3" x14ac:dyDescent="0.2">
      <c r="A1899" s="299">
        <f t="shared" si="118"/>
        <v>1896</v>
      </c>
      <c r="B1899" s="300">
        <f t="shared" si="117"/>
        <v>18970.12</v>
      </c>
      <c r="C1899" s="300">
        <f t="shared" si="117"/>
        <v>18969.12</v>
      </c>
    </row>
    <row r="1900" spans="1:3" x14ac:dyDescent="0.2">
      <c r="A1900" s="299">
        <f t="shared" si="118"/>
        <v>1897</v>
      </c>
      <c r="B1900" s="300">
        <f t="shared" si="117"/>
        <v>18980</v>
      </c>
      <c r="C1900" s="300">
        <f t="shared" si="117"/>
        <v>18979.199999999997</v>
      </c>
    </row>
    <row r="1901" spans="1:3" x14ac:dyDescent="0.2">
      <c r="A1901" s="299">
        <f t="shared" si="118"/>
        <v>1898</v>
      </c>
      <c r="B1901" s="300">
        <f t="shared" si="117"/>
        <v>18990.399999999998</v>
      </c>
      <c r="C1901" s="300">
        <f t="shared" si="117"/>
        <v>18989.16</v>
      </c>
    </row>
    <row r="1902" spans="1:3" x14ac:dyDescent="0.2">
      <c r="A1902" s="299">
        <f t="shared" si="118"/>
        <v>1899</v>
      </c>
      <c r="B1902" s="300">
        <f t="shared" si="117"/>
        <v>19000.28</v>
      </c>
      <c r="C1902" s="300">
        <f t="shared" si="117"/>
        <v>18999.12</v>
      </c>
    </row>
    <row r="1903" spans="1:3" x14ac:dyDescent="0.2">
      <c r="A1903" s="299">
        <f t="shared" si="118"/>
        <v>1900</v>
      </c>
      <c r="B1903" s="300">
        <f t="shared" si="117"/>
        <v>19010.16</v>
      </c>
      <c r="C1903" s="300">
        <f t="shared" si="117"/>
        <v>19009.199999999997</v>
      </c>
    </row>
    <row r="1904" spans="1:3" x14ac:dyDescent="0.2">
      <c r="A1904" s="299">
        <f t="shared" si="118"/>
        <v>1901</v>
      </c>
      <c r="B1904" s="300">
        <f t="shared" ref="B1904:C1919" si="119">B$1*3+B404</f>
        <v>19020.04</v>
      </c>
      <c r="C1904" s="300">
        <f t="shared" si="119"/>
        <v>19019.16</v>
      </c>
    </row>
    <row r="1905" spans="1:3" x14ac:dyDescent="0.2">
      <c r="A1905" s="299">
        <f t="shared" si="118"/>
        <v>1902</v>
      </c>
      <c r="B1905" s="300">
        <f t="shared" si="119"/>
        <v>19030.439999999999</v>
      </c>
      <c r="C1905" s="300">
        <f t="shared" si="119"/>
        <v>19029.12</v>
      </c>
    </row>
    <row r="1906" spans="1:3" x14ac:dyDescent="0.2">
      <c r="A1906" s="299">
        <f t="shared" si="118"/>
        <v>1903</v>
      </c>
      <c r="B1906" s="300">
        <f t="shared" si="119"/>
        <v>19040.32</v>
      </c>
      <c r="C1906" s="300">
        <f t="shared" si="119"/>
        <v>19039.199999999997</v>
      </c>
    </row>
    <row r="1907" spans="1:3" x14ac:dyDescent="0.2">
      <c r="A1907" s="299">
        <f t="shared" si="118"/>
        <v>1904</v>
      </c>
      <c r="B1907" s="300">
        <f t="shared" si="119"/>
        <v>19050.199999999997</v>
      </c>
      <c r="C1907" s="300">
        <f t="shared" si="119"/>
        <v>19049.16</v>
      </c>
    </row>
    <row r="1908" spans="1:3" x14ac:dyDescent="0.2">
      <c r="A1908" s="299">
        <f t="shared" si="118"/>
        <v>1905</v>
      </c>
      <c r="B1908" s="300">
        <f t="shared" si="119"/>
        <v>19060.079999999998</v>
      </c>
      <c r="C1908" s="300">
        <f t="shared" si="119"/>
        <v>19059.12</v>
      </c>
    </row>
    <row r="1909" spans="1:3" x14ac:dyDescent="0.2">
      <c r="A1909" s="299">
        <f t="shared" si="118"/>
        <v>1906</v>
      </c>
      <c r="B1909" s="300">
        <f t="shared" si="119"/>
        <v>19069.96</v>
      </c>
      <c r="C1909" s="300">
        <f t="shared" si="119"/>
        <v>19069.199999999997</v>
      </c>
    </row>
    <row r="1910" spans="1:3" x14ac:dyDescent="0.2">
      <c r="A1910" s="299">
        <f t="shared" si="118"/>
        <v>1907</v>
      </c>
      <c r="B1910" s="300">
        <f t="shared" si="119"/>
        <v>19080.36</v>
      </c>
      <c r="C1910" s="300">
        <f t="shared" si="119"/>
        <v>19079.16</v>
      </c>
    </row>
    <row r="1911" spans="1:3" x14ac:dyDescent="0.2">
      <c r="A1911" s="299">
        <f t="shared" si="118"/>
        <v>1908</v>
      </c>
      <c r="B1911" s="300">
        <f t="shared" si="119"/>
        <v>19090.239999999998</v>
      </c>
      <c r="C1911" s="300">
        <f t="shared" si="119"/>
        <v>19089.12</v>
      </c>
    </row>
    <row r="1912" spans="1:3" x14ac:dyDescent="0.2">
      <c r="A1912" s="299">
        <f t="shared" si="118"/>
        <v>1909</v>
      </c>
      <c r="B1912" s="300">
        <f t="shared" si="119"/>
        <v>19100.12</v>
      </c>
      <c r="C1912" s="300">
        <f t="shared" si="119"/>
        <v>19099.199999999997</v>
      </c>
    </row>
    <row r="1913" spans="1:3" x14ac:dyDescent="0.2">
      <c r="A1913" s="299">
        <f t="shared" si="118"/>
        <v>1910</v>
      </c>
      <c r="B1913" s="300">
        <f t="shared" si="119"/>
        <v>19110</v>
      </c>
      <c r="C1913" s="300">
        <f t="shared" si="119"/>
        <v>19109.16</v>
      </c>
    </row>
    <row r="1914" spans="1:3" x14ac:dyDescent="0.2">
      <c r="A1914" s="299">
        <f t="shared" si="118"/>
        <v>1911</v>
      </c>
      <c r="B1914" s="300">
        <f t="shared" si="119"/>
        <v>19120.399999999998</v>
      </c>
      <c r="C1914" s="300">
        <f t="shared" si="119"/>
        <v>19119.12</v>
      </c>
    </row>
    <row r="1915" spans="1:3" x14ac:dyDescent="0.2">
      <c r="A1915" s="299">
        <f t="shared" si="118"/>
        <v>1912</v>
      </c>
      <c r="B1915" s="300">
        <f t="shared" si="119"/>
        <v>19130.28</v>
      </c>
      <c r="C1915" s="300">
        <f t="shared" si="119"/>
        <v>19129.199999999997</v>
      </c>
    </row>
    <row r="1916" spans="1:3" x14ac:dyDescent="0.2">
      <c r="A1916" s="299">
        <f t="shared" si="118"/>
        <v>1913</v>
      </c>
      <c r="B1916" s="300">
        <f t="shared" si="119"/>
        <v>19140.16</v>
      </c>
      <c r="C1916" s="300">
        <f t="shared" si="119"/>
        <v>19139.16</v>
      </c>
    </row>
    <row r="1917" spans="1:3" x14ac:dyDescent="0.2">
      <c r="A1917" s="299">
        <f t="shared" si="118"/>
        <v>1914</v>
      </c>
      <c r="B1917" s="300">
        <f t="shared" si="119"/>
        <v>19150.04</v>
      </c>
      <c r="C1917" s="300">
        <f t="shared" si="119"/>
        <v>19149.12</v>
      </c>
    </row>
    <row r="1918" spans="1:3" x14ac:dyDescent="0.2">
      <c r="A1918" s="299">
        <f t="shared" si="118"/>
        <v>1915</v>
      </c>
      <c r="B1918" s="300">
        <f t="shared" si="119"/>
        <v>19160.439999999999</v>
      </c>
      <c r="C1918" s="300">
        <f t="shared" si="119"/>
        <v>19159.199999999997</v>
      </c>
    </row>
    <row r="1919" spans="1:3" x14ac:dyDescent="0.2">
      <c r="A1919" s="299">
        <f t="shared" si="118"/>
        <v>1916</v>
      </c>
      <c r="B1919" s="300">
        <f t="shared" si="119"/>
        <v>19170.32</v>
      </c>
      <c r="C1919" s="300">
        <f t="shared" si="119"/>
        <v>19169.16</v>
      </c>
    </row>
    <row r="1920" spans="1:3" x14ac:dyDescent="0.2">
      <c r="A1920" s="299">
        <f t="shared" si="118"/>
        <v>1917</v>
      </c>
      <c r="B1920" s="300">
        <f t="shared" ref="B1920:C1935" si="120">B$1*3+B420</f>
        <v>19180.199999999997</v>
      </c>
      <c r="C1920" s="300">
        <f t="shared" si="120"/>
        <v>19179.12</v>
      </c>
    </row>
    <row r="1921" spans="1:3" x14ac:dyDescent="0.2">
      <c r="A1921" s="299">
        <f t="shared" si="118"/>
        <v>1918</v>
      </c>
      <c r="B1921" s="300">
        <f t="shared" si="120"/>
        <v>19190.079999999998</v>
      </c>
      <c r="C1921" s="300">
        <f t="shared" si="120"/>
        <v>19189.199999999997</v>
      </c>
    </row>
    <row r="1922" spans="1:3" x14ac:dyDescent="0.2">
      <c r="A1922" s="299">
        <f t="shared" si="118"/>
        <v>1919</v>
      </c>
      <c r="B1922" s="300">
        <f t="shared" si="120"/>
        <v>19199.96</v>
      </c>
      <c r="C1922" s="300">
        <f t="shared" si="120"/>
        <v>19199.16</v>
      </c>
    </row>
    <row r="1923" spans="1:3" x14ac:dyDescent="0.2">
      <c r="A1923" s="299">
        <f t="shared" si="118"/>
        <v>1920</v>
      </c>
      <c r="B1923" s="300">
        <f t="shared" si="120"/>
        <v>19210.36</v>
      </c>
      <c r="C1923" s="300">
        <f t="shared" si="120"/>
        <v>19209.12</v>
      </c>
    </row>
    <row r="1924" spans="1:3" x14ac:dyDescent="0.2">
      <c r="A1924" s="299">
        <f t="shared" si="118"/>
        <v>1921</v>
      </c>
      <c r="B1924" s="300">
        <f t="shared" si="120"/>
        <v>19220.239999999998</v>
      </c>
      <c r="C1924" s="300">
        <f t="shared" si="120"/>
        <v>19219.199999999997</v>
      </c>
    </row>
    <row r="1925" spans="1:3" x14ac:dyDescent="0.2">
      <c r="A1925" s="299">
        <f t="shared" si="118"/>
        <v>1922</v>
      </c>
      <c r="B1925" s="300">
        <f t="shared" si="120"/>
        <v>19230.12</v>
      </c>
      <c r="C1925" s="300">
        <f t="shared" si="120"/>
        <v>19229.16</v>
      </c>
    </row>
    <row r="1926" spans="1:3" x14ac:dyDescent="0.2">
      <c r="A1926" s="299">
        <f t="shared" si="118"/>
        <v>1923</v>
      </c>
      <c r="B1926" s="300">
        <f t="shared" si="120"/>
        <v>19240</v>
      </c>
      <c r="C1926" s="300">
        <f t="shared" si="120"/>
        <v>19239.12</v>
      </c>
    </row>
    <row r="1927" spans="1:3" x14ac:dyDescent="0.2">
      <c r="A1927" s="299">
        <f t="shared" si="118"/>
        <v>1924</v>
      </c>
      <c r="B1927" s="300">
        <f t="shared" si="120"/>
        <v>19250.399999999998</v>
      </c>
      <c r="C1927" s="300">
        <f t="shared" si="120"/>
        <v>19249.199999999997</v>
      </c>
    </row>
    <row r="1928" spans="1:3" x14ac:dyDescent="0.2">
      <c r="A1928" s="299">
        <f t="shared" si="118"/>
        <v>1925</v>
      </c>
      <c r="B1928" s="300">
        <f t="shared" si="120"/>
        <v>19260.28</v>
      </c>
      <c r="C1928" s="300">
        <f t="shared" si="120"/>
        <v>19259.16</v>
      </c>
    </row>
    <row r="1929" spans="1:3" x14ac:dyDescent="0.2">
      <c r="A1929" s="299">
        <f t="shared" si="118"/>
        <v>1926</v>
      </c>
      <c r="B1929" s="300">
        <f t="shared" si="120"/>
        <v>19270.16</v>
      </c>
      <c r="C1929" s="300">
        <f t="shared" si="120"/>
        <v>19269.12</v>
      </c>
    </row>
    <row r="1930" spans="1:3" x14ac:dyDescent="0.2">
      <c r="A1930" s="299">
        <f t="shared" si="118"/>
        <v>1927</v>
      </c>
      <c r="B1930" s="300">
        <f t="shared" si="120"/>
        <v>19280.04</v>
      </c>
      <c r="C1930" s="300">
        <f t="shared" si="120"/>
        <v>19279.199999999997</v>
      </c>
    </row>
    <row r="1931" spans="1:3" x14ac:dyDescent="0.2">
      <c r="A1931" s="299">
        <f t="shared" si="118"/>
        <v>1928</v>
      </c>
      <c r="B1931" s="300">
        <f t="shared" si="120"/>
        <v>19290.439999999999</v>
      </c>
      <c r="C1931" s="300">
        <f t="shared" si="120"/>
        <v>19289.16</v>
      </c>
    </row>
    <row r="1932" spans="1:3" x14ac:dyDescent="0.2">
      <c r="A1932" s="299">
        <f t="shared" si="118"/>
        <v>1929</v>
      </c>
      <c r="B1932" s="300">
        <f t="shared" si="120"/>
        <v>19300.32</v>
      </c>
      <c r="C1932" s="300">
        <f t="shared" si="120"/>
        <v>19299.12</v>
      </c>
    </row>
    <row r="1933" spans="1:3" x14ac:dyDescent="0.2">
      <c r="A1933" s="299">
        <f t="shared" si="118"/>
        <v>1930</v>
      </c>
      <c r="B1933" s="300">
        <f t="shared" si="120"/>
        <v>19310.199999999997</v>
      </c>
      <c r="C1933" s="300">
        <f t="shared" si="120"/>
        <v>19309.199999999997</v>
      </c>
    </row>
    <row r="1934" spans="1:3" x14ac:dyDescent="0.2">
      <c r="A1934" s="299">
        <f t="shared" si="118"/>
        <v>1931</v>
      </c>
      <c r="B1934" s="300">
        <f t="shared" si="120"/>
        <v>19320.079999999998</v>
      </c>
      <c r="C1934" s="300">
        <f t="shared" si="120"/>
        <v>19319.16</v>
      </c>
    </row>
    <row r="1935" spans="1:3" x14ac:dyDescent="0.2">
      <c r="A1935" s="299">
        <f t="shared" si="118"/>
        <v>1932</v>
      </c>
      <c r="B1935" s="300">
        <f t="shared" si="120"/>
        <v>19329.96</v>
      </c>
      <c r="C1935" s="300">
        <f t="shared" si="120"/>
        <v>19329.12</v>
      </c>
    </row>
    <row r="1936" spans="1:3" x14ac:dyDescent="0.2">
      <c r="A1936" s="299">
        <f t="shared" si="118"/>
        <v>1933</v>
      </c>
      <c r="B1936" s="300">
        <f t="shared" ref="B1936:C1951" si="121">B$1*3+B436</f>
        <v>19340.36</v>
      </c>
      <c r="C1936" s="300">
        <f t="shared" si="121"/>
        <v>19339.199999999997</v>
      </c>
    </row>
    <row r="1937" spans="1:3" x14ac:dyDescent="0.2">
      <c r="A1937" s="299">
        <f t="shared" si="118"/>
        <v>1934</v>
      </c>
      <c r="B1937" s="300">
        <f t="shared" si="121"/>
        <v>19350.239999999998</v>
      </c>
      <c r="C1937" s="300">
        <f t="shared" si="121"/>
        <v>19349.16</v>
      </c>
    </row>
    <row r="1938" spans="1:3" x14ac:dyDescent="0.2">
      <c r="A1938" s="299">
        <f t="shared" si="118"/>
        <v>1935</v>
      </c>
      <c r="B1938" s="300">
        <f t="shared" si="121"/>
        <v>19360.12</v>
      </c>
      <c r="C1938" s="300">
        <f t="shared" si="121"/>
        <v>19359.12</v>
      </c>
    </row>
    <row r="1939" spans="1:3" x14ac:dyDescent="0.2">
      <c r="A1939" s="299">
        <f t="shared" si="118"/>
        <v>1936</v>
      </c>
      <c r="B1939" s="300">
        <f t="shared" si="121"/>
        <v>19370</v>
      </c>
      <c r="C1939" s="300">
        <f t="shared" si="121"/>
        <v>19369.199999999997</v>
      </c>
    </row>
    <row r="1940" spans="1:3" x14ac:dyDescent="0.2">
      <c r="A1940" s="299">
        <f t="shared" si="118"/>
        <v>1937</v>
      </c>
      <c r="B1940" s="300">
        <f t="shared" si="121"/>
        <v>19380.399999999998</v>
      </c>
      <c r="C1940" s="300">
        <f t="shared" si="121"/>
        <v>19379.16</v>
      </c>
    </row>
    <row r="1941" spans="1:3" x14ac:dyDescent="0.2">
      <c r="A1941" s="299">
        <f t="shared" si="118"/>
        <v>1938</v>
      </c>
      <c r="B1941" s="300">
        <f t="shared" si="121"/>
        <v>19390.28</v>
      </c>
      <c r="C1941" s="300">
        <f t="shared" si="121"/>
        <v>19389.12</v>
      </c>
    </row>
    <row r="1942" spans="1:3" x14ac:dyDescent="0.2">
      <c r="A1942" s="299">
        <f t="shared" si="118"/>
        <v>1939</v>
      </c>
      <c r="B1942" s="300">
        <f t="shared" si="121"/>
        <v>19400.16</v>
      </c>
      <c r="C1942" s="300">
        <f t="shared" si="121"/>
        <v>19399.199999999997</v>
      </c>
    </row>
    <row r="1943" spans="1:3" x14ac:dyDescent="0.2">
      <c r="A1943" s="299">
        <f t="shared" si="118"/>
        <v>1940</v>
      </c>
      <c r="B1943" s="300">
        <f t="shared" si="121"/>
        <v>19410.04</v>
      </c>
      <c r="C1943" s="300">
        <f t="shared" si="121"/>
        <v>19409.16</v>
      </c>
    </row>
    <row r="1944" spans="1:3" x14ac:dyDescent="0.2">
      <c r="A1944" s="299">
        <f t="shared" si="118"/>
        <v>1941</v>
      </c>
      <c r="B1944" s="300">
        <f t="shared" si="121"/>
        <v>19420.439999999999</v>
      </c>
      <c r="C1944" s="300">
        <f t="shared" si="121"/>
        <v>19419.12</v>
      </c>
    </row>
    <row r="1945" spans="1:3" x14ac:dyDescent="0.2">
      <c r="A1945" s="299">
        <f t="shared" si="118"/>
        <v>1942</v>
      </c>
      <c r="B1945" s="300">
        <f t="shared" si="121"/>
        <v>19430.32</v>
      </c>
      <c r="C1945" s="300">
        <f t="shared" si="121"/>
        <v>19429.199999999997</v>
      </c>
    </row>
    <row r="1946" spans="1:3" x14ac:dyDescent="0.2">
      <c r="A1946" s="299">
        <f t="shared" si="118"/>
        <v>1943</v>
      </c>
      <c r="B1946" s="300">
        <f t="shared" si="121"/>
        <v>19440.199999999997</v>
      </c>
      <c r="C1946" s="300">
        <f t="shared" si="121"/>
        <v>19439.16</v>
      </c>
    </row>
    <row r="1947" spans="1:3" x14ac:dyDescent="0.2">
      <c r="A1947" s="299">
        <f t="shared" si="118"/>
        <v>1944</v>
      </c>
      <c r="B1947" s="300">
        <f t="shared" si="121"/>
        <v>19450.079999999998</v>
      </c>
      <c r="C1947" s="300">
        <f t="shared" si="121"/>
        <v>19449.12</v>
      </c>
    </row>
    <row r="1948" spans="1:3" x14ac:dyDescent="0.2">
      <c r="A1948" s="299">
        <f t="shared" si="118"/>
        <v>1945</v>
      </c>
      <c r="B1948" s="300">
        <f t="shared" si="121"/>
        <v>19459.96</v>
      </c>
      <c r="C1948" s="300">
        <f t="shared" si="121"/>
        <v>19459.199999999997</v>
      </c>
    </row>
    <row r="1949" spans="1:3" x14ac:dyDescent="0.2">
      <c r="A1949" s="299">
        <f t="shared" si="118"/>
        <v>1946</v>
      </c>
      <c r="B1949" s="300">
        <f t="shared" si="121"/>
        <v>19470.36</v>
      </c>
      <c r="C1949" s="300">
        <f t="shared" si="121"/>
        <v>19469.16</v>
      </c>
    </row>
    <row r="1950" spans="1:3" x14ac:dyDescent="0.2">
      <c r="A1950" s="299">
        <f t="shared" si="118"/>
        <v>1947</v>
      </c>
      <c r="B1950" s="300">
        <f t="shared" si="121"/>
        <v>19480.239999999998</v>
      </c>
      <c r="C1950" s="300">
        <f t="shared" si="121"/>
        <v>19479.12</v>
      </c>
    </row>
    <row r="1951" spans="1:3" x14ac:dyDescent="0.2">
      <c r="A1951" s="299">
        <f t="shared" si="118"/>
        <v>1948</v>
      </c>
      <c r="B1951" s="300">
        <f t="shared" si="121"/>
        <v>19490.12</v>
      </c>
      <c r="C1951" s="300">
        <f t="shared" si="121"/>
        <v>19489.199999999997</v>
      </c>
    </row>
    <row r="1952" spans="1:3" x14ac:dyDescent="0.2">
      <c r="A1952" s="299">
        <f t="shared" si="118"/>
        <v>1949</v>
      </c>
      <c r="B1952" s="300">
        <f t="shared" ref="B1952:C1967" si="122">B$1*3+B452</f>
        <v>19500</v>
      </c>
      <c r="C1952" s="300">
        <f t="shared" si="122"/>
        <v>19499.16</v>
      </c>
    </row>
    <row r="1953" spans="1:3" x14ac:dyDescent="0.2">
      <c r="A1953" s="299">
        <f t="shared" si="118"/>
        <v>1950</v>
      </c>
      <c r="B1953" s="300">
        <f t="shared" si="122"/>
        <v>19510.399999999998</v>
      </c>
      <c r="C1953" s="300">
        <f t="shared" si="122"/>
        <v>19509.12</v>
      </c>
    </row>
    <row r="1954" spans="1:3" x14ac:dyDescent="0.2">
      <c r="A1954" s="299">
        <f t="shared" ref="A1954:A2005" si="123">A1953+1</f>
        <v>1951</v>
      </c>
      <c r="B1954" s="300">
        <f t="shared" si="122"/>
        <v>19520.28</v>
      </c>
      <c r="C1954" s="300">
        <f t="shared" si="122"/>
        <v>19519.199999999997</v>
      </c>
    </row>
    <row r="1955" spans="1:3" x14ac:dyDescent="0.2">
      <c r="A1955" s="299">
        <f t="shared" si="123"/>
        <v>1952</v>
      </c>
      <c r="B1955" s="300">
        <f t="shared" si="122"/>
        <v>19530.16</v>
      </c>
      <c r="C1955" s="300">
        <f t="shared" si="122"/>
        <v>19529.16</v>
      </c>
    </row>
    <row r="1956" spans="1:3" x14ac:dyDescent="0.2">
      <c r="A1956" s="299">
        <f t="shared" si="123"/>
        <v>1953</v>
      </c>
      <c r="B1956" s="300">
        <f t="shared" si="122"/>
        <v>19540.04</v>
      </c>
      <c r="C1956" s="300">
        <f t="shared" si="122"/>
        <v>19539.12</v>
      </c>
    </row>
    <row r="1957" spans="1:3" x14ac:dyDescent="0.2">
      <c r="A1957" s="299">
        <f t="shared" si="123"/>
        <v>1954</v>
      </c>
      <c r="B1957" s="300">
        <f t="shared" si="122"/>
        <v>19550.439999999999</v>
      </c>
      <c r="C1957" s="300">
        <f t="shared" si="122"/>
        <v>19549.199999999997</v>
      </c>
    </row>
    <row r="1958" spans="1:3" x14ac:dyDescent="0.2">
      <c r="A1958" s="299">
        <f t="shared" si="123"/>
        <v>1955</v>
      </c>
      <c r="B1958" s="300">
        <f t="shared" si="122"/>
        <v>19560.32</v>
      </c>
      <c r="C1958" s="300">
        <f t="shared" si="122"/>
        <v>19559.16</v>
      </c>
    </row>
    <row r="1959" spans="1:3" x14ac:dyDescent="0.2">
      <c r="A1959" s="299">
        <f t="shared" si="123"/>
        <v>1956</v>
      </c>
      <c r="B1959" s="300">
        <f t="shared" si="122"/>
        <v>19570.199999999997</v>
      </c>
      <c r="C1959" s="300">
        <f t="shared" si="122"/>
        <v>19569.12</v>
      </c>
    </row>
    <row r="1960" spans="1:3" x14ac:dyDescent="0.2">
      <c r="A1960" s="299">
        <f t="shared" si="123"/>
        <v>1957</v>
      </c>
      <c r="B1960" s="300">
        <f t="shared" si="122"/>
        <v>19580.079999999998</v>
      </c>
      <c r="C1960" s="300">
        <f t="shared" si="122"/>
        <v>19579.199999999997</v>
      </c>
    </row>
    <row r="1961" spans="1:3" x14ac:dyDescent="0.2">
      <c r="A1961" s="299">
        <f t="shared" si="123"/>
        <v>1958</v>
      </c>
      <c r="B1961" s="300">
        <f t="shared" si="122"/>
        <v>19589.96</v>
      </c>
      <c r="C1961" s="300">
        <f t="shared" si="122"/>
        <v>19589.16</v>
      </c>
    </row>
    <row r="1962" spans="1:3" x14ac:dyDescent="0.2">
      <c r="A1962" s="299">
        <f t="shared" si="123"/>
        <v>1959</v>
      </c>
      <c r="B1962" s="300">
        <f t="shared" si="122"/>
        <v>19600.36</v>
      </c>
      <c r="C1962" s="300">
        <f t="shared" si="122"/>
        <v>19599.12</v>
      </c>
    </row>
    <row r="1963" spans="1:3" x14ac:dyDescent="0.2">
      <c r="A1963" s="299">
        <f t="shared" si="123"/>
        <v>1960</v>
      </c>
      <c r="B1963" s="300">
        <f t="shared" si="122"/>
        <v>19610.239999999998</v>
      </c>
      <c r="C1963" s="300">
        <f t="shared" si="122"/>
        <v>19609.199999999997</v>
      </c>
    </row>
    <row r="1964" spans="1:3" x14ac:dyDescent="0.2">
      <c r="A1964" s="299">
        <f t="shared" si="123"/>
        <v>1961</v>
      </c>
      <c r="B1964" s="300">
        <f t="shared" si="122"/>
        <v>19620.12</v>
      </c>
      <c r="C1964" s="300">
        <f t="shared" si="122"/>
        <v>19619.16</v>
      </c>
    </row>
    <row r="1965" spans="1:3" x14ac:dyDescent="0.2">
      <c r="A1965" s="299">
        <f t="shared" si="123"/>
        <v>1962</v>
      </c>
      <c r="B1965" s="300">
        <f t="shared" si="122"/>
        <v>19630</v>
      </c>
      <c r="C1965" s="300">
        <f t="shared" si="122"/>
        <v>19629.12</v>
      </c>
    </row>
    <row r="1966" spans="1:3" x14ac:dyDescent="0.2">
      <c r="A1966" s="299">
        <f t="shared" si="123"/>
        <v>1963</v>
      </c>
      <c r="B1966" s="300">
        <f t="shared" si="122"/>
        <v>19640.399999999998</v>
      </c>
      <c r="C1966" s="300">
        <f t="shared" si="122"/>
        <v>19639.199999999997</v>
      </c>
    </row>
    <row r="1967" spans="1:3" x14ac:dyDescent="0.2">
      <c r="A1967" s="299">
        <f t="shared" si="123"/>
        <v>1964</v>
      </c>
      <c r="B1967" s="300">
        <f t="shared" si="122"/>
        <v>19650.28</v>
      </c>
      <c r="C1967" s="300">
        <f t="shared" si="122"/>
        <v>19649.16</v>
      </c>
    </row>
    <row r="1968" spans="1:3" x14ac:dyDescent="0.2">
      <c r="A1968" s="299">
        <f t="shared" si="123"/>
        <v>1965</v>
      </c>
      <c r="B1968" s="300">
        <f t="shared" ref="B1968:C1983" si="124">B$1*3+B468</f>
        <v>19660.16</v>
      </c>
      <c r="C1968" s="300">
        <f t="shared" si="124"/>
        <v>19659.12</v>
      </c>
    </row>
    <row r="1969" spans="1:3" x14ac:dyDescent="0.2">
      <c r="A1969" s="299">
        <f t="shared" si="123"/>
        <v>1966</v>
      </c>
      <c r="B1969" s="300">
        <f t="shared" si="124"/>
        <v>19670.04</v>
      </c>
      <c r="C1969" s="300">
        <f t="shared" si="124"/>
        <v>19669.199999999997</v>
      </c>
    </row>
    <row r="1970" spans="1:3" x14ac:dyDescent="0.2">
      <c r="A1970" s="299">
        <f t="shared" si="123"/>
        <v>1967</v>
      </c>
      <c r="B1970" s="300">
        <f t="shared" si="124"/>
        <v>19680.439999999999</v>
      </c>
      <c r="C1970" s="300">
        <f t="shared" si="124"/>
        <v>19679.16</v>
      </c>
    </row>
    <row r="1971" spans="1:3" x14ac:dyDescent="0.2">
      <c r="A1971" s="299">
        <f t="shared" si="123"/>
        <v>1968</v>
      </c>
      <c r="B1971" s="300">
        <f t="shared" si="124"/>
        <v>19690.32</v>
      </c>
      <c r="C1971" s="300">
        <f t="shared" si="124"/>
        <v>19689.12</v>
      </c>
    </row>
    <row r="1972" spans="1:3" x14ac:dyDescent="0.2">
      <c r="A1972" s="299">
        <f t="shared" si="123"/>
        <v>1969</v>
      </c>
      <c r="B1972" s="300">
        <f t="shared" si="124"/>
        <v>19700.199999999997</v>
      </c>
      <c r="C1972" s="300">
        <f t="shared" si="124"/>
        <v>19699.199999999997</v>
      </c>
    </row>
    <row r="1973" spans="1:3" x14ac:dyDescent="0.2">
      <c r="A1973" s="299">
        <f t="shared" si="123"/>
        <v>1970</v>
      </c>
      <c r="B1973" s="300">
        <f t="shared" si="124"/>
        <v>19710.079999999998</v>
      </c>
      <c r="C1973" s="300">
        <f t="shared" si="124"/>
        <v>19709.16</v>
      </c>
    </row>
    <row r="1974" spans="1:3" x14ac:dyDescent="0.2">
      <c r="A1974" s="299">
        <f t="shared" si="123"/>
        <v>1971</v>
      </c>
      <c r="B1974" s="300">
        <f t="shared" si="124"/>
        <v>19719.96</v>
      </c>
      <c r="C1974" s="300">
        <f t="shared" si="124"/>
        <v>19719.12</v>
      </c>
    </row>
    <row r="1975" spans="1:3" x14ac:dyDescent="0.2">
      <c r="A1975" s="299">
        <f t="shared" si="123"/>
        <v>1972</v>
      </c>
      <c r="B1975" s="300">
        <f t="shared" si="124"/>
        <v>19730.36</v>
      </c>
      <c r="C1975" s="300">
        <f t="shared" si="124"/>
        <v>19729.199999999997</v>
      </c>
    </row>
    <row r="1976" spans="1:3" x14ac:dyDescent="0.2">
      <c r="A1976" s="299">
        <f t="shared" si="123"/>
        <v>1973</v>
      </c>
      <c r="B1976" s="300">
        <f t="shared" si="124"/>
        <v>19740.239999999998</v>
      </c>
      <c r="C1976" s="300">
        <f t="shared" si="124"/>
        <v>19739.16</v>
      </c>
    </row>
    <row r="1977" spans="1:3" x14ac:dyDescent="0.2">
      <c r="A1977" s="299">
        <f t="shared" si="123"/>
        <v>1974</v>
      </c>
      <c r="B1977" s="300">
        <f t="shared" si="124"/>
        <v>19750.12</v>
      </c>
      <c r="C1977" s="300">
        <f t="shared" si="124"/>
        <v>19749.12</v>
      </c>
    </row>
    <row r="1978" spans="1:3" x14ac:dyDescent="0.2">
      <c r="A1978" s="299">
        <f t="shared" si="123"/>
        <v>1975</v>
      </c>
      <c r="B1978" s="300">
        <f t="shared" si="124"/>
        <v>19760</v>
      </c>
      <c r="C1978" s="300">
        <f t="shared" si="124"/>
        <v>19759.199999999997</v>
      </c>
    </row>
    <row r="1979" spans="1:3" x14ac:dyDescent="0.2">
      <c r="A1979" s="299">
        <f t="shared" si="123"/>
        <v>1976</v>
      </c>
      <c r="B1979" s="300">
        <f t="shared" si="124"/>
        <v>19770.399999999998</v>
      </c>
      <c r="C1979" s="300">
        <f t="shared" si="124"/>
        <v>19769.16</v>
      </c>
    </row>
    <row r="1980" spans="1:3" x14ac:dyDescent="0.2">
      <c r="A1980" s="299">
        <f t="shared" si="123"/>
        <v>1977</v>
      </c>
      <c r="B1980" s="300">
        <f t="shared" si="124"/>
        <v>19780.28</v>
      </c>
      <c r="C1980" s="300">
        <f t="shared" si="124"/>
        <v>19779.12</v>
      </c>
    </row>
    <row r="1981" spans="1:3" x14ac:dyDescent="0.2">
      <c r="A1981" s="299">
        <f t="shared" si="123"/>
        <v>1978</v>
      </c>
      <c r="B1981" s="300">
        <f t="shared" si="124"/>
        <v>19790.16</v>
      </c>
      <c r="C1981" s="300">
        <f t="shared" si="124"/>
        <v>19789.199999999997</v>
      </c>
    </row>
    <row r="1982" spans="1:3" x14ac:dyDescent="0.2">
      <c r="A1982" s="299">
        <f t="shared" si="123"/>
        <v>1979</v>
      </c>
      <c r="B1982" s="300">
        <f t="shared" si="124"/>
        <v>19800.04</v>
      </c>
      <c r="C1982" s="300">
        <f t="shared" si="124"/>
        <v>19799.16</v>
      </c>
    </row>
    <row r="1983" spans="1:3" x14ac:dyDescent="0.2">
      <c r="A1983" s="299">
        <f t="shared" si="123"/>
        <v>1980</v>
      </c>
      <c r="B1983" s="300">
        <f t="shared" si="124"/>
        <v>19810.439999999999</v>
      </c>
      <c r="C1983" s="300">
        <f t="shared" si="124"/>
        <v>19809.12</v>
      </c>
    </row>
    <row r="1984" spans="1:3" x14ac:dyDescent="0.2">
      <c r="A1984" s="299">
        <f t="shared" si="123"/>
        <v>1981</v>
      </c>
      <c r="B1984" s="300">
        <f t="shared" ref="B1984:C1999" si="125">B$1*3+B484</f>
        <v>19820.32</v>
      </c>
      <c r="C1984" s="300">
        <f t="shared" si="125"/>
        <v>19819.199999999997</v>
      </c>
    </row>
    <row r="1985" spans="1:3" x14ac:dyDescent="0.2">
      <c r="A1985" s="299">
        <f t="shared" si="123"/>
        <v>1982</v>
      </c>
      <c r="B1985" s="300">
        <f t="shared" si="125"/>
        <v>19830.199999999997</v>
      </c>
      <c r="C1985" s="300">
        <f t="shared" si="125"/>
        <v>19829.16</v>
      </c>
    </row>
    <row r="1986" spans="1:3" x14ac:dyDescent="0.2">
      <c r="A1986" s="299">
        <f t="shared" si="123"/>
        <v>1983</v>
      </c>
      <c r="B1986" s="300">
        <f t="shared" si="125"/>
        <v>19840.079999999998</v>
      </c>
      <c r="C1986" s="300">
        <f t="shared" si="125"/>
        <v>19839.12</v>
      </c>
    </row>
    <row r="1987" spans="1:3" x14ac:dyDescent="0.2">
      <c r="A1987" s="299">
        <f t="shared" si="123"/>
        <v>1984</v>
      </c>
      <c r="B1987" s="300">
        <f t="shared" si="125"/>
        <v>19849.96</v>
      </c>
      <c r="C1987" s="300">
        <f t="shared" si="125"/>
        <v>19849.199999999997</v>
      </c>
    </row>
    <row r="1988" spans="1:3" x14ac:dyDescent="0.2">
      <c r="A1988" s="299">
        <f t="shared" si="123"/>
        <v>1985</v>
      </c>
      <c r="B1988" s="300">
        <f t="shared" si="125"/>
        <v>19860.36</v>
      </c>
      <c r="C1988" s="300">
        <f t="shared" si="125"/>
        <v>19859.16</v>
      </c>
    </row>
    <row r="1989" spans="1:3" x14ac:dyDescent="0.2">
      <c r="A1989" s="299">
        <f t="shared" si="123"/>
        <v>1986</v>
      </c>
      <c r="B1989" s="300">
        <f t="shared" si="125"/>
        <v>19870.239999999998</v>
      </c>
      <c r="C1989" s="300">
        <f t="shared" si="125"/>
        <v>19869.12</v>
      </c>
    </row>
    <row r="1990" spans="1:3" x14ac:dyDescent="0.2">
      <c r="A1990" s="299">
        <f t="shared" si="123"/>
        <v>1987</v>
      </c>
      <c r="B1990" s="300">
        <f t="shared" si="125"/>
        <v>19880.12</v>
      </c>
      <c r="C1990" s="300">
        <f t="shared" si="125"/>
        <v>19879.199999999997</v>
      </c>
    </row>
    <row r="1991" spans="1:3" x14ac:dyDescent="0.2">
      <c r="A1991" s="299">
        <f t="shared" si="123"/>
        <v>1988</v>
      </c>
      <c r="B1991" s="300">
        <f t="shared" si="125"/>
        <v>19890</v>
      </c>
      <c r="C1991" s="300">
        <f t="shared" si="125"/>
        <v>19889.16</v>
      </c>
    </row>
    <row r="1992" spans="1:3" x14ac:dyDescent="0.2">
      <c r="A1992" s="299">
        <f t="shared" si="123"/>
        <v>1989</v>
      </c>
      <c r="B1992" s="300">
        <f t="shared" si="125"/>
        <v>19900.399999999998</v>
      </c>
      <c r="C1992" s="300">
        <f t="shared" si="125"/>
        <v>19899.12</v>
      </c>
    </row>
    <row r="1993" spans="1:3" x14ac:dyDescent="0.2">
      <c r="A1993" s="299">
        <f t="shared" si="123"/>
        <v>1990</v>
      </c>
      <c r="B1993" s="300">
        <f t="shared" si="125"/>
        <v>19910.28</v>
      </c>
      <c r="C1993" s="300">
        <f t="shared" si="125"/>
        <v>19909.199999999997</v>
      </c>
    </row>
    <row r="1994" spans="1:3" x14ac:dyDescent="0.2">
      <c r="A1994" s="299">
        <f t="shared" si="123"/>
        <v>1991</v>
      </c>
      <c r="B1994" s="300">
        <f t="shared" si="125"/>
        <v>19920.16</v>
      </c>
      <c r="C1994" s="300">
        <f t="shared" si="125"/>
        <v>19919.16</v>
      </c>
    </row>
    <row r="1995" spans="1:3" x14ac:dyDescent="0.2">
      <c r="A1995" s="299">
        <f t="shared" si="123"/>
        <v>1992</v>
      </c>
      <c r="B1995" s="300">
        <f t="shared" si="125"/>
        <v>19930.04</v>
      </c>
      <c r="C1995" s="300">
        <f t="shared" si="125"/>
        <v>19929.12</v>
      </c>
    </row>
    <row r="1996" spans="1:3" x14ac:dyDescent="0.2">
      <c r="A1996" s="299">
        <f t="shared" si="123"/>
        <v>1993</v>
      </c>
      <c r="B1996" s="300">
        <f t="shared" si="125"/>
        <v>19940.439999999999</v>
      </c>
      <c r="C1996" s="300">
        <f t="shared" si="125"/>
        <v>19939.199999999997</v>
      </c>
    </row>
    <row r="1997" spans="1:3" x14ac:dyDescent="0.2">
      <c r="A1997" s="299">
        <f t="shared" si="123"/>
        <v>1994</v>
      </c>
      <c r="B1997" s="300">
        <f t="shared" si="125"/>
        <v>19950.32</v>
      </c>
      <c r="C1997" s="300">
        <f t="shared" si="125"/>
        <v>19949.16</v>
      </c>
    </row>
    <row r="1998" spans="1:3" x14ac:dyDescent="0.2">
      <c r="A1998" s="299">
        <f t="shared" si="123"/>
        <v>1995</v>
      </c>
      <c r="B1998" s="300">
        <f t="shared" si="125"/>
        <v>19960.199999999997</v>
      </c>
      <c r="C1998" s="300">
        <f t="shared" si="125"/>
        <v>19959.12</v>
      </c>
    </row>
    <row r="1999" spans="1:3" x14ac:dyDescent="0.2">
      <c r="A1999" s="299">
        <f t="shared" si="123"/>
        <v>1996</v>
      </c>
      <c r="B1999" s="300">
        <f t="shared" si="125"/>
        <v>19970.079999999998</v>
      </c>
      <c r="C1999" s="300">
        <f t="shared" si="125"/>
        <v>19969.199999999997</v>
      </c>
    </row>
    <row r="2000" spans="1:3" x14ac:dyDescent="0.2">
      <c r="A2000" s="299">
        <f t="shared" si="123"/>
        <v>1997</v>
      </c>
      <c r="B2000" s="300">
        <f t="shared" ref="B2000:C2003" si="126">B$1*3+B500</f>
        <v>19979.96</v>
      </c>
      <c r="C2000" s="300">
        <f t="shared" si="126"/>
        <v>19979.16</v>
      </c>
    </row>
    <row r="2001" spans="1:3" x14ac:dyDescent="0.2">
      <c r="A2001" s="299">
        <f t="shared" si="123"/>
        <v>1998</v>
      </c>
      <c r="B2001" s="300">
        <f t="shared" si="126"/>
        <v>19990.36</v>
      </c>
      <c r="C2001" s="300">
        <f t="shared" si="126"/>
        <v>19989.12</v>
      </c>
    </row>
    <row r="2002" spans="1:3" x14ac:dyDescent="0.2">
      <c r="A2002" s="299">
        <f t="shared" si="123"/>
        <v>1999</v>
      </c>
      <c r="B2002" s="300">
        <f t="shared" si="126"/>
        <v>20000.239999999998</v>
      </c>
      <c r="C2002" s="300">
        <f t="shared" si="126"/>
        <v>19999.199999999997</v>
      </c>
    </row>
    <row r="2003" spans="1:3" x14ac:dyDescent="0.2">
      <c r="A2003" s="299">
        <f t="shared" si="123"/>
        <v>2000</v>
      </c>
      <c r="B2003" s="300">
        <f t="shared" si="126"/>
        <v>20010.12</v>
      </c>
      <c r="C2003" s="300">
        <f t="shared" si="126"/>
        <v>20009.16</v>
      </c>
    </row>
    <row r="2004" spans="1:3" x14ac:dyDescent="0.2">
      <c r="A2004" s="299">
        <f t="shared" si="123"/>
        <v>2001</v>
      </c>
      <c r="B2004" s="300">
        <f>B$1*4+B4</f>
        <v>20020.52</v>
      </c>
      <c r="C2004" s="300">
        <f>C$1*4+C4</f>
        <v>20019.240000000002</v>
      </c>
    </row>
    <row r="2005" spans="1:3" x14ac:dyDescent="0.2">
      <c r="A2005" s="299">
        <f t="shared" si="123"/>
        <v>2002</v>
      </c>
      <c r="B2005" s="300">
        <f>B$1*4+B5</f>
        <v>20030.399999999998</v>
      </c>
      <c r="C2005" s="300">
        <f>C$1*4+C5</f>
        <v>20029.2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304"/>
    <col min="2" max="3" width="10.140625" style="305" customWidth="1"/>
    <col min="4" max="16384" width="9.140625" style="301"/>
  </cols>
  <sheetData>
    <row r="1" spans="1:3" x14ac:dyDescent="0.2">
      <c r="B1" s="305">
        <f>Admin!N27</f>
        <v>34800</v>
      </c>
      <c r="C1" s="305">
        <f>Admin!N27</f>
        <v>34800</v>
      </c>
    </row>
    <row r="2" spans="1:3" ht="48" x14ac:dyDescent="0.2">
      <c r="A2" s="302" t="s">
        <v>9</v>
      </c>
      <c r="B2" s="306" t="s">
        <v>388</v>
      </c>
      <c r="C2" s="306" t="s">
        <v>389</v>
      </c>
    </row>
    <row r="3" spans="1:3" x14ac:dyDescent="0.2">
      <c r="A3" s="304">
        <v>1</v>
      </c>
      <c r="B3" s="305">
        <v>692</v>
      </c>
      <c r="C3" s="305">
        <v>3000</v>
      </c>
    </row>
    <row r="4" spans="1:3" x14ac:dyDescent="0.2">
      <c r="A4" s="304">
        <f>A3+1</f>
        <v>2</v>
      </c>
      <c r="B4" s="305">
        <v>1385</v>
      </c>
      <c r="C4" s="305">
        <v>6000</v>
      </c>
    </row>
    <row r="5" spans="1:3" x14ac:dyDescent="0.2">
      <c r="A5" s="304">
        <f t="shared" ref="A5:A54" si="0">A4+1</f>
        <v>3</v>
      </c>
      <c r="B5" s="305">
        <v>2077</v>
      </c>
      <c r="C5" s="305">
        <v>9000</v>
      </c>
    </row>
    <row r="6" spans="1:3" x14ac:dyDescent="0.2">
      <c r="A6" s="304">
        <f t="shared" si="0"/>
        <v>4</v>
      </c>
      <c r="B6" s="305">
        <v>2769</v>
      </c>
      <c r="C6" s="305">
        <v>12000</v>
      </c>
    </row>
    <row r="7" spans="1:3" x14ac:dyDescent="0.2">
      <c r="A7" s="304">
        <f t="shared" si="0"/>
        <v>5</v>
      </c>
      <c r="B7" s="305">
        <v>3462</v>
      </c>
      <c r="C7" s="305">
        <v>15000</v>
      </c>
    </row>
    <row r="8" spans="1:3" x14ac:dyDescent="0.2">
      <c r="A8" s="315">
        <f t="shared" si="0"/>
        <v>6</v>
      </c>
      <c r="B8" s="305">
        <v>4154</v>
      </c>
      <c r="C8" s="316">
        <f t="shared" ref="C8:C14" si="1">ROUND(C$1*A8/12,0)</f>
        <v>17400</v>
      </c>
    </row>
    <row r="9" spans="1:3" x14ac:dyDescent="0.2">
      <c r="A9" s="304">
        <f t="shared" si="0"/>
        <v>7</v>
      </c>
      <c r="B9" s="305">
        <v>4846</v>
      </c>
      <c r="C9" s="316">
        <f t="shared" si="1"/>
        <v>20300</v>
      </c>
    </row>
    <row r="10" spans="1:3" x14ac:dyDescent="0.2">
      <c r="A10" s="304">
        <f t="shared" si="0"/>
        <v>8</v>
      </c>
      <c r="B10" s="305">
        <v>5538</v>
      </c>
      <c r="C10" s="316">
        <f t="shared" si="1"/>
        <v>23200</v>
      </c>
    </row>
    <row r="11" spans="1:3" x14ac:dyDescent="0.2">
      <c r="A11" s="304">
        <f t="shared" si="0"/>
        <v>9</v>
      </c>
      <c r="B11" s="305">
        <v>6231</v>
      </c>
      <c r="C11" s="316">
        <f t="shared" si="1"/>
        <v>26100</v>
      </c>
    </row>
    <row r="12" spans="1:3" x14ac:dyDescent="0.2">
      <c r="A12" s="304">
        <f t="shared" si="0"/>
        <v>10</v>
      </c>
      <c r="B12" s="305">
        <v>6923</v>
      </c>
      <c r="C12" s="316">
        <f t="shared" si="1"/>
        <v>29000</v>
      </c>
    </row>
    <row r="13" spans="1:3" x14ac:dyDescent="0.2">
      <c r="A13" s="304">
        <f t="shared" si="0"/>
        <v>11</v>
      </c>
      <c r="B13" s="305">
        <v>7615</v>
      </c>
      <c r="C13" s="316">
        <f t="shared" si="1"/>
        <v>31900</v>
      </c>
    </row>
    <row r="14" spans="1:3" x14ac:dyDescent="0.2">
      <c r="A14" s="304">
        <f t="shared" si="0"/>
        <v>12</v>
      </c>
      <c r="B14" s="305">
        <v>8308</v>
      </c>
      <c r="C14" s="316">
        <f t="shared" si="1"/>
        <v>34800</v>
      </c>
    </row>
    <row r="15" spans="1:3" x14ac:dyDescent="0.2">
      <c r="A15" s="304">
        <f t="shared" si="0"/>
        <v>13</v>
      </c>
      <c r="B15" s="305">
        <v>9000</v>
      </c>
    </row>
    <row r="16" spans="1:3" x14ac:dyDescent="0.2">
      <c r="A16" s="304">
        <f t="shared" si="0"/>
        <v>14</v>
      </c>
      <c r="B16" s="305">
        <v>9692</v>
      </c>
    </row>
    <row r="17" spans="1:2" x14ac:dyDescent="0.2">
      <c r="A17" s="304">
        <f t="shared" si="0"/>
        <v>15</v>
      </c>
      <c r="B17" s="305">
        <v>10385</v>
      </c>
    </row>
    <row r="18" spans="1:2" x14ac:dyDescent="0.2">
      <c r="A18" s="304">
        <f t="shared" si="0"/>
        <v>16</v>
      </c>
      <c r="B18" s="305">
        <v>11077</v>
      </c>
    </row>
    <row r="19" spans="1:2" x14ac:dyDescent="0.2">
      <c r="A19" s="304">
        <f t="shared" si="0"/>
        <v>17</v>
      </c>
      <c r="B19" s="305">
        <v>11769</v>
      </c>
    </row>
    <row r="20" spans="1:2" x14ac:dyDescent="0.2">
      <c r="A20" s="304">
        <f t="shared" si="0"/>
        <v>18</v>
      </c>
      <c r="B20" s="305">
        <v>12462</v>
      </c>
    </row>
    <row r="21" spans="1:2" x14ac:dyDescent="0.2">
      <c r="A21" s="304">
        <f t="shared" si="0"/>
        <v>19</v>
      </c>
      <c r="B21" s="305">
        <v>13154</v>
      </c>
    </row>
    <row r="22" spans="1:2" x14ac:dyDescent="0.2">
      <c r="A22" s="304">
        <f t="shared" si="0"/>
        <v>20</v>
      </c>
      <c r="B22" s="305">
        <v>13846</v>
      </c>
    </row>
    <row r="23" spans="1:2" x14ac:dyDescent="0.2">
      <c r="A23" s="304">
        <f t="shared" si="0"/>
        <v>21</v>
      </c>
      <c r="B23" s="305">
        <v>14538</v>
      </c>
    </row>
    <row r="24" spans="1:2" x14ac:dyDescent="0.2">
      <c r="A24" s="315">
        <f t="shared" si="0"/>
        <v>22</v>
      </c>
      <c r="B24" s="316">
        <f t="shared" ref="B24:B54" si="2">ROUND(B$1*A24/52,0)</f>
        <v>14723</v>
      </c>
    </row>
    <row r="25" spans="1:2" x14ac:dyDescent="0.2">
      <c r="A25" s="304">
        <f t="shared" si="0"/>
        <v>23</v>
      </c>
      <c r="B25" s="316">
        <f t="shared" si="2"/>
        <v>15392</v>
      </c>
    </row>
    <row r="26" spans="1:2" x14ac:dyDescent="0.2">
      <c r="A26" s="304">
        <f t="shared" si="0"/>
        <v>24</v>
      </c>
      <c r="B26" s="316">
        <f t="shared" si="2"/>
        <v>16062</v>
      </c>
    </row>
    <row r="27" spans="1:2" x14ac:dyDescent="0.2">
      <c r="A27" s="304">
        <f t="shared" si="0"/>
        <v>25</v>
      </c>
      <c r="B27" s="316">
        <f t="shared" si="2"/>
        <v>16731</v>
      </c>
    </row>
    <row r="28" spans="1:2" x14ac:dyDescent="0.2">
      <c r="A28" s="304">
        <f t="shared" si="0"/>
        <v>26</v>
      </c>
      <c r="B28" s="316">
        <f t="shared" si="2"/>
        <v>17400</v>
      </c>
    </row>
    <row r="29" spans="1:2" x14ac:dyDescent="0.2">
      <c r="A29" s="304">
        <f t="shared" si="0"/>
        <v>27</v>
      </c>
      <c r="B29" s="316">
        <f t="shared" si="2"/>
        <v>18069</v>
      </c>
    </row>
    <row r="30" spans="1:2" x14ac:dyDescent="0.2">
      <c r="A30" s="304">
        <f t="shared" si="0"/>
        <v>28</v>
      </c>
      <c r="B30" s="316">
        <f t="shared" si="2"/>
        <v>18738</v>
      </c>
    </row>
    <row r="31" spans="1:2" x14ac:dyDescent="0.2">
      <c r="A31" s="304">
        <f t="shared" si="0"/>
        <v>29</v>
      </c>
      <c r="B31" s="316">
        <f t="shared" si="2"/>
        <v>19408</v>
      </c>
    </row>
    <row r="32" spans="1:2" x14ac:dyDescent="0.2">
      <c r="A32" s="304">
        <f t="shared" si="0"/>
        <v>30</v>
      </c>
      <c r="B32" s="316">
        <f t="shared" si="2"/>
        <v>20077</v>
      </c>
    </row>
    <row r="33" spans="1:2" x14ac:dyDescent="0.2">
      <c r="A33" s="304">
        <f t="shared" si="0"/>
        <v>31</v>
      </c>
      <c r="B33" s="316">
        <f t="shared" si="2"/>
        <v>20746</v>
      </c>
    </row>
    <row r="34" spans="1:2" x14ac:dyDescent="0.2">
      <c r="A34" s="304">
        <f t="shared" si="0"/>
        <v>32</v>
      </c>
      <c r="B34" s="316">
        <f t="shared" si="2"/>
        <v>21415</v>
      </c>
    </row>
    <row r="35" spans="1:2" x14ac:dyDescent="0.2">
      <c r="A35" s="304">
        <f t="shared" si="0"/>
        <v>33</v>
      </c>
      <c r="B35" s="316">
        <f t="shared" si="2"/>
        <v>22085</v>
      </c>
    </row>
    <row r="36" spans="1:2" x14ac:dyDescent="0.2">
      <c r="A36" s="304">
        <f t="shared" si="0"/>
        <v>34</v>
      </c>
      <c r="B36" s="316">
        <f t="shared" si="2"/>
        <v>22754</v>
      </c>
    </row>
    <row r="37" spans="1:2" x14ac:dyDescent="0.2">
      <c r="A37" s="304">
        <f t="shared" si="0"/>
        <v>35</v>
      </c>
      <c r="B37" s="316">
        <f t="shared" si="2"/>
        <v>23423</v>
      </c>
    </row>
    <row r="38" spans="1:2" x14ac:dyDescent="0.2">
      <c r="A38" s="304">
        <f t="shared" si="0"/>
        <v>36</v>
      </c>
      <c r="B38" s="316">
        <f t="shared" si="2"/>
        <v>24092</v>
      </c>
    </row>
    <row r="39" spans="1:2" x14ac:dyDescent="0.2">
      <c r="A39" s="304">
        <f t="shared" si="0"/>
        <v>37</v>
      </c>
      <c r="B39" s="316">
        <f t="shared" si="2"/>
        <v>24762</v>
      </c>
    </row>
    <row r="40" spans="1:2" x14ac:dyDescent="0.2">
      <c r="A40" s="304">
        <f t="shared" si="0"/>
        <v>38</v>
      </c>
      <c r="B40" s="316">
        <f t="shared" si="2"/>
        <v>25431</v>
      </c>
    </row>
    <row r="41" spans="1:2" x14ac:dyDescent="0.2">
      <c r="A41" s="304">
        <f t="shared" si="0"/>
        <v>39</v>
      </c>
      <c r="B41" s="316">
        <f t="shared" si="2"/>
        <v>26100</v>
      </c>
    </row>
    <row r="42" spans="1:2" x14ac:dyDescent="0.2">
      <c r="A42" s="304">
        <f t="shared" si="0"/>
        <v>40</v>
      </c>
      <c r="B42" s="316">
        <f t="shared" si="2"/>
        <v>26769</v>
      </c>
    </row>
    <row r="43" spans="1:2" x14ac:dyDescent="0.2">
      <c r="A43" s="304">
        <f t="shared" si="0"/>
        <v>41</v>
      </c>
      <c r="B43" s="316">
        <f t="shared" si="2"/>
        <v>27438</v>
      </c>
    </row>
    <row r="44" spans="1:2" x14ac:dyDescent="0.2">
      <c r="A44" s="304">
        <f t="shared" si="0"/>
        <v>42</v>
      </c>
      <c r="B44" s="316">
        <f t="shared" si="2"/>
        <v>28108</v>
      </c>
    </row>
    <row r="45" spans="1:2" x14ac:dyDescent="0.2">
      <c r="A45" s="304">
        <f t="shared" si="0"/>
        <v>43</v>
      </c>
      <c r="B45" s="316">
        <f t="shared" si="2"/>
        <v>28777</v>
      </c>
    </row>
    <row r="46" spans="1:2" x14ac:dyDescent="0.2">
      <c r="A46" s="304">
        <f t="shared" si="0"/>
        <v>44</v>
      </c>
      <c r="B46" s="316">
        <f t="shared" si="2"/>
        <v>29446</v>
      </c>
    </row>
    <row r="47" spans="1:2" x14ac:dyDescent="0.2">
      <c r="A47" s="304">
        <f t="shared" si="0"/>
        <v>45</v>
      </c>
      <c r="B47" s="316">
        <f t="shared" si="2"/>
        <v>30115</v>
      </c>
    </row>
    <row r="48" spans="1:2" x14ac:dyDescent="0.2">
      <c r="A48" s="304">
        <f t="shared" si="0"/>
        <v>46</v>
      </c>
      <c r="B48" s="316">
        <f t="shared" si="2"/>
        <v>30785</v>
      </c>
    </row>
    <row r="49" spans="1:2" x14ac:dyDescent="0.2">
      <c r="A49" s="304">
        <f t="shared" si="0"/>
        <v>47</v>
      </c>
      <c r="B49" s="316">
        <f t="shared" si="2"/>
        <v>31454</v>
      </c>
    </row>
    <row r="50" spans="1:2" x14ac:dyDescent="0.2">
      <c r="A50" s="304">
        <f t="shared" si="0"/>
        <v>48</v>
      </c>
      <c r="B50" s="316">
        <f t="shared" si="2"/>
        <v>32123</v>
      </c>
    </row>
    <row r="51" spans="1:2" x14ac:dyDescent="0.2">
      <c r="A51" s="304">
        <f t="shared" si="0"/>
        <v>49</v>
      </c>
      <c r="B51" s="316">
        <f t="shared" si="2"/>
        <v>32792</v>
      </c>
    </row>
    <row r="52" spans="1:2" x14ac:dyDescent="0.2">
      <c r="A52" s="304">
        <f t="shared" si="0"/>
        <v>50</v>
      </c>
      <c r="B52" s="316">
        <f t="shared" si="2"/>
        <v>33462</v>
      </c>
    </row>
    <row r="53" spans="1:2" x14ac:dyDescent="0.2">
      <c r="A53" s="304">
        <f t="shared" si="0"/>
        <v>51</v>
      </c>
      <c r="B53" s="316">
        <f t="shared" si="2"/>
        <v>34131</v>
      </c>
    </row>
    <row r="54" spans="1:2" x14ac:dyDescent="0.2">
      <c r="A54" s="304">
        <f t="shared" si="0"/>
        <v>52</v>
      </c>
      <c r="B54" s="316">
        <f t="shared" si="2"/>
        <v>34800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2" width="13.7109375" style="307" customWidth="1"/>
    <col min="3" max="10" width="13.7109375" style="300" customWidth="1"/>
    <col min="11" max="16384" width="9.140625" style="304"/>
  </cols>
  <sheetData>
    <row r="1" spans="1:10" x14ac:dyDescent="0.2">
      <c r="A1" s="307" t="s">
        <v>366</v>
      </c>
      <c r="B1" s="307">
        <f>Admin!N4</f>
        <v>90</v>
      </c>
      <c r="C1" s="307">
        <f>Admin!N6-Admin!N4</f>
        <v>15</v>
      </c>
      <c r="D1" s="307">
        <f>Admin!N5</f>
        <v>770</v>
      </c>
      <c r="E1" s="300">
        <f>Admin!N8</f>
        <v>11</v>
      </c>
      <c r="F1" s="300">
        <f>Admin!N9</f>
        <v>4.8499999999999996</v>
      </c>
      <c r="G1" s="300">
        <f>Admin!N10</f>
        <v>0</v>
      </c>
      <c r="H1" s="300">
        <f>Admin!N11</f>
        <v>1</v>
      </c>
      <c r="I1" s="300">
        <f>Admin!N14</f>
        <v>12.8</v>
      </c>
      <c r="J1" s="300">
        <f>Admin!N13</f>
        <v>1</v>
      </c>
    </row>
    <row r="2" spans="1:10" s="310" customFormat="1" ht="60" x14ac:dyDescent="0.2">
      <c r="A2" s="308" t="s">
        <v>367</v>
      </c>
      <c r="B2" s="309" t="s">
        <v>368</v>
      </c>
      <c r="C2" s="303" t="s">
        <v>369</v>
      </c>
      <c r="D2" s="303" t="s">
        <v>370</v>
      </c>
      <c r="E2" s="303" t="s">
        <v>371</v>
      </c>
      <c r="F2" s="303" t="s">
        <v>372</v>
      </c>
      <c r="G2" s="303" t="s">
        <v>373</v>
      </c>
      <c r="H2" s="303" t="s">
        <v>374</v>
      </c>
      <c r="I2" s="303" t="s">
        <v>375</v>
      </c>
      <c r="J2" s="303" t="s">
        <v>376</v>
      </c>
    </row>
    <row r="3" spans="1:10" x14ac:dyDescent="0.2">
      <c r="A3" s="307">
        <f>IF('Apr08'!$M11=" ",0,ROUND('Apr08'!$M11,0))</f>
        <v>0</v>
      </c>
      <c r="B3" s="307">
        <f>B$1</f>
        <v>90</v>
      </c>
      <c r="C3" s="300">
        <f>IF(A3&lt;B$1,0,IF(A3&lt;(B$1+C$1),A3-B3,C$1))</f>
        <v>0</v>
      </c>
      <c r="D3" s="300">
        <f>IF(A3&gt;(B3+C3),A3-B3-C3,0)</f>
        <v>0</v>
      </c>
      <c r="E3" s="311">
        <f>IF(A3&gt;D$1,(D$1-C$1-B$1)*E$1/100+(D3-D$1+C$1+B$1)*J$1/100,IF(D3&gt;0,D3*E$1/100,0))</f>
        <v>0</v>
      </c>
      <c r="F3" s="311">
        <f>IF(A3&gt;D$1,(D$1-C$1-B$1)*F$1/100+(D3-D$1+C$1+B$1)*J$1/100,IF(D3&gt;0,D3*F$1/100,0))</f>
        <v>0</v>
      </c>
      <c r="G3" s="311">
        <f>G$1</f>
        <v>0</v>
      </c>
      <c r="H3" s="311">
        <f>IF(A3&gt;G$1,(D$1-C$1-B$1)*H$1/100+(D3-D$1+C$1+B$1)*J$1/100,IF(D3&gt;0,D3*H$1/100,0))</f>
        <v>0</v>
      </c>
      <c r="I3" s="300">
        <f>IF(D3&gt;0,D3*I$1/100,0)</f>
        <v>0</v>
      </c>
      <c r="J3" s="300">
        <f>E3+I3</f>
        <v>0</v>
      </c>
    </row>
    <row r="4" spans="1:10" x14ac:dyDescent="0.2">
      <c r="A4" s="307">
        <f>IF('Apr08'!$M12=" ",0,ROUND('Apr08'!$M12,0))</f>
        <v>0</v>
      </c>
      <c r="B4" s="307">
        <f>B$1</f>
        <v>90</v>
      </c>
      <c r="C4" s="300">
        <f>IF(A4&lt;B$1,0,IF(A4&lt;(B$1+C$1),A4-B4,C$1))</f>
        <v>0</v>
      </c>
      <c r="D4" s="300">
        <f>IF(A4&gt;(B4+C4),A4-B4-C4,0)</f>
        <v>0</v>
      </c>
      <c r="E4" s="311">
        <f>IF(A4&gt;D$1,(D$1-C$1-B$1)*E$1/100+(D4-D$1+C$1+B$1)*J$1/100,IF(D4&gt;0,D4*E$1/100,0))</f>
        <v>0</v>
      </c>
      <c r="F4" s="311">
        <f>IF(A4&gt;D$1,(D$1-C$1-B$1)*F$1/100+(D4-D$1+C$1+B$1)*J$1/100,IF(D4&gt;0,D4*F$1/100,0))</f>
        <v>0</v>
      </c>
      <c r="G4" s="311">
        <f t="shared" ref="G4:G67" si="0">G$1</f>
        <v>0</v>
      </c>
      <c r="H4" s="311">
        <f>IF(A4&gt;G$1,(D$1-C$1-B$1)*H$1/100+(D4-D$1+C$1+B$1)*J$1/100,IF(D4&gt;0,D4*H$1/100,0))</f>
        <v>0</v>
      </c>
      <c r="I4" s="300">
        <f>IF(D4&gt;0,D4*I$1/100,0)</f>
        <v>0</v>
      </c>
      <c r="J4" s="300">
        <f>E4+I4</f>
        <v>0</v>
      </c>
    </row>
    <row r="5" spans="1:10" x14ac:dyDescent="0.2">
      <c r="A5" s="307">
        <f>IF('Apr08'!$M13=" ",0,ROUND('Apr08'!$M13,0))</f>
        <v>0</v>
      </c>
      <c r="B5" s="307">
        <f t="shared" ref="B5:B68" si="1">B$1</f>
        <v>90</v>
      </c>
      <c r="C5" s="300">
        <f t="shared" ref="C5:C68" si="2">IF(A5&lt;B$1,0,IF(A5&lt;(B$1+C$1),A5-B5,C$1))</f>
        <v>0</v>
      </c>
      <c r="D5" s="300">
        <f t="shared" ref="D5:D68" si="3">IF(A5&gt;(B5+C5),A5-B5-C5,0)</f>
        <v>0</v>
      </c>
      <c r="E5" s="311">
        <f t="shared" ref="E5:E68" si="4">IF(A5&gt;D$1,(D$1-C$1-B$1)*E$1/100+(D5-D$1+C$1+B$1)*J$1/100,IF(D5&gt;0,D5*E$1/100,0))</f>
        <v>0</v>
      </c>
      <c r="F5" s="311">
        <f t="shared" ref="F5:F68" si="5">IF(A5&gt;D$1,(D$1-C$1-B$1)*F$1/100+(D5-D$1+C$1+B$1)*J$1/100,IF(D5&gt;0,D5*F$1/100,0))</f>
        <v>0</v>
      </c>
      <c r="G5" s="311">
        <f t="shared" si="0"/>
        <v>0</v>
      </c>
      <c r="H5" s="311">
        <f t="shared" ref="H5:H68" si="6">IF(A5&gt;G$1,(D$1-C$1-B$1)*H$1/100+(D5-D$1+C$1+B$1)*J$1/100,IF(D5&gt;0,D5*H$1/100,0))</f>
        <v>0</v>
      </c>
      <c r="I5" s="300">
        <f t="shared" ref="I5:I68" si="7">IF(D5&gt;0,D5*I$1/100,0)</f>
        <v>0</v>
      </c>
      <c r="J5" s="300">
        <f t="shared" ref="J5:J68" si="8">E5+I5</f>
        <v>0</v>
      </c>
    </row>
    <row r="6" spans="1:10" x14ac:dyDescent="0.2">
      <c r="A6" s="307">
        <f>IF('Apr08'!$M14=" ",0,ROUND('Apr08'!$M14,0))</f>
        <v>0</v>
      </c>
      <c r="B6" s="307">
        <f t="shared" si="1"/>
        <v>90</v>
      </c>
      <c r="C6" s="300">
        <f t="shared" si="2"/>
        <v>0</v>
      </c>
      <c r="D6" s="300">
        <f t="shared" si="3"/>
        <v>0</v>
      </c>
      <c r="E6" s="311">
        <f t="shared" si="4"/>
        <v>0</v>
      </c>
      <c r="F6" s="311">
        <f t="shared" si="5"/>
        <v>0</v>
      </c>
      <c r="G6" s="311">
        <f t="shared" si="0"/>
        <v>0</v>
      </c>
      <c r="H6" s="311">
        <f t="shared" si="6"/>
        <v>0</v>
      </c>
      <c r="I6" s="300">
        <f t="shared" si="7"/>
        <v>0</v>
      </c>
      <c r="J6" s="300">
        <f t="shared" si="8"/>
        <v>0</v>
      </c>
    </row>
    <row r="7" spans="1:10" x14ac:dyDescent="0.2">
      <c r="A7" s="307">
        <f>IF('Apr08'!$M15=" ",0,ROUND('Apr08'!$M15,0))</f>
        <v>0</v>
      </c>
      <c r="B7" s="307">
        <f t="shared" si="1"/>
        <v>90</v>
      </c>
      <c r="C7" s="300">
        <f t="shared" si="2"/>
        <v>0</v>
      </c>
      <c r="D7" s="300">
        <f t="shared" si="3"/>
        <v>0</v>
      </c>
      <c r="E7" s="311">
        <f t="shared" si="4"/>
        <v>0</v>
      </c>
      <c r="F7" s="311">
        <f t="shared" si="5"/>
        <v>0</v>
      </c>
      <c r="G7" s="311">
        <f t="shared" si="0"/>
        <v>0</v>
      </c>
      <c r="H7" s="311">
        <f t="shared" si="6"/>
        <v>0</v>
      </c>
      <c r="I7" s="300">
        <f t="shared" si="7"/>
        <v>0</v>
      </c>
      <c r="J7" s="300">
        <f t="shared" si="8"/>
        <v>0</v>
      </c>
    </row>
    <row r="8" spans="1:10" x14ac:dyDescent="0.2">
      <c r="A8" s="307">
        <f>IF('Apr08'!$M16=" ",0,ROUND('Apr08'!$M16,0))</f>
        <v>0</v>
      </c>
      <c r="B8" s="307">
        <f t="shared" si="1"/>
        <v>90</v>
      </c>
      <c r="C8" s="300">
        <f t="shared" si="2"/>
        <v>0</v>
      </c>
      <c r="D8" s="300">
        <f t="shared" si="3"/>
        <v>0</v>
      </c>
      <c r="E8" s="311">
        <f t="shared" si="4"/>
        <v>0</v>
      </c>
      <c r="F8" s="311">
        <f t="shared" si="5"/>
        <v>0</v>
      </c>
      <c r="G8" s="311">
        <f t="shared" si="0"/>
        <v>0</v>
      </c>
      <c r="H8" s="311">
        <f t="shared" si="6"/>
        <v>0</v>
      </c>
      <c r="I8" s="300">
        <f t="shared" si="7"/>
        <v>0</v>
      </c>
      <c r="J8" s="300">
        <f t="shared" si="8"/>
        <v>0</v>
      </c>
    </row>
    <row r="9" spans="1:10" x14ac:dyDescent="0.2">
      <c r="A9" s="307">
        <f>IF('Apr08'!$M17=" ",0,ROUND('Apr08'!$M17,0))</f>
        <v>0</v>
      </c>
      <c r="B9" s="307">
        <f t="shared" si="1"/>
        <v>90</v>
      </c>
      <c r="C9" s="300">
        <f t="shared" si="2"/>
        <v>0</v>
      </c>
      <c r="D9" s="300">
        <f t="shared" si="3"/>
        <v>0</v>
      </c>
      <c r="E9" s="311">
        <f t="shared" si="4"/>
        <v>0</v>
      </c>
      <c r="F9" s="311">
        <f t="shared" si="5"/>
        <v>0</v>
      </c>
      <c r="G9" s="311">
        <f t="shared" si="0"/>
        <v>0</v>
      </c>
      <c r="H9" s="311">
        <f t="shared" si="6"/>
        <v>0</v>
      </c>
      <c r="I9" s="300">
        <f t="shared" si="7"/>
        <v>0</v>
      </c>
      <c r="J9" s="300">
        <f t="shared" si="8"/>
        <v>0</v>
      </c>
    </row>
    <row r="10" spans="1:10" x14ac:dyDescent="0.2">
      <c r="A10" s="307">
        <f>IF('Apr08'!$M18=" ",0,ROUND('Apr08'!$M18,0))</f>
        <v>0</v>
      </c>
      <c r="B10" s="307">
        <f t="shared" si="1"/>
        <v>90</v>
      </c>
      <c r="C10" s="300">
        <f t="shared" si="2"/>
        <v>0</v>
      </c>
      <c r="D10" s="300">
        <f t="shared" si="3"/>
        <v>0</v>
      </c>
      <c r="E10" s="311">
        <f t="shared" si="4"/>
        <v>0</v>
      </c>
      <c r="F10" s="311">
        <f t="shared" si="5"/>
        <v>0</v>
      </c>
      <c r="G10" s="311">
        <f t="shared" si="0"/>
        <v>0</v>
      </c>
      <c r="H10" s="311">
        <f t="shared" si="6"/>
        <v>0</v>
      </c>
      <c r="I10" s="300">
        <f t="shared" si="7"/>
        <v>0</v>
      </c>
      <c r="J10" s="300">
        <f t="shared" si="8"/>
        <v>0</v>
      </c>
    </row>
    <row r="11" spans="1:10" x14ac:dyDescent="0.2">
      <c r="A11" s="307">
        <f>IF('Apr08'!$M19=" ",0,ROUND('Apr08'!$M19,0))</f>
        <v>0</v>
      </c>
      <c r="B11" s="307">
        <f t="shared" si="1"/>
        <v>90</v>
      </c>
      <c r="C11" s="300">
        <f t="shared" si="2"/>
        <v>0</v>
      </c>
      <c r="D11" s="300">
        <f t="shared" si="3"/>
        <v>0</v>
      </c>
      <c r="E11" s="311">
        <f t="shared" si="4"/>
        <v>0</v>
      </c>
      <c r="F11" s="311">
        <f t="shared" si="5"/>
        <v>0</v>
      </c>
      <c r="G11" s="311">
        <f t="shared" si="0"/>
        <v>0</v>
      </c>
      <c r="H11" s="311">
        <f t="shared" si="6"/>
        <v>0</v>
      </c>
      <c r="I11" s="300">
        <f t="shared" si="7"/>
        <v>0</v>
      </c>
      <c r="J11" s="300">
        <f t="shared" si="8"/>
        <v>0</v>
      </c>
    </row>
    <row r="12" spans="1:10" x14ac:dyDescent="0.2">
      <c r="A12" s="307">
        <f>IF('Apr08'!$M20=" ",0,ROUND('Apr08'!$M20,0))</f>
        <v>0</v>
      </c>
      <c r="B12" s="307">
        <f t="shared" si="1"/>
        <v>90</v>
      </c>
      <c r="C12" s="300">
        <f t="shared" si="2"/>
        <v>0</v>
      </c>
      <c r="D12" s="300">
        <f t="shared" si="3"/>
        <v>0</v>
      </c>
      <c r="E12" s="311">
        <f t="shared" si="4"/>
        <v>0</v>
      </c>
      <c r="F12" s="311">
        <f t="shared" si="5"/>
        <v>0</v>
      </c>
      <c r="G12" s="311">
        <f t="shared" si="0"/>
        <v>0</v>
      </c>
      <c r="H12" s="311">
        <f t="shared" si="6"/>
        <v>0</v>
      </c>
      <c r="I12" s="300">
        <f t="shared" si="7"/>
        <v>0</v>
      </c>
      <c r="J12" s="300">
        <f t="shared" si="8"/>
        <v>0</v>
      </c>
    </row>
    <row r="13" spans="1:10" x14ac:dyDescent="0.2">
      <c r="A13" s="307">
        <f>IF('Apr08'!$M21=" ",0,ROUND('Apr08'!$M21,0))</f>
        <v>0</v>
      </c>
      <c r="B13" s="307">
        <f t="shared" si="1"/>
        <v>90</v>
      </c>
      <c r="C13" s="300">
        <f t="shared" si="2"/>
        <v>0</v>
      </c>
      <c r="D13" s="300">
        <f t="shared" si="3"/>
        <v>0</v>
      </c>
      <c r="E13" s="311">
        <f t="shared" si="4"/>
        <v>0</v>
      </c>
      <c r="F13" s="311">
        <f t="shared" si="5"/>
        <v>0</v>
      </c>
      <c r="G13" s="311">
        <f t="shared" si="0"/>
        <v>0</v>
      </c>
      <c r="H13" s="311">
        <f t="shared" si="6"/>
        <v>0</v>
      </c>
      <c r="I13" s="300">
        <f t="shared" si="7"/>
        <v>0</v>
      </c>
      <c r="J13" s="300">
        <f t="shared" si="8"/>
        <v>0</v>
      </c>
    </row>
    <row r="14" spans="1:10" x14ac:dyDescent="0.2">
      <c r="A14" s="307">
        <f>IF('Apr08'!$M22=" ",0,ROUND('Apr08'!$M22,0))</f>
        <v>0</v>
      </c>
      <c r="B14" s="307">
        <f t="shared" si="1"/>
        <v>90</v>
      </c>
      <c r="C14" s="300">
        <f t="shared" si="2"/>
        <v>0</v>
      </c>
      <c r="D14" s="300">
        <f t="shared" si="3"/>
        <v>0</v>
      </c>
      <c r="E14" s="311">
        <f t="shared" si="4"/>
        <v>0</v>
      </c>
      <c r="F14" s="311">
        <f t="shared" si="5"/>
        <v>0</v>
      </c>
      <c r="G14" s="311">
        <f t="shared" si="0"/>
        <v>0</v>
      </c>
      <c r="H14" s="311">
        <f t="shared" si="6"/>
        <v>0</v>
      </c>
      <c r="I14" s="300">
        <f t="shared" si="7"/>
        <v>0</v>
      </c>
      <c r="J14" s="300">
        <f t="shared" si="8"/>
        <v>0</v>
      </c>
    </row>
    <row r="15" spans="1:10" x14ac:dyDescent="0.2">
      <c r="A15" s="307">
        <f>IF('Apr08'!$M23=" ",0,ROUND('Apr08'!$M23,0))</f>
        <v>0</v>
      </c>
      <c r="B15" s="307">
        <f t="shared" si="1"/>
        <v>90</v>
      </c>
      <c r="C15" s="300">
        <f t="shared" si="2"/>
        <v>0</v>
      </c>
      <c r="D15" s="300">
        <f t="shared" si="3"/>
        <v>0</v>
      </c>
      <c r="E15" s="311">
        <f t="shared" si="4"/>
        <v>0</v>
      </c>
      <c r="F15" s="311">
        <f t="shared" si="5"/>
        <v>0</v>
      </c>
      <c r="G15" s="311">
        <f t="shared" si="0"/>
        <v>0</v>
      </c>
      <c r="H15" s="311">
        <f t="shared" si="6"/>
        <v>0</v>
      </c>
      <c r="I15" s="300">
        <f t="shared" si="7"/>
        <v>0</v>
      </c>
      <c r="J15" s="300">
        <f t="shared" si="8"/>
        <v>0</v>
      </c>
    </row>
    <row r="16" spans="1:10" x14ac:dyDescent="0.2">
      <c r="A16" s="307">
        <f>IF('Apr08'!$M24=" ",0,ROUND('Apr08'!$M24,0))</f>
        <v>0</v>
      </c>
      <c r="B16" s="307">
        <f t="shared" si="1"/>
        <v>90</v>
      </c>
      <c r="C16" s="300">
        <f t="shared" si="2"/>
        <v>0</v>
      </c>
      <c r="D16" s="300">
        <f t="shared" si="3"/>
        <v>0</v>
      </c>
      <c r="E16" s="311">
        <f t="shared" si="4"/>
        <v>0</v>
      </c>
      <c r="F16" s="311">
        <f t="shared" si="5"/>
        <v>0</v>
      </c>
      <c r="G16" s="311">
        <f t="shared" si="0"/>
        <v>0</v>
      </c>
      <c r="H16" s="311">
        <f t="shared" si="6"/>
        <v>0</v>
      </c>
      <c r="I16" s="300">
        <f t="shared" si="7"/>
        <v>0</v>
      </c>
      <c r="J16" s="300">
        <f t="shared" si="8"/>
        <v>0</v>
      </c>
    </row>
    <row r="17" spans="1:10" x14ac:dyDescent="0.2">
      <c r="A17" s="307">
        <f>IF('Apr08'!$M25=" ",0,ROUND('Apr08'!$M25,0))</f>
        <v>0</v>
      </c>
      <c r="B17" s="307">
        <f t="shared" si="1"/>
        <v>90</v>
      </c>
      <c r="C17" s="300">
        <f t="shared" si="2"/>
        <v>0</v>
      </c>
      <c r="D17" s="300">
        <f t="shared" si="3"/>
        <v>0</v>
      </c>
      <c r="E17" s="311">
        <f t="shared" si="4"/>
        <v>0</v>
      </c>
      <c r="F17" s="311">
        <f t="shared" si="5"/>
        <v>0</v>
      </c>
      <c r="G17" s="311">
        <f t="shared" si="0"/>
        <v>0</v>
      </c>
      <c r="H17" s="311">
        <f t="shared" si="6"/>
        <v>0</v>
      </c>
      <c r="I17" s="300">
        <f t="shared" si="7"/>
        <v>0</v>
      </c>
      <c r="J17" s="300">
        <f t="shared" si="8"/>
        <v>0</v>
      </c>
    </row>
    <row r="18" spans="1:10" x14ac:dyDescent="0.2">
      <c r="A18" s="307">
        <f>IF('Apr08'!$M26=" ",0,ROUND('Apr08'!$M26,0))</f>
        <v>0</v>
      </c>
      <c r="B18" s="307">
        <f t="shared" si="1"/>
        <v>90</v>
      </c>
      <c r="C18" s="300">
        <f t="shared" si="2"/>
        <v>0</v>
      </c>
      <c r="D18" s="300">
        <f t="shared" si="3"/>
        <v>0</v>
      </c>
      <c r="E18" s="311">
        <f t="shared" si="4"/>
        <v>0</v>
      </c>
      <c r="F18" s="311">
        <f t="shared" si="5"/>
        <v>0</v>
      </c>
      <c r="G18" s="311">
        <f t="shared" si="0"/>
        <v>0</v>
      </c>
      <c r="H18" s="311">
        <f t="shared" si="6"/>
        <v>0</v>
      </c>
      <c r="I18" s="300">
        <f t="shared" si="7"/>
        <v>0</v>
      </c>
      <c r="J18" s="300">
        <f t="shared" si="8"/>
        <v>0</v>
      </c>
    </row>
    <row r="19" spans="1:10" x14ac:dyDescent="0.2">
      <c r="A19" s="307">
        <f>IF('Apr08'!$M27=" ",0,ROUND('Apr08'!$M27,0))</f>
        <v>0</v>
      </c>
      <c r="B19" s="307">
        <f t="shared" si="1"/>
        <v>90</v>
      </c>
      <c r="C19" s="300">
        <f t="shared" si="2"/>
        <v>0</v>
      </c>
      <c r="D19" s="300">
        <f t="shared" si="3"/>
        <v>0</v>
      </c>
      <c r="E19" s="311">
        <f t="shared" si="4"/>
        <v>0</v>
      </c>
      <c r="F19" s="311">
        <f t="shared" si="5"/>
        <v>0</v>
      </c>
      <c r="G19" s="311">
        <f t="shared" si="0"/>
        <v>0</v>
      </c>
      <c r="H19" s="311">
        <f t="shared" si="6"/>
        <v>0</v>
      </c>
      <c r="I19" s="300">
        <f t="shared" si="7"/>
        <v>0</v>
      </c>
      <c r="J19" s="300">
        <f t="shared" si="8"/>
        <v>0</v>
      </c>
    </row>
    <row r="20" spans="1:10" x14ac:dyDescent="0.2">
      <c r="A20" s="307">
        <f>IF('Apr08'!$M28=" ",0,ROUND('Apr08'!$M28,0))</f>
        <v>0</v>
      </c>
      <c r="B20" s="307">
        <f t="shared" si="1"/>
        <v>90</v>
      </c>
      <c r="C20" s="300">
        <f t="shared" si="2"/>
        <v>0</v>
      </c>
      <c r="D20" s="300">
        <f t="shared" si="3"/>
        <v>0</v>
      </c>
      <c r="E20" s="311">
        <f t="shared" si="4"/>
        <v>0</v>
      </c>
      <c r="F20" s="311">
        <f t="shared" si="5"/>
        <v>0</v>
      </c>
      <c r="G20" s="311">
        <f t="shared" si="0"/>
        <v>0</v>
      </c>
      <c r="H20" s="311">
        <f t="shared" si="6"/>
        <v>0</v>
      </c>
      <c r="I20" s="300">
        <f t="shared" si="7"/>
        <v>0</v>
      </c>
      <c r="J20" s="300">
        <f t="shared" si="8"/>
        <v>0</v>
      </c>
    </row>
    <row r="21" spans="1:10" x14ac:dyDescent="0.2">
      <c r="A21" s="307">
        <f>IF('Apr08'!$M29=" ",0,ROUND('Apr08'!$M29,0))</f>
        <v>0</v>
      </c>
      <c r="B21" s="307">
        <f t="shared" si="1"/>
        <v>90</v>
      </c>
      <c r="C21" s="300">
        <f t="shared" si="2"/>
        <v>0</v>
      </c>
      <c r="D21" s="300">
        <f t="shared" si="3"/>
        <v>0</v>
      </c>
      <c r="E21" s="311">
        <f t="shared" si="4"/>
        <v>0</v>
      </c>
      <c r="F21" s="311">
        <f t="shared" si="5"/>
        <v>0</v>
      </c>
      <c r="G21" s="311">
        <f t="shared" si="0"/>
        <v>0</v>
      </c>
      <c r="H21" s="311">
        <f t="shared" si="6"/>
        <v>0</v>
      </c>
      <c r="I21" s="300">
        <f t="shared" si="7"/>
        <v>0</v>
      </c>
      <c r="J21" s="300">
        <f t="shared" si="8"/>
        <v>0</v>
      </c>
    </row>
    <row r="22" spans="1:10" x14ac:dyDescent="0.2">
      <c r="A22" s="307">
        <f>IF('Apr08'!$M30=" ",0,ROUND('Apr08'!$M30,0))</f>
        <v>0</v>
      </c>
      <c r="B22" s="307">
        <f t="shared" si="1"/>
        <v>90</v>
      </c>
      <c r="C22" s="300">
        <f t="shared" si="2"/>
        <v>0</v>
      </c>
      <c r="D22" s="300">
        <f t="shared" si="3"/>
        <v>0</v>
      </c>
      <c r="E22" s="311">
        <f t="shared" si="4"/>
        <v>0</v>
      </c>
      <c r="F22" s="311">
        <f t="shared" si="5"/>
        <v>0</v>
      </c>
      <c r="G22" s="311">
        <f t="shared" si="0"/>
        <v>0</v>
      </c>
      <c r="H22" s="311">
        <f t="shared" si="6"/>
        <v>0</v>
      </c>
      <c r="I22" s="300">
        <f t="shared" si="7"/>
        <v>0</v>
      </c>
      <c r="J22" s="300">
        <f t="shared" si="8"/>
        <v>0</v>
      </c>
    </row>
    <row r="23" spans="1:10" x14ac:dyDescent="0.2">
      <c r="A23" s="307">
        <f>IF('Apr08'!$M36=" ",0,ROUND('Apr08'!$M36,0))</f>
        <v>0</v>
      </c>
      <c r="B23" s="307">
        <f t="shared" si="1"/>
        <v>90</v>
      </c>
      <c r="C23" s="300">
        <f t="shared" si="2"/>
        <v>0</v>
      </c>
      <c r="D23" s="300">
        <f t="shared" si="3"/>
        <v>0</v>
      </c>
      <c r="E23" s="311">
        <f t="shared" si="4"/>
        <v>0</v>
      </c>
      <c r="F23" s="311">
        <f t="shared" si="5"/>
        <v>0</v>
      </c>
      <c r="G23" s="311">
        <f t="shared" si="0"/>
        <v>0</v>
      </c>
      <c r="H23" s="311">
        <f t="shared" si="6"/>
        <v>0</v>
      </c>
      <c r="I23" s="300">
        <f t="shared" si="7"/>
        <v>0</v>
      </c>
      <c r="J23" s="300">
        <f t="shared" si="8"/>
        <v>0</v>
      </c>
    </row>
    <row r="24" spans="1:10" x14ac:dyDescent="0.2">
      <c r="A24" s="307">
        <f>IF('Apr08'!$M37=" ",0,ROUND('Apr08'!$M37,0))</f>
        <v>0</v>
      </c>
      <c r="B24" s="307">
        <f t="shared" si="1"/>
        <v>90</v>
      </c>
      <c r="C24" s="300">
        <f t="shared" si="2"/>
        <v>0</v>
      </c>
      <c r="D24" s="300">
        <f t="shared" si="3"/>
        <v>0</v>
      </c>
      <c r="E24" s="311">
        <f t="shared" si="4"/>
        <v>0</v>
      </c>
      <c r="F24" s="311">
        <f t="shared" si="5"/>
        <v>0</v>
      </c>
      <c r="G24" s="311">
        <f t="shared" si="0"/>
        <v>0</v>
      </c>
      <c r="H24" s="311">
        <f t="shared" si="6"/>
        <v>0</v>
      </c>
      <c r="I24" s="300">
        <f t="shared" si="7"/>
        <v>0</v>
      </c>
      <c r="J24" s="300">
        <f t="shared" si="8"/>
        <v>0</v>
      </c>
    </row>
    <row r="25" spans="1:10" x14ac:dyDescent="0.2">
      <c r="A25" s="307">
        <f>IF('Apr08'!$M38=" ",0,ROUND('Apr08'!$M38,0))</f>
        <v>0</v>
      </c>
      <c r="B25" s="307">
        <f t="shared" si="1"/>
        <v>90</v>
      </c>
      <c r="C25" s="300">
        <f t="shared" si="2"/>
        <v>0</v>
      </c>
      <c r="D25" s="300">
        <f t="shared" si="3"/>
        <v>0</v>
      </c>
      <c r="E25" s="311">
        <f t="shared" si="4"/>
        <v>0</v>
      </c>
      <c r="F25" s="311">
        <f t="shared" si="5"/>
        <v>0</v>
      </c>
      <c r="G25" s="311">
        <f t="shared" si="0"/>
        <v>0</v>
      </c>
      <c r="H25" s="311">
        <f t="shared" si="6"/>
        <v>0</v>
      </c>
      <c r="I25" s="300">
        <f t="shared" si="7"/>
        <v>0</v>
      </c>
      <c r="J25" s="300">
        <f t="shared" si="8"/>
        <v>0</v>
      </c>
    </row>
    <row r="26" spans="1:10" x14ac:dyDescent="0.2">
      <c r="A26" s="307">
        <f>IF('Apr08'!$M39=" ",0,ROUND('Apr08'!$M39,0))</f>
        <v>0</v>
      </c>
      <c r="B26" s="307">
        <f t="shared" si="1"/>
        <v>90</v>
      </c>
      <c r="C26" s="300">
        <f t="shared" si="2"/>
        <v>0</v>
      </c>
      <c r="D26" s="300">
        <f t="shared" si="3"/>
        <v>0</v>
      </c>
      <c r="E26" s="311">
        <f t="shared" si="4"/>
        <v>0</v>
      </c>
      <c r="F26" s="311">
        <f t="shared" si="5"/>
        <v>0</v>
      </c>
      <c r="G26" s="311">
        <f t="shared" si="0"/>
        <v>0</v>
      </c>
      <c r="H26" s="311">
        <f t="shared" si="6"/>
        <v>0</v>
      </c>
      <c r="I26" s="300">
        <f t="shared" si="7"/>
        <v>0</v>
      </c>
      <c r="J26" s="300">
        <f t="shared" si="8"/>
        <v>0</v>
      </c>
    </row>
    <row r="27" spans="1:10" x14ac:dyDescent="0.2">
      <c r="A27" s="307">
        <f>IF('Apr08'!$M40=" ",0,ROUND('Apr08'!$M40,0))</f>
        <v>0</v>
      </c>
      <c r="B27" s="307">
        <f t="shared" si="1"/>
        <v>90</v>
      </c>
      <c r="C27" s="300">
        <f t="shared" si="2"/>
        <v>0</v>
      </c>
      <c r="D27" s="300">
        <f t="shared" si="3"/>
        <v>0</v>
      </c>
      <c r="E27" s="311">
        <f t="shared" si="4"/>
        <v>0</v>
      </c>
      <c r="F27" s="311">
        <f t="shared" si="5"/>
        <v>0</v>
      </c>
      <c r="G27" s="311">
        <f t="shared" si="0"/>
        <v>0</v>
      </c>
      <c r="H27" s="311">
        <f t="shared" si="6"/>
        <v>0</v>
      </c>
      <c r="I27" s="300">
        <f t="shared" si="7"/>
        <v>0</v>
      </c>
      <c r="J27" s="300">
        <f t="shared" si="8"/>
        <v>0</v>
      </c>
    </row>
    <row r="28" spans="1:10" x14ac:dyDescent="0.2">
      <c r="A28" s="307">
        <f>IF('Apr08'!$M41=" ",0,ROUND('Apr08'!$M41,0))</f>
        <v>0</v>
      </c>
      <c r="B28" s="307">
        <f t="shared" si="1"/>
        <v>90</v>
      </c>
      <c r="C28" s="300">
        <f t="shared" si="2"/>
        <v>0</v>
      </c>
      <c r="D28" s="300">
        <f t="shared" si="3"/>
        <v>0</v>
      </c>
      <c r="E28" s="311">
        <f t="shared" si="4"/>
        <v>0</v>
      </c>
      <c r="F28" s="311">
        <f t="shared" si="5"/>
        <v>0</v>
      </c>
      <c r="G28" s="311">
        <f t="shared" si="0"/>
        <v>0</v>
      </c>
      <c r="H28" s="311">
        <f t="shared" si="6"/>
        <v>0</v>
      </c>
      <c r="I28" s="300">
        <f t="shared" si="7"/>
        <v>0</v>
      </c>
      <c r="J28" s="300">
        <f t="shared" si="8"/>
        <v>0</v>
      </c>
    </row>
    <row r="29" spans="1:10" x14ac:dyDescent="0.2">
      <c r="A29" s="307">
        <f>IF('Apr08'!$M42=" ",0,ROUND('Apr08'!$M42,0))</f>
        <v>0</v>
      </c>
      <c r="B29" s="307">
        <f t="shared" si="1"/>
        <v>90</v>
      </c>
      <c r="C29" s="300">
        <f t="shared" si="2"/>
        <v>0</v>
      </c>
      <c r="D29" s="300">
        <f t="shared" si="3"/>
        <v>0</v>
      </c>
      <c r="E29" s="311">
        <f t="shared" si="4"/>
        <v>0</v>
      </c>
      <c r="F29" s="311">
        <f t="shared" si="5"/>
        <v>0</v>
      </c>
      <c r="G29" s="311">
        <f t="shared" si="0"/>
        <v>0</v>
      </c>
      <c r="H29" s="311">
        <f t="shared" si="6"/>
        <v>0</v>
      </c>
      <c r="I29" s="300">
        <f t="shared" si="7"/>
        <v>0</v>
      </c>
      <c r="J29" s="300">
        <f t="shared" si="8"/>
        <v>0</v>
      </c>
    </row>
    <row r="30" spans="1:10" x14ac:dyDescent="0.2">
      <c r="A30" s="307">
        <f>IF('Apr08'!$M43=" ",0,ROUND('Apr08'!$M43,0))</f>
        <v>0</v>
      </c>
      <c r="B30" s="307">
        <f t="shared" si="1"/>
        <v>90</v>
      </c>
      <c r="C30" s="300">
        <f t="shared" si="2"/>
        <v>0</v>
      </c>
      <c r="D30" s="300">
        <f t="shared" si="3"/>
        <v>0</v>
      </c>
      <c r="E30" s="311">
        <f t="shared" si="4"/>
        <v>0</v>
      </c>
      <c r="F30" s="311">
        <f t="shared" si="5"/>
        <v>0</v>
      </c>
      <c r="G30" s="311">
        <f t="shared" si="0"/>
        <v>0</v>
      </c>
      <c r="H30" s="311">
        <f t="shared" si="6"/>
        <v>0</v>
      </c>
      <c r="I30" s="300">
        <f t="shared" si="7"/>
        <v>0</v>
      </c>
      <c r="J30" s="300">
        <f t="shared" si="8"/>
        <v>0</v>
      </c>
    </row>
    <row r="31" spans="1:10" x14ac:dyDescent="0.2">
      <c r="A31" s="307">
        <f>IF('Apr08'!$M44=" ",0,ROUND('Apr08'!$M44,0))</f>
        <v>0</v>
      </c>
      <c r="B31" s="307">
        <f t="shared" si="1"/>
        <v>90</v>
      </c>
      <c r="C31" s="300">
        <f t="shared" si="2"/>
        <v>0</v>
      </c>
      <c r="D31" s="300">
        <f t="shared" si="3"/>
        <v>0</v>
      </c>
      <c r="E31" s="311">
        <f t="shared" si="4"/>
        <v>0</v>
      </c>
      <c r="F31" s="311">
        <f t="shared" si="5"/>
        <v>0</v>
      </c>
      <c r="G31" s="311">
        <f t="shared" si="0"/>
        <v>0</v>
      </c>
      <c r="H31" s="311">
        <f t="shared" si="6"/>
        <v>0</v>
      </c>
      <c r="I31" s="300">
        <f t="shared" si="7"/>
        <v>0</v>
      </c>
      <c r="J31" s="300">
        <f t="shared" si="8"/>
        <v>0</v>
      </c>
    </row>
    <row r="32" spans="1:10" x14ac:dyDescent="0.2">
      <c r="A32" s="307">
        <f>IF('Apr08'!$M45=" ",0,ROUND('Apr08'!$M45,0))</f>
        <v>0</v>
      </c>
      <c r="B32" s="307">
        <f t="shared" si="1"/>
        <v>90</v>
      </c>
      <c r="C32" s="300">
        <f t="shared" si="2"/>
        <v>0</v>
      </c>
      <c r="D32" s="300">
        <f t="shared" si="3"/>
        <v>0</v>
      </c>
      <c r="E32" s="311">
        <f t="shared" si="4"/>
        <v>0</v>
      </c>
      <c r="F32" s="311">
        <f t="shared" si="5"/>
        <v>0</v>
      </c>
      <c r="G32" s="311">
        <f t="shared" si="0"/>
        <v>0</v>
      </c>
      <c r="H32" s="311">
        <f t="shared" si="6"/>
        <v>0</v>
      </c>
      <c r="I32" s="300">
        <f t="shared" si="7"/>
        <v>0</v>
      </c>
      <c r="J32" s="300">
        <f t="shared" si="8"/>
        <v>0</v>
      </c>
    </row>
    <row r="33" spans="1:10" x14ac:dyDescent="0.2">
      <c r="A33" s="307">
        <f>IF('Apr08'!$M46=" ",0,ROUND('Apr08'!$M46,0))</f>
        <v>0</v>
      </c>
      <c r="B33" s="307">
        <f t="shared" si="1"/>
        <v>90</v>
      </c>
      <c r="C33" s="300">
        <f t="shared" si="2"/>
        <v>0</v>
      </c>
      <c r="D33" s="300">
        <f t="shared" si="3"/>
        <v>0</v>
      </c>
      <c r="E33" s="311">
        <f t="shared" si="4"/>
        <v>0</v>
      </c>
      <c r="F33" s="311">
        <f t="shared" si="5"/>
        <v>0</v>
      </c>
      <c r="G33" s="311">
        <f t="shared" si="0"/>
        <v>0</v>
      </c>
      <c r="H33" s="311">
        <f t="shared" si="6"/>
        <v>0</v>
      </c>
      <c r="I33" s="300">
        <f t="shared" si="7"/>
        <v>0</v>
      </c>
      <c r="J33" s="300">
        <f t="shared" si="8"/>
        <v>0</v>
      </c>
    </row>
    <row r="34" spans="1:10" x14ac:dyDescent="0.2">
      <c r="A34" s="307">
        <f>IF('Apr08'!$M47=" ",0,ROUND('Apr08'!$M47,0))</f>
        <v>0</v>
      </c>
      <c r="B34" s="307">
        <f t="shared" si="1"/>
        <v>90</v>
      </c>
      <c r="C34" s="300">
        <f t="shared" si="2"/>
        <v>0</v>
      </c>
      <c r="D34" s="300">
        <f t="shared" si="3"/>
        <v>0</v>
      </c>
      <c r="E34" s="311">
        <f t="shared" si="4"/>
        <v>0</v>
      </c>
      <c r="F34" s="311">
        <f t="shared" si="5"/>
        <v>0</v>
      </c>
      <c r="G34" s="311">
        <f t="shared" si="0"/>
        <v>0</v>
      </c>
      <c r="H34" s="311">
        <f t="shared" si="6"/>
        <v>0</v>
      </c>
      <c r="I34" s="300">
        <f t="shared" si="7"/>
        <v>0</v>
      </c>
      <c r="J34" s="300">
        <f t="shared" si="8"/>
        <v>0</v>
      </c>
    </row>
    <row r="35" spans="1:10" x14ac:dyDescent="0.2">
      <c r="A35" s="307">
        <f>IF('Apr08'!$M48=" ",0,ROUND('Apr08'!$M48,0))</f>
        <v>0</v>
      </c>
      <c r="B35" s="307">
        <f t="shared" si="1"/>
        <v>90</v>
      </c>
      <c r="C35" s="300">
        <f t="shared" si="2"/>
        <v>0</v>
      </c>
      <c r="D35" s="300">
        <f t="shared" si="3"/>
        <v>0</v>
      </c>
      <c r="E35" s="311">
        <f t="shared" si="4"/>
        <v>0</v>
      </c>
      <c r="F35" s="311">
        <f t="shared" si="5"/>
        <v>0</v>
      </c>
      <c r="G35" s="311">
        <f t="shared" si="0"/>
        <v>0</v>
      </c>
      <c r="H35" s="311">
        <f t="shared" si="6"/>
        <v>0</v>
      </c>
      <c r="I35" s="300">
        <f t="shared" si="7"/>
        <v>0</v>
      </c>
      <c r="J35" s="300">
        <f t="shared" si="8"/>
        <v>0</v>
      </c>
    </row>
    <row r="36" spans="1:10" x14ac:dyDescent="0.2">
      <c r="A36" s="307">
        <f>IF('Apr08'!$M49=" ",0,ROUND('Apr08'!$M49,0))</f>
        <v>0</v>
      </c>
      <c r="B36" s="307">
        <f t="shared" si="1"/>
        <v>90</v>
      </c>
      <c r="C36" s="300">
        <f t="shared" si="2"/>
        <v>0</v>
      </c>
      <c r="D36" s="300">
        <f t="shared" si="3"/>
        <v>0</v>
      </c>
      <c r="E36" s="311">
        <f t="shared" si="4"/>
        <v>0</v>
      </c>
      <c r="F36" s="311">
        <f t="shared" si="5"/>
        <v>0</v>
      </c>
      <c r="G36" s="311">
        <f t="shared" si="0"/>
        <v>0</v>
      </c>
      <c r="H36" s="311">
        <f t="shared" si="6"/>
        <v>0</v>
      </c>
      <c r="I36" s="300">
        <f t="shared" si="7"/>
        <v>0</v>
      </c>
      <c r="J36" s="300">
        <f t="shared" si="8"/>
        <v>0</v>
      </c>
    </row>
    <row r="37" spans="1:10" x14ac:dyDescent="0.2">
      <c r="A37" s="307">
        <f>IF('Apr08'!$M50=" ",0,ROUND('Apr08'!$M50,0))</f>
        <v>0</v>
      </c>
      <c r="B37" s="307">
        <f t="shared" si="1"/>
        <v>90</v>
      </c>
      <c r="C37" s="300">
        <f t="shared" si="2"/>
        <v>0</v>
      </c>
      <c r="D37" s="300">
        <f t="shared" si="3"/>
        <v>0</v>
      </c>
      <c r="E37" s="311">
        <f t="shared" si="4"/>
        <v>0</v>
      </c>
      <c r="F37" s="311">
        <f t="shared" si="5"/>
        <v>0</v>
      </c>
      <c r="G37" s="311">
        <f t="shared" si="0"/>
        <v>0</v>
      </c>
      <c r="H37" s="311">
        <f t="shared" si="6"/>
        <v>0</v>
      </c>
      <c r="I37" s="300">
        <f t="shared" si="7"/>
        <v>0</v>
      </c>
      <c r="J37" s="300">
        <f t="shared" si="8"/>
        <v>0</v>
      </c>
    </row>
    <row r="38" spans="1:10" x14ac:dyDescent="0.2">
      <c r="A38" s="307">
        <f>IF('Apr08'!$M51=" ",0,ROUND('Apr08'!$M51,0))</f>
        <v>0</v>
      </c>
      <c r="B38" s="307">
        <f t="shared" si="1"/>
        <v>90</v>
      </c>
      <c r="C38" s="300">
        <f t="shared" si="2"/>
        <v>0</v>
      </c>
      <c r="D38" s="300">
        <f t="shared" si="3"/>
        <v>0</v>
      </c>
      <c r="E38" s="311">
        <f t="shared" si="4"/>
        <v>0</v>
      </c>
      <c r="F38" s="311">
        <f t="shared" si="5"/>
        <v>0</v>
      </c>
      <c r="G38" s="311">
        <f t="shared" si="0"/>
        <v>0</v>
      </c>
      <c r="H38" s="311">
        <f t="shared" si="6"/>
        <v>0</v>
      </c>
      <c r="I38" s="300">
        <f t="shared" si="7"/>
        <v>0</v>
      </c>
      <c r="J38" s="300">
        <f t="shared" si="8"/>
        <v>0</v>
      </c>
    </row>
    <row r="39" spans="1:10" x14ac:dyDescent="0.2">
      <c r="A39" s="307">
        <f>IF('Apr08'!$M52=" ",0,ROUND('Apr08'!$M52,0))</f>
        <v>0</v>
      </c>
      <c r="B39" s="307">
        <f t="shared" si="1"/>
        <v>90</v>
      </c>
      <c r="C39" s="300">
        <f t="shared" si="2"/>
        <v>0</v>
      </c>
      <c r="D39" s="300">
        <f t="shared" si="3"/>
        <v>0</v>
      </c>
      <c r="E39" s="311">
        <f t="shared" si="4"/>
        <v>0</v>
      </c>
      <c r="F39" s="311">
        <f t="shared" si="5"/>
        <v>0</v>
      </c>
      <c r="G39" s="311">
        <f t="shared" si="0"/>
        <v>0</v>
      </c>
      <c r="H39" s="311">
        <f t="shared" si="6"/>
        <v>0</v>
      </c>
      <c r="I39" s="300">
        <f t="shared" si="7"/>
        <v>0</v>
      </c>
      <c r="J39" s="300">
        <f t="shared" si="8"/>
        <v>0</v>
      </c>
    </row>
    <row r="40" spans="1:10" x14ac:dyDescent="0.2">
      <c r="A40" s="307">
        <f>IF('Apr08'!$M53=" ",0,ROUND('Apr08'!$M53,0))</f>
        <v>0</v>
      </c>
      <c r="B40" s="307">
        <f t="shared" si="1"/>
        <v>90</v>
      </c>
      <c r="C40" s="300">
        <f t="shared" si="2"/>
        <v>0</v>
      </c>
      <c r="D40" s="300">
        <f t="shared" si="3"/>
        <v>0</v>
      </c>
      <c r="E40" s="311">
        <f t="shared" si="4"/>
        <v>0</v>
      </c>
      <c r="F40" s="311">
        <f t="shared" si="5"/>
        <v>0</v>
      </c>
      <c r="G40" s="311">
        <f t="shared" si="0"/>
        <v>0</v>
      </c>
      <c r="H40" s="311">
        <f t="shared" si="6"/>
        <v>0</v>
      </c>
      <c r="I40" s="300">
        <f t="shared" si="7"/>
        <v>0</v>
      </c>
      <c r="J40" s="300">
        <f t="shared" si="8"/>
        <v>0</v>
      </c>
    </row>
    <row r="41" spans="1:10" x14ac:dyDescent="0.2">
      <c r="A41" s="307">
        <f>IF('Apr08'!$M54=" ",0,ROUND('Apr08'!$M54,0))</f>
        <v>0</v>
      </c>
      <c r="B41" s="307">
        <f t="shared" si="1"/>
        <v>90</v>
      </c>
      <c r="C41" s="300">
        <f t="shared" si="2"/>
        <v>0</v>
      </c>
      <c r="D41" s="300">
        <f t="shared" si="3"/>
        <v>0</v>
      </c>
      <c r="E41" s="311">
        <f t="shared" si="4"/>
        <v>0</v>
      </c>
      <c r="F41" s="311">
        <f t="shared" si="5"/>
        <v>0</v>
      </c>
      <c r="G41" s="311">
        <f t="shared" si="0"/>
        <v>0</v>
      </c>
      <c r="H41" s="311">
        <f t="shared" si="6"/>
        <v>0</v>
      </c>
      <c r="I41" s="300">
        <f t="shared" si="7"/>
        <v>0</v>
      </c>
      <c r="J41" s="300">
        <f t="shared" si="8"/>
        <v>0</v>
      </c>
    </row>
    <row r="42" spans="1:10" x14ac:dyDescent="0.2">
      <c r="A42" s="307">
        <f>IF('Apr08'!$M55=" ",0,ROUND('Apr08'!$M55,0))</f>
        <v>0</v>
      </c>
      <c r="B42" s="307">
        <f t="shared" si="1"/>
        <v>90</v>
      </c>
      <c r="C42" s="300">
        <f t="shared" si="2"/>
        <v>0</v>
      </c>
      <c r="D42" s="300">
        <f t="shared" si="3"/>
        <v>0</v>
      </c>
      <c r="E42" s="311">
        <f t="shared" si="4"/>
        <v>0</v>
      </c>
      <c r="F42" s="311">
        <f t="shared" si="5"/>
        <v>0</v>
      </c>
      <c r="G42" s="311">
        <f t="shared" si="0"/>
        <v>0</v>
      </c>
      <c r="H42" s="311">
        <f t="shared" si="6"/>
        <v>0</v>
      </c>
      <c r="I42" s="300">
        <f t="shared" si="7"/>
        <v>0</v>
      </c>
      <c r="J42" s="300">
        <f t="shared" si="8"/>
        <v>0</v>
      </c>
    </row>
    <row r="43" spans="1:10" x14ac:dyDescent="0.2">
      <c r="A43" s="307">
        <f>IF('Apr08'!$M61=" ",0,ROUND('Apr08'!$M61,0))</f>
        <v>0</v>
      </c>
      <c r="B43" s="307">
        <f t="shared" si="1"/>
        <v>90</v>
      </c>
      <c r="C43" s="300">
        <f t="shared" si="2"/>
        <v>0</v>
      </c>
      <c r="D43" s="300">
        <f t="shared" si="3"/>
        <v>0</v>
      </c>
      <c r="E43" s="311">
        <f t="shared" si="4"/>
        <v>0</v>
      </c>
      <c r="F43" s="311">
        <f t="shared" si="5"/>
        <v>0</v>
      </c>
      <c r="G43" s="311">
        <f t="shared" si="0"/>
        <v>0</v>
      </c>
      <c r="H43" s="311">
        <f t="shared" si="6"/>
        <v>0</v>
      </c>
      <c r="I43" s="300">
        <f t="shared" si="7"/>
        <v>0</v>
      </c>
      <c r="J43" s="300">
        <f t="shared" si="8"/>
        <v>0</v>
      </c>
    </row>
    <row r="44" spans="1:10" x14ac:dyDescent="0.2">
      <c r="A44" s="307">
        <f>IF('Apr08'!$M62=" ",0,ROUND('Apr08'!$M62,0))</f>
        <v>0</v>
      </c>
      <c r="B44" s="307">
        <f t="shared" si="1"/>
        <v>90</v>
      </c>
      <c r="C44" s="300">
        <f t="shared" si="2"/>
        <v>0</v>
      </c>
      <c r="D44" s="300">
        <f t="shared" si="3"/>
        <v>0</v>
      </c>
      <c r="E44" s="311">
        <f t="shared" si="4"/>
        <v>0</v>
      </c>
      <c r="F44" s="311">
        <f t="shared" si="5"/>
        <v>0</v>
      </c>
      <c r="G44" s="311">
        <f t="shared" si="0"/>
        <v>0</v>
      </c>
      <c r="H44" s="311">
        <f t="shared" si="6"/>
        <v>0</v>
      </c>
      <c r="I44" s="300">
        <f t="shared" si="7"/>
        <v>0</v>
      </c>
      <c r="J44" s="300">
        <f t="shared" si="8"/>
        <v>0</v>
      </c>
    </row>
    <row r="45" spans="1:10" x14ac:dyDescent="0.2">
      <c r="A45" s="307">
        <f>IF('Apr08'!$M63=" ",0,ROUND('Apr08'!$M63,0))</f>
        <v>0</v>
      </c>
      <c r="B45" s="307">
        <f t="shared" si="1"/>
        <v>90</v>
      </c>
      <c r="C45" s="300">
        <f t="shared" si="2"/>
        <v>0</v>
      </c>
      <c r="D45" s="300">
        <f t="shared" si="3"/>
        <v>0</v>
      </c>
      <c r="E45" s="311">
        <f t="shared" si="4"/>
        <v>0</v>
      </c>
      <c r="F45" s="311">
        <f t="shared" si="5"/>
        <v>0</v>
      </c>
      <c r="G45" s="311">
        <f t="shared" si="0"/>
        <v>0</v>
      </c>
      <c r="H45" s="311">
        <f t="shared" si="6"/>
        <v>0</v>
      </c>
      <c r="I45" s="300">
        <f t="shared" si="7"/>
        <v>0</v>
      </c>
      <c r="J45" s="300">
        <f t="shared" si="8"/>
        <v>0</v>
      </c>
    </row>
    <row r="46" spans="1:10" x14ac:dyDescent="0.2">
      <c r="A46" s="307">
        <f>IF('Apr08'!$M64=" ",0,ROUND('Apr08'!$M64,0))</f>
        <v>0</v>
      </c>
      <c r="B46" s="307">
        <f t="shared" si="1"/>
        <v>90</v>
      </c>
      <c r="C46" s="300">
        <f t="shared" si="2"/>
        <v>0</v>
      </c>
      <c r="D46" s="300">
        <f t="shared" si="3"/>
        <v>0</v>
      </c>
      <c r="E46" s="311">
        <f t="shared" si="4"/>
        <v>0</v>
      </c>
      <c r="F46" s="311">
        <f t="shared" si="5"/>
        <v>0</v>
      </c>
      <c r="G46" s="311">
        <f t="shared" si="0"/>
        <v>0</v>
      </c>
      <c r="H46" s="311">
        <f t="shared" si="6"/>
        <v>0</v>
      </c>
      <c r="I46" s="300">
        <f t="shared" si="7"/>
        <v>0</v>
      </c>
      <c r="J46" s="300">
        <f t="shared" si="8"/>
        <v>0</v>
      </c>
    </row>
    <row r="47" spans="1:10" x14ac:dyDescent="0.2">
      <c r="A47" s="307">
        <f>IF('Apr08'!$M65=" ",0,ROUND('Apr08'!$M65,0))</f>
        <v>0</v>
      </c>
      <c r="B47" s="307">
        <f t="shared" si="1"/>
        <v>90</v>
      </c>
      <c r="C47" s="300">
        <f t="shared" si="2"/>
        <v>0</v>
      </c>
      <c r="D47" s="300">
        <f t="shared" si="3"/>
        <v>0</v>
      </c>
      <c r="E47" s="311">
        <f t="shared" si="4"/>
        <v>0</v>
      </c>
      <c r="F47" s="311">
        <f t="shared" si="5"/>
        <v>0</v>
      </c>
      <c r="G47" s="311">
        <f t="shared" si="0"/>
        <v>0</v>
      </c>
      <c r="H47" s="311">
        <f t="shared" si="6"/>
        <v>0</v>
      </c>
      <c r="I47" s="300">
        <f t="shared" si="7"/>
        <v>0</v>
      </c>
      <c r="J47" s="300">
        <f t="shared" si="8"/>
        <v>0</v>
      </c>
    </row>
    <row r="48" spans="1:10" x14ac:dyDescent="0.2">
      <c r="A48" s="307">
        <f>IF('Apr08'!$M66=" ",0,ROUND('Apr08'!$M66,0))</f>
        <v>0</v>
      </c>
      <c r="B48" s="307">
        <f t="shared" si="1"/>
        <v>90</v>
      </c>
      <c r="C48" s="300">
        <f t="shared" si="2"/>
        <v>0</v>
      </c>
      <c r="D48" s="300">
        <f t="shared" si="3"/>
        <v>0</v>
      </c>
      <c r="E48" s="311">
        <f t="shared" si="4"/>
        <v>0</v>
      </c>
      <c r="F48" s="311">
        <f t="shared" si="5"/>
        <v>0</v>
      </c>
      <c r="G48" s="311">
        <f t="shared" si="0"/>
        <v>0</v>
      </c>
      <c r="H48" s="311">
        <f t="shared" si="6"/>
        <v>0</v>
      </c>
      <c r="I48" s="300">
        <f t="shared" si="7"/>
        <v>0</v>
      </c>
      <c r="J48" s="300">
        <f t="shared" si="8"/>
        <v>0</v>
      </c>
    </row>
    <row r="49" spans="1:10" x14ac:dyDescent="0.2">
      <c r="A49" s="307">
        <f>IF('Apr08'!$M67=" ",0,ROUND('Apr08'!$M67,0))</f>
        <v>0</v>
      </c>
      <c r="B49" s="307">
        <f t="shared" si="1"/>
        <v>90</v>
      </c>
      <c r="C49" s="300">
        <f t="shared" si="2"/>
        <v>0</v>
      </c>
      <c r="D49" s="300">
        <f t="shared" si="3"/>
        <v>0</v>
      </c>
      <c r="E49" s="311">
        <f t="shared" si="4"/>
        <v>0</v>
      </c>
      <c r="F49" s="311">
        <f t="shared" si="5"/>
        <v>0</v>
      </c>
      <c r="G49" s="311">
        <f t="shared" si="0"/>
        <v>0</v>
      </c>
      <c r="H49" s="311">
        <f t="shared" si="6"/>
        <v>0</v>
      </c>
      <c r="I49" s="300">
        <f t="shared" si="7"/>
        <v>0</v>
      </c>
      <c r="J49" s="300">
        <f t="shared" si="8"/>
        <v>0</v>
      </c>
    </row>
    <row r="50" spans="1:10" x14ac:dyDescent="0.2">
      <c r="A50" s="307">
        <f>IF('Apr08'!$M68=" ",0,ROUND('Apr08'!$M68,0))</f>
        <v>0</v>
      </c>
      <c r="B50" s="307">
        <f t="shared" si="1"/>
        <v>90</v>
      </c>
      <c r="C50" s="300">
        <f t="shared" si="2"/>
        <v>0</v>
      </c>
      <c r="D50" s="300">
        <f t="shared" si="3"/>
        <v>0</v>
      </c>
      <c r="E50" s="311">
        <f t="shared" si="4"/>
        <v>0</v>
      </c>
      <c r="F50" s="311">
        <f t="shared" si="5"/>
        <v>0</v>
      </c>
      <c r="G50" s="311">
        <f t="shared" si="0"/>
        <v>0</v>
      </c>
      <c r="H50" s="311">
        <f t="shared" si="6"/>
        <v>0</v>
      </c>
      <c r="I50" s="300">
        <f t="shared" si="7"/>
        <v>0</v>
      </c>
      <c r="J50" s="300">
        <f t="shared" si="8"/>
        <v>0</v>
      </c>
    </row>
    <row r="51" spans="1:10" x14ac:dyDescent="0.2">
      <c r="A51" s="307">
        <f>IF('Apr08'!$M69=" ",0,ROUND('Apr08'!$M69,0))</f>
        <v>0</v>
      </c>
      <c r="B51" s="307">
        <f t="shared" si="1"/>
        <v>90</v>
      </c>
      <c r="C51" s="300">
        <f t="shared" si="2"/>
        <v>0</v>
      </c>
      <c r="D51" s="300">
        <f t="shared" si="3"/>
        <v>0</v>
      </c>
      <c r="E51" s="311">
        <f t="shared" si="4"/>
        <v>0</v>
      </c>
      <c r="F51" s="311">
        <f t="shared" si="5"/>
        <v>0</v>
      </c>
      <c r="G51" s="311">
        <f t="shared" si="0"/>
        <v>0</v>
      </c>
      <c r="H51" s="311">
        <f t="shared" si="6"/>
        <v>0</v>
      </c>
      <c r="I51" s="300">
        <f t="shared" si="7"/>
        <v>0</v>
      </c>
      <c r="J51" s="300">
        <f t="shared" si="8"/>
        <v>0</v>
      </c>
    </row>
    <row r="52" spans="1:10" x14ac:dyDescent="0.2">
      <c r="A52" s="307">
        <f>IF('Apr08'!$M70=" ",0,ROUND('Apr08'!$M70,0))</f>
        <v>0</v>
      </c>
      <c r="B52" s="307">
        <f t="shared" si="1"/>
        <v>90</v>
      </c>
      <c r="C52" s="300">
        <f t="shared" si="2"/>
        <v>0</v>
      </c>
      <c r="D52" s="300">
        <f t="shared" si="3"/>
        <v>0</v>
      </c>
      <c r="E52" s="311">
        <f t="shared" si="4"/>
        <v>0</v>
      </c>
      <c r="F52" s="311">
        <f t="shared" si="5"/>
        <v>0</v>
      </c>
      <c r="G52" s="311">
        <f t="shared" si="0"/>
        <v>0</v>
      </c>
      <c r="H52" s="311">
        <f t="shared" si="6"/>
        <v>0</v>
      </c>
      <c r="I52" s="300">
        <f t="shared" si="7"/>
        <v>0</v>
      </c>
      <c r="J52" s="300">
        <f t="shared" si="8"/>
        <v>0</v>
      </c>
    </row>
    <row r="53" spans="1:10" x14ac:dyDescent="0.2">
      <c r="A53" s="307">
        <f>IF('Apr08'!$M71=" ",0,ROUND('Apr08'!$M71,0))</f>
        <v>0</v>
      </c>
      <c r="B53" s="307">
        <f t="shared" si="1"/>
        <v>90</v>
      </c>
      <c r="C53" s="300">
        <f t="shared" si="2"/>
        <v>0</v>
      </c>
      <c r="D53" s="300">
        <f t="shared" si="3"/>
        <v>0</v>
      </c>
      <c r="E53" s="311">
        <f t="shared" si="4"/>
        <v>0</v>
      </c>
      <c r="F53" s="311">
        <f t="shared" si="5"/>
        <v>0</v>
      </c>
      <c r="G53" s="311">
        <f t="shared" si="0"/>
        <v>0</v>
      </c>
      <c r="H53" s="311">
        <f t="shared" si="6"/>
        <v>0</v>
      </c>
      <c r="I53" s="300">
        <f t="shared" si="7"/>
        <v>0</v>
      </c>
      <c r="J53" s="300">
        <f t="shared" si="8"/>
        <v>0</v>
      </c>
    </row>
    <row r="54" spans="1:10" x14ac:dyDescent="0.2">
      <c r="A54" s="307">
        <f>IF('Apr08'!$M72=" ",0,ROUND('Apr08'!$M72,0))</f>
        <v>0</v>
      </c>
      <c r="B54" s="307">
        <f t="shared" si="1"/>
        <v>90</v>
      </c>
      <c r="C54" s="300">
        <f t="shared" si="2"/>
        <v>0</v>
      </c>
      <c r="D54" s="300">
        <f t="shared" si="3"/>
        <v>0</v>
      </c>
      <c r="E54" s="311">
        <f t="shared" si="4"/>
        <v>0</v>
      </c>
      <c r="F54" s="311">
        <f t="shared" si="5"/>
        <v>0</v>
      </c>
      <c r="G54" s="311">
        <f t="shared" si="0"/>
        <v>0</v>
      </c>
      <c r="H54" s="311">
        <f t="shared" si="6"/>
        <v>0</v>
      </c>
      <c r="I54" s="300">
        <f t="shared" si="7"/>
        <v>0</v>
      </c>
      <c r="J54" s="300">
        <f t="shared" si="8"/>
        <v>0</v>
      </c>
    </row>
    <row r="55" spans="1:10" x14ac:dyDescent="0.2">
      <c r="A55" s="307">
        <f>IF('Apr08'!$M73=" ",0,ROUND('Apr08'!$M73,0))</f>
        <v>0</v>
      </c>
      <c r="B55" s="307">
        <f t="shared" si="1"/>
        <v>90</v>
      </c>
      <c r="C55" s="300">
        <f t="shared" si="2"/>
        <v>0</v>
      </c>
      <c r="D55" s="300">
        <f t="shared" si="3"/>
        <v>0</v>
      </c>
      <c r="E55" s="311">
        <f t="shared" si="4"/>
        <v>0</v>
      </c>
      <c r="F55" s="311">
        <f t="shared" si="5"/>
        <v>0</v>
      </c>
      <c r="G55" s="311">
        <f t="shared" si="0"/>
        <v>0</v>
      </c>
      <c r="H55" s="311">
        <f t="shared" si="6"/>
        <v>0</v>
      </c>
      <c r="I55" s="300">
        <f t="shared" si="7"/>
        <v>0</v>
      </c>
      <c r="J55" s="300">
        <f t="shared" si="8"/>
        <v>0</v>
      </c>
    </row>
    <row r="56" spans="1:10" x14ac:dyDescent="0.2">
      <c r="A56" s="307">
        <f>IF('Apr08'!$M74=" ",0,ROUND('Apr08'!$M74,0))</f>
        <v>0</v>
      </c>
      <c r="B56" s="307">
        <f t="shared" si="1"/>
        <v>90</v>
      </c>
      <c r="C56" s="300">
        <f t="shared" si="2"/>
        <v>0</v>
      </c>
      <c r="D56" s="300">
        <f t="shared" si="3"/>
        <v>0</v>
      </c>
      <c r="E56" s="311">
        <f t="shared" si="4"/>
        <v>0</v>
      </c>
      <c r="F56" s="311">
        <f t="shared" si="5"/>
        <v>0</v>
      </c>
      <c r="G56" s="311">
        <f t="shared" si="0"/>
        <v>0</v>
      </c>
      <c r="H56" s="311">
        <f t="shared" si="6"/>
        <v>0</v>
      </c>
      <c r="I56" s="300">
        <f t="shared" si="7"/>
        <v>0</v>
      </c>
      <c r="J56" s="300">
        <f t="shared" si="8"/>
        <v>0</v>
      </c>
    </row>
    <row r="57" spans="1:10" x14ac:dyDescent="0.2">
      <c r="A57" s="307">
        <f>IF('Apr08'!$M75=" ",0,ROUND('Apr08'!$M75,0))</f>
        <v>0</v>
      </c>
      <c r="B57" s="307">
        <f t="shared" si="1"/>
        <v>90</v>
      </c>
      <c r="C57" s="300">
        <f t="shared" si="2"/>
        <v>0</v>
      </c>
      <c r="D57" s="300">
        <f t="shared" si="3"/>
        <v>0</v>
      </c>
      <c r="E57" s="311">
        <f t="shared" si="4"/>
        <v>0</v>
      </c>
      <c r="F57" s="311">
        <f t="shared" si="5"/>
        <v>0</v>
      </c>
      <c r="G57" s="311">
        <f t="shared" si="0"/>
        <v>0</v>
      </c>
      <c r="H57" s="311">
        <f t="shared" si="6"/>
        <v>0</v>
      </c>
      <c r="I57" s="300">
        <f t="shared" si="7"/>
        <v>0</v>
      </c>
      <c r="J57" s="300">
        <f t="shared" si="8"/>
        <v>0</v>
      </c>
    </row>
    <row r="58" spans="1:10" x14ac:dyDescent="0.2">
      <c r="A58" s="307">
        <f>IF('Apr08'!$M76=" ",0,ROUND('Apr08'!$M76,0))</f>
        <v>0</v>
      </c>
      <c r="B58" s="307">
        <f t="shared" si="1"/>
        <v>90</v>
      </c>
      <c r="C58" s="300">
        <f t="shared" si="2"/>
        <v>0</v>
      </c>
      <c r="D58" s="300">
        <f t="shared" si="3"/>
        <v>0</v>
      </c>
      <c r="E58" s="311">
        <f t="shared" si="4"/>
        <v>0</v>
      </c>
      <c r="F58" s="311">
        <f t="shared" si="5"/>
        <v>0</v>
      </c>
      <c r="G58" s="311">
        <f t="shared" si="0"/>
        <v>0</v>
      </c>
      <c r="H58" s="311">
        <f t="shared" si="6"/>
        <v>0</v>
      </c>
      <c r="I58" s="300">
        <f t="shared" si="7"/>
        <v>0</v>
      </c>
      <c r="J58" s="300">
        <f t="shared" si="8"/>
        <v>0</v>
      </c>
    </row>
    <row r="59" spans="1:10" x14ac:dyDescent="0.2">
      <c r="A59" s="307">
        <f>IF('Apr08'!$M77=" ",0,ROUND('Apr08'!$M77,0))</f>
        <v>0</v>
      </c>
      <c r="B59" s="307">
        <f t="shared" si="1"/>
        <v>90</v>
      </c>
      <c r="C59" s="300">
        <f t="shared" si="2"/>
        <v>0</v>
      </c>
      <c r="D59" s="300">
        <f t="shared" si="3"/>
        <v>0</v>
      </c>
      <c r="E59" s="311">
        <f t="shared" si="4"/>
        <v>0</v>
      </c>
      <c r="F59" s="311">
        <f t="shared" si="5"/>
        <v>0</v>
      </c>
      <c r="G59" s="311">
        <f t="shared" si="0"/>
        <v>0</v>
      </c>
      <c r="H59" s="311">
        <f t="shared" si="6"/>
        <v>0</v>
      </c>
      <c r="I59" s="300">
        <f t="shared" si="7"/>
        <v>0</v>
      </c>
      <c r="J59" s="300">
        <f t="shared" si="8"/>
        <v>0</v>
      </c>
    </row>
    <row r="60" spans="1:10" x14ac:dyDescent="0.2">
      <c r="A60" s="307">
        <f>IF('Apr08'!$M78=" ",0,ROUND('Apr08'!$M78,0))</f>
        <v>0</v>
      </c>
      <c r="B60" s="307">
        <f t="shared" si="1"/>
        <v>90</v>
      </c>
      <c r="C60" s="300">
        <f t="shared" si="2"/>
        <v>0</v>
      </c>
      <c r="D60" s="300">
        <f t="shared" si="3"/>
        <v>0</v>
      </c>
      <c r="E60" s="311">
        <f t="shared" si="4"/>
        <v>0</v>
      </c>
      <c r="F60" s="311">
        <f t="shared" si="5"/>
        <v>0</v>
      </c>
      <c r="G60" s="311">
        <f t="shared" si="0"/>
        <v>0</v>
      </c>
      <c r="H60" s="311">
        <f t="shared" si="6"/>
        <v>0</v>
      </c>
      <c r="I60" s="300">
        <f t="shared" si="7"/>
        <v>0</v>
      </c>
      <c r="J60" s="300">
        <f t="shared" si="8"/>
        <v>0</v>
      </c>
    </row>
    <row r="61" spans="1:10" x14ac:dyDescent="0.2">
      <c r="A61" s="307">
        <f>IF('Apr08'!$M79=" ",0,ROUND('Apr08'!$M79,0))</f>
        <v>0</v>
      </c>
      <c r="B61" s="307">
        <f t="shared" si="1"/>
        <v>90</v>
      </c>
      <c r="C61" s="300">
        <f t="shared" si="2"/>
        <v>0</v>
      </c>
      <c r="D61" s="300">
        <f t="shared" si="3"/>
        <v>0</v>
      </c>
      <c r="E61" s="311">
        <f t="shared" si="4"/>
        <v>0</v>
      </c>
      <c r="F61" s="311">
        <f t="shared" si="5"/>
        <v>0</v>
      </c>
      <c r="G61" s="311">
        <f t="shared" si="0"/>
        <v>0</v>
      </c>
      <c r="H61" s="311">
        <f t="shared" si="6"/>
        <v>0</v>
      </c>
      <c r="I61" s="300">
        <f t="shared" si="7"/>
        <v>0</v>
      </c>
      <c r="J61" s="300">
        <f t="shared" si="8"/>
        <v>0</v>
      </c>
    </row>
    <row r="62" spans="1:10" x14ac:dyDescent="0.2">
      <c r="A62" s="307">
        <f>IF('Apr08'!$M80=" ",0,ROUND('Apr08'!$M80,0))</f>
        <v>0</v>
      </c>
      <c r="B62" s="307">
        <f t="shared" si="1"/>
        <v>90</v>
      </c>
      <c r="C62" s="300">
        <f t="shared" si="2"/>
        <v>0</v>
      </c>
      <c r="D62" s="300">
        <f t="shared" si="3"/>
        <v>0</v>
      </c>
      <c r="E62" s="311">
        <f t="shared" si="4"/>
        <v>0</v>
      </c>
      <c r="F62" s="311">
        <f t="shared" si="5"/>
        <v>0</v>
      </c>
      <c r="G62" s="311">
        <f t="shared" si="0"/>
        <v>0</v>
      </c>
      <c r="H62" s="311">
        <f t="shared" si="6"/>
        <v>0</v>
      </c>
      <c r="I62" s="300">
        <f t="shared" si="7"/>
        <v>0</v>
      </c>
      <c r="J62" s="300">
        <f t="shared" si="8"/>
        <v>0</v>
      </c>
    </row>
    <row r="63" spans="1:10" x14ac:dyDescent="0.2">
      <c r="A63" s="307">
        <f>IF('Apr08'!$M86=" ",0,ROUND('Apr08'!$M86,0))</f>
        <v>0</v>
      </c>
      <c r="B63" s="307">
        <f t="shared" si="1"/>
        <v>90</v>
      </c>
      <c r="C63" s="300">
        <f t="shared" si="2"/>
        <v>0</v>
      </c>
      <c r="D63" s="300">
        <f t="shared" si="3"/>
        <v>0</v>
      </c>
      <c r="E63" s="311">
        <f t="shared" si="4"/>
        <v>0</v>
      </c>
      <c r="F63" s="311">
        <f t="shared" si="5"/>
        <v>0</v>
      </c>
      <c r="G63" s="311">
        <f t="shared" si="0"/>
        <v>0</v>
      </c>
      <c r="H63" s="311">
        <f t="shared" si="6"/>
        <v>0</v>
      </c>
      <c r="I63" s="300">
        <f t="shared" si="7"/>
        <v>0</v>
      </c>
      <c r="J63" s="300">
        <f t="shared" si="8"/>
        <v>0</v>
      </c>
    </row>
    <row r="64" spans="1:10" x14ac:dyDescent="0.2">
      <c r="A64" s="307">
        <f>IF('Apr08'!$M87=" ",0,ROUND('Apr08'!$M87,0))</f>
        <v>0</v>
      </c>
      <c r="B64" s="307">
        <f t="shared" si="1"/>
        <v>90</v>
      </c>
      <c r="C64" s="300">
        <f t="shared" si="2"/>
        <v>0</v>
      </c>
      <c r="D64" s="300">
        <f t="shared" si="3"/>
        <v>0</v>
      </c>
      <c r="E64" s="311">
        <f t="shared" si="4"/>
        <v>0</v>
      </c>
      <c r="F64" s="311">
        <f t="shared" si="5"/>
        <v>0</v>
      </c>
      <c r="G64" s="311">
        <f t="shared" si="0"/>
        <v>0</v>
      </c>
      <c r="H64" s="311">
        <f t="shared" si="6"/>
        <v>0</v>
      </c>
      <c r="I64" s="300">
        <f t="shared" si="7"/>
        <v>0</v>
      </c>
      <c r="J64" s="300">
        <f t="shared" si="8"/>
        <v>0</v>
      </c>
    </row>
    <row r="65" spans="1:10" x14ac:dyDescent="0.2">
      <c r="A65" s="307">
        <f>IF('Apr08'!$M88=" ",0,ROUND('Apr08'!$M88,0))</f>
        <v>0</v>
      </c>
      <c r="B65" s="307">
        <f t="shared" si="1"/>
        <v>90</v>
      </c>
      <c r="C65" s="300">
        <f t="shared" si="2"/>
        <v>0</v>
      </c>
      <c r="D65" s="300">
        <f t="shared" si="3"/>
        <v>0</v>
      </c>
      <c r="E65" s="311">
        <f t="shared" si="4"/>
        <v>0</v>
      </c>
      <c r="F65" s="311">
        <f t="shared" si="5"/>
        <v>0</v>
      </c>
      <c r="G65" s="311">
        <f t="shared" si="0"/>
        <v>0</v>
      </c>
      <c r="H65" s="311">
        <f t="shared" si="6"/>
        <v>0</v>
      </c>
      <c r="I65" s="300">
        <f t="shared" si="7"/>
        <v>0</v>
      </c>
      <c r="J65" s="300">
        <f t="shared" si="8"/>
        <v>0</v>
      </c>
    </row>
    <row r="66" spans="1:10" x14ac:dyDescent="0.2">
      <c r="A66" s="307">
        <f>IF('Apr08'!$M89=" ",0,ROUND('Apr08'!$M89,0))</f>
        <v>0</v>
      </c>
      <c r="B66" s="307">
        <f t="shared" si="1"/>
        <v>90</v>
      </c>
      <c r="C66" s="300">
        <f t="shared" si="2"/>
        <v>0</v>
      </c>
      <c r="D66" s="300">
        <f t="shared" si="3"/>
        <v>0</v>
      </c>
      <c r="E66" s="311">
        <f t="shared" si="4"/>
        <v>0</v>
      </c>
      <c r="F66" s="311">
        <f t="shared" si="5"/>
        <v>0</v>
      </c>
      <c r="G66" s="311">
        <f t="shared" si="0"/>
        <v>0</v>
      </c>
      <c r="H66" s="311">
        <f t="shared" si="6"/>
        <v>0</v>
      </c>
      <c r="I66" s="300">
        <f t="shared" si="7"/>
        <v>0</v>
      </c>
      <c r="J66" s="300">
        <f t="shared" si="8"/>
        <v>0</v>
      </c>
    </row>
    <row r="67" spans="1:10" x14ac:dyDescent="0.2">
      <c r="A67" s="307">
        <f>IF('Apr08'!$M90=" ",0,ROUND('Apr08'!$M90,0))</f>
        <v>0</v>
      </c>
      <c r="B67" s="307">
        <f t="shared" si="1"/>
        <v>90</v>
      </c>
      <c r="C67" s="300">
        <f t="shared" si="2"/>
        <v>0</v>
      </c>
      <c r="D67" s="300">
        <f t="shared" si="3"/>
        <v>0</v>
      </c>
      <c r="E67" s="311">
        <f t="shared" si="4"/>
        <v>0</v>
      </c>
      <c r="F67" s="311">
        <f t="shared" si="5"/>
        <v>0</v>
      </c>
      <c r="G67" s="311">
        <f t="shared" si="0"/>
        <v>0</v>
      </c>
      <c r="H67" s="311">
        <f t="shared" si="6"/>
        <v>0</v>
      </c>
      <c r="I67" s="300">
        <f t="shared" si="7"/>
        <v>0</v>
      </c>
      <c r="J67" s="300">
        <f t="shared" si="8"/>
        <v>0</v>
      </c>
    </row>
    <row r="68" spans="1:10" x14ac:dyDescent="0.2">
      <c r="A68" s="307">
        <f>IF('Apr08'!$M91=" ",0,ROUND('Apr08'!$M91,0))</f>
        <v>0</v>
      </c>
      <c r="B68" s="307">
        <f t="shared" si="1"/>
        <v>90</v>
      </c>
      <c r="C68" s="300">
        <f t="shared" si="2"/>
        <v>0</v>
      </c>
      <c r="D68" s="300">
        <f t="shared" si="3"/>
        <v>0</v>
      </c>
      <c r="E68" s="311">
        <f t="shared" si="4"/>
        <v>0</v>
      </c>
      <c r="F68" s="311">
        <f t="shared" si="5"/>
        <v>0</v>
      </c>
      <c r="G68" s="311">
        <f t="shared" ref="G68:G131" si="9">G$1</f>
        <v>0</v>
      </c>
      <c r="H68" s="311">
        <f t="shared" si="6"/>
        <v>0</v>
      </c>
      <c r="I68" s="300">
        <f t="shared" si="7"/>
        <v>0</v>
      </c>
      <c r="J68" s="300">
        <f t="shared" si="8"/>
        <v>0</v>
      </c>
    </row>
    <row r="69" spans="1:10" x14ac:dyDescent="0.2">
      <c r="A69" s="307">
        <f>IF('Apr08'!$M92=" ",0,ROUND('Apr08'!$M92,0))</f>
        <v>0</v>
      </c>
      <c r="B69" s="307">
        <f t="shared" ref="B69:B132" si="10">B$1</f>
        <v>90</v>
      </c>
      <c r="C69" s="300">
        <f t="shared" ref="C69:C132" si="11">IF(A69&lt;B$1,0,IF(A69&lt;(B$1+C$1),A69-B69,C$1))</f>
        <v>0</v>
      </c>
      <c r="D69" s="300">
        <f t="shared" ref="D69:D132" si="12">IF(A69&gt;(B69+C69),A69-B69-C69,0)</f>
        <v>0</v>
      </c>
      <c r="E69" s="311">
        <f t="shared" ref="E69:E132" si="13">IF(A69&gt;D$1,(D$1-C$1-B$1)*E$1/100+(D69-D$1+C$1+B$1)*J$1/100,IF(D69&gt;0,D69*E$1/100,0))</f>
        <v>0</v>
      </c>
      <c r="F69" s="311">
        <f t="shared" ref="F69:F132" si="14">IF(A69&gt;D$1,(D$1-C$1-B$1)*F$1/100+(D69-D$1+C$1+B$1)*J$1/100,IF(D69&gt;0,D69*F$1/100,0))</f>
        <v>0</v>
      </c>
      <c r="G69" s="311">
        <f t="shared" si="9"/>
        <v>0</v>
      </c>
      <c r="H69" s="311">
        <f t="shared" ref="H69:H132" si="15">IF(A69&gt;G$1,(D$1-C$1-B$1)*H$1/100+(D69-D$1+C$1+B$1)*J$1/100,IF(D69&gt;0,D69*H$1/100,0))</f>
        <v>0</v>
      </c>
      <c r="I69" s="300">
        <f t="shared" ref="I69:I132" si="16">IF(D69&gt;0,D69*I$1/100,0)</f>
        <v>0</v>
      </c>
      <c r="J69" s="300">
        <f t="shared" ref="J69:J132" si="17">E69+I69</f>
        <v>0</v>
      </c>
    </row>
    <row r="70" spans="1:10" x14ac:dyDescent="0.2">
      <c r="A70" s="307">
        <f>IF('Apr08'!$M93=" ",0,ROUND('Apr08'!$M93,0))</f>
        <v>0</v>
      </c>
      <c r="B70" s="307">
        <f t="shared" si="10"/>
        <v>90</v>
      </c>
      <c r="C70" s="300">
        <f t="shared" si="11"/>
        <v>0</v>
      </c>
      <c r="D70" s="300">
        <f t="shared" si="12"/>
        <v>0</v>
      </c>
      <c r="E70" s="311">
        <f t="shared" si="13"/>
        <v>0</v>
      </c>
      <c r="F70" s="311">
        <f t="shared" si="14"/>
        <v>0</v>
      </c>
      <c r="G70" s="311">
        <f t="shared" si="9"/>
        <v>0</v>
      </c>
      <c r="H70" s="311">
        <f t="shared" si="15"/>
        <v>0</v>
      </c>
      <c r="I70" s="300">
        <f t="shared" si="16"/>
        <v>0</v>
      </c>
      <c r="J70" s="300">
        <f t="shared" si="17"/>
        <v>0</v>
      </c>
    </row>
    <row r="71" spans="1:10" x14ac:dyDescent="0.2">
      <c r="A71" s="307">
        <f>IF('Apr08'!$M94=" ",0,ROUND('Apr08'!$M94,0))</f>
        <v>0</v>
      </c>
      <c r="B71" s="307">
        <f t="shared" si="10"/>
        <v>90</v>
      </c>
      <c r="C71" s="300">
        <f t="shared" si="11"/>
        <v>0</v>
      </c>
      <c r="D71" s="300">
        <f t="shared" si="12"/>
        <v>0</v>
      </c>
      <c r="E71" s="311">
        <f t="shared" si="13"/>
        <v>0</v>
      </c>
      <c r="F71" s="311">
        <f t="shared" si="14"/>
        <v>0</v>
      </c>
      <c r="G71" s="311">
        <f t="shared" si="9"/>
        <v>0</v>
      </c>
      <c r="H71" s="311">
        <f t="shared" si="15"/>
        <v>0</v>
      </c>
      <c r="I71" s="300">
        <f t="shared" si="16"/>
        <v>0</v>
      </c>
      <c r="J71" s="300">
        <f t="shared" si="17"/>
        <v>0</v>
      </c>
    </row>
    <row r="72" spans="1:10" x14ac:dyDescent="0.2">
      <c r="A72" s="307">
        <f>IF('Apr08'!$M95=" ",0,ROUND('Apr08'!$M95,0))</f>
        <v>0</v>
      </c>
      <c r="B72" s="307">
        <f t="shared" si="10"/>
        <v>90</v>
      </c>
      <c r="C72" s="300">
        <f t="shared" si="11"/>
        <v>0</v>
      </c>
      <c r="D72" s="300">
        <f t="shared" si="12"/>
        <v>0</v>
      </c>
      <c r="E72" s="311">
        <f t="shared" si="13"/>
        <v>0</v>
      </c>
      <c r="F72" s="311">
        <f t="shared" si="14"/>
        <v>0</v>
      </c>
      <c r="G72" s="311">
        <f t="shared" si="9"/>
        <v>0</v>
      </c>
      <c r="H72" s="311">
        <f t="shared" si="15"/>
        <v>0</v>
      </c>
      <c r="I72" s="300">
        <f t="shared" si="16"/>
        <v>0</v>
      </c>
      <c r="J72" s="300">
        <f t="shared" si="17"/>
        <v>0</v>
      </c>
    </row>
    <row r="73" spans="1:10" x14ac:dyDescent="0.2">
      <c r="A73" s="307">
        <f>IF('Apr08'!$M96=" ",0,ROUND('Apr08'!$M96,0))</f>
        <v>0</v>
      </c>
      <c r="B73" s="307">
        <f t="shared" si="10"/>
        <v>90</v>
      </c>
      <c r="C73" s="300">
        <f t="shared" si="11"/>
        <v>0</v>
      </c>
      <c r="D73" s="300">
        <f t="shared" si="12"/>
        <v>0</v>
      </c>
      <c r="E73" s="311">
        <f t="shared" si="13"/>
        <v>0</v>
      </c>
      <c r="F73" s="311">
        <f t="shared" si="14"/>
        <v>0</v>
      </c>
      <c r="G73" s="311">
        <f t="shared" si="9"/>
        <v>0</v>
      </c>
      <c r="H73" s="311">
        <f t="shared" si="15"/>
        <v>0</v>
      </c>
      <c r="I73" s="300">
        <f t="shared" si="16"/>
        <v>0</v>
      </c>
      <c r="J73" s="300">
        <f t="shared" si="17"/>
        <v>0</v>
      </c>
    </row>
    <row r="74" spans="1:10" x14ac:dyDescent="0.2">
      <c r="A74" s="307">
        <f>IF('Apr08'!$M97=" ",0,ROUND('Apr08'!$M97,0))</f>
        <v>0</v>
      </c>
      <c r="B74" s="307">
        <f t="shared" si="10"/>
        <v>90</v>
      </c>
      <c r="C74" s="300">
        <f t="shared" si="11"/>
        <v>0</v>
      </c>
      <c r="D74" s="300">
        <f t="shared" si="12"/>
        <v>0</v>
      </c>
      <c r="E74" s="311">
        <f t="shared" si="13"/>
        <v>0</v>
      </c>
      <c r="F74" s="311">
        <f t="shared" si="14"/>
        <v>0</v>
      </c>
      <c r="G74" s="311">
        <f t="shared" si="9"/>
        <v>0</v>
      </c>
      <c r="H74" s="311">
        <f t="shared" si="15"/>
        <v>0</v>
      </c>
      <c r="I74" s="300">
        <f t="shared" si="16"/>
        <v>0</v>
      </c>
      <c r="J74" s="300">
        <f t="shared" si="17"/>
        <v>0</v>
      </c>
    </row>
    <row r="75" spans="1:10" x14ac:dyDescent="0.2">
      <c r="A75" s="307">
        <f>IF('Apr08'!$M98=" ",0,ROUND('Apr08'!$M98,0))</f>
        <v>0</v>
      </c>
      <c r="B75" s="307">
        <f t="shared" si="10"/>
        <v>90</v>
      </c>
      <c r="C75" s="300">
        <f t="shared" si="11"/>
        <v>0</v>
      </c>
      <c r="D75" s="300">
        <f t="shared" si="12"/>
        <v>0</v>
      </c>
      <c r="E75" s="311">
        <f t="shared" si="13"/>
        <v>0</v>
      </c>
      <c r="F75" s="311">
        <f t="shared" si="14"/>
        <v>0</v>
      </c>
      <c r="G75" s="311">
        <f t="shared" si="9"/>
        <v>0</v>
      </c>
      <c r="H75" s="311">
        <f t="shared" si="15"/>
        <v>0</v>
      </c>
      <c r="I75" s="300">
        <f t="shared" si="16"/>
        <v>0</v>
      </c>
      <c r="J75" s="300">
        <f t="shared" si="17"/>
        <v>0</v>
      </c>
    </row>
    <row r="76" spans="1:10" x14ac:dyDescent="0.2">
      <c r="A76" s="307">
        <f>IF('Apr08'!$M99=" ",0,ROUND('Apr08'!$M99,0))</f>
        <v>0</v>
      </c>
      <c r="B76" s="307">
        <f t="shared" si="10"/>
        <v>90</v>
      </c>
      <c r="C76" s="300">
        <f t="shared" si="11"/>
        <v>0</v>
      </c>
      <c r="D76" s="300">
        <f t="shared" si="12"/>
        <v>0</v>
      </c>
      <c r="E76" s="311">
        <f t="shared" si="13"/>
        <v>0</v>
      </c>
      <c r="F76" s="311">
        <f t="shared" si="14"/>
        <v>0</v>
      </c>
      <c r="G76" s="311">
        <f t="shared" si="9"/>
        <v>0</v>
      </c>
      <c r="H76" s="311">
        <f t="shared" si="15"/>
        <v>0</v>
      </c>
      <c r="I76" s="300">
        <f t="shared" si="16"/>
        <v>0</v>
      </c>
      <c r="J76" s="300">
        <f t="shared" si="17"/>
        <v>0</v>
      </c>
    </row>
    <row r="77" spans="1:10" x14ac:dyDescent="0.2">
      <c r="A77" s="307">
        <f>IF('Apr08'!$M100=" ",0,ROUND('Apr08'!$M100,0))</f>
        <v>0</v>
      </c>
      <c r="B77" s="307">
        <f t="shared" si="10"/>
        <v>90</v>
      </c>
      <c r="C77" s="300">
        <f t="shared" si="11"/>
        <v>0</v>
      </c>
      <c r="D77" s="300">
        <f t="shared" si="12"/>
        <v>0</v>
      </c>
      <c r="E77" s="311">
        <f t="shared" si="13"/>
        <v>0</v>
      </c>
      <c r="F77" s="311">
        <f t="shared" si="14"/>
        <v>0</v>
      </c>
      <c r="G77" s="311">
        <f t="shared" si="9"/>
        <v>0</v>
      </c>
      <c r="H77" s="311">
        <f t="shared" si="15"/>
        <v>0</v>
      </c>
      <c r="I77" s="300">
        <f t="shared" si="16"/>
        <v>0</v>
      </c>
      <c r="J77" s="300">
        <f t="shared" si="17"/>
        <v>0</v>
      </c>
    </row>
    <row r="78" spans="1:10" x14ac:dyDescent="0.2">
      <c r="A78" s="307">
        <f>IF('Apr08'!$M101=" ",0,ROUND('Apr08'!$M101,0))</f>
        <v>0</v>
      </c>
      <c r="B78" s="307">
        <f t="shared" si="10"/>
        <v>90</v>
      </c>
      <c r="C78" s="300">
        <f t="shared" si="11"/>
        <v>0</v>
      </c>
      <c r="D78" s="300">
        <f t="shared" si="12"/>
        <v>0</v>
      </c>
      <c r="E78" s="311">
        <f t="shared" si="13"/>
        <v>0</v>
      </c>
      <c r="F78" s="311">
        <f t="shared" si="14"/>
        <v>0</v>
      </c>
      <c r="G78" s="311">
        <f t="shared" si="9"/>
        <v>0</v>
      </c>
      <c r="H78" s="311">
        <f t="shared" si="15"/>
        <v>0</v>
      </c>
      <c r="I78" s="300">
        <f t="shared" si="16"/>
        <v>0</v>
      </c>
      <c r="J78" s="300">
        <f t="shared" si="17"/>
        <v>0</v>
      </c>
    </row>
    <row r="79" spans="1:10" x14ac:dyDescent="0.2">
      <c r="A79" s="307">
        <f>IF('Apr08'!$M102=" ",0,ROUND('Apr08'!$M102,0))</f>
        <v>0</v>
      </c>
      <c r="B79" s="307">
        <f t="shared" si="10"/>
        <v>90</v>
      </c>
      <c r="C79" s="300">
        <f t="shared" si="11"/>
        <v>0</v>
      </c>
      <c r="D79" s="300">
        <f t="shared" si="12"/>
        <v>0</v>
      </c>
      <c r="E79" s="311">
        <f t="shared" si="13"/>
        <v>0</v>
      </c>
      <c r="F79" s="311">
        <f t="shared" si="14"/>
        <v>0</v>
      </c>
      <c r="G79" s="311">
        <f t="shared" si="9"/>
        <v>0</v>
      </c>
      <c r="H79" s="311">
        <f t="shared" si="15"/>
        <v>0</v>
      </c>
      <c r="I79" s="300">
        <f t="shared" si="16"/>
        <v>0</v>
      </c>
      <c r="J79" s="300">
        <f t="shared" si="17"/>
        <v>0</v>
      </c>
    </row>
    <row r="80" spans="1:10" x14ac:dyDescent="0.2">
      <c r="A80" s="307">
        <f>IF('Apr08'!$M103=" ",0,ROUND('Apr08'!$M103,0))</f>
        <v>0</v>
      </c>
      <c r="B80" s="307">
        <f t="shared" si="10"/>
        <v>90</v>
      </c>
      <c r="C80" s="300">
        <f t="shared" si="11"/>
        <v>0</v>
      </c>
      <c r="D80" s="300">
        <f t="shared" si="12"/>
        <v>0</v>
      </c>
      <c r="E80" s="311">
        <f t="shared" si="13"/>
        <v>0</v>
      </c>
      <c r="F80" s="311">
        <f t="shared" si="14"/>
        <v>0</v>
      </c>
      <c r="G80" s="311">
        <f t="shared" si="9"/>
        <v>0</v>
      </c>
      <c r="H80" s="311">
        <f t="shared" si="15"/>
        <v>0</v>
      </c>
      <c r="I80" s="300">
        <f t="shared" si="16"/>
        <v>0</v>
      </c>
      <c r="J80" s="300">
        <f t="shared" si="17"/>
        <v>0</v>
      </c>
    </row>
    <row r="81" spans="1:10" x14ac:dyDescent="0.2">
      <c r="A81" s="307">
        <f>IF('Apr08'!$M104=" ",0,ROUND('Apr08'!$M104,0))</f>
        <v>0</v>
      </c>
      <c r="B81" s="307">
        <f t="shared" si="10"/>
        <v>90</v>
      </c>
      <c r="C81" s="300">
        <f t="shared" si="11"/>
        <v>0</v>
      </c>
      <c r="D81" s="300">
        <f t="shared" si="12"/>
        <v>0</v>
      </c>
      <c r="E81" s="311">
        <f t="shared" si="13"/>
        <v>0</v>
      </c>
      <c r="F81" s="311">
        <f t="shared" si="14"/>
        <v>0</v>
      </c>
      <c r="G81" s="311">
        <f t="shared" si="9"/>
        <v>0</v>
      </c>
      <c r="H81" s="311">
        <f t="shared" si="15"/>
        <v>0</v>
      </c>
      <c r="I81" s="300">
        <f t="shared" si="16"/>
        <v>0</v>
      </c>
      <c r="J81" s="300">
        <f t="shared" si="17"/>
        <v>0</v>
      </c>
    </row>
    <row r="82" spans="1:10" x14ac:dyDescent="0.2">
      <c r="A82" s="307">
        <f>IF('Apr08'!$M105=" ",0,ROUND('Apr08'!$M105,0))</f>
        <v>0</v>
      </c>
      <c r="B82" s="307">
        <f t="shared" si="10"/>
        <v>90</v>
      </c>
      <c r="C82" s="300">
        <f t="shared" si="11"/>
        <v>0</v>
      </c>
      <c r="D82" s="300">
        <f t="shared" si="12"/>
        <v>0</v>
      </c>
      <c r="E82" s="311">
        <f t="shared" si="13"/>
        <v>0</v>
      </c>
      <c r="F82" s="311">
        <f t="shared" si="14"/>
        <v>0</v>
      </c>
      <c r="G82" s="311">
        <f t="shared" si="9"/>
        <v>0</v>
      </c>
      <c r="H82" s="311">
        <f t="shared" si="15"/>
        <v>0</v>
      </c>
      <c r="I82" s="300">
        <f t="shared" si="16"/>
        <v>0</v>
      </c>
      <c r="J82" s="300">
        <f t="shared" si="17"/>
        <v>0</v>
      </c>
    </row>
    <row r="83" spans="1:10" x14ac:dyDescent="0.2">
      <c r="A83" s="307">
        <f>IF('May08'!$M11=" ",0,ROUND('May08'!$M11,0))</f>
        <v>0</v>
      </c>
      <c r="B83" s="307">
        <f t="shared" si="10"/>
        <v>90</v>
      </c>
      <c r="C83" s="300">
        <f t="shared" si="11"/>
        <v>0</v>
      </c>
      <c r="D83" s="300">
        <f t="shared" si="12"/>
        <v>0</v>
      </c>
      <c r="E83" s="311">
        <f t="shared" si="13"/>
        <v>0</v>
      </c>
      <c r="F83" s="311">
        <f t="shared" si="14"/>
        <v>0</v>
      </c>
      <c r="G83" s="311">
        <f t="shared" si="9"/>
        <v>0</v>
      </c>
      <c r="H83" s="311">
        <f t="shared" si="15"/>
        <v>0</v>
      </c>
      <c r="I83" s="300">
        <f t="shared" si="16"/>
        <v>0</v>
      </c>
      <c r="J83" s="300">
        <f t="shared" si="17"/>
        <v>0</v>
      </c>
    </row>
    <row r="84" spans="1:10" x14ac:dyDescent="0.2">
      <c r="A84" s="307">
        <f>IF('May08'!$M12=" ",0,ROUND('May08'!$M12,0))</f>
        <v>0</v>
      </c>
      <c r="B84" s="307">
        <f t="shared" si="10"/>
        <v>90</v>
      </c>
      <c r="C84" s="300">
        <f t="shared" si="11"/>
        <v>0</v>
      </c>
      <c r="D84" s="300">
        <f t="shared" si="12"/>
        <v>0</v>
      </c>
      <c r="E84" s="311">
        <f t="shared" si="13"/>
        <v>0</v>
      </c>
      <c r="F84" s="311">
        <f t="shared" si="14"/>
        <v>0</v>
      </c>
      <c r="G84" s="311">
        <f t="shared" si="9"/>
        <v>0</v>
      </c>
      <c r="H84" s="311">
        <f t="shared" si="15"/>
        <v>0</v>
      </c>
      <c r="I84" s="300">
        <f t="shared" si="16"/>
        <v>0</v>
      </c>
      <c r="J84" s="300">
        <f t="shared" si="17"/>
        <v>0</v>
      </c>
    </row>
    <row r="85" spans="1:10" x14ac:dyDescent="0.2">
      <c r="A85" s="307">
        <f>IF('May08'!$M13=" ",0,ROUND('May08'!$M13,0))</f>
        <v>0</v>
      </c>
      <c r="B85" s="307">
        <f t="shared" si="10"/>
        <v>90</v>
      </c>
      <c r="C85" s="300">
        <f t="shared" si="11"/>
        <v>0</v>
      </c>
      <c r="D85" s="300">
        <f t="shared" si="12"/>
        <v>0</v>
      </c>
      <c r="E85" s="311">
        <f t="shared" si="13"/>
        <v>0</v>
      </c>
      <c r="F85" s="311">
        <f t="shared" si="14"/>
        <v>0</v>
      </c>
      <c r="G85" s="311">
        <f t="shared" si="9"/>
        <v>0</v>
      </c>
      <c r="H85" s="311">
        <f t="shared" si="15"/>
        <v>0</v>
      </c>
      <c r="I85" s="300">
        <f t="shared" si="16"/>
        <v>0</v>
      </c>
      <c r="J85" s="300">
        <f t="shared" si="17"/>
        <v>0</v>
      </c>
    </row>
    <row r="86" spans="1:10" x14ac:dyDescent="0.2">
      <c r="A86" s="307">
        <f>IF('May08'!$M14=" ",0,ROUND('May08'!$M14,0))</f>
        <v>0</v>
      </c>
      <c r="B86" s="307">
        <f t="shared" si="10"/>
        <v>90</v>
      </c>
      <c r="C86" s="300">
        <f t="shared" si="11"/>
        <v>0</v>
      </c>
      <c r="D86" s="300">
        <f t="shared" si="12"/>
        <v>0</v>
      </c>
      <c r="E86" s="311">
        <f t="shared" si="13"/>
        <v>0</v>
      </c>
      <c r="F86" s="311">
        <f t="shared" si="14"/>
        <v>0</v>
      </c>
      <c r="G86" s="311">
        <f t="shared" si="9"/>
        <v>0</v>
      </c>
      <c r="H86" s="311">
        <f t="shared" si="15"/>
        <v>0</v>
      </c>
      <c r="I86" s="300">
        <f t="shared" si="16"/>
        <v>0</v>
      </c>
      <c r="J86" s="300">
        <f t="shared" si="17"/>
        <v>0</v>
      </c>
    </row>
    <row r="87" spans="1:10" x14ac:dyDescent="0.2">
      <c r="A87" s="307">
        <f>IF('May08'!$M15=" ",0,ROUND('May08'!$M15,0))</f>
        <v>0</v>
      </c>
      <c r="B87" s="307">
        <f t="shared" si="10"/>
        <v>90</v>
      </c>
      <c r="C87" s="300">
        <f t="shared" si="11"/>
        <v>0</v>
      </c>
      <c r="D87" s="300">
        <f t="shared" si="12"/>
        <v>0</v>
      </c>
      <c r="E87" s="311">
        <f t="shared" si="13"/>
        <v>0</v>
      </c>
      <c r="F87" s="311">
        <f t="shared" si="14"/>
        <v>0</v>
      </c>
      <c r="G87" s="311">
        <f t="shared" si="9"/>
        <v>0</v>
      </c>
      <c r="H87" s="311">
        <f t="shared" si="15"/>
        <v>0</v>
      </c>
      <c r="I87" s="300">
        <f t="shared" si="16"/>
        <v>0</v>
      </c>
      <c r="J87" s="300">
        <f t="shared" si="17"/>
        <v>0</v>
      </c>
    </row>
    <row r="88" spans="1:10" x14ac:dyDescent="0.2">
      <c r="A88" s="307">
        <f>IF('May08'!$M16=" ",0,ROUND('May08'!$M16,0))</f>
        <v>0</v>
      </c>
      <c r="B88" s="307">
        <f t="shared" si="10"/>
        <v>90</v>
      </c>
      <c r="C88" s="300">
        <f t="shared" si="11"/>
        <v>0</v>
      </c>
      <c r="D88" s="300">
        <f t="shared" si="12"/>
        <v>0</v>
      </c>
      <c r="E88" s="311">
        <f t="shared" si="13"/>
        <v>0</v>
      </c>
      <c r="F88" s="311">
        <f t="shared" si="14"/>
        <v>0</v>
      </c>
      <c r="G88" s="311">
        <f t="shared" si="9"/>
        <v>0</v>
      </c>
      <c r="H88" s="311">
        <f t="shared" si="15"/>
        <v>0</v>
      </c>
      <c r="I88" s="300">
        <f t="shared" si="16"/>
        <v>0</v>
      </c>
      <c r="J88" s="300">
        <f t="shared" si="17"/>
        <v>0</v>
      </c>
    </row>
    <row r="89" spans="1:10" x14ac:dyDescent="0.2">
      <c r="A89" s="307">
        <f>IF('May08'!$M17=" ",0,ROUND('May08'!$M17,0))</f>
        <v>0</v>
      </c>
      <c r="B89" s="307">
        <f t="shared" si="10"/>
        <v>90</v>
      </c>
      <c r="C89" s="300">
        <f t="shared" si="11"/>
        <v>0</v>
      </c>
      <c r="D89" s="300">
        <f t="shared" si="12"/>
        <v>0</v>
      </c>
      <c r="E89" s="311">
        <f t="shared" si="13"/>
        <v>0</v>
      </c>
      <c r="F89" s="311">
        <f t="shared" si="14"/>
        <v>0</v>
      </c>
      <c r="G89" s="311">
        <f t="shared" si="9"/>
        <v>0</v>
      </c>
      <c r="H89" s="311">
        <f t="shared" si="15"/>
        <v>0</v>
      </c>
      <c r="I89" s="300">
        <f t="shared" si="16"/>
        <v>0</v>
      </c>
      <c r="J89" s="300">
        <f t="shared" si="17"/>
        <v>0</v>
      </c>
    </row>
    <row r="90" spans="1:10" x14ac:dyDescent="0.2">
      <c r="A90" s="307">
        <f>IF('May08'!$M18=" ",0,ROUND('May08'!$M18,0))</f>
        <v>0</v>
      </c>
      <c r="B90" s="307">
        <f t="shared" si="10"/>
        <v>90</v>
      </c>
      <c r="C90" s="300">
        <f t="shared" si="11"/>
        <v>0</v>
      </c>
      <c r="D90" s="300">
        <f t="shared" si="12"/>
        <v>0</v>
      </c>
      <c r="E90" s="311">
        <f t="shared" si="13"/>
        <v>0</v>
      </c>
      <c r="F90" s="311">
        <f t="shared" si="14"/>
        <v>0</v>
      </c>
      <c r="G90" s="311">
        <f t="shared" si="9"/>
        <v>0</v>
      </c>
      <c r="H90" s="311">
        <f t="shared" si="15"/>
        <v>0</v>
      </c>
      <c r="I90" s="300">
        <f t="shared" si="16"/>
        <v>0</v>
      </c>
      <c r="J90" s="300">
        <f t="shared" si="17"/>
        <v>0</v>
      </c>
    </row>
    <row r="91" spans="1:10" x14ac:dyDescent="0.2">
      <c r="A91" s="307">
        <f>IF('May08'!$M19=" ",0,ROUND('May08'!$M19,0))</f>
        <v>0</v>
      </c>
      <c r="B91" s="307">
        <f t="shared" si="10"/>
        <v>90</v>
      </c>
      <c r="C91" s="300">
        <f t="shared" si="11"/>
        <v>0</v>
      </c>
      <c r="D91" s="300">
        <f t="shared" si="12"/>
        <v>0</v>
      </c>
      <c r="E91" s="311">
        <f t="shared" si="13"/>
        <v>0</v>
      </c>
      <c r="F91" s="311">
        <f t="shared" si="14"/>
        <v>0</v>
      </c>
      <c r="G91" s="311">
        <f t="shared" si="9"/>
        <v>0</v>
      </c>
      <c r="H91" s="311">
        <f t="shared" si="15"/>
        <v>0</v>
      </c>
      <c r="I91" s="300">
        <f t="shared" si="16"/>
        <v>0</v>
      </c>
      <c r="J91" s="300">
        <f t="shared" si="17"/>
        <v>0</v>
      </c>
    </row>
    <row r="92" spans="1:10" x14ac:dyDescent="0.2">
      <c r="A92" s="307">
        <f>IF('May08'!$M20=" ",0,ROUND('May08'!$M20,0))</f>
        <v>0</v>
      </c>
      <c r="B92" s="307">
        <f t="shared" si="10"/>
        <v>90</v>
      </c>
      <c r="C92" s="300">
        <f t="shared" si="11"/>
        <v>0</v>
      </c>
      <c r="D92" s="300">
        <f t="shared" si="12"/>
        <v>0</v>
      </c>
      <c r="E92" s="311">
        <f t="shared" si="13"/>
        <v>0</v>
      </c>
      <c r="F92" s="311">
        <f t="shared" si="14"/>
        <v>0</v>
      </c>
      <c r="G92" s="311">
        <f t="shared" si="9"/>
        <v>0</v>
      </c>
      <c r="H92" s="311">
        <f t="shared" si="15"/>
        <v>0</v>
      </c>
      <c r="I92" s="300">
        <f t="shared" si="16"/>
        <v>0</v>
      </c>
      <c r="J92" s="300">
        <f t="shared" si="17"/>
        <v>0</v>
      </c>
    </row>
    <row r="93" spans="1:10" x14ac:dyDescent="0.2">
      <c r="A93" s="307">
        <f>IF('May08'!$M21=" ",0,ROUND('May08'!$M21,0))</f>
        <v>0</v>
      </c>
      <c r="B93" s="307">
        <f t="shared" si="10"/>
        <v>90</v>
      </c>
      <c r="C93" s="300">
        <f t="shared" si="11"/>
        <v>0</v>
      </c>
      <c r="D93" s="300">
        <f t="shared" si="12"/>
        <v>0</v>
      </c>
      <c r="E93" s="311">
        <f t="shared" si="13"/>
        <v>0</v>
      </c>
      <c r="F93" s="311">
        <f t="shared" si="14"/>
        <v>0</v>
      </c>
      <c r="G93" s="311">
        <f t="shared" si="9"/>
        <v>0</v>
      </c>
      <c r="H93" s="311">
        <f t="shared" si="15"/>
        <v>0</v>
      </c>
      <c r="I93" s="300">
        <f t="shared" si="16"/>
        <v>0</v>
      </c>
      <c r="J93" s="300">
        <f t="shared" si="17"/>
        <v>0</v>
      </c>
    </row>
    <row r="94" spans="1:10" x14ac:dyDescent="0.2">
      <c r="A94" s="307">
        <f>IF('May08'!$M22=" ",0,ROUND('May08'!$M22,0))</f>
        <v>0</v>
      </c>
      <c r="B94" s="307">
        <f t="shared" si="10"/>
        <v>90</v>
      </c>
      <c r="C94" s="300">
        <f t="shared" si="11"/>
        <v>0</v>
      </c>
      <c r="D94" s="300">
        <f t="shared" si="12"/>
        <v>0</v>
      </c>
      <c r="E94" s="311">
        <f t="shared" si="13"/>
        <v>0</v>
      </c>
      <c r="F94" s="311">
        <f t="shared" si="14"/>
        <v>0</v>
      </c>
      <c r="G94" s="311">
        <f t="shared" si="9"/>
        <v>0</v>
      </c>
      <c r="H94" s="311">
        <f t="shared" si="15"/>
        <v>0</v>
      </c>
      <c r="I94" s="300">
        <f t="shared" si="16"/>
        <v>0</v>
      </c>
      <c r="J94" s="300">
        <f t="shared" si="17"/>
        <v>0</v>
      </c>
    </row>
    <row r="95" spans="1:10" x14ac:dyDescent="0.2">
      <c r="A95" s="307">
        <f>IF('May08'!$M23=" ",0,ROUND('May08'!$M23,0))</f>
        <v>0</v>
      </c>
      <c r="B95" s="307">
        <f t="shared" si="10"/>
        <v>90</v>
      </c>
      <c r="C95" s="300">
        <f t="shared" si="11"/>
        <v>0</v>
      </c>
      <c r="D95" s="300">
        <f t="shared" si="12"/>
        <v>0</v>
      </c>
      <c r="E95" s="311">
        <f t="shared" si="13"/>
        <v>0</v>
      </c>
      <c r="F95" s="311">
        <f t="shared" si="14"/>
        <v>0</v>
      </c>
      <c r="G95" s="311">
        <f t="shared" si="9"/>
        <v>0</v>
      </c>
      <c r="H95" s="311">
        <f t="shared" si="15"/>
        <v>0</v>
      </c>
      <c r="I95" s="300">
        <f t="shared" si="16"/>
        <v>0</v>
      </c>
      <c r="J95" s="300">
        <f t="shared" si="17"/>
        <v>0</v>
      </c>
    </row>
    <row r="96" spans="1:10" x14ac:dyDescent="0.2">
      <c r="A96" s="307">
        <f>IF('May08'!$M24=" ",0,ROUND('May08'!$M24,0))</f>
        <v>0</v>
      </c>
      <c r="B96" s="307">
        <f t="shared" si="10"/>
        <v>90</v>
      </c>
      <c r="C96" s="300">
        <f t="shared" si="11"/>
        <v>0</v>
      </c>
      <c r="D96" s="300">
        <f t="shared" si="12"/>
        <v>0</v>
      </c>
      <c r="E96" s="311">
        <f t="shared" si="13"/>
        <v>0</v>
      </c>
      <c r="F96" s="311">
        <f t="shared" si="14"/>
        <v>0</v>
      </c>
      <c r="G96" s="311">
        <f t="shared" si="9"/>
        <v>0</v>
      </c>
      <c r="H96" s="311">
        <f t="shared" si="15"/>
        <v>0</v>
      </c>
      <c r="I96" s="300">
        <f t="shared" si="16"/>
        <v>0</v>
      </c>
      <c r="J96" s="300">
        <f t="shared" si="17"/>
        <v>0</v>
      </c>
    </row>
    <row r="97" spans="1:10" x14ac:dyDescent="0.2">
      <c r="A97" s="307">
        <f>IF('May08'!$M25=" ",0,ROUND('May08'!$M25,0))</f>
        <v>0</v>
      </c>
      <c r="B97" s="307">
        <f t="shared" si="10"/>
        <v>90</v>
      </c>
      <c r="C97" s="300">
        <f t="shared" si="11"/>
        <v>0</v>
      </c>
      <c r="D97" s="300">
        <f t="shared" si="12"/>
        <v>0</v>
      </c>
      <c r="E97" s="311">
        <f t="shared" si="13"/>
        <v>0</v>
      </c>
      <c r="F97" s="311">
        <f t="shared" si="14"/>
        <v>0</v>
      </c>
      <c r="G97" s="311">
        <f t="shared" si="9"/>
        <v>0</v>
      </c>
      <c r="H97" s="311">
        <f t="shared" si="15"/>
        <v>0</v>
      </c>
      <c r="I97" s="300">
        <f t="shared" si="16"/>
        <v>0</v>
      </c>
      <c r="J97" s="300">
        <f t="shared" si="17"/>
        <v>0</v>
      </c>
    </row>
    <row r="98" spans="1:10" x14ac:dyDescent="0.2">
      <c r="A98" s="307">
        <f>IF('May08'!$M26=" ",0,ROUND('May08'!$M26,0))</f>
        <v>0</v>
      </c>
      <c r="B98" s="307">
        <f t="shared" si="10"/>
        <v>90</v>
      </c>
      <c r="C98" s="300">
        <f t="shared" si="11"/>
        <v>0</v>
      </c>
      <c r="D98" s="300">
        <f t="shared" si="12"/>
        <v>0</v>
      </c>
      <c r="E98" s="311">
        <f t="shared" si="13"/>
        <v>0</v>
      </c>
      <c r="F98" s="311">
        <f t="shared" si="14"/>
        <v>0</v>
      </c>
      <c r="G98" s="311">
        <f t="shared" si="9"/>
        <v>0</v>
      </c>
      <c r="H98" s="311">
        <f t="shared" si="15"/>
        <v>0</v>
      </c>
      <c r="I98" s="300">
        <f t="shared" si="16"/>
        <v>0</v>
      </c>
      <c r="J98" s="300">
        <f t="shared" si="17"/>
        <v>0</v>
      </c>
    </row>
    <row r="99" spans="1:10" x14ac:dyDescent="0.2">
      <c r="A99" s="307">
        <f>IF('May08'!$M27=" ",0,ROUND('May08'!$M27,0))</f>
        <v>0</v>
      </c>
      <c r="B99" s="307">
        <f t="shared" si="10"/>
        <v>90</v>
      </c>
      <c r="C99" s="300">
        <f t="shared" si="11"/>
        <v>0</v>
      </c>
      <c r="D99" s="300">
        <f t="shared" si="12"/>
        <v>0</v>
      </c>
      <c r="E99" s="311">
        <f t="shared" si="13"/>
        <v>0</v>
      </c>
      <c r="F99" s="311">
        <f t="shared" si="14"/>
        <v>0</v>
      </c>
      <c r="G99" s="311">
        <f t="shared" si="9"/>
        <v>0</v>
      </c>
      <c r="H99" s="311">
        <f t="shared" si="15"/>
        <v>0</v>
      </c>
      <c r="I99" s="300">
        <f t="shared" si="16"/>
        <v>0</v>
      </c>
      <c r="J99" s="300">
        <f t="shared" si="17"/>
        <v>0</v>
      </c>
    </row>
    <row r="100" spans="1:10" x14ac:dyDescent="0.2">
      <c r="A100" s="307">
        <f>IF('May08'!$M28=" ",0,ROUND('May08'!$M28,0))</f>
        <v>0</v>
      </c>
      <c r="B100" s="307">
        <f t="shared" si="10"/>
        <v>90</v>
      </c>
      <c r="C100" s="300">
        <f t="shared" si="11"/>
        <v>0</v>
      </c>
      <c r="D100" s="300">
        <f t="shared" si="12"/>
        <v>0</v>
      </c>
      <c r="E100" s="311">
        <f t="shared" si="13"/>
        <v>0</v>
      </c>
      <c r="F100" s="311">
        <f t="shared" si="14"/>
        <v>0</v>
      </c>
      <c r="G100" s="311">
        <f t="shared" si="9"/>
        <v>0</v>
      </c>
      <c r="H100" s="311">
        <f t="shared" si="15"/>
        <v>0</v>
      </c>
      <c r="I100" s="300">
        <f t="shared" si="16"/>
        <v>0</v>
      </c>
      <c r="J100" s="300">
        <f t="shared" si="17"/>
        <v>0</v>
      </c>
    </row>
    <row r="101" spans="1:10" x14ac:dyDescent="0.2">
      <c r="A101" s="307">
        <f>IF('May08'!$M29=" ",0,ROUND('May08'!$M29,0))</f>
        <v>0</v>
      </c>
      <c r="B101" s="307">
        <f t="shared" si="10"/>
        <v>90</v>
      </c>
      <c r="C101" s="300">
        <f t="shared" si="11"/>
        <v>0</v>
      </c>
      <c r="D101" s="300">
        <f t="shared" si="12"/>
        <v>0</v>
      </c>
      <c r="E101" s="311">
        <f t="shared" si="13"/>
        <v>0</v>
      </c>
      <c r="F101" s="311">
        <f t="shared" si="14"/>
        <v>0</v>
      </c>
      <c r="G101" s="311">
        <f t="shared" si="9"/>
        <v>0</v>
      </c>
      <c r="H101" s="311">
        <f t="shared" si="15"/>
        <v>0</v>
      </c>
      <c r="I101" s="300">
        <f t="shared" si="16"/>
        <v>0</v>
      </c>
      <c r="J101" s="300">
        <f t="shared" si="17"/>
        <v>0</v>
      </c>
    </row>
    <row r="102" spans="1:10" x14ac:dyDescent="0.2">
      <c r="A102" s="307">
        <f>IF('May08'!$M30=" ",0,ROUND('May08'!$M30,0))</f>
        <v>0</v>
      </c>
      <c r="B102" s="307">
        <f t="shared" si="10"/>
        <v>90</v>
      </c>
      <c r="C102" s="300">
        <f t="shared" si="11"/>
        <v>0</v>
      </c>
      <c r="D102" s="300">
        <f t="shared" si="12"/>
        <v>0</v>
      </c>
      <c r="E102" s="311">
        <f t="shared" si="13"/>
        <v>0</v>
      </c>
      <c r="F102" s="311">
        <f t="shared" si="14"/>
        <v>0</v>
      </c>
      <c r="G102" s="311">
        <f t="shared" si="9"/>
        <v>0</v>
      </c>
      <c r="H102" s="311">
        <f t="shared" si="15"/>
        <v>0</v>
      </c>
      <c r="I102" s="300">
        <f t="shared" si="16"/>
        <v>0</v>
      </c>
      <c r="J102" s="300">
        <f t="shared" si="17"/>
        <v>0</v>
      </c>
    </row>
    <row r="103" spans="1:10" x14ac:dyDescent="0.2">
      <c r="A103" s="307">
        <f>IF('May08'!$M36=" ",0,ROUND('May08'!$M36,0))</f>
        <v>0</v>
      </c>
      <c r="B103" s="307">
        <f t="shared" si="10"/>
        <v>90</v>
      </c>
      <c r="C103" s="300">
        <f t="shared" si="11"/>
        <v>0</v>
      </c>
      <c r="D103" s="300">
        <f t="shared" si="12"/>
        <v>0</v>
      </c>
      <c r="E103" s="311">
        <f t="shared" si="13"/>
        <v>0</v>
      </c>
      <c r="F103" s="311">
        <f t="shared" si="14"/>
        <v>0</v>
      </c>
      <c r="G103" s="311">
        <f t="shared" si="9"/>
        <v>0</v>
      </c>
      <c r="H103" s="311">
        <f t="shared" si="15"/>
        <v>0</v>
      </c>
      <c r="I103" s="300">
        <f t="shared" si="16"/>
        <v>0</v>
      </c>
      <c r="J103" s="300">
        <f t="shared" si="17"/>
        <v>0</v>
      </c>
    </row>
    <row r="104" spans="1:10" x14ac:dyDescent="0.2">
      <c r="A104" s="307">
        <f>IF('May08'!$M37=" ",0,ROUND('May08'!$M37,0))</f>
        <v>0</v>
      </c>
      <c r="B104" s="307">
        <f t="shared" si="10"/>
        <v>90</v>
      </c>
      <c r="C104" s="300">
        <f t="shared" si="11"/>
        <v>0</v>
      </c>
      <c r="D104" s="300">
        <f t="shared" si="12"/>
        <v>0</v>
      </c>
      <c r="E104" s="311">
        <f t="shared" si="13"/>
        <v>0</v>
      </c>
      <c r="F104" s="311">
        <f t="shared" si="14"/>
        <v>0</v>
      </c>
      <c r="G104" s="311">
        <f t="shared" si="9"/>
        <v>0</v>
      </c>
      <c r="H104" s="311">
        <f t="shared" si="15"/>
        <v>0</v>
      </c>
      <c r="I104" s="300">
        <f t="shared" si="16"/>
        <v>0</v>
      </c>
      <c r="J104" s="300">
        <f t="shared" si="17"/>
        <v>0</v>
      </c>
    </row>
    <row r="105" spans="1:10" x14ac:dyDescent="0.2">
      <c r="A105" s="307">
        <f>IF('May08'!$M38=" ",0,ROUND('May08'!$M38,0))</f>
        <v>0</v>
      </c>
      <c r="B105" s="307">
        <f t="shared" si="10"/>
        <v>90</v>
      </c>
      <c r="C105" s="300">
        <f t="shared" si="11"/>
        <v>0</v>
      </c>
      <c r="D105" s="300">
        <f t="shared" si="12"/>
        <v>0</v>
      </c>
      <c r="E105" s="311">
        <f t="shared" si="13"/>
        <v>0</v>
      </c>
      <c r="F105" s="311">
        <f t="shared" si="14"/>
        <v>0</v>
      </c>
      <c r="G105" s="311">
        <f t="shared" si="9"/>
        <v>0</v>
      </c>
      <c r="H105" s="311">
        <f t="shared" si="15"/>
        <v>0</v>
      </c>
      <c r="I105" s="300">
        <f t="shared" si="16"/>
        <v>0</v>
      </c>
      <c r="J105" s="300">
        <f t="shared" si="17"/>
        <v>0</v>
      </c>
    </row>
    <row r="106" spans="1:10" x14ac:dyDescent="0.2">
      <c r="A106" s="307">
        <f>IF('May08'!$M39=" ",0,ROUND('May08'!$M39,0))</f>
        <v>0</v>
      </c>
      <c r="B106" s="307">
        <f t="shared" si="10"/>
        <v>90</v>
      </c>
      <c r="C106" s="300">
        <f t="shared" si="11"/>
        <v>0</v>
      </c>
      <c r="D106" s="300">
        <f t="shared" si="12"/>
        <v>0</v>
      </c>
      <c r="E106" s="311">
        <f t="shared" si="13"/>
        <v>0</v>
      </c>
      <c r="F106" s="311">
        <f t="shared" si="14"/>
        <v>0</v>
      </c>
      <c r="G106" s="311">
        <f t="shared" si="9"/>
        <v>0</v>
      </c>
      <c r="H106" s="311">
        <f t="shared" si="15"/>
        <v>0</v>
      </c>
      <c r="I106" s="300">
        <f t="shared" si="16"/>
        <v>0</v>
      </c>
      <c r="J106" s="300">
        <f t="shared" si="17"/>
        <v>0</v>
      </c>
    </row>
    <row r="107" spans="1:10" x14ac:dyDescent="0.2">
      <c r="A107" s="307">
        <f>IF('May08'!$M40=" ",0,ROUND('May08'!$M40,0))</f>
        <v>0</v>
      </c>
      <c r="B107" s="307">
        <f t="shared" si="10"/>
        <v>90</v>
      </c>
      <c r="C107" s="300">
        <f t="shared" si="11"/>
        <v>0</v>
      </c>
      <c r="D107" s="300">
        <f t="shared" si="12"/>
        <v>0</v>
      </c>
      <c r="E107" s="311">
        <f t="shared" si="13"/>
        <v>0</v>
      </c>
      <c r="F107" s="311">
        <f t="shared" si="14"/>
        <v>0</v>
      </c>
      <c r="G107" s="311">
        <f t="shared" si="9"/>
        <v>0</v>
      </c>
      <c r="H107" s="311">
        <f t="shared" si="15"/>
        <v>0</v>
      </c>
      <c r="I107" s="300">
        <f t="shared" si="16"/>
        <v>0</v>
      </c>
      <c r="J107" s="300">
        <f t="shared" si="17"/>
        <v>0</v>
      </c>
    </row>
    <row r="108" spans="1:10" x14ac:dyDescent="0.2">
      <c r="A108" s="307">
        <f>IF('May08'!$M41=" ",0,ROUND('May08'!$M41,0))</f>
        <v>0</v>
      </c>
      <c r="B108" s="307">
        <f t="shared" si="10"/>
        <v>90</v>
      </c>
      <c r="C108" s="300">
        <f t="shared" si="11"/>
        <v>0</v>
      </c>
      <c r="D108" s="300">
        <f t="shared" si="12"/>
        <v>0</v>
      </c>
      <c r="E108" s="311">
        <f t="shared" si="13"/>
        <v>0</v>
      </c>
      <c r="F108" s="311">
        <f t="shared" si="14"/>
        <v>0</v>
      </c>
      <c r="G108" s="311">
        <f t="shared" si="9"/>
        <v>0</v>
      </c>
      <c r="H108" s="311">
        <f t="shared" si="15"/>
        <v>0</v>
      </c>
      <c r="I108" s="300">
        <f t="shared" si="16"/>
        <v>0</v>
      </c>
      <c r="J108" s="300">
        <f t="shared" si="17"/>
        <v>0</v>
      </c>
    </row>
    <row r="109" spans="1:10" x14ac:dyDescent="0.2">
      <c r="A109" s="307">
        <f>IF('May08'!$M42=" ",0,ROUND('May08'!$M42,0))</f>
        <v>0</v>
      </c>
      <c r="B109" s="307">
        <f t="shared" si="10"/>
        <v>90</v>
      </c>
      <c r="C109" s="300">
        <f t="shared" si="11"/>
        <v>0</v>
      </c>
      <c r="D109" s="300">
        <f t="shared" si="12"/>
        <v>0</v>
      </c>
      <c r="E109" s="311">
        <f t="shared" si="13"/>
        <v>0</v>
      </c>
      <c r="F109" s="311">
        <f t="shared" si="14"/>
        <v>0</v>
      </c>
      <c r="G109" s="311">
        <f t="shared" si="9"/>
        <v>0</v>
      </c>
      <c r="H109" s="311">
        <f t="shared" si="15"/>
        <v>0</v>
      </c>
      <c r="I109" s="300">
        <f t="shared" si="16"/>
        <v>0</v>
      </c>
      <c r="J109" s="300">
        <f t="shared" si="17"/>
        <v>0</v>
      </c>
    </row>
    <row r="110" spans="1:10" x14ac:dyDescent="0.2">
      <c r="A110" s="307">
        <f>IF('May08'!$M43=" ",0,ROUND('May08'!$M43,0))</f>
        <v>0</v>
      </c>
      <c r="B110" s="307">
        <f t="shared" si="10"/>
        <v>90</v>
      </c>
      <c r="C110" s="300">
        <f t="shared" si="11"/>
        <v>0</v>
      </c>
      <c r="D110" s="300">
        <f t="shared" si="12"/>
        <v>0</v>
      </c>
      <c r="E110" s="311">
        <f t="shared" si="13"/>
        <v>0</v>
      </c>
      <c r="F110" s="311">
        <f t="shared" si="14"/>
        <v>0</v>
      </c>
      <c r="G110" s="311">
        <f t="shared" si="9"/>
        <v>0</v>
      </c>
      <c r="H110" s="311">
        <f t="shared" si="15"/>
        <v>0</v>
      </c>
      <c r="I110" s="300">
        <f t="shared" si="16"/>
        <v>0</v>
      </c>
      <c r="J110" s="300">
        <f t="shared" si="17"/>
        <v>0</v>
      </c>
    </row>
    <row r="111" spans="1:10" x14ac:dyDescent="0.2">
      <c r="A111" s="307">
        <f>IF('May08'!$M44=" ",0,ROUND('May08'!$M44,0))</f>
        <v>0</v>
      </c>
      <c r="B111" s="307">
        <f t="shared" si="10"/>
        <v>90</v>
      </c>
      <c r="C111" s="300">
        <f t="shared" si="11"/>
        <v>0</v>
      </c>
      <c r="D111" s="300">
        <f t="shared" si="12"/>
        <v>0</v>
      </c>
      <c r="E111" s="311">
        <f t="shared" si="13"/>
        <v>0</v>
      </c>
      <c r="F111" s="311">
        <f t="shared" si="14"/>
        <v>0</v>
      </c>
      <c r="G111" s="311">
        <f t="shared" si="9"/>
        <v>0</v>
      </c>
      <c r="H111" s="311">
        <f t="shared" si="15"/>
        <v>0</v>
      </c>
      <c r="I111" s="300">
        <f t="shared" si="16"/>
        <v>0</v>
      </c>
      <c r="J111" s="300">
        <f t="shared" si="17"/>
        <v>0</v>
      </c>
    </row>
    <row r="112" spans="1:10" x14ac:dyDescent="0.2">
      <c r="A112" s="307">
        <f>IF('May08'!$M45=" ",0,ROUND('May08'!$M45,0))</f>
        <v>0</v>
      </c>
      <c r="B112" s="307">
        <f t="shared" si="10"/>
        <v>90</v>
      </c>
      <c r="C112" s="300">
        <f t="shared" si="11"/>
        <v>0</v>
      </c>
      <c r="D112" s="300">
        <f t="shared" si="12"/>
        <v>0</v>
      </c>
      <c r="E112" s="311">
        <f t="shared" si="13"/>
        <v>0</v>
      </c>
      <c r="F112" s="311">
        <f t="shared" si="14"/>
        <v>0</v>
      </c>
      <c r="G112" s="311">
        <f t="shared" si="9"/>
        <v>0</v>
      </c>
      <c r="H112" s="311">
        <f t="shared" si="15"/>
        <v>0</v>
      </c>
      <c r="I112" s="300">
        <f t="shared" si="16"/>
        <v>0</v>
      </c>
      <c r="J112" s="300">
        <f t="shared" si="17"/>
        <v>0</v>
      </c>
    </row>
    <row r="113" spans="1:10" x14ac:dyDescent="0.2">
      <c r="A113" s="307">
        <f>IF('May08'!$M46=" ",0,ROUND('May08'!$M46,0))</f>
        <v>0</v>
      </c>
      <c r="B113" s="307">
        <f t="shared" si="10"/>
        <v>90</v>
      </c>
      <c r="C113" s="300">
        <f t="shared" si="11"/>
        <v>0</v>
      </c>
      <c r="D113" s="300">
        <f t="shared" si="12"/>
        <v>0</v>
      </c>
      <c r="E113" s="311">
        <f t="shared" si="13"/>
        <v>0</v>
      </c>
      <c r="F113" s="311">
        <f t="shared" si="14"/>
        <v>0</v>
      </c>
      <c r="G113" s="311">
        <f t="shared" si="9"/>
        <v>0</v>
      </c>
      <c r="H113" s="311">
        <f t="shared" si="15"/>
        <v>0</v>
      </c>
      <c r="I113" s="300">
        <f t="shared" si="16"/>
        <v>0</v>
      </c>
      <c r="J113" s="300">
        <f t="shared" si="17"/>
        <v>0</v>
      </c>
    </row>
    <row r="114" spans="1:10" x14ac:dyDescent="0.2">
      <c r="A114" s="307">
        <f>IF('May08'!$M47=" ",0,ROUND('May08'!$M47,0))</f>
        <v>0</v>
      </c>
      <c r="B114" s="307">
        <f t="shared" si="10"/>
        <v>90</v>
      </c>
      <c r="C114" s="300">
        <f t="shared" si="11"/>
        <v>0</v>
      </c>
      <c r="D114" s="300">
        <f t="shared" si="12"/>
        <v>0</v>
      </c>
      <c r="E114" s="311">
        <f t="shared" si="13"/>
        <v>0</v>
      </c>
      <c r="F114" s="311">
        <f t="shared" si="14"/>
        <v>0</v>
      </c>
      <c r="G114" s="311">
        <f t="shared" si="9"/>
        <v>0</v>
      </c>
      <c r="H114" s="311">
        <f t="shared" si="15"/>
        <v>0</v>
      </c>
      <c r="I114" s="300">
        <f t="shared" si="16"/>
        <v>0</v>
      </c>
      <c r="J114" s="300">
        <f t="shared" si="17"/>
        <v>0</v>
      </c>
    </row>
    <row r="115" spans="1:10" x14ac:dyDescent="0.2">
      <c r="A115" s="307">
        <f>IF('May08'!$M48=" ",0,ROUND('May08'!$M48,0))</f>
        <v>0</v>
      </c>
      <c r="B115" s="307">
        <f t="shared" si="10"/>
        <v>90</v>
      </c>
      <c r="C115" s="300">
        <f t="shared" si="11"/>
        <v>0</v>
      </c>
      <c r="D115" s="300">
        <f t="shared" si="12"/>
        <v>0</v>
      </c>
      <c r="E115" s="311">
        <f t="shared" si="13"/>
        <v>0</v>
      </c>
      <c r="F115" s="311">
        <f t="shared" si="14"/>
        <v>0</v>
      </c>
      <c r="G115" s="311">
        <f t="shared" si="9"/>
        <v>0</v>
      </c>
      <c r="H115" s="311">
        <f t="shared" si="15"/>
        <v>0</v>
      </c>
      <c r="I115" s="300">
        <f t="shared" si="16"/>
        <v>0</v>
      </c>
      <c r="J115" s="300">
        <f t="shared" si="17"/>
        <v>0</v>
      </c>
    </row>
    <row r="116" spans="1:10" x14ac:dyDescent="0.2">
      <c r="A116" s="307">
        <f>IF('May08'!$M49=" ",0,ROUND('May08'!$M49,0))</f>
        <v>0</v>
      </c>
      <c r="B116" s="307">
        <f t="shared" si="10"/>
        <v>90</v>
      </c>
      <c r="C116" s="300">
        <f t="shared" si="11"/>
        <v>0</v>
      </c>
      <c r="D116" s="300">
        <f t="shared" si="12"/>
        <v>0</v>
      </c>
      <c r="E116" s="311">
        <f t="shared" si="13"/>
        <v>0</v>
      </c>
      <c r="F116" s="311">
        <f t="shared" si="14"/>
        <v>0</v>
      </c>
      <c r="G116" s="311">
        <f t="shared" si="9"/>
        <v>0</v>
      </c>
      <c r="H116" s="311">
        <f t="shared" si="15"/>
        <v>0</v>
      </c>
      <c r="I116" s="300">
        <f t="shared" si="16"/>
        <v>0</v>
      </c>
      <c r="J116" s="300">
        <f t="shared" si="17"/>
        <v>0</v>
      </c>
    </row>
    <row r="117" spans="1:10" x14ac:dyDescent="0.2">
      <c r="A117" s="307">
        <f>IF('May08'!$M50=" ",0,ROUND('May08'!$M50,0))</f>
        <v>0</v>
      </c>
      <c r="B117" s="307">
        <f t="shared" si="10"/>
        <v>90</v>
      </c>
      <c r="C117" s="300">
        <f t="shared" si="11"/>
        <v>0</v>
      </c>
      <c r="D117" s="300">
        <f t="shared" si="12"/>
        <v>0</v>
      </c>
      <c r="E117" s="311">
        <f t="shared" si="13"/>
        <v>0</v>
      </c>
      <c r="F117" s="311">
        <f t="shared" si="14"/>
        <v>0</v>
      </c>
      <c r="G117" s="311">
        <f t="shared" si="9"/>
        <v>0</v>
      </c>
      <c r="H117" s="311">
        <f t="shared" si="15"/>
        <v>0</v>
      </c>
      <c r="I117" s="300">
        <f t="shared" si="16"/>
        <v>0</v>
      </c>
      <c r="J117" s="300">
        <f t="shared" si="17"/>
        <v>0</v>
      </c>
    </row>
    <row r="118" spans="1:10" x14ac:dyDescent="0.2">
      <c r="A118" s="307">
        <f>IF('May08'!$M51=" ",0,ROUND('May08'!$M51,0))</f>
        <v>0</v>
      </c>
      <c r="B118" s="307">
        <f t="shared" si="10"/>
        <v>90</v>
      </c>
      <c r="C118" s="300">
        <f t="shared" si="11"/>
        <v>0</v>
      </c>
      <c r="D118" s="300">
        <f t="shared" si="12"/>
        <v>0</v>
      </c>
      <c r="E118" s="311">
        <f t="shared" si="13"/>
        <v>0</v>
      </c>
      <c r="F118" s="311">
        <f t="shared" si="14"/>
        <v>0</v>
      </c>
      <c r="G118" s="311">
        <f t="shared" si="9"/>
        <v>0</v>
      </c>
      <c r="H118" s="311">
        <f t="shared" si="15"/>
        <v>0</v>
      </c>
      <c r="I118" s="300">
        <f t="shared" si="16"/>
        <v>0</v>
      </c>
      <c r="J118" s="300">
        <f t="shared" si="17"/>
        <v>0</v>
      </c>
    </row>
    <row r="119" spans="1:10" x14ac:dyDescent="0.2">
      <c r="A119" s="307">
        <f>IF('May08'!$M52=" ",0,ROUND('May08'!$M52,0))</f>
        <v>0</v>
      </c>
      <c r="B119" s="307">
        <f t="shared" si="10"/>
        <v>90</v>
      </c>
      <c r="C119" s="300">
        <f t="shared" si="11"/>
        <v>0</v>
      </c>
      <c r="D119" s="300">
        <f t="shared" si="12"/>
        <v>0</v>
      </c>
      <c r="E119" s="311">
        <f t="shared" si="13"/>
        <v>0</v>
      </c>
      <c r="F119" s="311">
        <f t="shared" si="14"/>
        <v>0</v>
      </c>
      <c r="G119" s="311">
        <f t="shared" si="9"/>
        <v>0</v>
      </c>
      <c r="H119" s="311">
        <f t="shared" si="15"/>
        <v>0</v>
      </c>
      <c r="I119" s="300">
        <f t="shared" si="16"/>
        <v>0</v>
      </c>
      <c r="J119" s="300">
        <f t="shared" si="17"/>
        <v>0</v>
      </c>
    </row>
    <row r="120" spans="1:10" x14ac:dyDescent="0.2">
      <c r="A120" s="307">
        <f>IF('May08'!$M53=" ",0,ROUND('May08'!$M53,0))</f>
        <v>0</v>
      </c>
      <c r="B120" s="307">
        <f t="shared" si="10"/>
        <v>90</v>
      </c>
      <c r="C120" s="300">
        <f t="shared" si="11"/>
        <v>0</v>
      </c>
      <c r="D120" s="300">
        <f t="shared" si="12"/>
        <v>0</v>
      </c>
      <c r="E120" s="311">
        <f t="shared" si="13"/>
        <v>0</v>
      </c>
      <c r="F120" s="311">
        <f t="shared" si="14"/>
        <v>0</v>
      </c>
      <c r="G120" s="311">
        <f t="shared" si="9"/>
        <v>0</v>
      </c>
      <c r="H120" s="311">
        <f t="shared" si="15"/>
        <v>0</v>
      </c>
      <c r="I120" s="300">
        <f t="shared" si="16"/>
        <v>0</v>
      </c>
      <c r="J120" s="300">
        <f t="shared" si="17"/>
        <v>0</v>
      </c>
    </row>
    <row r="121" spans="1:10" x14ac:dyDescent="0.2">
      <c r="A121" s="307">
        <f>IF('May08'!$M54=" ",0,ROUND('May08'!$M54,0))</f>
        <v>0</v>
      </c>
      <c r="B121" s="307">
        <f t="shared" si="10"/>
        <v>90</v>
      </c>
      <c r="C121" s="300">
        <f t="shared" si="11"/>
        <v>0</v>
      </c>
      <c r="D121" s="300">
        <f t="shared" si="12"/>
        <v>0</v>
      </c>
      <c r="E121" s="311">
        <f t="shared" si="13"/>
        <v>0</v>
      </c>
      <c r="F121" s="311">
        <f t="shared" si="14"/>
        <v>0</v>
      </c>
      <c r="G121" s="311">
        <f t="shared" si="9"/>
        <v>0</v>
      </c>
      <c r="H121" s="311">
        <f t="shared" si="15"/>
        <v>0</v>
      </c>
      <c r="I121" s="300">
        <f t="shared" si="16"/>
        <v>0</v>
      </c>
      <c r="J121" s="300">
        <f t="shared" si="17"/>
        <v>0</v>
      </c>
    </row>
    <row r="122" spans="1:10" x14ac:dyDescent="0.2">
      <c r="A122" s="307">
        <f>IF('May08'!$M55=" ",0,ROUND('May08'!$M55,0))</f>
        <v>0</v>
      </c>
      <c r="B122" s="307">
        <f t="shared" si="10"/>
        <v>90</v>
      </c>
      <c r="C122" s="300">
        <f t="shared" si="11"/>
        <v>0</v>
      </c>
      <c r="D122" s="300">
        <f t="shared" si="12"/>
        <v>0</v>
      </c>
      <c r="E122" s="311">
        <f t="shared" si="13"/>
        <v>0</v>
      </c>
      <c r="F122" s="311">
        <f t="shared" si="14"/>
        <v>0</v>
      </c>
      <c r="G122" s="311">
        <f t="shared" si="9"/>
        <v>0</v>
      </c>
      <c r="H122" s="311">
        <f t="shared" si="15"/>
        <v>0</v>
      </c>
      <c r="I122" s="300">
        <f t="shared" si="16"/>
        <v>0</v>
      </c>
      <c r="J122" s="300">
        <f t="shared" si="17"/>
        <v>0</v>
      </c>
    </row>
    <row r="123" spans="1:10" x14ac:dyDescent="0.2">
      <c r="A123" s="307">
        <f>IF('May08'!$M61=" ",0,ROUND('May08'!$M61,0))</f>
        <v>0</v>
      </c>
      <c r="B123" s="307">
        <f t="shared" si="10"/>
        <v>90</v>
      </c>
      <c r="C123" s="300">
        <f t="shared" si="11"/>
        <v>0</v>
      </c>
      <c r="D123" s="300">
        <f t="shared" si="12"/>
        <v>0</v>
      </c>
      <c r="E123" s="311">
        <f t="shared" si="13"/>
        <v>0</v>
      </c>
      <c r="F123" s="311">
        <f t="shared" si="14"/>
        <v>0</v>
      </c>
      <c r="G123" s="311">
        <f t="shared" si="9"/>
        <v>0</v>
      </c>
      <c r="H123" s="311">
        <f t="shared" si="15"/>
        <v>0</v>
      </c>
      <c r="I123" s="300">
        <f t="shared" si="16"/>
        <v>0</v>
      </c>
      <c r="J123" s="300">
        <f t="shared" si="17"/>
        <v>0</v>
      </c>
    </row>
    <row r="124" spans="1:10" x14ac:dyDescent="0.2">
      <c r="A124" s="307">
        <f>IF('May08'!$M62=" ",0,ROUND('May08'!$M62,0))</f>
        <v>0</v>
      </c>
      <c r="B124" s="307">
        <f t="shared" si="10"/>
        <v>90</v>
      </c>
      <c r="C124" s="300">
        <f t="shared" si="11"/>
        <v>0</v>
      </c>
      <c r="D124" s="300">
        <f t="shared" si="12"/>
        <v>0</v>
      </c>
      <c r="E124" s="311">
        <f t="shared" si="13"/>
        <v>0</v>
      </c>
      <c r="F124" s="311">
        <f t="shared" si="14"/>
        <v>0</v>
      </c>
      <c r="G124" s="311">
        <f t="shared" si="9"/>
        <v>0</v>
      </c>
      <c r="H124" s="311">
        <f t="shared" si="15"/>
        <v>0</v>
      </c>
      <c r="I124" s="300">
        <f t="shared" si="16"/>
        <v>0</v>
      </c>
      <c r="J124" s="300">
        <f t="shared" si="17"/>
        <v>0</v>
      </c>
    </row>
    <row r="125" spans="1:10" x14ac:dyDescent="0.2">
      <c r="A125" s="307">
        <f>IF('May08'!$M63=" ",0,ROUND('May08'!$M63,0))</f>
        <v>0</v>
      </c>
      <c r="B125" s="307">
        <f t="shared" si="10"/>
        <v>90</v>
      </c>
      <c r="C125" s="300">
        <f t="shared" si="11"/>
        <v>0</v>
      </c>
      <c r="D125" s="300">
        <f t="shared" si="12"/>
        <v>0</v>
      </c>
      <c r="E125" s="311">
        <f t="shared" si="13"/>
        <v>0</v>
      </c>
      <c r="F125" s="311">
        <f t="shared" si="14"/>
        <v>0</v>
      </c>
      <c r="G125" s="311">
        <f t="shared" si="9"/>
        <v>0</v>
      </c>
      <c r="H125" s="311">
        <f t="shared" si="15"/>
        <v>0</v>
      </c>
      <c r="I125" s="300">
        <f t="shared" si="16"/>
        <v>0</v>
      </c>
      <c r="J125" s="300">
        <f t="shared" si="17"/>
        <v>0</v>
      </c>
    </row>
    <row r="126" spans="1:10" x14ac:dyDescent="0.2">
      <c r="A126" s="307">
        <f>IF('May08'!$M64=" ",0,ROUND('May08'!$M64,0))</f>
        <v>0</v>
      </c>
      <c r="B126" s="307">
        <f t="shared" si="10"/>
        <v>90</v>
      </c>
      <c r="C126" s="300">
        <f t="shared" si="11"/>
        <v>0</v>
      </c>
      <c r="D126" s="300">
        <f t="shared" si="12"/>
        <v>0</v>
      </c>
      <c r="E126" s="311">
        <f t="shared" si="13"/>
        <v>0</v>
      </c>
      <c r="F126" s="311">
        <f t="shared" si="14"/>
        <v>0</v>
      </c>
      <c r="G126" s="311">
        <f t="shared" si="9"/>
        <v>0</v>
      </c>
      <c r="H126" s="311">
        <f t="shared" si="15"/>
        <v>0</v>
      </c>
      <c r="I126" s="300">
        <f t="shared" si="16"/>
        <v>0</v>
      </c>
      <c r="J126" s="300">
        <f t="shared" si="17"/>
        <v>0</v>
      </c>
    </row>
    <row r="127" spans="1:10" x14ac:dyDescent="0.2">
      <c r="A127" s="307">
        <f>IF('May08'!$M65=" ",0,ROUND('May08'!$M65,0))</f>
        <v>0</v>
      </c>
      <c r="B127" s="307">
        <f t="shared" si="10"/>
        <v>90</v>
      </c>
      <c r="C127" s="300">
        <f t="shared" si="11"/>
        <v>0</v>
      </c>
      <c r="D127" s="300">
        <f t="shared" si="12"/>
        <v>0</v>
      </c>
      <c r="E127" s="311">
        <f t="shared" si="13"/>
        <v>0</v>
      </c>
      <c r="F127" s="311">
        <f t="shared" si="14"/>
        <v>0</v>
      </c>
      <c r="G127" s="311">
        <f t="shared" si="9"/>
        <v>0</v>
      </c>
      <c r="H127" s="311">
        <f t="shared" si="15"/>
        <v>0</v>
      </c>
      <c r="I127" s="300">
        <f t="shared" si="16"/>
        <v>0</v>
      </c>
      <c r="J127" s="300">
        <f t="shared" si="17"/>
        <v>0</v>
      </c>
    </row>
    <row r="128" spans="1:10" x14ac:dyDescent="0.2">
      <c r="A128" s="307">
        <f>IF('May08'!$M66=" ",0,ROUND('May08'!$M66,0))</f>
        <v>0</v>
      </c>
      <c r="B128" s="307">
        <f t="shared" si="10"/>
        <v>90</v>
      </c>
      <c r="C128" s="300">
        <f t="shared" si="11"/>
        <v>0</v>
      </c>
      <c r="D128" s="300">
        <f t="shared" si="12"/>
        <v>0</v>
      </c>
      <c r="E128" s="311">
        <f t="shared" si="13"/>
        <v>0</v>
      </c>
      <c r="F128" s="311">
        <f t="shared" si="14"/>
        <v>0</v>
      </c>
      <c r="G128" s="311">
        <f t="shared" si="9"/>
        <v>0</v>
      </c>
      <c r="H128" s="311">
        <f t="shared" si="15"/>
        <v>0</v>
      </c>
      <c r="I128" s="300">
        <f t="shared" si="16"/>
        <v>0</v>
      </c>
      <c r="J128" s="300">
        <f t="shared" si="17"/>
        <v>0</v>
      </c>
    </row>
    <row r="129" spans="1:10" x14ac:dyDescent="0.2">
      <c r="A129" s="307">
        <f>IF('May08'!$M67=" ",0,ROUND('May08'!$M67,0))</f>
        <v>0</v>
      </c>
      <c r="B129" s="307">
        <f t="shared" si="10"/>
        <v>90</v>
      </c>
      <c r="C129" s="300">
        <f t="shared" si="11"/>
        <v>0</v>
      </c>
      <c r="D129" s="300">
        <f t="shared" si="12"/>
        <v>0</v>
      </c>
      <c r="E129" s="311">
        <f t="shared" si="13"/>
        <v>0</v>
      </c>
      <c r="F129" s="311">
        <f t="shared" si="14"/>
        <v>0</v>
      </c>
      <c r="G129" s="311">
        <f t="shared" si="9"/>
        <v>0</v>
      </c>
      <c r="H129" s="311">
        <f t="shared" si="15"/>
        <v>0</v>
      </c>
      <c r="I129" s="300">
        <f t="shared" si="16"/>
        <v>0</v>
      </c>
      <c r="J129" s="300">
        <f t="shared" si="17"/>
        <v>0</v>
      </c>
    </row>
    <row r="130" spans="1:10" x14ac:dyDescent="0.2">
      <c r="A130" s="307">
        <f>IF('May08'!$M68=" ",0,ROUND('May08'!$M68,0))</f>
        <v>0</v>
      </c>
      <c r="B130" s="307">
        <f t="shared" si="10"/>
        <v>90</v>
      </c>
      <c r="C130" s="300">
        <f t="shared" si="11"/>
        <v>0</v>
      </c>
      <c r="D130" s="300">
        <f t="shared" si="12"/>
        <v>0</v>
      </c>
      <c r="E130" s="311">
        <f t="shared" si="13"/>
        <v>0</v>
      </c>
      <c r="F130" s="311">
        <f t="shared" si="14"/>
        <v>0</v>
      </c>
      <c r="G130" s="311">
        <f t="shared" si="9"/>
        <v>0</v>
      </c>
      <c r="H130" s="311">
        <f t="shared" si="15"/>
        <v>0</v>
      </c>
      <c r="I130" s="300">
        <f t="shared" si="16"/>
        <v>0</v>
      </c>
      <c r="J130" s="300">
        <f t="shared" si="17"/>
        <v>0</v>
      </c>
    </row>
    <row r="131" spans="1:10" x14ac:dyDescent="0.2">
      <c r="A131" s="307">
        <f>IF('May08'!$M69=" ",0,ROUND('May08'!$M69,0))</f>
        <v>0</v>
      </c>
      <c r="B131" s="307">
        <f t="shared" si="10"/>
        <v>90</v>
      </c>
      <c r="C131" s="300">
        <f t="shared" si="11"/>
        <v>0</v>
      </c>
      <c r="D131" s="300">
        <f t="shared" si="12"/>
        <v>0</v>
      </c>
      <c r="E131" s="311">
        <f t="shared" si="13"/>
        <v>0</v>
      </c>
      <c r="F131" s="311">
        <f t="shared" si="14"/>
        <v>0</v>
      </c>
      <c r="G131" s="311">
        <f t="shared" si="9"/>
        <v>0</v>
      </c>
      <c r="H131" s="311">
        <f t="shared" si="15"/>
        <v>0</v>
      </c>
      <c r="I131" s="300">
        <f t="shared" si="16"/>
        <v>0</v>
      </c>
      <c r="J131" s="300">
        <f t="shared" si="17"/>
        <v>0</v>
      </c>
    </row>
    <row r="132" spans="1:10" x14ac:dyDescent="0.2">
      <c r="A132" s="307">
        <f>IF('May08'!$M70=" ",0,ROUND('May08'!$M70,0))</f>
        <v>0</v>
      </c>
      <c r="B132" s="307">
        <f t="shared" si="10"/>
        <v>90</v>
      </c>
      <c r="C132" s="300">
        <f t="shared" si="11"/>
        <v>0</v>
      </c>
      <c r="D132" s="300">
        <f t="shared" si="12"/>
        <v>0</v>
      </c>
      <c r="E132" s="311">
        <f t="shared" si="13"/>
        <v>0</v>
      </c>
      <c r="F132" s="311">
        <f t="shared" si="14"/>
        <v>0</v>
      </c>
      <c r="G132" s="311">
        <f t="shared" ref="G132:G195" si="18">G$1</f>
        <v>0</v>
      </c>
      <c r="H132" s="311">
        <f t="shared" si="15"/>
        <v>0</v>
      </c>
      <c r="I132" s="300">
        <f t="shared" si="16"/>
        <v>0</v>
      </c>
      <c r="J132" s="300">
        <f t="shared" si="17"/>
        <v>0</v>
      </c>
    </row>
    <row r="133" spans="1:10" x14ac:dyDescent="0.2">
      <c r="A133" s="307">
        <f>IF('May08'!$M71=" ",0,ROUND('May08'!$M71,0))</f>
        <v>0</v>
      </c>
      <c r="B133" s="307">
        <f t="shared" ref="B133:B196" si="19">B$1</f>
        <v>90</v>
      </c>
      <c r="C133" s="300">
        <f t="shared" ref="C133:C196" si="20">IF(A133&lt;B$1,0,IF(A133&lt;(B$1+C$1),A133-B133,C$1))</f>
        <v>0</v>
      </c>
      <c r="D133" s="300">
        <f t="shared" ref="D133:D196" si="21">IF(A133&gt;(B133+C133),A133-B133-C133,0)</f>
        <v>0</v>
      </c>
      <c r="E133" s="311">
        <f t="shared" ref="E133:E196" si="22">IF(A133&gt;D$1,(D$1-C$1-B$1)*E$1/100+(D133-D$1+C$1+B$1)*J$1/100,IF(D133&gt;0,D133*E$1/100,0))</f>
        <v>0</v>
      </c>
      <c r="F133" s="311">
        <f t="shared" ref="F133:F196" si="23">IF(A133&gt;D$1,(D$1-C$1-B$1)*F$1/100+(D133-D$1+C$1+B$1)*J$1/100,IF(D133&gt;0,D133*F$1/100,0))</f>
        <v>0</v>
      </c>
      <c r="G133" s="311">
        <f t="shared" si="18"/>
        <v>0</v>
      </c>
      <c r="H133" s="311">
        <f t="shared" ref="H133:H196" si="24">IF(A133&gt;G$1,(D$1-C$1-B$1)*H$1/100+(D133-D$1+C$1+B$1)*J$1/100,IF(D133&gt;0,D133*H$1/100,0))</f>
        <v>0</v>
      </c>
      <c r="I133" s="300">
        <f t="shared" ref="I133:I196" si="25">IF(D133&gt;0,D133*I$1/100,0)</f>
        <v>0</v>
      </c>
      <c r="J133" s="300">
        <f t="shared" ref="J133:J196" si="26">E133+I133</f>
        <v>0</v>
      </c>
    </row>
    <row r="134" spans="1:10" x14ac:dyDescent="0.2">
      <c r="A134" s="307">
        <f>IF('May08'!$M72=" ",0,ROUND('May08'!$M72,0))</f>
        <v>0</v>
      </c>
      <c r="B134" s="307">
        <f t="shared" si="19"/>
        <v>90</v>
      </c>
      <c r="C134" s="300">
        <f t="shared" si="20"/>
        <v>0</v>
      </c>
      <c r="D134" s="300">
        <f t="shared" si="21"/>
        <v>0</v>
      </c>
      <c r="E134" s="311">
        <f t="shared" si="22"/>
        <v>0</v>
      </c>
      <c r="F134" s="311">
        <f t="shared" si="23"/>
        <v>0</v>
      </c>
      <c r="G134" s="311">
        <f t="shared" si="18"/>
        <v>0</v>
      </c>
      <c r="H134" s="311">
        <f t="shared" si="24"/>
        <v>0</v>
      </c>
      <c r="I134" s="300">
        <f t="shared" si="25"/>
        <v>0</v>
      </c>
      <c r="J134" s="300">
        <f t="shared" si="26"/>
        <v>0</v>
      </c>
    </row>
    <row r="135" spans="1:10" x14ac:dyDescent="0.2">
      <c r="A135" s="307">
        <f>IF('May08'!$M73=" ",0,ROUND('May08'!$M73,0))</f>
        <v>0</v>
      </c>
      <c r="B135" s="307">
        <f t="shared" si="19"/>
        <v>90</v>
      </c>
      <c r="C135" s="300">
        <f t="shared" si="20"/>
        <v>0</v>
      </c>
      <c r="D135" s="300">
        <f t="shared" si="21"/>
        <v>0</v>
      </c>
      <c r="E135" s="311">
        <f t="shared" si="22"/>
        <v>0</v>
      </c>
      <c r="F135" s="311">
        <f t="shared" si="23"/>
        <v>0</v>
      </c>
      <c r="G135" s="311">
        <f t="shared" si="18"/>
        <v>0</v>
      </c>
      <c r="H135" s="311">
        <f t="shared" si="24"/>
        <v>0</v>
      </c>
      <c r="I135" s="300">
        <f t="shared" si="25"/>
        <v>0</v>
      </c>
      <c r="J135" s="300">
        <f t="shared" si="26"/>
        <v>0</v>
      </c>
    </row>
    <row r="136" spans="1:10" x14ac:dyDescent="0.2">
      <c r="A136" s="307">
        <f>IF('May08'!$M74=" ",0,ROUND('May08'!$M74,0))</f>
        <v>0</v>
      </c>
      <c r="B136" s="307">
        <f t="shared" si="19"/>
        <v>90</v>
      </c>
      <c r="C136" s="300">
        <f t="shared" si="20"/>
        <v>0</v>
      </c>
      <c r="D136" s="300">
        <f t="shared" si="21"/>
        <v>0</v>
      </c>
      <c r="E136" s="311">
        <f t="shared" si="22"/>
        <v>0</v>
      </c>
      <c r="F136" s="311">
        <f t="shared" si="23"/>
        <v>0</v>
      </c>
      <c r="G136" s="311">
        <f t="shared" si="18"/>
        <v>0</v>
      </c>
      <c r="H136" s="311">
        <f t="shared" si="24"/>
        <v>0</v>
      </c>
      <c r="I136" s="300">
        <f t="shared" si="25"/>
        <v>0</v>
      </c>
      <c r="J136" s="300">
        <f t="shared" si="26"/>
        <v>0</v>
      </c>
    </row>
    <row r="137" spans="1:10" x14ac:dyDescent="0.2">
      <c r="A137" s="307">
        <f>IF('May08'!$M75=" ",0,ROUND('May08'!$M75,0))</f>
        <v>0</v>
      </c>
      <c r="B137" s="307">
        <f t="shared" si="19"/>
        <v>90</v>
      </c>
      <c r="C137" s="300">
        <f t="shared" si="20"/>
        <v>0</v>
      </c>
      <c r="D137" s="300">
        <f t="shared" si="21"/>
        <v>0</v>
      </c>
      <c r="E137" s="311">
        <f t="shared" si="22"/>
        <v>0</v>
      </c>
      <c r="F137" s="311">
        <f t="shared" si="23"/>
        <v>0</v>
      </c>
      <c r="G137" s="311">
        <f t="shared" si="18"/>
        <v>0</v>
      </c>
      <c r="H137" s="311">
        <f t="shared" si="24"/>
        <v>0</v>
      </c>
      <c r="I137" s="300">
        <f t="shared" si="25"/>
        <v>0</v>
      </c>
      <c r="J137" s="300">
        <f t="shared" si="26"/>
        <v>0</v>
      </c>
    </row>
    <row r="138" spans="1:10" x14ac:dyDescent="0.2">
      <c r="A138" s="307">
        <f>IF('May08'!$M76=" ",0,ROUND('May08'!$M76,0))</f>
        <v>0</v>
      </c>
      <c r="B138" s="307">
        <f t="shared" si="19"/>
        <v>90</v>
      </c>
      <c r="C138" s="300">
        <f t="shared" si="20"/>
        <v>0</v>
      </c>
      <c r="D138" s="300">
        <f t="shared" si="21"/>
        <v>0</v>
      </c>
      <c r="E138" s="311">
        <f t="shared" si="22"/>
        <v>0</v>
      </c>
      <c r="F138" s="311">
        <f t="shared" si="23"/>
        <v>0</v>
      </c>
      <c r="G138" s="311">
        <f t="shared" si="18"/>
        <v>0</v>
      </c>
      <c r="H138" s="311">
        <f t="shared" si="24"/>
        <v>0</v>
      </c>
      <c r="I138" s="300">
        <f t="shared" si="25"/>
        <v>0</v>
      </c>
      <c r="J138" s="300">
        <f t="shared" si="26"/>
        <v>0</v>
      </c>
    </row>
    <row r="139" spans="1:10" x14ac:dyDescent="0.2">
      <c r="A139" s="307">
        <f>IF('May08'!$M77=" ",0,ROUND('May08'!$M77,0))</f>
        <v>0</v>
      </c>
      <c r="B139" s="307">
        <f t="shared" si="19"/>
        <v>90</v>
      </c>
      <c r="C139" s="300">
        <f t="shared" si="20"/>
        <v>0</v>
      </c>
      <c r="D139" s="300">
        <f t="shared" si="21"/>
        <v>0</v>
      </c>
      <c r="E139" s="311">
        <f t="shared" si="22"/>
        <v>0</v>
      </c>
      <c r="F139" s="311">
        <f t="shared" si="23"/>
        <v>0</v>
      </c>
      <c r="G139" s="311">
        <f t="shared" si="18"/>
        <v>0</v>
      </c>
      <c r="H139" s="311">
        <f t="shared" si="24"/>
        <v>0</v>
      </c>
      <c r="I139" s="300">
        <f t="shared" si="25"/>
        <v>0</v>
      </c>
      <c r="J139" s="300">
        <f t="shared" si="26"/>
        <v>0</v>
      </c>
    </row>
    <row r="140" spans="1:10" x14ac:dyDescent="0.2">
      <c r="A140" s="307">
        <f>IF('May08'!$M78=" ",0,ROUND('May08'!$M78,0))</f>
        <v>0</v>
      </c>
      <c r="B140" s="307">
        <f t="shared" si="19"/>
        <v>90</v>
      </c>
      <c r="C140" s="300">
        <f t="shared" si="20"/>
        <v>0</v>
      </c>
      <c r="D140" s="300">
        <f t="shared" si="21"/>
        <v>0</v>
      </c>
      <c r="E140" s="311">
        <f t="shared" si="22"/>
        <v>0</v>
      </c>
      <c r="F140" s="311">
        <f t="shared" si="23"/>
        <v>0</v>
      </c>
      <c r="G140" s="311">
        <f t="shared" si="18"/>
        <v>0</v>
      </c>
      <c r="H140" s="311">
        <f t="shared" si="24"/>
        <v>0</v>
      </c>
      <c r="I140" s="300">
        <f t="shared" si="25"/>
        <v>0</v>
      </c>
      <c r="J140" s="300">
        <f t="shared" si="26"/>
        <v>0</v>
      </c>
    </row>
    <row r="141" spans="1:10" x14ac:dyDescent="0.2">
      <c r="A141" s="307">
        <f>IF('May08'!$M79=" ",0,ROUND('May08'!$M79,0))</f>
        <v>0</v>
      </c>
      <c r="B141" s="307">
        <f t="shared" si="19"/>
        <v>90</v>
      </c>
      <c r="C141" s="300">
        <f t="shared" si="20"/>
        <v>0</v>
      </c>
      <c r="D141" s="300">
        <f t="shared" si="21"/>
        <v>0</v>
      </c>
      <c r="E141" s="311">
        <f t="shared" si="22"/>
        <v>0</v>
      </c>
      <c r="F141" s="311">
        <f t="shared" si="23"/>
        <v>0</v>
      </c>
      <c r="G141" s="311">
        <f t="shared" si="18"/>
        <v>0</v>
      </c>
      <c r="H141" s="311">
        <f t="shared" si="24"/>
        <v>0</v>
      </c>
      <c r="I141" s="300">
        <f t="shared" si="25"/>
        <v>0</v>
      </c>
      <c r="J141" s="300">
        <f t="shared" si="26"/>
        <v>0</v>
      </c>
    </row>
    <row r="142" spans="1:10" x14ac:dyDescent="0.2">
      <c r="A142" s="307">
        <f>IF('May08'!$M80=" ",0,ROUND('May08'!$M80,0))</f>
        <v>0</v>
      </c>
      <c r="B142" s="307">
        <f t="shared" si="19"/>
        <v>90</v>
      </c>
      <c r="C142" s="300">
        <f t="shared" si="20"/>
        <v>0</v>
      </c>
      <c r="D142" s="300">
        <f t="shared" si="21"/>
        <v>0</v>
      </c>
      <c r="E142" s="311">
        <f t="shared" si="22"/>
        <v>0</v>
      </c>
      <c r="F142" s="311">
        <f t="shared" si="23"/>
        <v>0</v>
      </c>
      <c r="G142" s="311">
        <f t="shared" si="18"/>
        <v>0</v>
      </c>
      <c r="H142" s="311">
        <f t="shared" si="24"/>
        <v>0</v>
      </c>
      <c r="I142" s="300">
        <f t="shared" si="25"/>
        <v>0</v>
      </c>
      <c r="J142" s="300">
        <f t="shared" si="26"/>
        <v>0</v>
      </c>
    </row>
    <row r="143" spans="1:10" x14ac:dyDescent="0.2">
      <c r="A143" s="307">
        <f>IF('May08'!$M86=" ",0,ROUND('May08'!$M86,0))</f>
        <v>0</v>
      </c>
      <c r="B143" s="307">
        <f t="shared" si="19"/>
        <v>90</v>
      </c>
      <c r="C143" s="300">
        <f t="shared" si="20"/>
        <v>0</v>
      </c>
      <c r="D143" s="300">
        <f t="shared" si="21"/>
        <v>0</v>
      </c>
      <c r="E143" s="311">
        <f t="shared" si="22"/>
        <v>0</v>
      </c>
      <c r="F143" s="311">
        <f t="shared" si="23"/>
        <v>0</v>
      </c>
      <c r="G143" s="311">
        <f t="shared" si="18"/>
        <v>0</v>
      </c>
      <c r="H143" s="311">
        <f t="shared" si="24"/>
        <v>0</v>
      </c>
      <c r="I143" s="300">
        <f t="shared" si="25"/>
        <v>0</v>
      </c>
      <c r="J143" s="300">
        <f t="shared" si="26"/>
        <v>0</v>
      </c>
    </row>
    <row r="144" spans="1:10" x14ac:dyDescent="0.2">
      <c r="A144" s="307">
        <f>IF('May08'!$M87=" ",0,ROUND('May08'!$M87,0))</f>
        <v>0</v>
      </c>
      <c r="B144" s="307">
        <f t="shared" si="19"/>
        <v>90</v>
      </c>
      <c r="C144" s="300">
        <f t="shared" si="20"/>
        <v>0</v>
      </c>
      <c r="D144" s="300">
        <f t="shared" si="21"/>
        <v>0</v>
      </c>
      <c r="E144" s="311">
        <f t="shared" si="22"/>
        <v>0</v>
      </c>
      <c r="F144" s="311">
        <f t="shared" si="23"/>
        <v>0</v>
      </c>
      <c r="G144" s="311">
        <f t="shared" si="18"/>
        <v>0</v>
      </c>
      <c r="H144" s="311">
        <f t="shared" si="24"/>
        <v>0</v>
      </c>
      <c r="I144" s="300">
        <f t="shared" si="25"/>
        <v>0</v>
      </c>
      <c r="J144" s="300">
        <f t="shared" si="26"/>
        <v>0</v>
      </c>
    </row>
    <row r="145" spans="1:10" x14ac:dyDescent="0.2">
      <c r="A145" s="307">
        <f>IF('May08'!$M88=" ",0,ROUND('May08'!$M88,0))</f>
        <v>0</v>
      </c>
      <c r="B145" s="307">
        <f t="shared" si="19"/>
        <v>90</v>
      </c>
      <c r="C145" s="300">
        <f t="shared" si="20"/>
        <v>0</v>
      </c>
      <c r="D145" s="300">
        <f t="shared" si="21"/>
        <v>0</v>
      </c>
      <c r="E145" s="311">
        <f t="shared" si="22"/>
        <v>0</v>
      </c>
      <c r="F145" s="311">
        <f t="shared" si="23"/>
        <v>0</v>
      </c>
      <c r="G145" s="311">
        <f t="shared" si="18"/>
        <v>0</v>
      </c>
      <c r="H145" s="311">
        <f t="shared" si="24"/>
        <v>0</v>
      </c>
      <c r="I145" s="300">
        <f t="shared" si="25"/>
        <v>0</v>
      </c>
      <c r="J145" s="300">
        <f t="shared" si="26"/>
        <v>0</v>
      </c>
    </row>
    <row r="146" spans="1:10" x14ac:dyDescent="0.2">
      <c r="A146" s="307">
        <f>IF('May08'!$M89=" ",0,ROUND('May08'!$M89,0))</f>
        <v>0</v>
      </c>
      <c r="B146" s="307">
        <f t="shared" si="19"/>
        <v>90</v>
      </c>
      <c r="C146" s="300">
        <f t="shared" si="20"/>
        <v>0</v>
      </c>
      <c r="D146" s="300">
        <f t="shared" si="21"/>
        <v>0</v>
      </c>
      <c r="E146" s="311">
        <f t="shared" si="22"/>
        <v>0</v>
      </c>
      <c r="F146" s="311">
        <f t="shared" si="23"/>
        <v>0</v>
      </c>
      <c r="G146" s="311">
        <f t="shared" si="18"/>
        <v>0</v>
      </c>
      <c r="H146" s="311">
        <f t="shared" si="24"/>
        <v>0</v>
      </c>
      <c r="I146" s="300">
        <f t="shared" si="25"/>
        <v>0</v>
      </c>
      <c r="J146" s="300">
        <f t="shared" si="26"/>
        <v>0</v>
      </c>
    </row>
    <row r="147" spans="1:10" x14ac:dyDescent="0.2">
      <c r="A147" s="307">
        <f>IF('May08'!$M90=" ",0,ROUND('May08'!$M90,0))</f>
        <v>0</v>
      </c>
      <c r="B147" s="307">
        <f t="shared" si="19"/>
        <v>90</v>
      </c>
      <c r="C147" s="300">
        <f t="shared" si="20"/>
        <v>0</v>
      </c>
      <c r="D147" s="300">
        <f t="shared" si="21"/>
        <v>0</v>
      </c>
      <c r="E147" s="311">
        <f t="shared" si="22"/>
        <v>0</v>
      </c>
      <c r="F147" s="311">
        <f t="shared" si="23"/>
        <v>0</v>
      </c>
      <c r="G147" s="311">
        <f t="shared" si="18"/>
        <v>0</v>
      </c>
      <c r="H147" s="311">
        <f t="shared" si="24"/>
        <v>0</v>
      </c>
      <c r="I147" s="300">
        <f t="shared" si="25"/>
        <v>0</v>
      </c>
      <c r="J147" s="300">
        <f t="shared" si="26"/>
        <v>0</v>
      </c>
    </row>
    <row r="148" spans="1:10" x14ac:dyDescent="0.2">
      <c r="A148" s="307">
        <f>IF('May08'!$M91=" ",0,ROUND('May08'!$M91,0))</f>
        <v>0</v>
      </c>
      <c r="B148" s="307">
        <f t="shared" si="19"/>
        <v>90</v>
      </c>
      <c r="C148" s="300">
        <f t="shared" si="20"/>
        <v>0</v>
      </c>
      <c r="D148" s="300">
        <f t="shared" si="21"/>
        <v>0</v>
      </c>
      <c r="E148" s="311">
        <f t="shared" si="22"/>
        <v>0</v>
      </c>
      <c r="F148" s="311">
        <f t="shared" si="23"/>
        <v>0</v>
      </c>
      <c r="G148" s="311">
        <f t="shared" si="18"/>
        <v>0</v>
      </c>
      <c r="H148" s="311">
        <f t="shared" si="24"/>
        <v>0</v>
      </c>
      <c r="I148" s="300">
        <f t="shared" si="25"/>
        <v>0</v>
      </c>
      <c r="J148" s="300">
        <f t="shared" si="26"/>
        <v>0</v>
      </c>
    </row>
    <row r="149" spans="1:10" x14ac:dyDescent="0.2">
      <c r="A149" s="307">
        <f>IF('May08'!$M92=" ",0,ROUND('May08'!$M92,0))</f>
        <v>0</v>
      </c>
      <c r="B149" s="307">
        <f t="shared" si="19"/>
        <v>90</v>
      </c>
      <c r="C149" s="300">
        <f t="shared" si="20"/>
        <v>0</v>
      </c>
      <c r="D149" s="300">
        <f t="shared" si="21"/>
        <v>0</v>
      </c>
      <c r="E149" s="311">
        <f t="shared" si="22"/>
        <v>0</v>
      </c>
      <c r="F149" s="311">
        <f t="shared" si="23"/>
        <v>0</v>
      </c>
      <c r="G149" s="311">
        <f t="shared" si="18"/>
        <v>0</v>
      </c>
      <c r="H149" s="311">
        <f t="shared" si="24"/>
        <v>0</v>
      </c>
      <c r="I149" s="300">
        <f t="shared" si="25"/>
        <v>0</v>
      </c>
      <c r="J149" s="300">
        <f t="shared" si="26"/>
        <v>0</v>
      </c>
    </row>
    <row r="150" spans="1:10" x14ac:dyDescent="0.2">
      <c r="A150" s="307">
        <f>IF('May08'!$M93=" ",0,ROUND('May08'!$M93,0))</f>
        <v>0</v>
      </c>
      <c r="B150" s="307">
        <f t="shared" si="19"/>
        <v>90</v>
      </c>
      <c r="C150" s="300">
        <f t="shared" si="20"/>
        <v>0</v>
      </c>
      <c r="D150" s="300">
        <f t="shared" si="21"/>
        <v>0</v>
      </c>
      <c r="E150" s="311">
        <f t="shared" si="22"/>
        <v>0</v>
      </c>
      <c r="F150" s="311">
        <f t="shared" si="23"/>
        <v>0</v>
      </c>
      <c r="G150" s="311">
        <f t="shared" si="18"/>
        <v>0</v>
      </c>
      <c r="H150" s="311">
        <f t="shared" si="24"/>
        <v>0</v>
      </c>
      <c r="I150" s="300">
        <f t="shared" si="25"/>
        <v>0</v>
      </c>
      <c r="J150" s="300">
        <f t="shared" si="26"/>
        <v>0</v>
      </c>
    </row>
    <row r="151" spans="1:10" x14ac:dyDescent="0.2">
      <c r="A151" s="307">
        <f>IF('May08'!$M94=" ",0,ROUND('May08'!$M94,0))</f>
        <v>0</v>
      </c>
      <c r="B151" s="307">
        <f t="shared" si="19"/>
        <v>90</v>
      </c>
      <c r="C151" s="300">
        <f t="shared" si="20"/>
        <v>0</v>
      </c>
      <c r="D151" s="300">
        <f t="shared" si="21"/>
        <v>0</v>
      </c>
      <c r="E151" s="311">
        <f t="shared" si="22"/>
        <v>0</v>
      </c>
      <c r="F151" s="311">
        <f t="shared" si="23"/>
        <v>0</v>
      </c>
      <c r="G151" s="311">
        <f t="shared" si="18"/>
        <v>0</v>
      </c>
      <c r="H151" s="311">
        <f t="shared" si="24"/>
        <v>0</v>
      </c>
      <c r="I151" s="300">
        <f t="shared" si="25"/>
        <v>0</v>
      </c>
      <c r="J151" s="300">
        <f t="shared" si="26"/>
        <v>0</v>
      </c>
    </row>
    <row r="152" spans="1:10" x14ac:dyDescent="0.2">
      <c r="A152" s="307">
        <f>IF('May08'!$M95=" ",0,ROUND('May08'!$M95,0))</f>
        <v>0</v>
      </c>
      <c r="B152" s="307">
        <f t="shared" si="19"/>
        <v>90</v>
      </c>
      <c r="C152" s="300">
        <f t="shared" si="20"/>
        <v>0</v>
      </c>
      <c r="D152" s="300">
        <f t="shared" si="21"/>
        <v>0</v>
      </c>
      <c r="E152" s="311">
        <f t="shared" si="22"/>
        <v>0</v>
      </c>
      <c r="F152" s="311">
        <f t="shared" si="23"/>
        <v>0</v>
      </c>
      <c r="G152" s="311">
        <f t="shared" si="18"/>
        <v>0</v>
      </c>
      <c r="H152" s="311">
        <f t="shared" si="24"/>
        <v>0</v>
      </c>
      <c r="I152" s="300">
        <f t="shared" si="25"/>
        <v>0</v>
      </c>
      <c r="J152" s="300">
        <f t="shared" si="26"/>
        <v>0</v>
      </c>
    </row>
    <row r="153" spans="1:10" x14ac:dyDescent="0.2">
      <c r="A153" s="307">
        <f>IF('May08'!$M96=" ",0,ROUND('May08'!$M96,0))</f>
        <v>0</v>
      </c>
      <c r="B153" s="307">
        <f t="shared" si="19"/>
        <v>90</v>
      </c>
      <c r="C153" s="300">
        <f t="shared" si="20"/>
        <v>0</v>
      </c>
      <c r="D153" s="300">
        <f t="shared" si="21"/>
        <v>0</v>
      </c>
      <c r="E153" s="311">
        <f t="shared" si="22"/>
        <v>0</v>
      </c>
      <c r="F153" s="311">
        <f t="shared" si="23"/>
        <v>0</v>
      </c>
      <c r="G153" s="311">
        <f t="shared" si="18"/>
        <v>0</v>
      </c>
      <c r="H153" s="311">
        <f t="shared" si="24"/>
        <v>0</v>
      </c>
      <c r="I153" s="300">
        <f t="shared" si="25"/>
        <v>0</v>
      </c>
      <c r="J153" s="300">
        <f t="shared" si="26"/>
        <v>0</v>
      </c>
    </row>
    <row r="154" spans="1:10" x14ac:dyDescent="0.2">
      <c r="A154" s="307">
        <f>IF('May08'!$M97=" ",0,ROUND('May08'!$M97,0))</f>
        <v>0</v>
      </c>
      <c r="B154" s="307">
        <f t="shared" si="19"/>
        <v>90</v>
      </c>
      <c r="C154" s="300">
        <f t="shared" si="20"/>
        <v>0</v>
      </c>
      <c r="D154" s="300">
        <f t="shared" si="21"/>
        <v>0</v>
      </c>
      <c r="E154" s="311">
        <f t="shared" si="22"/>
        <v>0</v>
      </c>
      <c r="F154" s="311">
        <f t="shared" si="23"/>
        <v>0</v>
      </c>
      <c r="G154" s="311">
        <f t="shared" si="18"/>
        <v>0</v>
      </c>
      <c r="H154" s="311">
        <f t="shared" si="24"/>
        <v>0</v>
      </c>
      <c r="I154" s="300">
        <f t="shared" si="25"/>
        <v>0</v>
      </c>
      <c r="J154" s="300">
        <f t="shared" si="26"/>
        <v>0</v>
      </c>
    </row>
    <row r="155" spans="1:10" x14ac:dyDescent="0.2">
      <c r="A155" s="307">
        <f>IF('May08'!$M98=" ",0,ROUND('May08'!$M98,0))</f>
        <v>0</v>
      </c>
      <c r="B155" s="307">
        <f t="shared" si="19"/>
        <v>90</v>
      </c>
      <c r="C155" s="300">
        <f t="shared" si="20"/>
        <v>0</v>
      </c>
      <c r="D155" s="300">
        <f t="shared" si="21"/>
        <v>0</v>
      </c>
      <c r="E155" s="311">
        <f t="shared" si="22"/>
        <v>0</v>
      </c>
      <c r="F155" s="311">
        <f t="shared" si="23"/>
        <v>0</v>
      </c>
      <c r="G155" s="311">
        <f t="shared" si="18"/>
        <v>0</v>
      </c>
      <c r="H155" s="311">
        <f t="shared" si="24"/>
        <v>0</v>
      </c>
      <c r="I155" s="300">
        <f t="shared" si="25"/>
        <v>0</v>
      </c>
      <c r="J155" s="300">
        <f t="shared" si="26"/>
        <v>0</v>
      </c>
    </row>
    <row r="156" spans="1:10" x14ac:dyDescent="0.2">
      <c r="A156" s="307">
        <f>IF('May08'!$M99=" ",0,ROUND('May08'!$M99,0))</f>
        <v>0</v>
      </c>
      <c r="B156" s="307">
        <f t="shared" si="19"/>
        <v>90</v>
      </c>
      <c r="C156" s="300">
        <f t="shared" si="20"/>
        <v>0</v>
      </c>
      <c r="D156" s="300">
        <f t="shared" si="21"/>
        <v>0</v>
      </c>
      <c r="E156" s="311">
        <f t="shared" si="22"/>
        <v>0</v>
      </c>
      <c r="F156" s="311">
        <f t="shared" si="23"/>
        <v>0</v>
      </c>
      <c r="G156" s="311">
        <f t="shared" si="18"/>
        <v>0</v>
      </c>
      <c r="H156" s="311">
        <f t="shared" si="24"/>
        <v>0</v>
      </c>
      <c r="I156" s="300">
        <f t="shared" si="25"/>
        <v>0</v>
      </c>
      <c r="J156" s="300">
        <f t="shared" si="26"/>
        <v>0</v>
      </c>
    </row>
    <row r="157" spans="1:10" x14ac:dyDescent="0.2">
      <c r="A157" s="307">
        <f>IF('May08'!$M100=" ",0,ROUND('May08'!$M100,0))</f>
        <v>0</v>
      </c>
      <c r="B157" s="307">
        <f t="shared" si="19"/>
        <v>90</v>
      </c>
      <c r="C157" s="300">
        <f t="shared" si="20"/>
        <v>0</v>
      </c>
      <c r="D157" s="300">
        <f t="shared" si="21"/>
        <v>0</v>
      </c>
      <c r="E157" s="311">
        <f t="shared" si="22"/>
        <v>0</v>
      </c>
      <c r="F157" s="311">
        <f t="shared" si="23"/>
        <v>0</v>
      </c>
      <c r="G157" s="311">
        <f t="shared" si="18"/>
        <v>0</v>
      </c>
      <c r="H157" s="311">
        <f t="shared" si="24"/>
        <v>0</v>
      </c>
      <c r="I157" s="300">
        <f t="shared" si="25"/>
        <v>0</v>
      </c>
      <c r="J157" s="300">
        <f t="shared" si="26"/>
        <v>0</v>
      </c>
    </row>
    <row r="158" spans="1:10" x14ac:dyDescent="0.2">
      <c r="A158" s="307">
        <f>IF('May08'!$M101=" ",0,ROUND('May08'!$M101,0))</f>
        <v>0</v>
      </c>
      <c r="B158" s="307">
        <f t="shared" si="19"/>
        <v>90</v>
      </c>
      <c r="C158" s="300">
        <f t="shared" si="20"/>
        <v>0</v>
      </c>
      <c r="D158" s="300">
        <f t="shared" si="21"/>
        <v>0</v>
      </c>
      <c r="E158" s="311">
        <f t="shared" si="22"/>
        <v>0</v>
      </c>
      <c r="F158" s="311">
        <f t="shared" si="23"/>
        <v>0</v>
      </c>
      <c r="G158" s="311">
        <f t="shared" si="18"/>
        <v>0</v>
      </c>
      <c r="H158" s="311">
        <f t="shared" si="24"/>
        <v>0</v>
      </c>
      <c r="I158" s="300">
        <f t="shared" si="25"/>
        <v>0</v>
      </c>
      <c r="J158" s="300">
        <f t="shared" si="26"/>
        <v>0</v>
      </c>
    </row>
    <row r="159" spans="1:10" x14ac:dyDescent="0.2">
      <c r="A159" s="307">
        <f>IF('May08'!$M102=" ",0,ROUND('May08'!$M102,0))</f>
        <v>0</v>
      </c>
      <c r="B159" s="307">
        <f t="shared" si="19"/>
        <v>90</v>
      </c>
      <c r="C159" s="300">
        <f t="shared" si="20"/>
        <v>0</v>
      </c>
      <c r="D159" s="300">
        <f t="shared" si="21"/>
        <v>0</v>
      </c>
      <c r="E159" s="311">
        <f t="shared" si="22"/>
        <v>0</v>
      </c>
      <c r="F159" s="311">
        <f t="shared" si="23"/>
        <v>0</v>
      </c>
      <c r="G159" s="311">
        <f t="shared" si="18"/>
        <v>0</v>
      </c>
      <c r="H159" s="311">
        <f t="shared" si="24"/>
        <v>0</v>
      </c>
      <c r="I159" s="300">
        <f t="shared" si="25"/>
        <v>0</v>
      </c>
      <c r="J159" s="300">
        <f t="shared" si="26"/>
        <v>0</v>
      </c>
    </row>
    <row r="160" spans="1:10" x14ac:dyDescent="0.2">
      <c r="A160" s="307">
        <f>IF('May08'!$M103=" ",0,ROUND('May08'!$M103,0))</f>
        <v>0</v>
      </c>
      <c r="B160" s="307">
        <f t="shared" si="19"/>
        <v>90</v>
      </c>
      <c r="C160" s="300">
        <f t="shared" si="20"/>
        <v>0</v>
      </c>
      <c r="D160" s="300">
        <f t="shared" si="21"/>
        <v>0</v>
      </c>
      <c r="E160" s="311">
        <f t="shared" si="22"/>
        <v>0</v>
      </c>
      <c r="F160" s="311">
        <f t="shared" si="23"/>
        <v>0</v>
      </c>
      <c r="G160" s="311">
        <f t="shared" si="18"/>
        <v>0</v>
      </c>
      <c r="H160" s="311">
        <f t="shared" si="24"/>
        <v>0</v>
      </c>
      <c r="I160" s="300">
        <f t="shared" si="25"/>
        <v>0</v>
      </c>
      <c r="J160" s="300">
        <f t="shared" si="26"/>
        <v>0</v>
      </c>
    </row>
    <row r="161" spans="1:10" x14ac:dyDescent="0.2">
      <c r="A161" s="307">
        <f>IF('May08'!$M104=" ",0,ROUND('May08'!$M104,0))</f>
        <v>0</v>
      </c>
      <c r="B161" s="307">
        <f t="shared" si="19"/>
        <v>90</v>
      </c>
      <c r="C161" s="300">
        <f t="shared" si="20"/>
        <v>0</v>
      </c>
      <c r="D161" s="300">
        <f t="shared" si="21"/>
        <v>0</v>
      </c>
      <c r="E161" s="311">
        <f t="shared" si="22"/>
        <v>0</v>
      </c>
      <c r="F161" s="311">
        <f t="shared" si="23"/>
        <v>0</v>
      </c>
      <c r="G161" s="311">
        <f t="shared" si="18"/>
        <v>0</v>
      </c>
      <c r="H161" s="311">
        <f t="shared" si="24"/>
        <v>0</v>
      </c>
      <c r="I161" s="300">
        <f t="shared" si="25"/>
        <v>0</v>
      </c>
      <c r="J161" s="300">
        <f t="shared" si="26"/>
        <v>0</v>
      </c>
    </row>
    <row r="162" spans="1:10" x14ac:dyDescent="0.2">
      <c r="A162" s="307">
        <f>IF('May08'!$M105=" ",0,ROUND('May08'!$M105,0))</f>
        <v>0</v>
      </c>
      <c r="B162" s="307">
        <f t="shared" si="19"/>
        <v>90</v>
      </c>
      <c r="C162" s="300">
        <f t="shared" si="20"/>
        <v>0</v>
      </c>
      <c r="D162" s="300">
        <f t="shared" si="21"/>
        <v>0</v>
      </c>
      <c r="E162" s="311">
        <f t="shared" si="22"/>
        <v>0</v>
      </c>
      <c r="F162" s="311">
        <f t="shared" si="23"/>
        <v>0</v>
      </c>
      <c r="G162" s="311">
        <f t="shared" si="18"/>
        <v>0</v>
      </c>
      <c r="H162" s="311">
        <f t="shared" si="24"/>
        <v>0</v>
      </c>
      <c r="I162" s="300">
        <f t="shared" si="25"/>
        <v>0</v>
      </c>
      <c r="J162" s="300">
        <f t="shared" si="26"/>
        <v>0</v>
      </c>
    </row>
    <row r="163" spans="1:10" x14ac:dyDescent="0.2">
      <c r="A163" s="307">
        <f>IF('Jun08'!$M11=" ",0,ROUND('Jun08'!$M11,0))</f>
        <v>0</v>
      </c>
      <c r="B163" s="307">
        <f t="shared" si="19"/>
        <v>90</v>
      </c>
      <c r="C163" s="300">
        <f t="shared" si="20"/>
        <v>0</v>
      </c>
      <c r="D163" s="300">
        <f t="shared" si="21"/>
        <v>0</v>
      </c>
      <c r="E163" s="311">
        <f t="shared" si="22"/>
        <v>0</v>
      </c>
      <c r="F163" s="311">
        <f t="shared" si="23"/>
        <v>0</v>
      </c>
      <c r="G163" s="311">
        <f t="shared" si="18"/>
        <v>0</v>
      </c>
      <c r="H163" s="311">
        <f t="shared" si="24"/>
        <v>0</v>
      </c>
      <c r="I163" s="300">
        <f t="shared" si="25"/>
        <v>0</v>
      </c>
      <c r="J163" s="300">
        <f t="shared" si="26"/>
        <v>0</v>
      </c>
    </row>
    <row r="164" spans="1:10" x14ac:dyDescent="0.2">
      <c r="A164" s="307">
        <f>IF('Jun08'!$M12=" ",0,ROUND('Jun08'!$M12,0))</f>
        <v>0</v>
      </c>
      <c r="B164" s="307">
        <f t="shared" si="19"/>
        <v>90</v>
      </c>
      <c r="C164" s="300">
        <f t="shared" si="20"/>
        <v>0</v>
      </c>
      <c r="D164" s="300">
        <f t="shared" si="21"/>
        <v>0</v>
      </c>
      <c r="E164" s="311">
        <f t="shared" si="22"/>
        <v>0</v>
      </c>
      <c r="F164" s="311">
        <f t="shared" si="23"/>
        <v>0</v>
      </c>
      <c r="G164" s="311">
        <f t="shared" si="18"/>
        <v>0</v>
      </c>
      <c r="H164" s="311">
        <f t="shared" si="24"/>
        <v>0</v>
      </c>
      <c r="I164" s="300">
        <f t="shared" si="25"/>
        <v>0</v>
      </c>
      <c r="J164" s="300">
        <f t="shared" si="26"/>
        <v>0</v>
      </c>
    </row>
    <row r="165" spans="1:10" x14ac:dyDescent="0.2">
      <c r="A165" s="307">
        <f>IF('Jun08'!$M13=" ",0,ROUND('Jun08'!$M13,0))</f>
        <v>0</v>
      </c>
      <c r="B165" s="307">
        <f t="shared" si="19"/>
        <v>90</v>
      </c>
      <c r="C165" s="300">
        <f t="shared" si="20"/>
        <v>0</v>
      </c>
      <c r="D165" s="300">
        <f t="shared" si="21"/>
        <v>0</v>
      </c>
      <c r="E165" s="311">
        <f t="shared" si="22"/>
        <v>0</v>
      </c>
      <c r="F165" s="311">
        <f t="shared" si="23"/>
        <v>0</v>
      </c>
      <c r="G165" s="311">
        <f t="shared" si="18"/>
        <v>0</v>
      </c>
      <c r="H165" s="311">
        <f t="shared" si="24"/>
        <v>0</v>
      </c>
      <c r="I165" s="300">
        <f t="shared" si="25"/>
        <v>0</v>
      </c>
      <c r="J165" s="300">
        <f t="shared" si="26"/>
        <v>0</v>
      </c>
    </row>
    <row r="166" spans="1:10" x14ac:dyDescent="0.2">
      <c r="A166" s="307">
        <f>IF('Jun08'!$M14=" ",0,ROUND('Jun08'!$M14,0))</f>
        <v>0</v>
      </c>
      <c r="B166" s="307">
        <f t="shared" si="19"/>
        <v>90</v>
      </c>
      <c r="C166" s="300">
        <f t="shared" si="20"/>
        <v>0</v>
      </c>
      <c r="D166" s="300">
        <f t="shared" si="21"/>
        <v>0</v>
      </c>
      <c r="E166" s="311">
        <f t="shared" si="22"/>
        <v>0</v>
      </c>
      <c r="F166" s="311">
        <f t="shared" si="23"/>
        <v>0</v>
      </c>
      <c r="G166" s="311">
        <f t="shared" si="18"/>
        <v>0</v>
      </c>
      <c r="H166" s="311">
        <f t="shared" si="24"/>
        <v>0</v>
      </c>
      <c r="I166" s="300">
        <f t="shared" si="25"/>
        <v>0</v>
      </c>
      <c r="J166" s="300">
        <f t="shared" si="26"/>
        <v>0</v>
      </c>
    </row>
    <row r="167" spans="1:10" x14ac:dyDescent="0.2">
      <c r="A167" s="307">
        <f>IF('Jun08'!$M15=" ",0,ROUND('Jun08'!$M15,0))</f>
        <v>0</v>
      </c>
      <c r="B167" s="307">
        <f t="shared" si="19"/>
        <v>90</v>
      </c>
      <c r="C167" s="300">
        <f t="shared" si="20"/>
        <v>0</v>
      </c>
      <c r="D167" s="300">
        <f t="shared" si="21"/>
        <v>0</v>
      </c>
      <c r="E167" s="311">
        <f t="shared" si="22"/>
        <v>0</v>
      </c>
      <c r="F167" s="311">
        <f t="shared" si="23"/>
        <v>0</v>
      </c>
      <c r="G167" s="311">
        <f t="shared" si="18"/>
        <v>0</v>
      </c>
      <c r="H167" s="311">
        <f t="shared" si="24"/>
        <v>0</v>
      </c>
      <c r="I167" s="300">
        <f t="shared" si="25"/>
        <v>0</v>
      </c>
      <c r="J167" s="300">
        <f t="shared" si="26"/>
        <v>0</v>
      </c>
    </row>
    <row r="168" spans="1:10" x14ac:dyDescent="0.2">
      <c r="A168" s="307">
        <f>IF('Jun08'!$M16=" ",0,ROUND('Jun08'!$M16,0))</f>
        <v>0</v>
      </c>
      <c r="B168" s="307">
        <f t="shared" si="19"/>
        <v>90</v>
      </c>
      <c r="C168" s="300">
        <f t="shared" si="20"/>
        <v>0</v>
      </c>
      <c r="D168" s="300">
        <f t="shared" si="21"/>
        <v>0</v>
      </c>
      <c r="E168" s="311">
        <f t="shared" si="22"/>
        <v>0</v>
      </c>
      <c r="F168" s="311">
        <f t="shared" si="23"/>
        <v>0</v>
      </c>
      <c r="G168" s="311">
        <f t="shared" si="18"/>
        <v>0</v>
      </c>
      <c r="H168" s="311">
        <f t="shared" si="24"/>
        <v>0</v>
      </c>
      <c r="I168" s="300">
        <f t="shared" si="25"/>
        <v>0</v>
      </c>
      <c r="J168" s="300">
        <f t="shared" si="26"/>
        <v>0</v>
      </c>
    </row>
    <row r="169" spans="1:10" x14ac:dyDescent="0.2">
      <c r="A169" s="307">
        <f>IF('Jun08'!$M17=" ",0,ROUND('Jun08'!$M17,0))</f>
        <v>0</v>
      </c>
      <c r="B169" s="307">
        <f t="shared" si="19"/>
        <v>90</v>
      </c>
      <c r="C169" s="300">
        <f t="shared" si="20"/>
        <v>0</v>
      </c>
      <c r="D169" s="300">
        <f t="shared" si="21"/>
        <v>0</v>
      </c>
      <c r="E169" s="311">
        <f t="shared" si="22"/>
        <v>0</v>
      </c>
      <c r="F169" s="311">
        <f t="shared" si="23"/>
        <v>0</v>
      </c>
      <c r="G169" s="311">
        <f t="shared" si="18"/>
        <v>0</v>
      </c>
      <c r="H169" s="311">
        <f t="shared" si="24"/>
        <v>0</v>
      </c>
      <c r="I169" s="300">
        <f t="shared" si="25"/>
        <v>0</v>
      </c>
      <c r="J169" s="300">
        <f t="shared" si="26"/>
        <v>0</v>
      </c>
    </row>
    <row r="170" spans="1:10" x14ac:dyDescent="0.2">
      <c r="A170" s="307">
        <f>IF('Jun08'!$M18=" ",0,ROUND('Jun08'!$M18,0))</f>
        <v>0</v>
      </c>
      <c r="B170" s="307">
        <f t="shared" si="19"/>
        <v>90</v>
      </c>
      <c r="C170" s="300">
        <f t="shared" si="20"/>
        <v>0</v>
      </c>
      <c r="D170" s="300">
        <f t="shared" si="21"/>
        <v>0</v>
      </c>
      <c r="E170" s="311">
        <f t="shared" si="22"/>
        <v>0</v>
      </c>
      <c r="F170" s="311">
        <f t="shared" si="23"/>
        <v>0</v>
      </c>
      <c r="G170" s="311">
        <f t="shared" si="18"/>
        <v>0</v>
      </c>
      <c r="H170" s="311">
        <f t="shared" si="24"/>
        <v>0</v>
      </c>
      <c r="I170" s="300">
        <f t="shared" si="25"/>
        <v>0</v>
      </c>
      <c r="J170" s="300">
        <f t="shared" si="26"/>
        <v>0</v>
      </c>
    </row>
    <row r="171" spans="1:10" x14ac:dyDescent="0.2">
      <c r="A171" s="307">
        <f>IF('Jun08'!$M19=" ",0,ROUND('Jun08'!$M19,0))</f>
        <v>0</v>
      </c>
      <c r="B171" s="307">
        <f t="shared" si="19"/>
        <v>90</v>
      </c>
      <c r="C171" s="300">
        <f t="shared" si="20"/>
        <v>0</v>
      </c>
      <c r="D171" s="300">
        <f t="shared" si="21"/>
        <v>0</v>
      </c>
      <c r="E171" s="311">
        <f t="shared" si="22"/>
        <v>0</v>
      </c>
      <c r="F171" s="311">
        <f t="shared" si="23"/>
        <v>0</v>
      </c>
      <c r="G171" s="311">
        <f t="shared" si="18"/>
        <v>0</v>
      </c>
      <c r="H171" s="311">
        <f t="shared" si="24"/>
        <v>0</v>
      </c>
      <c r="I171" s="300">
        <f t="shared" si="25"/>
        <v>0</v>
      </c>
      <c r="J171" s="300">
        <f t="shared" si="26"/>
        <v>0</v>
      </c>
    </row>
    <row r="172" spans="1:10" x14ac:dyDescent="0.2">
      <c r="A172" s="307">
        <f>IF('Jun08'!$M20=" ",0,ROUND('Jun08'!$M20,0))</f>
        <v>0</v>
      </c>
      <c r="B172" s="307">
        <f t="shared" si="19"/>
        <v>90</v>
      </c>
      <c r="C172" s="300">
        <f t="shared" si="20"/>
        <v>0</v>
      </c>
      <c r="D172" s="300">
        <f t="shared" si="21"/>
        <v>0</v>
      </c>
      <c r="E172" s="311">
        <f t="shared" si="22"/>
        <v>0</v>
      </c>
      <c r="F172" s="311">
        <f t="shared" si="23"/>
        <v>0</v>
      </c>
      <c r="G172" s="311">
        <f t="shared" si="18"/>
        <v>0</v>
      </c>
      <c r="H172" s="311">
        <f t="shared" si="24"/>
        <v>0</v>
      </c>
      <c r="I172" s="300">
        <f t="shared" si="25"/>
        <v>0</v>
      </c>
      <c r="J172" s="300">
        <f t="shared" si="26"/>
        <v>0</v>
      </c>
    </row>
    <row r="173" spans="1:10" x14ac:dyDescent="0.2">
      <c r="A173" s="307">
        <f>IF('Jun08'!$M21=" ",0,ROUND('Jun08'!$M21,0))</f>
        <v>0</v>
      </c>
      <c r="B173" s="307">
        <f t="shared" si="19"/>
        <v>90</v>
      </c>
      <c r="C173" s="300">
        <f t="shared" si="20"/>
        <v>0</v>
      </c>
      <c r="D173" s="300">
        <f t="shared" si="21"/>
        <v>0</v>
      </c>
      <c r="E173" s="311">
        <f t="shared" si="22"/>
        <v>0</v>
      </c>
      <c r="F173" s="311">
        <f t="shared" si="23"/>
        <v>0</v>
      </c>
      <c r="G173" s="311">
        <f t="shared" si="18"/>
        <v>0</v>
      </c>
      <c r="H173" s="311">
        <f t="shared" si="24"/>
        <v>0</v>
      </c>
      <c r="I173" s="300">
        <f t="shared" si="25"/>
        <v>0</v>
      </c>
      <c r="J173" s="300">
        <f t="shared" si="26"/>
        <v>0</v>
      </c>
    </row>
    <row r="174" spans="1:10" x14ac:dyDescent="0.2">
      <c r="A174" s="307">
        <f>IF('Jun08'!$M22=" ",0,ROUND('Jun08'!$M22,0))</f>
        <v>0</v>
      </c>
      <c r="B174" s="307">
        <f t="shared" si="19"/>
        <v>90</v>
      </c>
      <c r="C174" s="300">
        <f t="shared" si="20"/>
        <v>0</v>
      </c>
      <c r="D174" s="300">
        <f t="shared" si="21"/>
        <v>0</v>
      </c>
      <c r="E174" s="311">
        <f t="shared" si="22"/>
        <v>0</v>
      </c>
      <c r="F174" s="311">
        <f t="shared" si="23"/>
        <v>0</v>
      </c>
      <c r="G174" s="311">
        <f t="shared" si="18"/>
        <v>0</v>
      </c>
      <c r="H174" s="311">
        <f t="shared" si="24"/>
        <v>0</v>
      </c>
      <c r="I174" s="300">
        <f t="shared" si="25"/>
        <v>0</v>
      </c>
      <c r="J174" s="300">
        <f t="shared" si="26"/>
        <v>0</v>
      </c>
    </row>
    <row r="175" spans="1:10" x14ac:dyDescent="0.2">
      <c r="A175" s="307">
        <f>IF('Jun08'!$M23=" ",0,ROUND('Jun08'!$M23,0))</f>
        <v>0</v>
      </c>
      <c r="B175" s="307">
        <f t="shared" si="19"/>
        <v>90</v>
      </c>
      <c r="C175" s="300">
        <f t="shared" si="20"/>
        <v>0</v>
      </c>
      <c r="D175" s="300">
        <f t="shared" si="21"/>
        <v>0</v>
      </c>
      <c r="E175" s="311">
        <f t="shared" si="22"/>
        <v>0</v>
      </c>
      <c r="F175" s="311">
        <f t="shared" si="23"/>
        <v>0</v>
      </c>
      <c r="G175" s="311">
        <f t="shared" si="18"/>
        <v>0</v>
      </c>
      <c r="H175" s="311">
        <f t="shared" si="24"/>
        <v>0</v>
      </c>
      <c r="I175" s="300">
        <f t="shared" si="25"/>
        <v>0</v>
      </c>
      <c r="J175" s="300">
        <f t="shared" si="26"/>
        <v>0</v>
      </c>
    </row>
    <row r="176" spans="1:10" x14ac:dyDescent="0.2">
      <c r="A176" s="307">
        <f>IF('Jun08'!$M24=" ",0,ROUND('Jun08'!$M24,0))</f>
        <v>0</v>
      </c>
      <c r="B176" s="307">
        <f t="shared" si="19"/>
        <v>90</v>
      </c>
      <c r="C176" s="300">
        <f t="shared" si="20"/>
        <v>0</v>
      </c>
      <c r="D176" s="300">
        <f t="shared" si="21"/>
        <v>0</v>
      </c>
      <c r="E176" s="311">
        <f t="shared" si="22"/>
        <v>0</v>
      </c>
      <c r="F176" s="311">
        <f t="shared" si="23"/>
        <v>0</v>
      </c>
      <c r="G176" s="311">
        <f t="shared" si="18"/>
        <v>0</v>
      </c>
      <c r="H176" s="311">
        <f t="shared" si="24"/>
        <v>0</v>
      </c>
      <c r="I176" s="300">
        <f t="shared" si="25"/>
        <v>0</v>
      </c>
      <c r="J176" s="300">
        <f t="shared" si="26"/>
        <v>0</v>
      </c>
    </row>
    <row r="177" spans="1:10" x14ac:dyDescent="0.2">
      <c r="A177" s="307">
        <f>IF('Jun08'!$M25=" ",0,ROUND('Jun08'!$M25,0))</f>
        <v>0</v>
      </c>
      <c r="B177" s="307">
        <f t="shared" si="19"/>
        <v>90</v>
      </c>
      <c r="C177" s="300">
        <f t="shared" si="20"/>
        <v>0</v>
      </c>
      <c r="D177" s="300">
        <f t="shared" si="21"/>
        <v>0</v>
      </c>
      <c r="E177" s="311">
        <f t="shared" si="22"/>
        <v>0</v>
      </c>
      <c r="F177" s="311">
        <f t="shared" si="23"/>
        <v>0</v>
      </c>
      <c r="G177" s="311">
        <f t="shared" si="18"/>
        <v>0</v>
      </c>
      <c r="H177" s="311">
        <f t="shared" si="24"/>
        <v>0</v>
      </c>
      <c r="I177" s="300">
        <f t="shared" si="25"/>
        <v>0</v>
      </c>
      <c r="J177" s="300">
        <f t="shared" si="26"/>
        <v>0</v>
      </c>
    </row>
    <row r="178" spans="1:10" x14ac:dyDescent="0.2">
      <c r="A178" s="307">
        <f>IF('Jun08'!$M26=" ",0,ROUND('Jun08'!$M26,0))</f>
        <v>0</v>
      </c>
      <c r="B178" s="307">
        <f t="shared" si="19"/>
        <v>90</v>
      </c>
      <c r="C178" s="300">
        <f t="shared" si="20"/>
        <v>0</v>
      </c>
      <c r="D178" s="300">
        <f t="shared" si="21"/>
        <v>0</v>
      </c>
      <c r="E178" s="311">
        <f t="shared" si="22"/>
        <v>0</v>
      </c>
      <c r="F178" s="311">
        <f t="shared" si="23"/>
        <v>0</v>
      </c>
      <c r="G178" s="311">
        <f t="shared" si="18"/>
        <v>0</v>
      </c>
      <c r="H178" s="311">
        <f t="shared" si="24"/>
        <v>0</v>
      </c>
      <c r="I178" s="300">
        <f t="shared" si="25"/>
        <v>0</v>
      </c>
      <c r="J178" s="300">
        <f t="shared" si="26"/>
        <v>0</v>
      </c>
    </row>
    <row r="179" spans="1:10" x14ac:dyDescent="0.2">
      <c r="A179" s="307">
        <f>IF('Jun08'!$M27=" ",0,ROUND('Jun08'!$M27,0))</f>
        <v>0</v>
      </c>
      <c r="B179" s="307">
        <f t="shared" si="19"/>
        <v>90</v>
      </c>
      <c r="C179" s="300">
        <f t="shared" si="20"/>
        <v>0</v>
      </c>
      <c r="D179" s="300">
        <f t="shared" si="21"/>
        <v>0</v>
      </c>
      <c r="E179" s="311">
        <f t="shared" si="22"/>
        <v>0</v>
      </c>
      <c r="F179" s="311">
        <f t="shared" si="23"/>
        <v>0</v>
      </c>
      <c r="G179" s="311">
        <f t="shared" si="18"/>
        <v>0</v>
      </c>
      <c r="H179" s="311">
        <f t="shared" si="24"/>
        <v>0</v>
      </c>
      <c r="I179" s="300">
        <f t="shared" si="25"/>
        <v>0</v>
      </c>
      <c r="J179" s="300">
        <f t="shared" si="26"/>
        <v>0</v>
      </c>
    </row>
    <row r="180" spans="1:10" x14ac:dyDescent="0.2">
      <c r="A180" s="307">
        <f>IF('Jun08'!$M28=" ",0,ROUND('Jun08'!$M28,0))</f>
        <v>0</v>
      </c>
      <c r="B180" s="307">
        <f t="shared" si="19"/>
        <v>90</v>
      </c>
      <c r="C180" s="300">
        <f t="shared" si="20"/>
        <v>0</v>
      </c>
      <c r="D180" s="300">
        <f t="shared" si="21"/>
        <v>0</v>
      </c>
      <c r="E180" s="311">
        <f t="shared" si="22"/>
        <v>0</v>
      </c>
      <c r="F180" s="311">
        <f t="shared" si="23"/>
        <v>0</v>
      </c>
      <c r="G180" s="311">
        <f t="shared" si="18"/>
        <v>0</v>
      </c>
      <c r="H180" s="311">
        <f t="shared" si="24"/>
        <v>0</v>
      </c>
      <c r="I180" s="300">
        <f t="shared" si="25"/>
        <v>0</v>
      </c>
      <c r="J180" s="300">
        <f t="shared" si="26"/>
        <v>0</v>
      </c>
    </row>
    <row r="181" spans="1:10" x14ac:dyDescent="0.2">
      <c r="A181" s="307">
        <f>IF('Jun08'!$M29=" ",0,ROUND('Jun08'!$M29,0))</f>
        <v>0</v>
      </c>
      <c r="B181" s="307">
        <f t="shared" si="19"/>
        <v>90</v>
      </c>
      <c r="C181" s="300">
        <f t="shared" si="20"/>
        <v>0</v>
      </c>
      <c r="D181" s="300">
        <f t="shared" si="21"/>
        <v>0</v>
      </c>
      <c r="E181" s="311">
        <f t="shared" si="22"/>
        <v>0</v>
      </c>
      <c r="F181" s="311">
        <f t="shared" si="23"/>
        <v>0</v>
      </c>
      <c r="G181" s="311">
        <f t="shared" si="18"/>
        <v>0</v>
      </c>
      <c r="H181" s="311">
        <f t="shared" si="24"/>
        <v>0</v>
      </c>
      <c r="I181" s="300">
        <f t="shared" si="25"/>
        <v>0</v>
      </c>
      <c r="J181" s="300">
        <f t="shared" si="26"/>
        <v>0</v>
      </c>
    </row>
    <row r="182" spans="1:10" x14ac:dyDescent="0.2">
      <c r="A182" s="307">
        <f>IF('Jun08'!$M30=" ",0,ROUND('Jun08'!$M30,0))</f>
        <v>0</v>
      </c>
      <c r="B182" s="307">
        <f t="shared" si="19"/>
        <v>90</v>
      </c>
      <c r="C182" s="300">
        <f t="shared" si="20"/>
        <v>0</v>
      </c>
      <c r="D182" s="300">
        <f t="shared" si="21"/>
        <v>0</v>
      </c>
      <c r="E182" s="311">
        <f t="shared" si="22"/>
        <v>0</v>
      </c>
      <c r="F182" s="311">
        <f t="shared" si="23"/>
        <v>0</v>
      </c>
      <c r="G182" s="311">
        <f t="shared" si="18"/>
        <v>0</v>
      </c>
      <c r="H182" s="311">
        <f t="shared" si="24"/>
        <v>0</v>
      </c>
      <c r="I182" s="300">
        <f t="shared" si="25"/>
        <v>0</v>
      </c>
      <c r="J182" s="300">
        <f t="shared" si="26"/>
        <v>0</v>
      </c>
    </row>
    <row r="183" spans="1:10" x14ac:dyDescent="0.2">
      <c r="A183" s="307">
        <f>IF('Jun08'!$M36=" ",0,ROUND('Jun08'!$M36,0))</f>
        <v>0</v>
      </c>
      <c r="B183" s="307">
        <f t="shared" si="19"/>
        <v>90</v>
      </c>
      <c r="C183" s="300">
        <f t="shared" si="20"/>
        <v>0</v>
      </c>
      <c r="D183" s="300">
        <f t="shared" si="21"/>
        <v>0</v>
      </c>
      <c r="E183" s="311">
        <f t="shared" si="22"/>
        <v>0</v>
      </c>
      <c r="F183" s="311">
        <f t="shared" si="23"/>
        <v>0</v>
      </c>
      <c r="G183" s="311">
        <f t="shared" si="18"/>
        <v>0</v>
      </c>
      <c r="H183" s="311">
        <f t="shared" si="24"/>
        <v>0</v>
      </c>
      <c r="I183" s="300">
        <f t="shared" si="25"/>
        <v>0</v>
      </c>
      <c r="J183" s="300">
        <f t="shared" si="26"/>
        <v>0</v>
      </c>
    </row>
    <row r="184" spans="1:10" x14ac:dyDescent="0.2">
      <c r="A184" s="307">
        <f>IF('Jun08'!$M37=" ",0,ROUND('Jun08'!$M37,0))</f>
        <v>0</v>
      </c>
      <c r="B184" s="307">
        <f t="shared" si="19"/>
        <v>90</v>
      </c>
      <c r="C184" s="300">
        <f t="shared" si="20"/>
        <v>0</v>
      </c>
      <c r="D184" s="300">
        <f t="shared" si="21"/>
        <v>0</v>
      </c>
      <c r="E184" s="311">
        <f t="shared" si="22"/>
        <v>0</v>
      </c>
      <c r="F184" s="311">
        <f t="shared" si="23"/>
        <v>0</v>
      </c>
      <c r="G184" s="311">
        <f t="shared" si="18"/>
        <v>0</v>
      </c>
      <c r="H184" s="311">
        <f t="shared" si="24"/>
        <v>0</v>
      </c>
      <c r="I184" s="300">
        <f t="shared" si="25"/>
        <v>0</v>
      </c>
      <c r="J184" s="300">
        <f t="shared" si="26"/>
        <v>0</v>
      </c>
    </row>
    <row r="185" spans="1:10" x14ac:dyDescent="0.2">
      <c r="A185" s="307">
        <f>IF('Jun08'!$M38=" ",0,ROUND('Jun08'!$M38,0))</f>
        <v>0</v>
      </c>
      <c r="B185" s="307">
        <f t="shared" si="19"/>
        <v>90</v>
      </c>
      <c r="C185" s="300">
        <f t="shared" si="20"/>
        <v>0</v>
      </c>
      <c r="D185" s="300">
        <f t="shared" si="21"/>
        <v>0</v>
      </c>
      <c r="E185" s="311">
        <f t="shared" si="22"/>
        <v>0</v>
      </c>
      <c r="F185" s="311">
        <f t="shared" si="23"/>
        <v>0</v>
      </c>
      <c r="G185" s="311">
        <f t="shared" si="18"/>
        <v>0</v>
      </c>
      <c r="H185" s="311">
        <f t="shared" si="24"/>
        <v>0</v>
      </c>
      <c r="I185" s="300">
        <f t="shared" si="25"/>
        <v>0</v>
      </c>
      <c r="J185" s="300">
        <f t="shared" si="26"/>
        <v>0</v>
      </c>
    </row>
    <row r="186" spans="1:10" x14ac:dyDescent="0.2">
      <c r="A186" s="307">
        <f>IF('Jun08'!$M39=" ",0,ROUND('Jun08'!$M39,0))</f>
        <v>0</v>
      </c>
      <c r="B186" s="307">
        <f t="shared" si="19"/>
        <v>90</v>
      </c>
      <c r="C186" s="300">
        <f t="shared" si="20"/>
        <v>0</v>
      </c>
      <c r="D186" s="300">
        <f t="shared" si="21"/>
        <v>0</v>
      </c>
      <c r="E186" s="311">
        <f t="shared" si="22"/>
        <v>0</v>
      </c>
      <c r="F186" s="311">
        <f t="shared" si="23"/>
        <v>0</v>
      </c>
      <c r="G186" s="311">
        <f t="shared" si="18"/>
        <v>0</v>
      </c>
      <c r="H186" s="311">
        <f t="shared" si="24"/>
        <v>0</v>
      </c>
      <c r="I186" s="300">
        <f t="shared" si="25"/>
        <v>0</v>
      </c>
      <c r="J186" s="300">
        <f t="shared" si="26"/>
        <v>0</v>
      </c>
    </row>
    <row r="187" spans="1:10" x14ac:dyDescent="0.2">
      <c r="A187" s="307">
        <f>IF('Jun08'!$M40=" ",0,ROUND('Jun08'!$M40,0))</f>
        <v>0</v>
      </c>
      <c r="B187" s="307">
        <f t="shared" si="19"/>
        <v>90</v>
      </c>
      <c r="C187" s="300">
        <f t="shared" si="20"/>
        <v>0</v>
      </c>
      <c r="D187" s="300">
        <f t="shared" si="21"/>
        <v>0</v>
      </c>
      <c r="E187" s="311">
        <f t="shared" si="22"/>
        <v>0</v>
      </c>
      <c r="F187" s="311">
        <f t="shared" si="23"/>
        <v>0</v>
      </c>
      <c r="G187" s="311">
        <f t="shared" si="18"/>
        <v>0</v>
      </c>
      <c r="H187" s="311">
        <f t="shared" si="24"/>
        <v>0</v>
      </c>
      <c r="I187" s="300">
        <f t="shared" si="25"/>
        <v>0</v>
      </c>
      <c r="J187" s="300">
        <f t="shared" si="26"/>
        <v>0</v>
      </c>
    </row>
    <row r="188" spans="1:10" x14ac:dyDescent="0.2">
      <c r="A188" s="307">
        <f>IF('Jun08'!$M41=" ",0,ROUND('Jun08'!$M41,0))</f>
        <v>0</v>
      </c>
      <c r="B188" s="307">
        <f t="shared" si="19"/>
        <v>90</v>
      </c>
      <c r="C188" s="300">
        <f t="shared" si="20"/>
        <v>0</v>
      </c>
      <c r="D188" s="300">
        <f t="shared" si="21"/>
        <v>0</v>
      </c>
      <c r="E188" s="311">
        <f t="shared" si="22"/>
        <v>0</v>
      </c>
      <c r="F188" s="311">
        <f t="shared" si="23"/>
        <v>0</v>
      </c>
      <c r="G188" s="311">
        <f t="shared" si="18"/>
        <v>0</v>
      </c>
      <c r="H188" s="311">
        <f t="shared" si="24"/>
        <v>0</v>
      </c>
      <c r="I188" s="300">
        <f t="shared" si="25"/>
        <v>0</v>
      </c>
      <c r="J188" s="300">
        <f t="shared" si="26"/>
        <v>0</v>
      </c>
    </row>
    <row r="189" spans="1:10" x14ac:dyDescent="0.2">
      <c r="A189" s="307">
        <f>IF('Jun08'!$M42=" ",0,ROUND('Jun08'!$M42,0))</f>
        <v>0</v>
      </c>
      <c r="B189" s="307">
        <f t="shared" si="19"/>
        <v>90</v>
      </c>
      <c r="C189" s="300">
        <f t="shared" si="20"/>
        <v>0</v>
      </c>
      <c r="D189" s="300">
        <f t="shared" si="21"/>
        <v>0</v>
      </c>
      <c r="E189" s="311">
        <f t="shared" si="22"/>
        <v>0</v>
      </c>
      <c r="F189" s="311">
        <f t="shared" si="23"/>
        <v>0</v>
      </c>
      <c r="G189" s="311">
        <f t="shared" si="18"/>
        <v>0</v>
      </c>
      <c r="H189" s="311">
        <f t="shared" si="24"/>
        <v>0</v>
      </c>
      <c r="I189" s="300">
        <f t="shared" si="25"/>
        <v>0</v>
      </c>
      <c r="J189" s="300">
        <f t="shared" si="26"/>
        <v>0</v>
      </c>
    </row>
    <row r="190" spans="1:10" x14ac:dyDescent="0.2">
      <c r="A190" s="307">
        <f>IF('Jun08'!$M43=" ",0,ROUND('Jun08'!$M43,0))</f>
        <v>0</v>
      </c>
      <c r="B190" s="307">
        <f t="shared" si="19"/>
        <v>90</v>
      </c>
      <c r="C190" s="300">
        <f t="shared" si="20"/>
        <v>0</v>
      </c>
      <c r="D190" s="300">
        <f t="shared" si="21"/>
        <v>0</v>
      </c>
      <c r="E190" s="311">
        <f t="shared" si="22"/>
        <v>0</v>
      </c>
      <c r="F190" s="311">
        <f t="shared" si="23"/>
        <v>0</v>
      </c>
      <c r="G190" s="311">
        <f t="shared" si="18"/>
        <v>0</v>
      </c>
      <c r="H190" s="311">
        <f t="shared" si="24"/>
        <v>0</v>
      </c>
      <c r="I190" s="300">
        <f t="shared" si="25"/>
        <v>0</v>
      </c>
      <c r="J190" s="300">
        <f t="shared" si="26"/>
        <v>0</v>
      </c>
    </row>
    <row r="191" spans="1:10" x14ac:dyDescent="0.2">
      <c r="A191" s="307">
        <f>IF('Jun08'!$M44=" ",0,ROUND('Jun08'!$M44,0))</f>
        <v>0</v>
      </c>
      <c r="B191" s="307">
        <f t="shared" si="19"/>
        <v>90</v>
      </c>
      <c r="C191" s="300">
        <f t="shared" si="20"/>
        <v>0</v>
      </c>
      <c r="D191" s="300">
        <f t="shared" si="21"/>
        <v>0</v>
      </c>
      <c r="E191" s="311">
        <f t="shared" si="22"/>
        <v>0</v>
      </c>
      <c r="F191" s="311">
        <f t="shared" si="23"/>
        <v>0</v>
      </c>
      <c r="G191" s="311">
        <f t="shared" si="18"/>
        <v>0</v>
      </c>
      <c r="H191" s="311">
        <f t="shared" si="24"/>
        <v>0</v>
      </c>
      <c r="I191" s="300">
        <f t="shared" si="25"/>
        <v>0</v>
      </c>
      <c r="J191" s="300">
        <f t="shared" si="26"/>
        <v>0</v>
      </c>
    </row>
    <row r="192" spans="1:10" x14ac:dyDescent="0.2">
      <c r="A192" s="307">
        <f>IF('Jun08'!$M45=" ",0,ROUND('Jun08'!$M45,0))</f>
        <v>0</v>
      </c>
      <c r="B192" s="307">
        <f t="shared" si="19"/>
        <v>90</v>
      </c>
      <c r="C192" s="300">
        <f t="shared" si="20"/>
        <v>0</v>
      </c>
      <c r="D192" s="300">
        <f t="shared" si="21"/>
        <v>0</v>
      </c>
      <c r="E192" s="311">
        <f t="shared" si="22"/>
        <v>0</v>
      </c>
      <c r="F192" s="311">
        <f t="shared" si="23"/>
        <v>0</v>
      </c>
      <c r="G192" s="311">
        <f t="shared" si="18"/>
        <v>0</v>
      </c>
      <c r="H192" s="311">
        <f t="shared" si="24"/>
        <v>0</v>
      </c>
      <c r="I192" s="300">
        <f t="shared" si="25"/>
        <v>0</v>
      </c>
      <c r="J192" s="300">
        <f t="shared" si="26"/>
        <v>0</v>
      </c>
    </row>
    <row r="193" spans="1:10" x14ac:dyDescent="0.2">
      <c r="A193" s="307">
        <f>IF('Jun08'!$M46=" ",0,ROUND('Jun08'!$M46,0))</f>
        <v>0</v>
      </c>
      <c r="B193" s="307">
        <f t="shared" si="19"/>
        <v>90</v>
      </c>
      <c r="C193" s="300">
        <f t="shared" si="20"/>
        <v>0</v>
      </c>
      <c r="D193" s="300">
        <f t="shared" si="21"/>
        <v>0</v>
      </c>
      <c r="E193" s="311">
        <f t="shared" si="22"/>
        <v>0</v>
      </c>
      <c r="F193" s="311">
        <f t="shared" si="23"/>
        <v>0</v>
      </c>
      <c r="G193" s="311">
        <f t="shared" si="18"/>
        <v>0</v>
      </c>
      <c r="H193" s="311">
        <f t="shared" si="24"/>
        <v>0</v>
      </c>
      <c r="I193" s="300">
        <f t="shared" si="25"/>
        <v>0</v>
      </c>
      <c r="J193" s="300">
        <f t="shared" si="26"/>
        <v>0</v>
      </c>
    </row>
    <row r="194" spans="1:10" x14ac:dyDescent="0.2">
      <c r="A194" s="307">
        <f>IF('Jun08'!$M47=" ",0,ROUND('Jun08'!$M47,0))</f>
        <v>0</v>
      </c>
      <c r="B194" s="307">
        <f t="shared" si="19"/>
        <v>90</v>
      </c>
      <c r="C194" s="300">
        <f t="shared" si="20"/>
        <v>0</v>
      </c>
      <c r="D194" s="300">
        <f t="shared" si="21"/>
        <v>0</v>
      </c>
      <c r="E194" s="311">
        <f t="shared" si="22"/>
        <v>0</v>
      </c>
      <c r="F194" s="311">
        <f t="shared" si="23"/>
        <v>0</v>
      </c>
      <c r="G194" s="311">
        <f t="shared" si="18"/>
        <v>0</v>
      </c>
      <c r="H194" s="311">
        <f t="shared" si="24"/>
        <v>0</v>
      </c>
      <c r="I194" s="300">
        <f t="shared" si="25"/>
        <v>0</v>
      </c>
      <c r="J194" s="300">
        <f t="shared" si="26"/>
        <v>0</v>
      </c>
    </row>
    <row r="195" spans="1:10" x14ac:dyDescent="0.2">
      <c r="A195" s="307">
        <f>IF('Jun08'!$M48=" ",0,ROUND('Jun08'!$M48,0))</f>
        <v>0</v>
      </c>
      <c r="B195" s="307">
        <f t="shared" si="19"/>
        <v>90</v>
      </c>
      <c r="C195" s="300">
        <f t="shared" si="20"/>
        <v>0</v>
      </c>
      <c r="D195" s="300">
        <f t="shared" si="21"/>
        <v>0</v>
      </c>
      <c r="E195" s="311">
        <f t="shared" si="22"/>
        <v>0</v>
      </c>
      <c r="F195" s="311">
        <f t="shared" si="23"/>
        <v>0</v>
      </c>
      <c r="G195" s="311">
        <f t="shared" si="18"/>
        <v>0</v>
      </c>
      <c r="H195" s="311">
        <f t="shared" si="24"/>
        <v>0</v>
      </c>
      <c r="I195" s="300">
        <f t="shared" si="25"/>
        <v>0</v>
      </c>
      <c r="J195" s="300">
        <f t="shared" si="26"/>
        <v>0</v>
      </c>
    </row>
    <row r="196" spans="1:10" x14ac:dyDescent="0.2">
      <c r="A196" s="307">
        <f>IF('Jun08'!$M49=" ",0,ROUND('Jun08'!$M49,0))</f>
        <v>0</v>
      </c>
      <c r="B196" s="307">
        <f t="shared" si="19"/>
        <v>90</v>
      </c>
      <c r="C196" s="300">
        <f t="shared" si="20"/>
        <v>0</v>
      </c>
      <c r="D196" s="300">
        <f t="shared" si="21"/>
        <v>0</v>
      </c>
      <c r="E196" s="311">
        <f t="shared" si="22"/>
        <v>0</v>
      </c>
      <c r="F196" s="311">
        <f t="shared" si="23"/>
        <v>0</v>
      </c>
      <c r="G196" s="311">
        <f t="shared" ref="G196:G259" si="27">G$1</f>
        <v>0</v>
      </c>
      <c r="H196" s="311">
        <f t="shared" si="24"/>
        <v>0</v>
      </c>
      <c r="I196" s="300">
        <f t="shared" si="25"/>
        <v>0</v>
      </c>
      <c r="J196" s="300">
        <f t="shared" si="26"/>
        <v>0</v>
      </c>
    </row>
    <row r="197" spans="1:10" x14ac:dyDescent="0.2">
      <c r="A197" s="307">
        <f>IF('Jun08'!$M50=" ",0,ROUND('Jun08'!$M50,0))</f>
        <v>0</v>
      </c>
      <c r="B197" s="307">
        <f t="shared" ref="B197:B260" si="28">B$1</f>
        <v>90</v>
      </c>
      <c r="C197" s="300">
        <f t="shared" ref="C197:C260" si="29">IF(A197&lt;B$1,0,IF(A197&lt;(B$1+C$1),A197-B197,C$1))</f>
        <v>0</v>
      </c>
      <c r="D197" s="300">
        <f t="shared" ref="D197:D260" si="30">IF(A197&gt;(B197+C197),A197-B197-C197,0)</f>
        <v>0</v>
      </c>
      <c r="E197" s="311">
        <f t="shared" ref="E197:E260" si="31">IF(A197&gt;D$1,(D$1-C$1-B$1)*E$1/100+(D197-D$1+C$1+B$1)*J$1/100,IF(D197&gt;0,D197*E$1/100,0))</f>
        <v>0</v>
      </c>
      <c r="F197" s="311">
        <f t="shared" ref="F197:F260" si="32">IF(A197&gt;D$1,(D$1-C$1-B$1)*F$1/100+(D197-D$1+C$1+B$1)*J$1/100,IF(D197&gt;0,D197*F$1/100,0))</f>
        <v>0</v>
      </c>
      <c r="G197" s="311">
        <f t="shared" si="27"/>
        <v>0</v>
      </c>
      <c r="H197" s="311">
        <f t="shared" ref="H197:H260" si="33">IF(A197&gt;G$1,(D$1-C$1-B$1)*H$1/100+(D197-D$1+C$1+B$1)*J$1/100,IF(D197&gt;0,D197*H$1/100,0))</f>
        <v>0</v>
      </c>
      <c r="I197" s="300">
        <f t="shared" ref="I197:I260" si="34">IF(D197&gt;0,D197*I$1/100,0)</f>
        <v>0</v>
      </c>
      <c r="J197" s="300">
        <f t="shared" ref="J197:J260" si="35">E197+I197</f>
        <v>0</v>
      </c>
    </row>
    <row r="198" spans="1:10" x14ac:dyDescent="0.2">
      <c r="A198" s="307">
        <f>IF('Jun08'!$M51=" ",0,ROUND('Jun08'!$M51,0))</f>
        <v>0</v>
      </c>
      <c r="B198" s="307">
        <f t="shared" si="28"/>
        <v>90</v>
      </c>
      <c r="C198" s="300">
        <f t="shared" si="29"/>
        <v>0</v>
      </c>
      <c r="D198" s="300">
        <f t="shared" si="30"/>
        <v>0</v>
      </c>
      <c r="E198" s="311">
        <f t="shared" si="31"/>
        <v>0</v>
      </c>
      <c r="F198" s="311">
        <f t="shared" si="32"/>
        <v>0</v>
      </c>
      <c r="G198" s="311">
        <f t="shared" si="27"/>
        <v>0</v>
      </c>
      <c r="H198" s="311">
        <f t="shared" si="33"/>
        <v>0</v>
      </c>
      <c r="I198" s="300">
        <f t="shared" si="34"/>
        <v>0</v>
      </c>
      <c r="J198" s="300">
        <f t="shared" si="35"/>
        <v>0</v>
      </c>
    </row>
    <row r="199" spans="1:10" x14ac:dyDescent="0.2">
      <c r="A199" s="307">
        <f>IF('Jun08'!$M52=" ",0,ROUND('Jun08'!$M52,0))</f>
        <v>0</v>
      </c>
      <c r="B199" s="307">
        <f t="shared" si="28"/>
        <v>90</v>
      </c>
      <c r="C199" s="300">
        <f t="shared" si="29"/>
        <v>0</v>
      </c>
      <c r="D199" s="300">
        <f t="shared" si="30"/>
        <v>0</v>
      </c>
      <c r="E199" s="311">
        <f t="shared" si="31"/>
        <v>0</v>
      </c>
      <c r="F199" s="311">
        <f t="shared" si="32"/>
        <v>0</v>
      </c>
      <c r="G199" s="311">
        <f t="shared" si="27"/>
        <v>0</v>
      </c>
      <c r="H199" s="311">
        <f t="shared" si="33"/>
        <v>0</v>
      </c>
      <c r="I199" s="300">
        <f t="shared" si="34"/>
        <v>0</v>
      </c>
      <c r="J199" s="300">
        <f t="shared" si="35"/>
        <v>0</v>
      </c>
    </row>
    <row r="200" spans="1:10" x14ac:dyDescent="0.2">
      <c r="A200" s="307">
        <f>IF('Jun08'!$M53=" ",0,ROUND('Jun08'!$M53,0))</f>
        <v>0</v>
      </c>
      <c r="B200" s="307">
        <f t="shared" si="28"/>
        <v>90</v>
      </c>
      <c r="C200" s="300">
        <f t="shared" si="29"/>
        <v>0</v>
      </c>
      <c r="D200" s="300">
        <f t="shared" si="30"/>
        <v>0</v>
      </c>
      <c r="E200" s="311">
        <f t="shared" si="31"/>
        <v>0</v>
      </c>
      <c r="F200" s="311">
        <f t="shared" si="32"/>
        <v>0</v>
      </c>
      <c r="G200" s="311">
        <f t="shared" si="27"/>
        <v>0</v>
      </c>
      <c r="H200" s="311">
        <f t="shared" si="33"/>
        <v>0</v>
      </c>
      <c r="I200" s="300">
        <f t="shared" si="34"/>
        <v>0</v>
      </c>
      <c r="J200" s="300">
        <f t="shared" si="35"/>
        <v>0</v>
      </c>
    </row>
    <row r="201" spans="1:10" x14ac:dyDescent="0.2">
      <c r="A201" s="307">
        <f>IF('Jun08'!$M54=" ",0,ROUND('Jun08'!$M54,0))</f>
        <v>0</v>
      </c>
      <c r="B201" s="307">
        <f t="shared" si="28"/>
        <v>90</v>
      </c>
      <c r="C201" s="300">
        <f t="shared" si="29"/>
        <v>0</v>
      </c>
      <c r="D201" s="300">
        <f t="shared" si="30"/>
        <v>0</v>
      </c>
      <c r="E201" s="311">
        <f t="shared" si="31"/>
        <v>0</v>
      </c>
      <c r="F201" s="311">
        <f t="shared" si="32"/>
        <v>0</v>
      </c>
      <c r="G201" s="311">
        <f t="shared" si="27"/>
        <v>0</v>
      </c>
      <c r="H201" s="311">
        <f t="shared" si="33"/>
        <v>0</v>
      </c>
      <c r="I201" s="300">
        <f t="shared" si="34"/>
        <v>0</v>
      </c>
      <c r="J201" s="300">
        <f t="shared" si="35"/>
        <v>0</v>
      </c>
    </row>
    <row r="202" spans="1:10" x14ac:dyDescent="0.2">
      <c r="A202" s="307">
        <f>IF('Jun08'!$M55=" ",0,ROUND('Jun08'!$M55,0))</f>
        <v>0</v>
      </c>
      <c r="B202" s="307">
        <f t="shared" si="28"/>
        <v>90</v>
      </c>
      <c r="C202" s="300">
        <f t="shared" si="29"/>
        <v>0</v>
      </c>
      <c r="D202" s="300">
        <f t="shared" si="30"/>
        <v>0</v>
      </c>
      <c r="E202" s="311">
        <f t="shared" si="31"/>
        <v>0</v>
      </c>
      <c r="F202" s="311">
        <f t="shared" si="32"/>
        <v>0</v>
      </c>
      <c r="G202" s="311">
        <f t="shared" si="27"/>
        <v>0</v>
      </c>
      <c r="H202" s="311">
        <f t="shared" si="33"/>
        <v>0</v>
      </c>
      <c r="I202" s="300">
        <f t="shared" si="34"/>
        <v>0</v>
      </c>
      <c r="J202" s="300">
        <f t="shared" si="35"/>
        <v>0</v>
      </c>
    </row>
    <row r="203" spans="1:10" x14ac:dyDescent="0.2">
      <c r="A203" s="307">
        <f>IF('Jun08'!$M61=" ",0,ROUND('Jun08'!$M61,0))</f>
        <v>0</v>
      </c>
      <c r="B203" s="307">
        <f t="shared" si="28"/>
        <v>90</v>
      </c>
      <c r="C203" s="300">
        <f t="shared" si="29"/>
        <v>0</v>
      </c>
      <c r="D203" s="300">
        <f t="shared" si="30"/>
        <v>0</v>
      </c>
      <c r="E203" s="311">
        <f t="shared" si="31"/>
        <v>0</v>
      </c>
      <c r="F203" s="311">
        <f t="shared" si="32"/>
        <v>0</v>
      </c>
      <c r="G203" s="311">
        <f t="shared" si="27"/>
        <v>0</v>
      </c>
      <c r="H203" s="311">
        <f t="shared" si="33"/>
        <v>0</v>
      </c>
      <c r="I203" s="300">
        <f t="shared" si="34"/>
        <v>0</v>
      </c>
      <c r="J203" s="300">
        <f t="shared" si="35"/>
        <v>0</v>
      </c>
    </row>
    <row r="204" spans="1:10" x14ac:dyDescent="0.2">
      <c r="A204" s="307">
        <f>IF('Jun08'!$M62=" ",0,ROUND('Jun08'!$M62,0))</f>
        <v>0</v>
      </c>
      <c r="B204" s="307">
        <f t="shared" si="28"/>
        <v>90</v>
      </c>
      <c r="C204" s="300">
        <f t="shared" si="29"/>
        <v>0</v>
      </c>
      <c r="D204" s="300">
        <f t="shared" si="30"/>
        <v>0</v>
      </c>
      <c r="E204" s="311">
        <f t="shared" si="31"/>
        <v>0</v>
      </c>
      <c r="F204" s="311">
        <f t="shared" si="32"/>
        <v>0</v>
      </c>
      <c r="G204" s="311">
        <f t="shared" si="27"/>
        <v>0</v>
      </c>
      <c r="H204" s="311">
        <f t="shared" si="33"/>
        <v>0</v>
      </c>
      <c r="I204" s="300">
        <f t="shared" si="34"/>
        <v>0</v>
      </c>
      <c r="J204" s="300">
        <f t="shared" si="35"/>
        <v>0</v>
      </c>
    </row>
    <row r="205" spans="1:10" x14ac:dyDescent="0.2">
      <c r="A205" s="307">
        <f>IF('Jun08'!$M63=" ",0,ROUND('Jun08'!$M63,0))</f>
        <v>0</v>
      </c>
      <c r="B205" s="307">
        <f t="shared" si="28"/>
        <v>90</v>
      </c>
      <c r="C205" s="300">
        <f t="shared" si="29"/>
        <v>0</v>
      </c>
      <c r="D205" s="300">
        <f t="shared" si="30"/>
        <v>0</v>
      </c>
      <c r="E205" s="311">
        <f t="shared" si="31"/>
        <v>0</v>
      </c>
      <c r="F205" s="311">
        <f t="shared" si="32"/>
        <v>0</v>
      </c>
      <c r="G205" s="311">
        <f t="shared" si="27"/>
        <v>0</v>
      </c>
      <c r="H205" s="311">
        <f t="shared" si="33"/>
        <v>0</v>
      </c>
      <c r="I205" s="300">
        <f t="shared" si="34"/>
        <v>0</v>
      </c>
      <c r="J205" s="300">
        <f t="shared" si="35"/>
        <v>0</v>
      </c>
    </row>
    <row r="206" spans="1:10" x14ac:dyDescent="0.2">
      <c r="A206" s="307">
        <f>IF('Jun08'!$M64=" ",0,ROUND('Jun08'!$M64,0))</f>
        <v>0</v>
      </c>
      <c r="B206" s="307">
        <f t="shared" si="28"/>
        <v>90</v>
      </c>
      <c r="C206" s="300">
        <f t="shared" si="29"/>
        <v>0</v>
      </c>
      <c r="D206" s="300">
        <f t="shared" si="30"/>
        <v>0</v>
      </c>
      <c r="E206" s="311">
        <f t="shared" si="31"/>
        <v>0</v>
      </c>
      <c r="F206" s="311">
        <f t="shared" si="32"/>
        <v>0</v>
      </c>
      <c r="G206" s="311">
        <f t="shared" si="27"/>
        <v>0</v>
      </c>
      <c r="H206" s="311">
        <f t="shared" si="33"/>
        <v>0</v>
      </c>
      <c r="I206" s="300">
        <f t="shared" si="34"/>
        <v>0</v>
      </c>
      <c r="J206" s="300">
        <f t="shared" si="35"/>
        <v>0</v>
      </c>
    </row>
    <row r="207" spans="1:10" x14ac:dyDescent="0.2">
      <c r="A207" s="307">
        <f>IF('Jun08'!$M65=" ",0,ROUND('Jun08'!$M65,0))</f>
        <v>0</v>
      </c>
      <c r="B207" s="307">
        <f t="shared" si="28"/>
        <v>90</v>
      </c>
      <c r="C207" s="300">
        <f t="shared" si="29"/>
        <v>0</v>
      </c>
      <c r="D207" s="300">
        <f t="shared" si="30"/>
        <v>0</v>
      </c>
      <c r="E207" s="311">
        <f t="shared" si="31"/>
        <v>0</v>
      </c>
      <c r="F207" s="311">
        <f t="shared" si="32"/>
        <v>0</v>
      </c>
      <c r="G207" s="311">
        <f t="shared" si="27"/>
        <v>0</v>
      </c>
      <c r="H207" s="311">
        <f t="shared" si="33"/>
        <v>0</v>
      </c>
      <c r="I207" s="300">
        <f t="shared" si="34"/>
        <v>0</v>
      </c>
      <c r="J207" s="300">
        <f t="shared" si="35"/>
        <v>0</v>
      </c>
    </row>
    <row r="208" spans="1:10" x14ac:dyDescent="0.2">
      <c r="A208" s="307">
        <f>IF('Jun08'!$M66=" ",0,ROUND('Jun08'!$M66,0))</f>
        <v>0</v>
      </c>
      <c r="B208" s="307">
        <f t="shared" si="28"/>
        <v>90</v>
      </c>
      <c r="C208" s="300">
        <f t="shared" si="29"/>
        <v>0</v>
      </c>
      <c r="D208" s="300">
        <f t="shared" si="30"/>
        <v>0</v>
      </c>
      <c r="E208" s="311">
        <f t="shared" si="31"/>
        <v>0</v>
      </c>
      <c r="F208" s="311">
        <f t="shared" si="32"/>
        <v>0</v>
      </c>
      <c r="G208" s="311">
        <f t="shared" si="27"/>
        <v>0</v>
      </c>
      <c r="H208" s="311">
        <f t="shared" si="33"/>
        <v>0</v>
      </c>
      <c r="I208" s="300">
        <f t="shared" si="34"/>
        <v>0</v>
      </c>
      <c r="J208" s="300">
        <f t="shared" si="35"/>
        <v>0</v>
      </c>
    </row>
    <row r="209" spans="1:10" x14ac:dyDescent="0.2">
      <c r="A209" s="307">
        <f>IF('Jun08'!$M67=" ",0,ROUND('Jun08'!$M67,0))</f>
        <v>0</v>
      </c>
      <c r="B209" s="307">
        <f t="shared" si="28"/>
        <v>90</v>
      </c>
      <c r="C209" s="300">
        <f t="shared" si="29"/>
        <v>0</v>
      </c>
      <c r="D209" s="300">
        <f t="shared" si="30"/>
        <v>0</v>
      </c>
      <c r="E209" s="311">
        <f t="shared" si="31"/>
        <v>0</v>
      </c>
      <c r="F209" s="311">
        <f t="shared" si="32"/>
        <v>0</v>
      </c>
      <c r="G209" s="311">
        <f t="shared" si="27"/>
        <v>0</v>
      </c>
      <c r="H209" s="311">
        <f t="shared" si="33"/>
        <v>0</v>
      </c>
      <c r="I209" s="300">
        <f t="shared" si="34"/>
        <v>0</v>
      </c>
      <c r="J209" s="300">
        <f t="shared" si="35"/>
        <v>0</v>
      </c>
    </row>
    <row r="210" spans="1:10" x14ac:dyDescent="0.2">
      <c r="A210" s="307">
        <f>IF('Jun08'!$M68=" ",0,ROUND('Jun08'!$M68,0))</f>
        <v>0</v>
      </c>
      <c r="B210" s="307">
        <f t="shared" si="28"/>
        <v>90</v>
      </c>
      <c r="C210" s="300">
        <f t="shared" si="29"/>
        <v>0</v>
      </c>
      <c r="D210" s="300">
        <f t="shared" si="30"/>
        <v>0</v>
      </c>
      <c r="E210" s="311">
        <f t="shared" si="31"/>
        <v>0</v>
      </c>
      <c r="F210" s="311">
        <f t="shared" si="32"/>
        <v>0</v>
      </c>
      <c r="G210" s="311">
        <f t="shared" si="27"/>
        <v>0</v>
      </c>
      <c r="H210" s="311">
        <f t="shared" si="33"/>
        <v>0</v>
      </c>
      <c r="I210" s="300">
        <f t="shared" si="34"/>
        <v>0</v>
      </c>
      <c r="J210" s="300">
        <f t="shared" si="35"/>
        <v>0</v>
      </c>
    </row>
    <row r="211" spans="1:10" x14ac:dyDescent="0.2">
      <c r="A211" s="307">
        <f>IF('Jun08'!$M69=" ",0,ROUND('Jun08'!$M69,0))</f>
        <v>0</v>
      </c>
      <c r="B211" s="307">
        <f t="shared" si="28"/>
        <v>90</v>
      </c>
      <c r="C211" s="300">
        <f t="shared" si="29"/>
        <v>0</v>
      </c>
      <c r="D211" s="300">
        <f t="shared" si="30"/>
        <v>0</v>
      </c>
      <c r="E211" s="311">
        <f t="shared" si="31"/>
        <v>0</v>
      </c>
      <c r="F211" s="311">
        <f t="shared" si="32"/>
        <v>0</v>
      </c>
      <c r="G211" s="311">
        <f t="shared" si="27"/>
        <v>0</v>
      </c>
      <c r="H211" s="311">
        <f t="shared" si="33"/>
        <v>0</v>
      </c>
      <c r="I211" s="300">
        <f t="shared" si="34"/>
        <v>0</v>
      </c>
      <c r="J211" s="300">
        <f t="shared" si="35"/>
        <v>0</v>
      </c>
    </row>
    <row r="212" spans="1:10" x14ac:dyDescent="0.2">
      <c r="A212" s="307">
        <f>IF('Jun08'!$M70=" ",0,ROUND('Jun08'!$M70,0))</f>
        <v>0</v>
      </c>
      <c r="B212" s="307">
        <f t="shared" si="28"/>
        <v>90</v>
      </c>
      <c r="C212" s="300">
        <f t="shared" si="29"/>
        <v>0</v>
      </c>
      <c r="D212" s="300">
        <f t="shared" si="30"/>
        <v>0</v>
      </c>
      <c r="E212" s="311">
        <f t="shared" si="31"/>
        <v>0</v>
      </c>
      <c r="F212" s="311">
        <f t="shared" si="32"/>
        <v>0</v>
      </c>
      <c r="G212" s="311">
        <f t="shared" si="27"/>
        <v>0</v>
      </c>
      <c r="H212" s="311">
        <f t="shared" si="33"/>
        <v>0</v>
      </c>
      <c r="I212" s="300">
        <f t="shared" si="34"/>
        <v>0</v>
      </c>
      <c r="J212" s="300">
        <f t="shared" si="35"/>
        <v>0</v>
      </c>
    </row>
    <row r="213" spans="1:10" x14ac:dyDescent="0.2">
      <c r="A213" s="307">
        <f>IF('Jun08'!$M71=" ",0,ROUND('Jun08'!$M71,0))</f>
        <v>0</v>
      </c>
      <c r="B213" s="307">
        <f t="shared" si="28"/>
        <v>90</v>
      </c>
      <c r="C213" s="300">
        <f t="shared" si="29"/>
        <v>0</v>
      </c>
      <c r="D213" s="300">
        <f t="shared" si="30"/>
        <v>0</v>
      </c>
      <c r="E213" s="311">
        <f t="shared" si="31"/>
        <v>0</v>
      </c>
      <c r="F213" s="311">
        <f t="shared" si="32"/>
        <v>0</v>
      </c>
      <c r="G213" s="311">
        <f t="shared" si="27"/>
        <v>0</v>
      </c>
      <c r="H213" s="311">
        <f t="shared" si="33"/>
        <v>0</v>
      </c>
      <c r="I213" s="300">
        <f t="shared" si="34"/>
        <v>0</v>
      </c>
      <c r="J213" s="300">
        <f t="shared" si="35"/>
        <v>0</v>
      </c>
    </row>
    <row r="214" spans="1:10" x14ac:dyDescent="0.2">
      <c r="A214" s="307">
        <f>IF('Jun08'!$M72=" ",0,ROUND('Jun08'!$M72,0))</f>
        <v>0</v>
      </c>
      <c r="B214" s="307">
        <f t="shared" si="28"/>
        <v>90</v>
      </c>
      <c r="C214" s="300">
        <f t="shared" si="29"/>
        <v>0</v>
      </c>
      <c r="D214" s="300">
        <f t="shared" si="30"/>
        <v>0</v>
      </c>
      <c r="E214" s="311">
        <f t="shared" si="31"/>
        <v>0</v>
      </c>
      <c r="F214" s="311">
        <f t="shared" si="32"/>
        <v>0</v>
      </c>
      <c r="G214" s="311">
        <f t="shared" si="27"/>
        <v>0</v>
      </c>
      <c r="H214" s="311">
        <f t="shared" si="33"/>
        <v>0</v>
      </c>
      <c r="I214" s="300">
        <f t="shared" si="34"/>
        <v>0</v>
      </c>
      <c r="J214" s="300">
        <f t="shared" si="35"/>
        <v>0</v>
      </c>
    </row>
    <row r="215" spans="1:10" x14ac:dyDescent="0.2">
      <c r="A215" s="307">
        <f>IF('Jun08'!$M73=" ",0,ROUND('Jun08'!$M73,0))</f>
        <v>0</v>
      </c>
      <c r="B215" s="307">
        <f t="shared" si="28"/>
        <v>90</v>
      </c>
      <c r="C215" s="300">
        <f t="shared" si="29"/>
        <v>0</v>
      </c>
      <c r="D215" s="300">
        <f t="shared" si="30"/>
        <v>0</v>
      </c>
      <c r="E215" s="311">
        <f t="shared" si="31"/>
        <v>0</v>
      </c>
      <c r="F215" s="311">
        <f t="shared" si="32"/>
        <v>0</v>
      </c>
      <c r="G215" s="311">
        <f t="shared" si="27"/>
        <v>0</v>
      </c>
      <c r="H215" s="311">
        <f t="shared" si="33"/>
        <v>0</v>
      </c>
      <c r="I215" s="300">
        <f t="shared" si="34"/>
        <v>0</v>
      </c>
      <c r="J215" s="300">
        <f t="shared" si="35"/>
        <v>0</v>
      </c>
    </row>
    <row r="216" spans="1:10" x14ac:dyDescent="0.2">
      <c r="A216" s="307">
        <f>IF('Jun08'!$M74=" ",0,ROUND('Jun08'!$M74,0))</f>
        <v>0</v>
      </c>
      <c r="B216" s="307">
        <f t="shared" si="28"/>
        <v>90</v>
      </c>
      <c r="C216" s="300">
        <f t="shared" si="29"/>
        <v>0</v>
      </c>
      <c r="D216" s="300">
        <f t="shared" si="30"/>
        <v>0</v>
      </c>
      <c r="E216" s="311">
        <f t="shared" si="31"/>
        <v>0</v>
      </c>
      <c r="F216" s="311">
        <f t="shared" si="32"/>
        <v>0</v>
      </c>
      <c r="G216" s="311">
        <f t="shared" si="27"/>
        <v>0</v>
      </c>
      <c r="H216" s="311">
        <f t="shared" si="33"/>
        <v>0</v>
      </c>
      <c r="I216" s="300">
        <f t="shared" si="34"/>
        <v>0</v>
      </c>
      <c r="J216" s="300">
        <f t="shared" si="35"/>
        <v>0</v>
      </c>
    </row>
    <row r="217" spans="1:10" x14ac:dyDescent="0.2">
      <c r="A217" s="307">
        <f>IF('Jun08'!$M75=" ",0,ROUND('Jun08'!$M75,0))</f>
        <v>0</v>
      </c>
      <c r="B217" s="307">
        <f t="shared" si="28"/>
        <v>90</v>
      </c>
      <c r="C217" s="300">
        <f t="shared" si="29"/>
        <v>0</v>
      </c>
      <c r="D217" s="300">
        <f t="shared" si="30"/>
        <v>0</v>
      </c>
      <c r="E217" s="311">
        <f t="shared" si="31"/>
        <v>0</v>
      </c>
      <c r="F217" s="311">
        <f t="shared" si="32"/>
        <v>0</v>
      </c>
      <c r="G217" s="311">
        <f t="shared" si="27"/>
        <v>0</v>
      </c>
      <c r="H217" s="311">
        <f t="shared" si="33"/>
        <v>0</v>
      </c>
      <c r="I217" s="300">
        <f t="shared" si="34"/>
        <v>0</v>
      </c>
      <c r="J217" s="300">
        <f t="shared" si="35"/>
        <v>0</v>
      </c>
    </row>
    <row r="218" spans="1:10" x14ac:dyDescent="0.2">
      <c r="A218" s="307">
        <f>IF('Jun08'!$M76=" ",0,ROUND('Jun08'!$M76,0))</f>
        <v>0</v>
      </c>
      <c r="B218" s="307">
        <f t="shared" si="28"/>
        <v>90</v>
      </c>
      <c r="C218" s="300">
        <f t="shared" si="29"/>
        <v>0</v>
      </c>
      <c r="D218" s="300">
        <f t="shared" si="30"/>
        <v>0</v>
      </c>
      <c r="E218" s="311">
        <f t="shared" si="31"/>
        <v>0</v>
      </c>
      <c r="F218" s="311">
        <f t="shared" si="32"/>
        <v>0</v>
      </c>
      <c r="G218" s="311">
        <f t="shared" si="27"/>
        <v>0</v>
      </c>
      <c r="H218" s="311">
        <f t="shared" si="33"/>
        <v>0</v>
      </c>
      <c r="I218" s="300">
        <f t="shared" si="34"/>
        <v>0</v>
      </c>
      <c r="J218" s="300">
        <f t="shared" si="35"/>
        <v>0</v>
      </c>
    </row>
    <row r="219" spans="1:10" x14ac:dyDescent="0.2">
      <c r="A219" s="307">
        <f>IF('Jun08'!$M77=" ",0,ROUND('Jun08'!$M77,0))</f>
        <v>0</v>
      </c>
      <c r="B219" s="307">
        <f t="shared" si="28"/>
        <v>90</v>
      </c>
      <c r="C219" s="300">
        <f t="shared" si="29"/>
        <v>0</v>
      </c>
      <c r="D219" s="300">
        <f t="shared" si="30"/>
        <v>0</v>
      </c>
      <c r="E219" s="311">
        <f t="shared" si="31"/>
        <v>0</v>
      </c>
      <c r="F219" s="311">
        <f t="shared" si="32"/>
        <v>0</v>
      </c>
      <c r="G219" s="311">
        <f t="shared" si="27"/>
        <v>0</v>
      </c>
      <c r="H219" s="311">
        <f t="shared" si="33"/>
        <v>0</v>
      </c>
      <c r="I219" s="300">
        <f t="shared" si="34"/>
        <v>0</v>
      </c>
      <c r="J219" s="300">
        <f t="shared" si="35"/>
        <v>0</v>
      </c>
    </row>
    <row r="220" spans="1:10" x14ac:dyDescent="0.2">
      <c r="A220" s="307">
        <f>IF('Jun08'!$M78=" ",0,ROUND('Jun08'!$M78,0))</f>
        <v>0</v>
      </c>
      <c r="B220" s="307">
        <f t="shared" si="28"/>
        <v>90</v>
      </c>
      <c r="C220" s="300">
        <f t="shared" si="29"/>
        <v>0</v>
      </c>
      <c r="D220" s="300">
        <f t="shared" si="30"/>
        <v>0</v>
      </c>
      <c r="E220" s="311">
        <f t="shared" si="31"/>
        <v>0</v>
      </c>
      <c r="F220" s="311">
        <f t="shared" si="32"/>
        <v>0</v>
      </c>
      <c r="G220" s="311">
        <f t="shared" si="27"/>
        <v>0</v>
      </c>
      <c r="H220" s="311">
        <f t="shared" si="33"/>
        <v>0</v>
      </c>
      <c r="I220" s="300">
        <f t="shared" si="34"/>
        <v>0</v>
      </c>
      <c r="J220" s="300">
        <f t="shared" si="35"/>
        <v>0</v>
      </c>
    </row>
    <row r="221" spans="1:10" x14ac:dyDescent="0.2">
      <c r="A221" s="307">
        <f>IF('Jun08'!$M79=" ",0,ROUND('Jun08'!$M79,0))</f>
        <v>0</v>
      </c>
      <c r="B221" s="307">
        <f t="shared" si="28"/>
        <v>90</v>
      </c>
      <c r="C221" s="300">
        <f t="shared" si="29"/>
        <v>0</v>
      </c>
      <c r="D221" s="300">
        <f t="shared" si="30"/>
        <v>0</v>
      </c>
      <c r="E221" s="311">
        <f t="shared" si="31"/>
        <v>0</v>
      </c>
      <c r="F221" s="311">
        <f t="shared" si="32"/>
        <v>0</v>
      </c>
      <c r="G221" s="311">
        <f t="shared" si="27"/>
        <v>0</v>
      </c>
      <c r="H221" s="311">
        <f t="shared" si="33"/>
        <v>0</v>
      </c>
      <c r="I221" s="300">
        <f t="shared" si="34"/>
        <v>0</v>
      </c>
      <c r="J221" s="300">
        <f t="shared" si="35"/>
        <v>0</v>
      </c>
    </row>
    <row r="222" spans="1:10" x14ac:dyDescent="0.2">
      <c r="A222" s="307">
        <f>IF('Jun08'!$M80=" ",0,ROUND('Jun08'!$M80,0))</f>
        <v>0</v>
      </c>
      <c r="B222" s="307">
        <f t="shared" si="28"/>
        <v>90</v>
      </c>
      <c r="C222" s="300">
        <f t="shared" si="29"/>
        <v>0</v>
      </c>
      <c r="D222" s="300">
        <f t="shared" si="30"/>
        <v>0</v>
      </c>
      <c r="E222" s="311">
        <f t="shared" si="31"/>
        <v>0</v>
      </c>
      <c r="F222" s="311">
        <f t="shared" si="32"/>
        <v>0</v>
      </c>
      <c r="G222" s="311">
        <f t="shared" si="27"/>
        <v>0</v>
      </c>
      <c r="H222" s="311">
        <f t="shared" si="33"/>
        <v>0</v>
      </c>
      <c r="I222" s="300">
        <f t="shared" si="34"/>
        <v>0</v>
      </c>
      <c r="J222" s="300">
        <f t="shared" si="35"/>
        <v>0</v>
      </c>
    </row>
    <row r="223" spans="1:10" x14ac:dyDescent="0.2">
      <c r="A223" s="307">
        <f>IF('Jun08'!$M86=" ",0,ROUND('Jun08'!$M86,0))</f>
        <v>0</v>
      </c>
      <c r="B223" s="307">
        <f t="shared" si="28"/>
        <v>90</v>
      </c>
      <c r="C223" s="300">
        <f t="shared" si="29"/>
        <v>0</v>
      </c>
      <c r="D223" s="300">
        <f t="shared" si="30"/>
        <v>0</v>
      </c>
      <c r="E223" s="311">
        <f t="shared" si="31"/>
        <v>0</v>
      </c>
      <c r="F223" s="311">
        <f t="shared" si="32"/>
        <v>0</v>
      </c>
      <c r="G223" s="311">
        <f t="shared" si="27"/>
        <v>0</v>
      </c>
      <c r="H223" s="311">
        <f t="shared" si="33"/>
        <v>0</v>
      </c>
      <c r="I223" s="300">
        <f t="shared" si="34"/>
        <v>0</v>
      </c>
      <c r="J223" s="300">
        <f t="shared" si="35"/>
        <v>0</v>
      </c>
    </row>
    <row r="224" spans="1:10" x14ac:dyDescent="0.2">
      <c r="A224" s="307">
        <f>IF('Jun08'!$M87=" ",0,ROUND('Jun08'!$M87,0))</f>
        <v>0</v>
      </c>
      <c r="B224" s="307">
        <f t="shared" si="28"/>
        <v>90</v>
      </c>
      <c r="C224" s="300">
        <f t="shared" si="29"/>
        <v>0</v>
      </c>
      <c r="D224" s="300">
        <f t="shared" si="30"/>
        <v>0</v>
      </c>
      <c r="E224" s="311">
        <f t="shared" si="31"/>
        <v>0</v>
      </c>
      <c r="F224" s="311">
        <f t="shared" si="32"/>
        <v>0</v>
      </c>
      <c r="G224" s="311">
        <f t="shared" si="27"/>
        <v>0</v>
      </c>
      <c r="H224" s="311">
        <f t="shared" si="33"/>
        <v>0</v>
      </c>
      <c r="I224" s="300">
        <f t="shared" si="34"/>
        <v>0</v>
      </c>
      <c r="J224" s="300">
        <f t="shared" si="35"/>
        <v>0</v>
      </c>
    </row>
    <row r="225" spans="1:10" x14ac:dyDescent="0.2">
      <c r="A225" s="307">
        <f>IF('Jun08'!$M88=" ",0,ROUND('Jun08'!$M88,0))</f>
        <v>0</v>
      </c>
      <c r="B225" s="307">
        <f t="shared" si="28"/>
        <v>90</v>
      </c>
      <c r="C225" s="300">
        <f t="shared" si="29"/>
        <v>0</v>
      </c>
      <c r="D225" s="300">
        <f t="shared" si="30"/>
        <v>0</v>
      </c>
      <c r="E225" s="311">
        <f t="shared" si="31"/>
        <v>0</v>
      </c>
      <c r="F225" s="311">
        <f t="shared" si="32"/>
        <v>0</v>
      </c>
      <c r="G225" s="311">
        <f t="shared" si="27"/>
        <v>0</v>
      </c>
      <c r="H225" s="311">
        <f t="shared" si="33"/>
        <v>0</v>
      </c>
      <c r="I225" s="300">
        <f t="shared" si="34"/>
        <v>0</v>
      </c>
      <c r="J225" s="300">
        <f t="shared" si="35"/>
        <v>0</v>
      </c>
    </row>
    <row r="226" spans="1:10" x14ac:dyDescent="0.2">
      <c r="A226" s="307">
        <f>IF('Jun08'!$M89=" ",0,ROUND('Jun08'!$M89,0))</f>
        <v>0</v>
      </c>
      <c r="B226" s="307">
        <f t="shared" si="28"/>
        <v>90</v>
      </c>
      <c r="C226" s="300">
        <f t="shared" si="29"/>
        <v>0</v>
      </c>
      <c r="D226" s="300">
        <f t="shared" si="30"/>
        <v>0</v>
      </c>
      <c r="E226" s="311">
        <f t="shared" si="31"/>
        <v>0</v>
      </c>
      <c r="F226" s="311">
        <f t="shared" si="32"/>
        <v>0</v>
      </c>
      <c r="G226" s="311">
        <f t="shared" si="27"/>
        <v>0</v>
      </c>
      <c r="H226" s="311">
        <f t="shared" si="33"/>
        <v>0</v>
      </c>
      <c r="I226" s="300">
        <f t="shared" si="34"/>
        <v>0</v>
      </c>
      <c r="J226" s="300">
        <f t="shared" si="35"/>
        <v>0</v>
      </c>
    </row>
    <row r="227" spans="1:10" x14ac:dyDescent="0.2">
      <c r="A227" s="307">
        <f>IF('Jun08'!$M90=" ",0,ROUND('Jun08'!$M90,0))</f>
        <v>0</v>
      </c>
      <c r="B227" s="307">
        <f t="shared" si="28"/>
        <v>90</v>
      </c>
      <c r="C227" s="300">
        <f t="shared" si="29"/>
        <v>0</v>
      </c>
      <c r="D227" s="300">
        <f t="shared" si="30"/>
        <v>0</v>
      </c>
      <c r="E227" s="311">
        <f t="shared" si="31"/>
        <v>0</v>
      </c>
      <c r="F227" s="311">
        <f t="shared" si="32"/>
        <v>0</v>
      </c>
      <c r="G227" s="311">
        <f t="shared" si="27"/>
        <v>0</v>
      </c>
      <c r="H227" s="311">
        <f t="shared" si="33"/>
        <v>0</v>
      </c>
      <c r="I227" s="300">
        <f t="shared" si="34"/>
        <v>0</v>
      </c>
      <c r="J227" s="300">
        <f t="shared" si="35"/>
        <v>0</v>
      </c>
    </row>
    <row r="228" spans="1:10" x14ac:dyDescent="0.2">
      <c r="A228" s="307">
        <f>IF('Jun08'!$M91=" ",0,ROUND('Jun08'!$M91,0))</f>
        <v>0</v>
      </c>
      <c r="B228" s="307">
        <f t="shared" si="28"/>
        <v>90</v>
      </c>
      <c r="C228" s="300">
        <f t="shared" si="29"/>
        <v>0</v>
      </c>
      <c r="D228" s="300">
        <f t="shared" si="30"/>
        <v>0</v>
      </c>
      <c r="E228" s="311">
        <f t="shared" si="31"/>
        <v>0</v>
      </c>
      <c r="F228" s="311">
        <f t="shared" si="32"/>
        <v>0</v>
      </c>
      <c r="G228" s="311">
        <f t="shared" si="27"/>
        <v>0</v>
      </c>
      <c r="H228" s="311">
        <f t="shared" si="33"/>
        <v>0</v>
      </c>
      <c r="I228" s="300">
        <f t="shared" si="34"/>
        <v>0</v>
      </c>
      <c r="J228" s="300">
        <f t="shared" si="35"/>
        <v>0</v>
      </c>
    </row>
    <row r="229" spans="1:10" x14ac:dyDescent="0.2">
      <c r="A229" s="307">
        <f>IF('Jun08'!$M92=" ",0,ROUND('Jun08'!$M92,0))</f>
        <v>0</v>
      </c>
      <c r="B229" s="307">
        <f t="shared" si="28"/>
        <v>90</v>
      </c>
      <c r="C229" s="300">
        <f t="shared" si="29"/>
        <v>0</v>
      </c>
      <c r="D229" s="300">
        <f t="shared" si="30"/>
        <v>0</v>
      </c>
      <c r="E229" s="311">
        <f t="shared" si="31"/>
        <v>0</v>
      </c>
      <c r="F229" s="311">
        <f t="shared" si="32"/>
        <v>0</v>
      </c>
      <c r="G229" s="311">
        <f t="shared" si="27"/>
        <v>0</v>
      </c>
      <c r="H229" s="311">
        <f t="shared" si="33"/>
        <v>0</v>
      </c>
      <c r="I229" s="300">
        <f t="shared" si="34"/>
        <v>0</v>
      </c>
      <c r="J229" s="300">
        <f t="shared" si="35"/>
        <v>0</v>
      </c>
    </row>
    <row r="230" spans="1:10" x14ac:dyDescent="0.2">
      <c r="A230" s="307">
        <f>IF('Jun08'!$M93=" ",0,ROUND('Jun08'!$M93,0))</f>
        <v>0</v>
      </c>
      <c r="B230" s="307">
        <f t="shared" si="28"/>
        <v>90</v>
      </c>
      <c r="C230" s="300">
        <f t="shared" si="29"/>
        <v>0</v>
      </c>
      <c r="D230" s="300">
        <f t="shared" si="30"/>
        <v>0</v>
      </c>
      <c r="E230" s="311">
        <f t="shared" si="31"/>
        <v>0</v>
      </c>
      <c r="F230" s="311">
        <f t="shared" si="32"/>
        <v>0</v>
      </c>
      <c r="G230" s="311">
        <f t="shared" si="27"/>
        <v>0</v>
      </c>
      <c r="H230" s="311">
        <f t="shared" si="33"/>
        <v>0</v>
      </c>
      <c r="I230" s="300">
        <f t="shared" si="34"/>
        <v>0</v>
      </c>
      <c r="J230" s="300">
        <f t="shared" si="35"/>
        <v>0</v>
      </c>
    </row>
    <row r="231" spans="1:10" x14ac:dyDescent="0.2">
      <c r="A231" s="307">
        <f>IF('Jun08'!$M94=" ",0,ROUND('Jun08'!$M94,0))</f>
        <v>0</v>
      </c>
      <c r="B231" s="307">
        <f t="shared" si="28"/>
        <v>90</v>
      </c>
      <c r="C231" s="300">
        <f t="shared" si="29"/>
        <v>0</v>
      </c>
      <c r="D231" s="300">
        <f t="shared" si="30"/>
        <v>0</v>
      </c>
      <c r="E231" s="311">
        <f t="shared" si="31"/>
        <v>0</v>
      </c>
      <c r="F231" s="311">
        <f t="shared" si="32"/>
        <v>0</v>
      </c>
      <c r="G231" s="311">
        <f t="shared" si="27"/>
        <v>0</v>
      </c>
      <c r="H231" s="311">
        <f t="shared" si="33"/>
        <v>0</v>
      </c>
      <c r="I231" s="300">
        <f t="shared" si="34"/>
        <v>0</v>
      </c>
      <c r="J231" s="300">
        <f t="shared" si="35"/>
        <v>0</v>
      </c>
    </row>
    <row r="232" spans="1:10" x14ac:dyDescent="0.2">
      <c r="A232" s="307">
        <f>IF('Jun08'!$M95=" ",0,ROUND('Jun08'!$M95,0))</f>
        <v>0</v>
      </c>
      <c r="B232" s="307">
        <f t="shared" si="28"/>
        <v>90</v>
      </c>
      <c r="C232" s="300">
        <f t="shared" si="29"/>
        <v>0</v>
      </c>
      <c r="D232" s="300">
        <f t="shared" si="30"/>
        <v>0</v>
      </c>
      <c r="E232" s="311">
        <f t="shared" si="31"/>
        <v>0</v>
      </c>
      <c r="F232" s="311">
        <f t="shared" si="32"/>
        <v>0</v>
      </c>
      <c r="G232" s="311">
        <f t="shared" si="27"/>
        <v>0</v>
      </c>
      <c r="H232" s="311">
        <f t="shared" si="33"/>
        <v>0</v>
      </c>
      <c r="I232" s="300">
        <f t="shared" si="34"/>
        <v>0</v>
      </c>
      <c r="J232" s="300">
        <f t="shared" si="35"/>
        <v>0</v>
      </c>
    </row>
    <row r="233" spans="1:10" x14ac:dyDescent="0.2">
      <c r="A233" s="307">
        <f>IF('Jun08'!$M96=" ",0,ROUND('Jun08'!$M96,0))</f>
        <v>0</v>
      </c>
      <c r="B233" s="307">
        <f t="shared" si="28"/>
        <v>90</v>
      </c>
      <c r="C233" s="300">
        <f t="shared" si="29"/>
        <v>0</v>
      </c>
      <c r="D233" s="300">
        <f t="shared" si="30"/>
        <v>0</v>
      </c>
      <c r="E233" s="311">
        <f t="shared" si="31"/>
        <v>0</v>
      </c>
      <c r="F233" s="311">
        <f t="shared" si="32"/>
        <v>0</v>
      </c>
      <c r="G233" s="311">
        <f t="shared" si="27"/>
        <v>0</v>
      </c>
      <c r="H233" s="311">
        <f t="shared" si="33"/>
        <v>0</v>
      </c>
      <c r="I233" s="300">
        <f t="shared" si="34"/>
        <v>0</v>
      </c>
      <c r="J233" s="300">
        <f t="shared" si="35"/>
        <v>0</v>
      </c>
    </row>
    <row r="234" spans="1:10" x14ac:dyDescent="0.2">
      <c r="A234" s="307">
        <f>IF('Jun08'!$M97=" ",0,ROUND('Jun08'!$M97,0))</f>
        <v>0</v>
      </c>
      <c r="B234" s="307">
        <f t="shared" si="28"/>
        <v>90</v>
      </c>
      <c r="C234" s="300">
        <f t="shared" si="29"/>
        <v>0</v>
      </c>
      <c r="D234" s="300">
        <f t="shared" si="30"/>
        <v>0</v>
      </c>
      <c r="E234" s="311">
        <f t="shared" si="31"/>
        <v>0</v>
      </c>
      <c r="F234" s="311">
        <f t="shared" si="32"/>
        <v>0</v>
      </c>
      <c r="G234" s="311">
        <f t="shared" si="27"/>
        <v>0</v>
      </c>
      <c r="H234" s="311">
        <f t="shared" si="33"/>
        <v>0</v>
      </c>
      <c r="I234" s="300">
        <f t="shared" si="34"/>
        <v>0</v>
      </c>
      <c r="J234" s="300">
        <f t="shared" si="35"/>
        <v>0</v>
      </c>
    </row>
    <row r="235" spans="1:10" x14ac:dyDescent="0.2">
      <c r="A235" s="307">
        <f>IF('Jun08'!$M98=" ",0,ROUND('Jun08'!$M98,0))</f>
        <v>0</v>
      </c>
      <c r="B235" s="307">
        <f t="shared" si="28"/>
        <v>90</v>
      </c>
      <c r="C235" s="300">
        <f t="shared" si="29"/>
        <v>0</v>
      </c>
      <c r="D235" s="300">
        <f t="shared" si="30"/>
        <v>0</v>
      </c>
      <c r="E235" s="311">
        <f t="shared" si="31"/>
        <v>0</v>
      </c>
      <c r="F235" s="311">
        <f t="shared" si="32"/>
        <v>0</v>
      </c>
      <c r="G235" s="311">
        <f t="shared" si="27"/>
        <v>0</v>
      </c>
      <c r="H235" s="311">
        <f t="shared" si="33"/>
        <v>0</v>
      </c>
      <c r="I235" s="300">
        <f t="shared" si="34"/>
        <v>0</v>
      </c>
      <c r="J235" s="300">
        <f t="shared" si="35"/>
        <v>0</v>
      </c>
    </row>
    <row r="236" spans="1:10" x14ac:dyDescent="0.2">
      <c r="A236" s="307">
        <f>IF('Jun08'!$M99=" ",0,ROUND('Jun08'!$M99,0))</f>
        <v>0</v>
      </c>
      <c r="B236" s="307">
        <f t="shared" si="28"/>
        <v>90</v>
      </c>
      <c r="C236" s="300">
        <f t="shared" si="29"/>
        <v>0</v>
      </c>
      <c r="D236" s="300">
        <f t="shared" si="30"/>
        <v>0</v>
      </c>
      <c r="E236" s="311">
        <f t="shared" si="31"/>
        <v>0</v>
      </c>
      <c r="F236" s="311">
        <f t="shared" si="32"/>
        <v>0</v>
      </c>
      <c r="G236" s="311">
        <f t="shared" si="27"/>
        <v>0</v>
      </c>
      <c r="H236" s="311">
        <f t="shared" si="33"/>
        <v>0</v>
      </c>
      <c r="I236" s="300">
        <f t="shared" si="34"/>
        <v>0</v>
      </c>
      <c r="J236" s="300">
        <f t="shared" si="35"/>
        <v>0</v>
      </c>
    </row>
    <row r="237" spans="1:10" x14ac:dyDescent="0.2">
      <c r="A237" s="307">
        <f>IF('Jun08'!$M100=" ",0,ROUND('Jun08'!$M100,0))</f>
        <v>0</v>
      </c>
      <c r="B237" s="307">
        <f t="shared" si="28"/>
        <v>90</v>
      </c>
      <c r="C237" s="300">
        <f t="shared" si="29"/>
        <v>0</v>
      </c>
      <c r="D237" s="300">
        <f t="shared" si="30"/>
        <v>0</v>
      </c>
      <c r="E237" s="311">
        <f t="shared" si="31"/>
        <v>0</v>
      </c>
      <c r="F237" s="311">
        <f t="shared" si="32"/>
        <v>0</v>
      </c>
      <c r="G237" s="311">
        <f t="shared" si="27"/>
        <v>0</v>
      </c>
      <c r="H237" s="311">
        <f t="shared" si="33"/>
        <v>0</v>
      </c>
      <c r="I237" s="300">
        <f t="shared" si="34"/>
        <v>0</v>
      </c>
      <c r="J237" s="300">
        <f t="shared" si="35"/>
        <v>0</v>
      </c>
    </row>
    <row r="238" spans="1:10" x14ac:dyDescent="0.2">
      <c r="A238" s="307">
        <f>IF('Jun08'!$M101=" ",0,ROUND('Jun08'!$M101,0))</f>
        <v>0</v>
      </c>
      <c r="B238" s="307">
        <f t="shared" si="28"/>
        <v>90</v>
      </c>
      <c r="C238" s="300">
        <f t="shared" si="29"/>
        <v>0</v>
      </c>
      <c r="D238" s="300">
        <f t="shared" si="30"/>
        <v>0</v>
      </c>
      <c r="E238" s="311">
        <f t="shared" si="31"/>
        <v>0</v>
      </c>
      <c r="F238" s="311">
        <f t="shared" si="32"/>
        <v>0</v>
      </c>
      <c r="G238" s="311">
        <f t="shared" si="27"/>
        <v>0</v>
      </c>
      <c r="H238" s="311">
        <f t="shared" si="33"/>
        <v>0</v>
      </c>
      <c r="I238" s="300">
        <f t="shared" si="34"/>
        <v>0</v>
      </c>
      <c r="J238" s="300">
        <f t="shared" si="35"/>
        <v>0</v>
      </c>
    </row>
    <row r="239" spans="1:10" x14ac:dyDescent="0.2">
      <c r="A239" s="307">
        <f>IF('Jun08'!$M102=" ",0,ROUND('Jun08'!$M102,0))</f>
        <v>0</v>
      </c>
      <c r="B239" s="307">
        <f t="shared" si="28"/>
        <v>90</v>
      </c>
      <c r="C239" s="300">
        <f t="shared" si="29"/>
        <v>0</v>
      </c>
      <c r="D239" s="300">
        <f t="shared" si="30"/>
        <v>0</v>
      </c>
      <c r="E239" s="311">
        <f t="shared" si="31"/>
        <v>0</v>
      </c>
      <c r="F239" s="311">
        <f t="shared" si="32"/>
        <v>0</v>
      </c>
      <c r="G239" s="311">
        <f t="shared" si="27"/>
        <v>0</v>
      </c>
      <c r="H239" s="311">
        <f t="shared" si="33"/>
        <v>0</v>
      </c>
      <c r="I239" s="300">
        <f t="shared" si="34"/>
        <v>0</v>
      </c>
      <c r="J239" s="300">
        <f t="shared" si="35"/>
        <v>0</v>
      </c>
    </row>
    <row r="240" spans="1:10" x14ac:dyDescent="0.2">
      <c r="A240" s="307">
        <f>IF('Jun08'!$M103=" ",0,ROUND('Jun08'!$M103,0))</f>
        <v>0</v>
      </c>
      <c r="B240" s="307">
        <f t="shared" si="28"/>
        <v>90</v>
      </c>
      <c r="C240" s="300">
        <f t="shared" si="29"/>
        <v>0</v>
      </c>
      <c r="D240" s="300">
        <f t="shared" si="30"/>
        <v>0</v>
      </c>
      <c r="E240" s="311">
        <f t="shared" si="31"/>
        <v>0</v>
      </c>
      <c r="F240" s="311">
        <f t="shared" si="32"/>
        <v>0</v>
      </c>
      <c r="G240" s="311">
        <f t="shared" si="27"/>
        <v>0</v>
      </c>
      <c r="H240" s="311">
        <f t="shared" si="33"/>
        <v>0</v>
      </c>
      <c r="I240" s="300">
        <f t="shared" si="34"/>
        <v>0</v>
      </c>
      <c r="J240" s="300">
        <f t="shared" si="35"/>
        <v>0</v>
      </c>
    </row>
    <row r="241" spans="1:10" x14ac:dyDescent="0.2">
      <c r="A241" s="307">
        <f>IF('Jun08'!$M104=" ",0,ROUND('Jun08'!$M104,0))</f>
        <v>0</v>
      </c>
      <c r="B241" s="307">
        <f t="shared" si="28"/>
        <v>90</v>
      </c>
      <c r="C241" s="300">
        <f t="shared" si="29"/>
        <v>0</v>
      </c>
      <c r="D241" s="300">
        <f t="shared" si="30"/>
        <v>0</v>
      </c>
      <c r="E241" s="311">
        <f t="shared" si="31"/>
        <v>0</v>
      </c>
      <c r="F241" s="311">
        <f t="shared" si="32"/>
        <v>0</v>
      </c>
      <c r="G241" s="311">
        <f t="shared" si="27"/>
        <v>0</v>
      </c>
      <c r="H241" s="311">
        <f t="shared" si="33"/>
        <v>0</v>
      </c>
      <c r="I241" s="300">
        <f t="shared" si="34"/>
        <v>0</v>
      </c>
      <c r="J241" s="300">
        <f t="shared" si="35"/>
        <v>0</v>
      </c>
    </row>
    <row r="242" spans="1:10" x14ac:dyDescent="0.2">
      <c r="A242" s="307">
        <f>IF('Jun08'!$M105=" ",0,ROUND('Jun08'!$M105,0))</f>
        <v>0</v>
      </c>
      <c r="B242" s="307">
        <f t="shared" si="28"/>
        <v>90</v>
      </c>
      <c r="C242" s="300">
        <f t="shared" si="29"/>
        <v>0</v>
      </c>
      <c r="D242" s="300">
        <f t="shared" si="30"/>
        <v>0</v>
      </c>
      <c r="E242" s="311">
        <f t="shared" si="31"/>
        <v>0</v>
      </c>
      <c r="F242" s="311">
        <f t="shared" si="32"/>
        <v>0</v>
      </c>
      <c r="G242" s="311">
        <f t="shared" si="27"/>
        <v>0</v>
      </c>
      <c r="H242" s="311">
        <f t="shared" si="33"/>
        <v>0</v>
      </c>
      <c r="I242" s="300">
        <f t="shared" si="34"/>
        <v>0</v>
      </c>
      <c r="J242" s="300">
        <f t="shared" si="35"/>
        <v>0</v>
      </c>
    </row>
    <row r="243" spans="1:10" x14ac:dyDescent="0.2">
      <c r="A243" s="307">
        <f>IF('Jun08'!$M111=" ",0,ROUND('Jun08'!$M111,0))</f>
        <v>0</v>
      </c>
      <c r="B243" s="307">
        <f t="shared" si="28"/>
        <v>90</v>
      </c>
      <c r="C243" s="300">
        <f t="shared" si="29"/>
        <v>0</v>
      </c>
      <c r="D243" s="300">
        <f t="shared" si="30"/>
        <v>0</v>
      </c>
      <c r="E243" s="311">
        <f t="shared" si="31"/>
        <v>0</v>
      </c>
      <c r="F243" s="311">
        <f t="shared" si="32"/>
        <v>0</v>
      </c>
      <c r="G243" s="311">
        <f t="shared" si="27"/>
        <v>0</v>
      </c>
      <c r="H243" s="311">
        <f t="shared" si="33"/>
        <v>0</v>
      </c>
      <c r="I243" s="300">
        <f t="shared" si="34"/>
        <v>0</v>
      </c>
      <c r="J243" s="300">
        <f t="shared" si="35"/>
        <v>0</v>
      </c>
    </row>
    <row r="244" spans="1:10" x14ac:dyDescent="0.2">
      <c r="A244" s="307">
        <f>IF('Jun08'!$M112=" ",0,ROUND('Jun08'!$M112,0))</f>
        <v>0</v>
      </c>
      <c r="B244" s="307">
        <f t="shared" si="28"/>
        <v>90</v>
      </c>
      <c r="C244" s="300">
        <f t="shared" si="29"/>
        <v>0</v>
      </c>
      <c r="D244" s="300">
        <f t="shared" si="30"/>
        <v>0</v>
      </c>
      <c r="E244" s="311">
        <f t="shared" si="31"/>
        <v>0</v>
      </c>
      <c r="F244" s="311">
        <f t="shared" si="32"/>
        <v>0</v>
      </c>
      <c r="G244" s="311">
        <f t="shared" si="27"/>
        <v>0</v>
      </c>
      <c r="H244" s="311">
        <f t="shared" si="33"/>
        <v>0</v>
      </c>
      <c r="I244" s="300">
        <f t="shared" si="34"/>
        <v>0</v>
      </c>
      <c r="J244" s="300">
        <f t="shared" si="35"/>
        <v>0</v>
      </c>
    </row>
    <row r="245" spans="1:10" x14ac:dyDescent="0.2">
      <c r="A245" s="307">
        <f>IF('Jun08'!$M113=" ",0,ROUND('Jun08'!$M113,0))</f>
        <v>0</v>
      </c>
      <c r="B245" s="307">
        <f t="shared" si="28"/>
        <v>90</v>
      </c>
      <c r="C245" s="300">
        <f t="shared" si="29"/>
        <v>0</v>
      </c>
      <c r="D245" s="300">
        <f t="shared" si="30"/>
        <v>0</v>
      </c>
      <c r="E245" s="311">
        <f t="shared" si="31"/>
        <v>0</v>
      </c>
      <c r="F245" s="311">
        <f t="shared" si="32"/>
        <v>0</v>
      </c>
      <c r="G245" s="311">
        <f t="shared" si="27"/>
        <v>0</v>
      </c>
      <c r="H245" s="311">
        <f t="shared" si="33"/>
        <v>0</v>
      </c>
      <c r="I245" s="300">
        <f t="shared" si="34"/>
        <v>0</v>
      </c>
      <c r="J245" s="300">
        <f t="shared" si="35"/>
        <v>0</v>
      </c>
    </row>
    <row r="246" spans="1:10" x14ac:dyDescent="0.2">
      <c r="A246" s="307">
        <f>IF('Jun08'!$M114=" ",0,ROUND('Jun08'!$M114,0))</f>
        <v>0</v>
      </c>
      <c r="B246" s="307">
        <f t="shared" si="28"/>
        <v>90</v>
      </c>
      <c r="C246" s="300">
        <f t="shared" si="29"/>
        <v>0</v>
      </c>
      <c r="D246" s="300">
        <f t="shared" si="30"/>
        <v>0</v>
      </c>
      <c r="E246" s="311">
        <f t="shared" si="31"/>
        <v>0</v>
      </c>
      <c r="F246" s="311">
        <f t="shared" si="32"/>
        <v>0</v>
      </c>
      <c r="G246" s="311">
        <f t="shared" si="27"/>
        <v>0</v>
      </c>
      <c r="H246" s="311">
        <f t="shared" si="33"/>
        <v>0</v>
      </c>
      <c r="I246" s="300">
        <f t="shared" si="34"/>
        <v>0</v>
      </c>
      <c r="J246" s="300">
        <f t="shared" si="35"/>
        <v>0</v>
      </c>
    </row>
    <row r="247" spans="1:10" x14ac:dyDescent="0.2">
      <c r="A247" s="307">
        <f>IF('Jun08'!$M115=" ",0,ROUND('Jun08'!$M115,0))</f>
        <v>0</v>
      </c>
      <c r="B247" s="307">
        <f t="shared" si="28"/>
        <v>90</v>
      </c>
      <c r="C247" s="300">
        <f t="shared" si="29"/>
        <v>0</v>
      </c>
      <c r="D247" s="300">
        <f t="shared" si="30"/>
        <v>0</v>
      </c>
      <c r="E247" s="311">
        <f t="shared" si="31"/>
        <v>0</v>
      </c>
      <c r="F247" s="311">
        <f t="shared" si="32"/>
        <v>0</v>
      </c>
      <c r="G247" s="311">
        <f t="shared" si="27"/>
        <v>0</v>
      </c>
      <c r="H247" s="311">
        <f t="shared" si="33"/>
        <v>0</v>
      </c>
      <c r="I247" s="300">
        <f t="shared" si="34"/>
        <v>0</v>
      </c>
      <c r="J247" s="300">
        <f t="shared" si="35"/>
        <v>0</v>
      </c>
    </row>
    <row r="248" spans="1:10" x14ac:dyDescent="0.2">
      <c r="A248" s="307">
        <f>IF('Jun08'!$M116=" ",0,ROUND('Jun08'!$M116,0))</f>
        <v>0</v>
      </c>
      <c r="B248" s="307">
        <f t="shared" si="28"/>
        <v>90</v>
      </c>
      <c r="C248" s="300">
        <f t="shared" si="29"/>
        <v>0</v>
      </c>
      <c r="D248" s="300">
        <f t="shared" si="30"/>
        <v>0</v>
      </c>
      <c r="E248" s="311">
        <f t="shared" si="31"/>
        <v>0</v>
      </c>
      <c r="F248" s="311">
        <f t="shared" si="32"/>
        <v>0</v>
      </c>
      <c r="G248" s="311">
        <f t="shared" si="27"/>
        <v>0</v>
      </c>
      <c r="H248" s="311">
        <f t="shared" si="33"/>
        <v>0</v>
      </c>
      <c r="I248" s="300">
        <f t="shared" si="34"/>
        <v>0</v>
      </c>
      <c r="J248" s="300">
        <f t="shared" si="35"/>
        <v>0</v>
      </c>
    </row>
    <row r="249" spans="1:10" x14ac:dyDescent="0.2">
      <c r="A249" s="307">
        <f>IF('Jun08'!$M117=" ",0,ROUND('Jun08'!$M117,0))</f>
        <v>0</v>
      </c>
      <c r="B249" s="307">
        <f t="shared" si="28"/>
        <v>90</v>
      </c>
      <c r="C249" s="300">
        <f t="shared" si="29"/>
        <v>0</v>
      </c>
      <c r="D249" s="300">
        <f t="shared" si="30"/>
        <v>0</v>
      </c>
      <c r="E249" s="311">
        <f t="shared" si="31"/>
        <v>0</v>
      </c>
      <c r="F249" s="311">
        <f t="shared" si="32"/>
        <v>0</v>
      </c>
      <c r="G249" s="311">
        <f t="shared" si="27"/>
        <v>0</v>
      </c>
      <c r="H249" s="311">
        <f t="shared" si="33"/>
        <v>0</v>
      </c>
      <c r="I249" s="300">
        <f t="shared" si="34"/>
        <v>0</v>
      </c>
      <c r="J249" s="300">
        <f t="shared" si="35"/>
        <v>0</v>
      </c>
    </row>
    <row r="250" spans="1:10" x14ac:dyDescent="0.2">
      <c r="A250" s="307">
        <f>IF('Jun08'!$M118=" ",0,ROUND('Jun08'!$M118,0))</f>
        <v>0</v>
      </c>
      <c r="B250" s="307">
        <f t="shared" si="28"/>
        <v>90</v>
      </c>
      <c r="C250" s="300">
        <f t="shared" si="29"/>
        <v>0</v>
      </c>
      <c r="D250" s="300">
        <f t="shared" si="30"/>
        <v>0</v>
      </c>
      <c r="E250" s="311">
        <f t="shared" si="31"/>
        <v>0</v>
      </c>
      <c r="F250" s="311">
        <f t="shared" si="32"/>
        <v>0</v>
      </c>
      <c r="G250" s="311">
        <f t="shared" si="27"/>
        <v>0</v>
      </c>
      <c r="H250" s="311">
        <f t="shared" si="33"/>
        <v>0</v>
      </c>
      <c r="I250" s="300">
        <f t="shared" si="34"/>
        <v>0</v>
      </c>
      <c r="J250" s="300">
        <f t="shared" si="35"/>
        <v>0</v>
      </c>
    </row>
    <row r="251" spans="1:10" x14ac:dyDescent="0.2">
      <c r="A251" s="307">
        <f>IF('Jun08'!$M119=" ",0,ROUND('Jun08'!$M119,0))</f>
        <v>0</v>
      </c>
      <c r="B251" s="307">
        <f t="shared" si="28"/>
        <v>90</v>
      </c>
      <c r="C251" s="300">
        <f t="shared" si="29"/>
        <v>0</v>
      </c>
      <c r="D251" s="300">
        <f t="shared" si="30"/>
        <v>0</v>
      </c>
      <c r="E251" s="311">
        <f t="shared" si="31"/>
        <v>0</v>
      </c>
      <c r="F251" s="311">
        <f t="shared" si="32"/>
        <v>0</v>
      </c>
      <c r="G251" s="311">
        <f t="shared" si="27"/>
        <v>0</v>
      </c>
      <c r="H251" s="311">
        <f t="shared" si="33"/>
        <v>0</v>
      </c>
      <c r="I251" s="300">
        <f t="shared" si="34"/>
        <v>0</v>
      </c>
      <c r="J251" s="300">
        <f t="shared" si="35"/>
        <v>0</v>
      </c>
    </row>
    <row r="252" spans="1:10" x14ac:dyDescent="0.2">
      <c r="A252" s="307">
        <f>IF('Jun08'!$M120=" ",0,ROUND('Jun08'!$M120,0))</f>
        <v>0</v>
      </c>
      <c r="B252" s="307">
        <f t="shared" si="28"/>
        <v>90</v>
      </c>
      <c r="C252" s="300">
        <f t="shared" si="29"/>
        <v>0</v>
      </c>
      <c r="D252" s="300">
        <f t="shared" si="30"/>
        <v>0</v>
      </c>
      <c r="E252" s="311">
        <f t="shared" si="31"/>
        <v>0</v>
      </c>
      <c r="F252" s="311">
        <f t="shared" si="32"/>
        <v>0</v>
      </c>
      <c r="G252" s="311">
        <f t="shared" si="27"/>
        <v>0</v>
      </c>
      <c r="H252" s="311">
        <f t="shared" si="33"/>
        <v>0</v>
      </c>
      <c r="I252" s="300">
        <f t="shared" si="34"/>
        <v>0</v>
      </c>
      <c r="J252" s="300">
        <f t="shared" si="35"/>
        <v>0</v>
      </c>
    </row>
    <row r="253" spans="1:10" x14ac:dyDescent="0.2">
      <c r="A253" s="307">
        <f>IF('Jun08'!$M121=" ",0,ROUND('Jun08'!$M121,0))</f>
        <v>0</v>
      </c>
      <c r="B253" s="307">
        <f t="shared" si="28"/>
        <v>90</v>
      </c>
      <c r="C253" s="300">
        <f t="shared" si="29"/>
        <v>0</v>
      </c>
      <c r="D253" s="300">
        <f t="shared" si="30"/>
        <v>0</v>
      </c>
      <c r="E253" s="311">
        <f t="shared" si="31"/>
        <v>0</v>
      </c>
      <c r="F253" s="311">
        <f t="shared" si="32"/>
        <v>0</v>
      </c>
      <c r="G253" s="311">
        <f t="shared" si="27"/>
        <v>0</v>
      </c>
      <c r="H253" s="311">
        <f t="shared" si="33"/>
        <v>0</v>
      </c>
      <c r="I253" s="300">
        <f t="shared" si="34"/>
        <v>0</v>
      </c>
      <c r="J253" s="300">
        <f t="shared" si="35"/>
        <v>0</v>
      </c>
    </row>
    <row r="254" spans="1:10" x14ac:dyDescent="0.2">
      <c r="A254" s="307">
        <f>IF('Jun08'!$M122=" ",0,ROUND('Jun08'!$M122,0))</f>
        <v>0</v>
      </c>
      <c r="B254" s="307">
        <f t="shared" si="28"/>
        <v>90</v>
      </c>
      <c r="C254" s="300">
        <f t="shared" si="29"/>
        <v>0</v>
      </c>
      <c r="D254" s="300">
        <f t="shared" si="30"/>
        <v>0</v>
      </c>
      <c r="E254" s="311">
        <f t="shared" si="31"/>
        <v>0</v>
      </c>
      <c r="F254" s="311">
        <f t="shared" si="32"/>
        <v>0</v>
      </c>
      <c r="G254" s="311">
        <f t="shared" si="27"/>
        <v>0</v>
      </c>
      <c r="H254" s="311">
        <f t="shared" si="33"/>
        <v>0</v>
      </c>
      <c r="I254" s="300">
        <f t="shared" si="34"/>
        <v>0</v>
      </c>
      <c r="J254" s="300">
        <f t="shared" si="35"/>
        <v>0</v>
      </c>
    </row>
    <row r="255" spans="1:10" x14ac:dyDescent="0.2">
      <c r="A255" s="307">
        <f>IF('Jun08'!$M123=" ",0,ROUND('Jun08'!$M123,0))</f>
        <v>0</v>
      </c>
      <c r="B255" s="307">
        <f t="shared" si="28"/>
        <v>90</v>
      </c>
      <c r="C255" s="300">
        <f t="shared" si="29"/>
        <v>0</v>
      </c>
      <c r="D255" s="300">
        <f t="shared" si="30"/>
        <v>0</v>
      </c>
      <c r="E255" s="311">
        <f t="shared" si="31"/>
        <v>0</v>
      </c>
      <c r="F255" s="311">
        <f t="shared" si="32"/>
        <v>0</v>
      </c>
      <c r="G255" s="311">
        <f t="shared" si="27"/>
        <v>0</v>
      </c>
      <c r="H255" s="311">
        <f t="shared" si="33"/>
        <v>0</v>
      </c>
      <c r="I255" s="300">
        <f t="shared" si="34"/>
        <v>0</v>
      </c>
      <c r="J255" s="300">
        <f t="shared" si="35"/>
        <v>0</v>
      </c>
    </row>
    <row r="256" spans="1:10" x14ac:dyDescent="0.2">
      <c r="A256" s="307">
        <f>IF('Jun08'!$M124=" ",0,ROUND('Jun08'!$M124,0))</f>
        <v>0</v>
      </c>
      <c r="B256" s="307">
        <f t="shared" si="28"/>
        <v>90</v>
      </c>
      <c r="C256" s="300">
        <f t="shared" si="29"/>
        <v>0</v>
      </c>
      <c r="D256" s="300">
        <f t="shared" si="30"/>
        <v>0</v>
      </c>
      <c r="E256" s="311">
        <f t="shared" si="31"/>
        <v>0</v>
      </c>
      <c r="F256" s="311">
        <f t="shared" si="32"/>
        <v>0</v>
      </c>
      <c r="G256" s="311">
        <f t="shared" si="27"/>
        <v>0</v>
      </c>
      <c r="H256" s="311">
        <f t="shared" si="33"/>
        <v>0</v>
      </c>
      <c r="I256" s="300">
        <f t="shared" si="34"/>
        <v>0</v>
      </c>
      <c r="J256" s="300">
        <f t="shared" si="35"/>
        <v>0</v>
      </c>
    </row>
    <row r="257" spans="1:10" x14ac:dyDescent="0.2">
      <c r="A257" s="307">
        <f>IF('Jun08'!$M125=" ",0,ROUND('Jun08'!$M125,0))</f>
        <v>0</v>
      </c>
      <c r="B257" s="307">
        <f t="shared" si="28"/>
        <v>90</v>
      </c>
      <c r="C257" s="300">
        <f t="shared" si="29"/>
        <v>0</v>
      </c>
      <c r="D257" s="300">
        <f t="shared" si="30"/>
        <v>0</v>
      </c>
      <c r="E257" s="311">
        <f t="shared" si="31"/>
        <v>0</v>
      </c>
      <c r="F257" s="311">
        <f t="shared" si="32"/>
        <v>0</v>
      </c>
      <c r="G257" s="311">
        <f t="shared" si="27"/>
        <v>0</v>
      </c>
      <c r="H257" s="311">
        <f t="shared" si="33"/>
        <v>0</v>
      </c>
      <c r="I257" s="300">
        <f t="shared" si="34"/>
        <v>0</v>
      </c>
      <c r="J257" s="300">
        <f t="shared" si="35"/>
        <v>0</v>
      </c>
    </row>
    <row r="258" spans="1:10" x14ac:dyDescent="0.2">
      <c r="A258" s="307">
        <f>IF('Jun08'!$M126=" ",0,ROUND('Jun08'!$M126,0))</f>
        <v>0</v>
      </c>
      <c r="B258" s="307">
        <f t="shared" si="28"/>
        <v>90</v>
      </c>
      <c r="C258" s="300">
        <f t="shared" si="29"/>
        <v>0</v>
      </c>
      <c r="D258" s="300">
        <f t="shared" si="30"/>
        <v>0</v>
      </c>
      <c r="E258" s="311">
        <f t="shared" si="31"/>
        <v>0</v>
      </c>
      <c r="F258" s="311">
        <f t="shared" si="32"/>
        <v>0</v>
      </c>
      <c r="G258" s="311">
        <f t="shared" si="27"/>
        <v>0</v>
      </c>
      <c r="H258" s="311">
        <f t="shared" si="33"/>
        <v>0</v>
      </c>
      <c r="I258" s="300">
        <f t="shared" si="34"/>
        <v>0</v>
      </c>
      <c r="J258" s="300">
        <f t="shared" si="35"/>
        <v>0</v>
      </c>
    </row>
    <row r="259" spans="1:10" x14ac:dyDescent="0.2">
      <c r="A259" s="307">
        <f>IF('Jun08'!$M127=" ",0,ROUND('Jun08'!$M127,0))</f>
        <v>0</v>
      </c>
      <c r="B259" s="307">
        <f t="shared" si="28"/>
        <v>90</v>
      </c>
      <c r="C259" s="300">
        <f t="shared" si="29"/>
        <v>0</v>
      </c>
      <c r="D259" s="300">
        <f t="shared" si="30"/>
        <v>0</v>
      </c>
      <c r="E259" s="311">
        <f t="shared" si="31"/>
        <v>0</v>
      </c>
      <c r="F259" s="311">
        <f t="shared" si="32"/>
        <v>0</v>
      </c>
      <c r="G259" s="311">
        <f t="shared" si="27"/>
        <v>0</v>
      </c>
      <c r="H259" s="311">
        <f t="shared" si="33"/>
        <v>0</v>
      </c>
      <c r="I259" s="300">
        <f t="shared" si="34"/>
        <v>0</v>
      </c>
      <c r="J259" s="300">
        <f t="shared" si="35"/>
        <v>0</v>
      </c>
    </row>
    <row r="260" spans="1:10" x14ac:dyDescent="0.2">
      <c r="A260" s="307">
        <f>IF('Jun08'!$M128=" ",0,ROUND('Jun08'!$M128,0))</f>
        <v>0</v>
      </c>
      <c r="B260" s="307">
        <f t="shared" si="28"/>
        <v>90</v>
      </c>
      <c r="C260" s="300">
        <f t="shared" si="29"/>
        <v>0</v>
      </c>
      <c r="D260" s="300">
        <f t="shared" si="30"/>
        <v>0</v>
      </c>
      <c r="E260" s="311">
        <f t="shared" si="31"/>
        <v>0</v>
      </c>
      <c r="F260" s="311">
        <f t="shared" si="32"/>
        <v>0</v>
      </c>
      <c r="G260" s="311">
        <f t="shared" ref="G260:G323" si="36">G$1</f>
        <v>0</v>
      </c>
      <c r="H260" s="311">
        <f t="shared" si="33"/>
        <v>0</v>
      </c>
      <c r="I260" s="300">
        <f t="shared" si="34"/>
        <v>0</v>
      </c>
      <c r="J260" s="300">
        <f t="shared" si="35"/>
        <v>0</v>
      </c>
    </row>
    <row r="261" spans="1:10" x14ac:dyDescent="0.2">
      <c r="A261" s="307">
        <f>IF('Jun08'!$M129=" ",0,ROUND('Jun08'!$M129,0))</f>
        <v>0</v>
      </c>
      <c r="B261" s="307">
        <f t="shared" ref="B261:B324" si="37">B$1</f>
        <v>90</v>
      </c>
      <c r="C261" s="300">
        <f t="shared" ref="C261:C324" si="38">IF(A261&lt;B$1,0,IF(A261&lt;(B$1+C$1),A261-B261,C$1))</f>
        <v>0</v>
      </c>
      <c r="D261" s="300">
        <f t="shared" ref="D261:D324" si="39">IF(A261&gt;(B261+C261),A261-B261-C261,0)</f>
        <v>0</v>
      </c>
      <c r="E261" s="311">
        <f t="shared" ref="E261:E324" si="40">IF(A261&gt;D$1,(D$1-C$1-B$1)*E$1/100+(D261-D$1+C$1+B$1)*J$1/100,IF(D261&gt;0,D261*E$1/100,0))</f>
        <v>0</v>
      </c>
      <c r="F261" s="311">
        <f t="shared" ref="F261:F324" si="41">IF(A261&gt;D$1,(D$1-C$1-B$1)*F$1/100+(D261-D$1+C$1+B$1)*J$1/100,IF(D261&gt;0,D261*F$1/100,0))</f>
        <v>0</v>
      </c>
      <c r="G261" s="311">
        <f t="shared" si="36"/>
        <v>0</v>
      </c>
      <c r="H261" s="311">
        <f t="shared" ref="H261:H324" si="42">IF(A261&gt;G$1,(D$1-C$1-B$1)*H$1/100+(D261-D$1+C$1+B$1)*J$1/100,IF(D261&gt;0,D261*H$1/100,0))</f>
        <v>0</v>
      </c>
      <c r="I261" s="300">
        <f t="shared" ref="I261:I324" si="43">IF(D261&gt;0,D261*I$1/100,0)</f>
        <v>0</v>
      </c>
      <c r="J261" s="300">
        <f t="shared" ref="J261:J324" si="44">E261+I261</f>
        <v>0</v>
      </c>
    </row>
    <row r="262" spans="1:10" x14ac:dyDescent="0.2">
      <c r="A262" s="307">
        <f>IF('Jun08'!$M130=" ",0,ROUND('Jun08'!$M130,0))</f>
        <v>0</v>
      </c>
      <c r="B262" s="307">
        <f t="shared" si="37"/>
        <v>90</v>
      </c>
      <c r="C262" s="300">
        <f t="shared" si="38"/>
        <v>0</v>
      </c>
      <c r="D262" s="300">
        <f t="shared" si="39"/>
        <v>0</v>
      </c>
      <c r="E262" s="311">
        <f t="shared" si="40"/>
        <v>0</v>
      </c>
      <c r="F262" s="311">
        <f t="shared" si="41"/>
        <v>0</v>
      </c>
      <c r="G262" s="311">
        <f t="shared" si="36"/>
        <v>0</v>
      </c>
      <c r="H262" s="311">
        <f t="shared" si="42"/>
        <v>0</v>
      </c>
      <c r="I262" s="300">
        <f t="shared" si="43"/>
        <v>0</v>
      </c>
      <c r="J262" s="300">
        <f t="shared" si="44"/>
        <v>0</v>
      </c>
    </row>
    <row r="263" spans="1:10" x14ac:dyDescent="0.2">
      <c r="A263" s="307">
        <f>IF('Jul08'!$M11=" ",0,ROUND('Jul08'!$M11,0))</f>
        <v>0</v>
      </c>
      <c r="B263" s="307">
        <f t="shared" si="37"/>
        <v>90</v>
      </c>
      <c r="C263" s="300">
        <f t="shared" si="38"/>
        <v>0</v>
      </c>
      <c r="D263" s="300">
        <f t="shared" si="39"/>
        <v>0</v>
      </c>
      <c r="E263" s="311">
        <f t="shared" si="40"/>
        <v>0</v>
      </c>
      <c r="F263" s="311">
        <f t="shared" si="41"/>
        <v>0</v>
      </c>
      <c r="G263" s="311">
        <f t="shared" si="36"/>
        <v>0</v>
      </c>
      <c r="H263" s="311">
        <f t="shared" si="42"/>
        <v>0</v>
      </c>
      <c r="I263" s="300">
        <f t="shared" si="43"/>
        <v>0</v>
      </c>
      <c r="J263" s="300">
        <f t="shared" si="44"/>
        <v>0</v>
      </c>
    </row>
    <row r="264" spans="1:10" x14ac:dyDescent="0.2">
      <c r="A264" s="307">
        <f>IF('Jul08'!$M12=" ",0,ROUND('Jul08'!$M12,0))</f>
        <v>0</v>
      </c>
      <c r="B264" s="307">
        <f t="shared" si="37"/>
        <v>90</v>
      </c>
      <c r="C264" s="300">
        <f t="shared" si="38"/>
        <v>0</v>
      </c>
      <c r="D264" s="300">
        <f t="shared" si="39"/>
        <v>0</v>
      </c>
      <c r="E264" s="311">
        <f t="shared" si="40"/>
        <v>0</v>
      </c>
      <c r="F264" s="311">
        <f t="shared" si="41"/>
        <v>0</v>
      </c>
      <c r="G264" s="311">
        <f t="shared" si="36"/>
        <v>0</v>
      </c>
      <c r="H264" s="311">
        <f t="shared" si="42"/>
        <v>0</v>
      </c>
      <c r="I264" s="300">
        <f t="shared" si="43"/>
        <v>0</v>
      </c>
      <c r="J264" s="300">
        <f t="shared" si="44"/>
        <v>0</v>
      </c>
    </row>
    <row r="265" spans="1:10" x14ac:dyDescent="0.2">
      <c r="A265" s="307">
        <f>IF('Jul08'!$M13=" ",0,ROUND('Jul08'!$M13,0))</f>
        <v>0</v>
      </c>
      <c r="B265" s="307">
        <f t="shared" si="37"/>
        <v>90</v>
      </c>
      <c r="C265" s="300">
        <f t="shared" si="38"/>
        <v>0</v>
      </c>
      <c r="D265" s="300">
        <f t="shared" si="39"/>
        <v>0</v>
      </c>
      <c r="E265" s="311">
        <f t="shared" si="40"/>
        <v>0</v>
      </c>
      <c r="F265" s="311">
        <f t="shared" si="41"/>
        <v>0</v>
      </c>
      <c r="G265" s="311">
        <f t="shared" si="36"/>
        <v>0</v>
      </c>
      <c r="H265" s="311">
        <f t="shared" si="42"/>
        <v>0</v>
      </c>
      <c r="I265" s="300">
        <f t="shared" si="43"/>
        <v>0</v>
      </c>
      <c r="J265" s="300">
        <f t="shared" si="44"/>
        <v>0</v>
      </c>
    </row>
    <row r="266" spans="1:10" x14ac:dyDescent="0.2">
      <c r="A266" s="307">
        <f>IF('Jul08'!$M14=" ",0,ROUND('Jul08'!$M14,0))</f>
        <v>0</v>
      </c>
      <c r="B266" s="307">
        <f t="shared" si="37"/>
        <v>90</v>
      </c>
      <c r="C266" s="300">
        <f t="shared" si="38"/>
        <v>0</v>
      </c>
      <c r="D266" s="300">
        <f t="shared" si="39"/>
        <v>0</v>
      </c>
      <c r="E266" s="311">
        <f t="shared" si="40"/>
        <v>0</v>
      </c>
      <c r="F266" s="311">
        <f t="shared" si="41"/>
        <v>0</v>
      </c>
      <c r="G266" s="311">
        <f t="shared" si="36"/>
        <v>0</v>
      </c>
      <c r="H266" s="311">
        <f t="shared" si="42"/>
        <v>0</v>
      </c>
      <c r="I266" s="300">
        <f t="shared" si="43"/>
        <v>0</v>
      </c>
      <c r="J266" s="300">
        <f t="shared" si="44"/>
        <v>0</v>
      </c>
    </row>
    <row r="267" spans="1:10" x14ac:dyDescent="0.2">
      <c r="A267" s="307">
        <f>IF('Jul08'!$M15=" ",0,ROUND('Jul08'!$M15,0))</f>
        <v>0</v>
      </c>
      <c r="B267" s="307">
        <f t="shared" si="37"/>
        <v>90</v>
      </c>
      <c r="C267" s="300">
        <f t="shared" si="38"/>
        <v>0</v>
      </c>
      <c r="D267" s="300">
        <f t="shared" si="39"/>
        <v>0</v>
      </c>
      <c r="E267" s="311">
        <f t="shared" si="40"/>
        <v>0</v>
      </c>
      <c r="F267" s="311">
        <f t="shared" si="41"/>
        <v>0</v>
      </c>
      <c r="G267" s="311">
        <f t="shared" si="36"/>
        <v>0</v>
      </c>
      <c r="H267" s="311">
        <f t="shared" si="42"/>
        <v>0</v>
      </c>
      <c r="I267" s="300">
        <f t="shared" si="43"/>
        <v>0</v>
      </c>
      <c r="J267" s="300">
        <f t="shared" si="44"/>
        <v>0</v>
      </c>
    </row>
    <row r="268" spans="1:10" x14ac:dyDescent="0.2">
      <c r="A268" s="307">
        <f>IF('Jul08'!$M16=" ",0,ROUND('Jul08'!$M16,0))</f>
        <v>0</v>
      </c>
      <c r="B268" s="307">
        <f t="shared" si="37"/>
        <v>90</v>
      </c>
      <c r="C268" s="300">
        <f t="shared" si="38"/>
        <v>0</v>
      </c>
      <c r="D268" s="300">
        <f t="shared" si="39"/>
        <v>0</v>
      </c>
      <c r="E268" s="311">
        <f t="shared" si="40"/>
        <v>0</v>
      </c>
      <c r="F268" s="311">
        <f t="shared" si="41"/>
        <v>0</v>
      </c>
      <c r="G268" s="311">
        <f t="shared" si="36"/>
        <v>0</v>
      </c>
      <c r="H268" s="311">
        <f t="shared" si="42"/>
        <v>0</v>
      </c>
      <c r="I268" s="300">
        <f t="shared" si="43"/>
        <v>0</v>
      </c>
      <c r="J268" s="300">
        <f t="shared" si="44"/>
        <v>0</v>
      </c>
    </row>
    <row r="269" spans="1:10" x14ac:dyDescent="0.2">
      <c r="A269" s="307">
        <f>IF('Jul08'!$M17=" ",0,ROUND('Jul08'!$M17,0))</f>
        <v>0</v>
      </c>
      <c r="B269" s="307">
        <f t="shared" si="37"/>
        <v>90</v>
      </c>
      <c r="C269" s="300">
        <f t="shared" si="38"/>
        <v>0</v>
      </c>
      <c r="D269" s="300">
        <f t="shared" si="39"/>
        <v>0</v>
      </c>
      <c r="E269" s="311">
        <f t="shared" si="40"/>
        <v>0</v>
      </c>
      <c r="F269" s="311">
        <f t="shared" si="41"/>
        <v>0</v>
      </c>
      <c r="G269" s="311">
        <f t="shared" si="36"/>
        <v>0</v>
      </c>
      <c r="H269" s="311">
        <f t="shared" si="42"/>
        <v>0</v>
      </c>
      <c r="I269" s="300">
        <f t="shared" si="43"/>
        <v>0</v>
      </c>
      <c r="J269" s="300">
        <f t="shared" si="44"/>
        <v>0</v>
      </c>
    </row>
    <row r="270" spans="1:10" x14ac:dyDescent="0.2">
      <c r="A270" s="307">
        <f>IF('Jul08'!$M18=" ",0,ROUND('Jul08'!$M18,0))</f>
        <v>0</v>
      </c>
      <c r="B270" s="307">
        <f t="shared" si="37"/>
        <v>90</v>
      </c>
      <c r="C270" s="300">
        <f t="shared" si="38"/>
        <v>0</v>
      </c>
      <c r="D270" s="300">
        <f t="shared" si="39"/>
        <v>0</v>
      </c>
      <c r="E270" s="311">
        <f t="shared" si="40"/>
        <v>0</v>
      </c>
      <c r="F270" s="311">
        <f t="shared" si="41"/>
        <v>0</v>
      </c>
      <c r="G270" s="311">
        <f t="shared" si="36"/>
        <v>0</v>
      </c>
      <c r="H270" s="311">
        <f t="shared" si="42"/>
        <v>0</v>
      </c>
      <c r="I270" s="300">
        <f t="shared" si="43"/>
        <v>0</v>
      </c>
      <c r="J270" s="300">
        <f t="shared" si="44"/>
        <v>0</v>
      </c>
    </row>
    <row r="271" spans="1:10" x14ac:dyDescent="0.2">
      <c r="A271" s="307">
        <f>IF('Jul08'!$M19=" ",0,ROUND('Jul08'!$M19,0))</f>
        <v>0</v>
      </c>
      <c r="B271" s="307">
        <f t="shared" si="37"/>
        <v>90</v>
      </c>
      <c r="C271" s="300">
        <f t="shared" si="38"/>
        <v>0</v>
      </c>
      <c r="D271" s="300">
        <f t="shared" si="39"/>
        <v>0</v>
      </c>
      <c r="E271" s="311">
        <f t="shared" si="40"/>
        <v>0</v>
      </c>
      <c r="F271" s="311">
        <f t="shared" si="41"/>
        <v>0</v>
      </c>
      <c r="G271" s="311">
        <f t="shared" si="36"/>
        <v>0</v>
      </c>
      <c r="H271" s="311">
        <f t="shared" si="42"/>
        <v>0</v>
      </c>
      <c r="I271" s="300">
        <f t="shared" si="43"/>
        <v>0</v>
      </c>
      <c r="J271" s="300">
        <f t="shared" si="44"/>
        <v>0</v>
      </c>
    </row>
    <row r="272" spans="1:10" x14ac:dyDescent="0.2">
      <c r="A272" s="307">
        <f>IF('Jul08'!$M20=" ",0,ROUND('Jul08'!$M20,0))</f>
        <v>0</v>
      </c>
      <c r="B272" s="307">
        <f t="shared" si="37"/>
        <v>90</v>
      </c>
      <c r="C272" s="300">
        <f t="shared" si="38"/>
        <v>0</v>
      </c>
      <c r="D272" s="300">
        <f t="shared" si="39"/>
        <v>0</v>
      </c>
      <c r="E272" s="311">
        <f t="shared" si="40"/>
        <v>0</v>
      </c>
      <c r="F272" s="311">
        <f t="shared" si="41"/>
        <v>0</v>
      </c>
      <c r="G272" s="311">
        <f t="shared" si="36"/>
        <v>0</v>
      </c>
      <c r="H272" s="311">
        <f t="shared" si="42"/>
        <v>0</v>
      </c>
      <c r="I272" s="300">
        <f t="shared" si="43"/>
        <v>0</v>
      </c>
      <c r="J272" s="300">
        <f t="shared" si="44"/>
        <v>0</v>
      </c>
    </row>
    <row r="273" spans="1:10" x14ac:dyDescent="0.2">
      <c r="A273" s="307">
        <f>IF('Jul08'!$M21=" ",0,ROUND('Jul08'!$M21,0))</f>
        <v>0</v>
      </c>
      <c r="B273" s="307">
        <f t="shared" si="37"/>
        <v>90</v>
      </c>
      <c r="C273" s="300">
        <f t="shared" si="38"/>
        <v>0</v>
      </c>
      <c r="D273" s="300">
        <f t="shared" si="39"/>
        <v>0</v>
      </c>
      <c r="E273" s="311">
        <f t="shared" si="40"/>
        <v>0</v>
      </c>
      <c r="F273" s="311">
        <f t="shared" si="41"/>
        <v>0</v>
      </c>
      <c r="G273" s="311">
        <f t="shared" si="36"/>
        <v>0</v>
      </c>
      <c r="H273" s="311">
        <f t="shared" si="42"/>
        <v>0</v>
      </c>
      <c r="I273" s="300">
        <f t="shared" si="43"/>
        <v>0</v>
      </c>
      <c r="J273" s="300">
        <f t="shared" si="44"/>
        <v>0</v>
      </c>
    </row>
    <row r="274" spans="1:10" x14ac:dyDescent="0.2">
      <c r="A274" s="307">
        <f>IF('Jul08'!$M22=" ",0,ROUND('Jul08'!$M22,0))</f>
        <v>0</v>
      </c>
      <c r="B274" s="307">
        <f t="shared" si="37"/>
        <v>90</v>
      </c>
      <c r="C274" s="300">
        <f t="shared" si="38"/>
        <v>0</v>
      </c>
      <c r="D274" s="300">
        <f t="shared" si="39"/>
        <v>0</v>
      </c>
      <c r="E274" s="311">
        <f t="shared" si="40"/>
        <v>0</v>
      </c>
      <c r="F274" s="311">
        <f t="shared" si="41"/>
        <v>0</v>
      </c>
      <c r="G274" s="311">
        <f t="shared" si="36"/>
        <v>0</v>
      </c>
      <c r="H274" s="311">
        <f t="shared" si="42"/>
        <v>0</v>
      </c>
      <c r="I274" s="300">
        <f t="shared" si="43"/>
        <v>0</v>
      </c>
      <c r="J274" s="300">
        <f t="shared" si="44"/>
        <v>0</v>
      </c>
    </row>
    <row r="275" spans="1:10" x14ac:dyDescent="0.2">
      <c r="A275" s="307">
        <f>IF('Jul08'!$M23=" ",0,ROUND('Jul08'!$M23,0))</f>
        <v>0</v>
      </c>
      <c r="B275" s="307">
        <f t="shared" si="37"/>
        <v>90</v>
      </c>
      <c r="C275" s="300">
        <f t="shared" si="38"/>
        <v>0</v>
      </c>
      <c r="D275" s="300">
        <f t="shared" si="39"/>
        <v>0</v>
      </c>
      <c r="E275" s="311">
        <f t="shared" si="40"/>
        <v>0</v>
      </c>
      <c r="F275" s="311">
        <f t="shared" si="41"/>
        <v>0</v>
      </c>
      <c r="G275" s="311">
        <f t="shared" si="36"/>
        <v>0</v>
      </c>
      <c r="H275" s="311">
        <f t="shared" si="42"/>
        <v>0</v>
      </c>
      <c r="I275" s="300">
        <f t="shared" si="43"/>
        <v>0</v>
      </c>
      <c r="J275" s="300">
        <f t="shared" si="44"/>
        <v>0</v>
      </c>
    </row>
    <row r="276" spans="1:10" x14ac:dyDescent="0.2">
      <c r="A276" s="307">
        <f>IF('Jul08'!$M24=" ",0,ROUND('Jul08'!$M24,0))</f>
        <v>0</v>
      </c>
      <c r="B276" s="307">
        <f t="shared" si="37"/>
        <v>90</v>
      </c>
      <c r="C276" s="300">
        <f t="shared" si="38"/>
        <v>0</v>
      </c>
      <c r="D276" s="300">
        <f t="shared" si="39"/>
        <v>0</v>
      </c>
      <c r="E276" s="311">
        <f t="shared" si="40"/>
        <v>0</v>
      </c>
      <c r="F276" s="311">
        <f t="shared" si="41"/>
        <v>0</v>
      </c>
      <c r="G276" s="311">
        <f t="shared" si="36"/>
        <v>0</v>
      </c>
      <c r="H276" s="311">
        <f t="shared" si="42"/>
        <v>0</v>
      </c>
      <c r="I276" s="300">
        <f t="shared" si="43"/>
        <v>0</v>
      </c>
      <c r="J276" s="300">
        <f t="shared" si="44"/>
        <v>0</v>
      </c>
    </row>
    <row r="277" spans="1:10" x14ac:dyDescent="0.2">
      <c r="A277" s="307">
        <f>IF('Jul08'!$M25=" ",0,ROUND('Jul08'!$M25,0))</f>
        <v>0</v>
      </c>
      <c r="B277" s="307">
        <f t="shared" si="37"/>
        <v>90</v>
      </c>
      <c r="C277" s="300">
        <f t="shared" si="38"/>
        <v>0</v>
      </c>
      <c r="D277" s="300">
        <f t="shared" si="39"/>
        <v>0</v>
      </c>
      <c r="E277" s="311">
        <f t="shared" si="40"/>
        <v>0</v>
      </c>
      <c r="F277" s="311">
        <f t="shared" si="41"/>
        <v>0</v>
      </c>
      <c r="G277" s="311">
        <f t="shared" si="36"/>
        <v>0</v>
      </c>
      <c r="H277" s="311">
        <f t="shared" si="42"/>
        <v>0</v>
      </c>
      <c r="I277" s="300">
        <f t="shared" si="43"/>
        <v>0</v>
      </c>
      <c r="J277" s="300">
        <f t="shared" si="44"/>
        <v>0</v>
      </c>
    </row>
    <row r="278" spans="1:10" x14ac:dyDescent="0.2">
      <c r="A278" s="307">
        <f>IF('Jul08'!$M26=" ",0,ROUND('Jul08'!$M26,0))</f>
        <v>0</v>
      </c>
      <c r="B278" s="307">
        <f t="shared" si="37"/>
        <v>90</v>
      </c>
      <c r="C278" s="300">
        <f t="shared" si="38"/>
        <v>0</v>
      </c>
      <c r="D278" s="300">
        <f t="shared" si="39"/>
        <v>0</v>
      </c>
      <c r="E278" s="311">
        <f t="shared" si="40"/>
        <v>0</v>
      </c>
      <c r="F278" s="311">
        <f t="shared" si="41"/>
        <v>0</v>
      </c>
      <c r="G278" s="311">
        <f t="shared" si="36"/>
        <v>0</v>
      </c>
      <c r="H278" s="311">
        <f t="shared" si="42"/>
        <v>0</v>
      </c>
      <c r="I278" s="300">
        <f t="shared" si="43"/>
        <v>0</v>
      </c>
      <c r="J278" s="300">
        <f t="shared" si="44"/>
        <v>0</v>
      </c>
    </row>
    <row r="279" spans="1:10" x14ac:dyDescent="0.2">
      <c r="A279" s="307">
        <f>IF('Jul08'!$M27=" ",0,ROUND('Jul08'!$M27,0))</f>
        <v>0</v>
      </c>
      <c r="B279" s="307">
        <f t="shared" si="37"/>
        <v>90</v>
      </c>
      <c r="C279" s="300">
        <f t="shared" si="38"/>
        <v>0</v>
      </c>
      <c r="D279" s="300">
        <f t="shared" si="39"/>
        <v>0</v>
      </c>
      <c r="E279" s="311">
        <f t="shared" si="40"/>
        <v>0</v>
      </c>
      <c r="F279" s="311">
        <f t="shared" si="41"/>
        <v>0</v>
      </c>
      <c r="G279" s="311">
        <f t="shared" si="36"/>
        <v>0</v>
      </c>
      <c r="H279" s="311">
        <f t="shared" si="42"/>
        <v>0</v>
      </c>
      <c r="I279" s="300">
        <f t="shared" si="43"/>
        <v>0</v>
      </c>
      <c r="J279" s="300">
        <f t="shared" si="44"/>
        <v>0</v>
      </c>
    </row>
    <row r="280" spans="1:10" x14ac:dyDescent="0.2">
      <c r="A280" s="307">
        <f>IF('Jul08'!$M28=" ",0,ROUND('Jul08'!$M28,0))</f>
        <v>0</v>
      </c>
      <c r="B280" s="307">
        <f t="shared" si="37"/>
        <v>90</v>
      </c>
      <c r="C280" s="300">
        <f t="shared" si="38"/>
        <v>0</v>
      </c>
      <c r="D280" s="300">
        <f t="shared" si="39"/>
        <v>0</v>
      </c>
      <c r="E280" s="311">
        <f t="shared" si="40"/>
        <v>0</v>
      </c>
      <c r="F280" s="311">
        <f t="shared" si="41"/>
        <v>0</v>
      </c>
      <c r="G280" s="311">
        <f t="shared" si="36"/>
        <v>0</v>
      </c>
      <c r="H280" s="311">
        <f t="shared" si="42"/>
        <v>0</v>
      </c>
      <c r="I280" s="300">
        <f t="shared" si="43"/>
        <v>0</v>
      </c>
      <c r="J280" s="300">
        <f t="shared" si="44"/>
        <v>0</v>
      </c>
    </row>
    <row r="281" spans="1:10" x14ac:dyDescent="0.2">
      <c r="A281" s="307">
        <f>IF('Jul08'!$M29=" ",0,ROUND('Jul08'!$M29,0))</f>
        <v>0</v>
      </c>
      <c r="B281" s="307">
        <f t="shared" si="37"/>
        <v>90</v>
      </c>
      <c r="C281" s="300">
        <f t="shared" si="38"/>
        <v>0</v>
      </c>
      <c r="D281" s="300">
        <f t="shared" si="39"/>
        <v>0</v>
      </c>
      <c r="E281" s="311">
        <f t="shared" si="40"/>
        <v>0</v>
      </c>
      <c r="F281" s="311">
        <f t="shared" si="41"/>
        <v>0</v>
      </c>
      <c r="G281" s="311">
        <f t="shared" si="36"/>
        <v>0</v>
      </c>
      <c r="H281" s="311">
        <f t="shared" si="42"/>
        <v>0</v>
      </c>
      <c r="I281" s="300">
        <f t="shared" si="43"/>
        <v>0</v>
      </c>
      <c r="J281" s="300">
        <f t="shared" si="44"/>
        <v>0</v>
      </c>
    </row>
    <row r="282" spans="1:10" x14ac:dyDescent="0.2">
      <c r="A282" s="307">
        <f>IF('Jul08'!$M30=" ",0,ROUND('Jul08'!$M30,0))</f>
        <v>0</v>
      </c>
      <c r="B282" s="307">
        <f t="shared" si="37"/>
        <v>90</v>
      </c>
      <c r="C282" s="300">
        <f t="shared" si="38"/>
        <v>0</v>
      </c>
      <c r="D282" s="300">
        <f t="shared" si="39"/>
        <v>0</v>
      </c>
      <c r="E282" s="311">
        <f t="shared" si="40"/>
        <v>0</v>
      </c>
      <c r="F282" s="311">
        <f t="shared" si="41"/>
        <v>0</v>
      </c>
      <c r="G282" s="311">
        <f t="shared" si="36"/>
        <v>0</v>
      </c>
      <c r="H282" s="311">
        <f t="shared" si="42"/>
        <v>0</v>
      </c>
      <c r="I282" s="300">
        <f t="shared" si="43"/>
        <v>0</v>
      </c>
      <c r="J282" s="300">
        <f t="shared" si="44"/>
        <v>0</v>
      </c>
    </row>
    <row r="283" spans="1:10" x14ac:dyDescent="0.2">
      <c r="A283" s="307">
        <f>IF('Jul08'!$M36=" ",0,ROUND('Jul08'!$M36,0))</f>
        <v>0</v>
      </c>
      <c r="B283" s="307">
        <f t="shared" si="37"/>
        <v>90</v>
      </c>
      <c r="C283" s="300">
        <f t="shared" si="38"/>
        <v>0</v>
      </c>
      <c r="D283" s="300">
        <f t="shared" si="39"/>
        <v>0</v>
      </c>
      <c r="E283" s="311">
        <f t="shared" si="40"/>
        <v>0</v>
      </c>
      <c r="F283" s="311">
        <f t="shared" si="41"/>
        <v>0</v>
      </c>
      <c r="G283" s="311">
        <f t="shared" si="36"/>
        <v>0</v>
      </c>
      <c r="H283" s="311">
        <f t="shared" si="42"/>
        <v>0</v>
      </c>
      <c r="I283" s="300">
        <f t="shared" si="43"/>
        <v>0</v>
      </c>
      <c r="J283" s="300">
        <f t="shared" si="44"/>
        <v>0</v>
      </c>
    </row>
    <row r="284" spans="1:10" x14ac:dyDescent="0.2">
      <c r="A284" s="307">
        <f>IF('Jul08'!$M37=" ",0,ROUND('Jul08'!$M37,0))</f>
        <v>0</v>
      </c>
      <c r="B284" s="307">
        <f t="shared" si="37"/>
        <v>90</v>
      </c>
      <c r="C284" s="300">
        <f t="shared" si="38"/>
        <v>0</v>
      </c>
      <c r="D284" s="300">
        <f t="shared" si="39"/>
        <v>0</v>
      </c>
      <c r="E284" s="311">
        <f t="shared" si="40"/>
        <v>0</v>
      </c>
      <c r="F284" s="311">
        <f t="shared" si="41"/>
        <v>0</v>
      </c>
      <c r="G284" s="311">
        <f t="shared" si="36"/>
        <v>0</v>
      </c>
      <c r="H284" s="311">
        <f t="shared" si="42"/>
        <v>0</v>
      </c>
      <c r="I284" s="300">
        <f t="shared" si="43"/>
        <v>0</v>
      </c>
      <c r="J284" s="300">
        <f t="shared" si="44"/>
        <v>0</v>
      </c>
    </row>
    <row r="285" spans="1:10" x14ac:dyDescent="0.2">
      <c r="A285" s="307">
        <f>IF('Jul08'!$M38=" ",0,ROUND('Jul08'!$M38,0))</f>
        <v>0</v>
      </c>
      <c r="B285" s="307">
        <f t="shared" si="37"/>
        <v>90</v>
      </c>
      <c r="C285" s="300">
        <f t="shared" si="38"/>
        <v>0</v>
      </c>
      <c r="D285" s="300">
        <f t="shared" si="39"/>
        <v>0</v>
      </c>
      <c r="E285" s="311">
        <f t="shared" si="40"/>
        <v>0</v>
      </c>
      <c r="F285" s="311">
        <f t="shared" si="41"/>
        <v>0</v>
      </c>
      <c r="G285" s="311">
        <f t="shared" si="36"/>
        <v>0</v>
      </c>
      <c r="H285" s="311">
        <f t="shared" si="42"/>
        <v>0</v>
      </c>
      <c r="I285" s="300">
        <f t="shared" si="43"/>
        <v>0</v>
      </c>
      <c r="J285" s="300">
        <f t="shared" si="44"/>
        <v>0</v>
      </c>
    </row>
    <row r="286" spans="1:10" x14ac:dyDescent="0.2">
      <c r="A286" s="307">
        <f>IF('Jul08'!$M39=" ",0,ROUND('Jul08'!$M39,0))</f>
        <v>0</v>
      </c>
      <c r="B286" s="307">
        <f t="shared" si="37"/>
        <v>90</v>
      </c>
      <c r="C286" s="300">
        <f t="shared" si="38"/>
        <v>0</v>
      </c>
      <c r="D286" s="300">
        <f t="shared" si="39"/>
        <v>0</v>
      </c>
      <c r="E286" s="311">
        <f t="shared" si="40"/>
        <v>0</v>
      </c>
      <c r="F286" s="311">
        <f t="shared" si="41"/>
        <v>0</v>
      </c>
      <c r="G286" s="311">
        <f t="shared" si="36"/>
        <v>0</v>
      </c>
      <c r="H286" s="311">
        <f t="shared" si="42"/>
        <v>0</v>
      </c>
      <c r="I286" s="300">
        <f t="shared" si="43"/>
        <v>0</v>
      </c>
      <c r="J286" s="300">
        <f t="shared" si="44"/>
        <v>0</v>
      </c>
    </row>
    <row r="287" spans="1:10" x14ac:dyDescent="0.2">
      <c r="A287" s="307">
        <f>IF('Jul08'!$M40=" ",0,ROUND('Jul08'!$M40,0))</f>
        <v>0</v>
      </c>
      <c r="B287" s="307">
        <f t="shared" si="37"/>
        <v>90</v>
      </c>
      <c r="C287" s="300">
        <f t="shared" si="38"/>
        <v>0</v>
      </c>
      <c r="D287" s="300">
        <f t="shared" si="39"/>
        <v>0</v>
      </c>
      <c r="E287" s="311">
        <f t="shared" si="40"/>
        <v>0</v>
      </c>
      <c r="F287" s="311">
        <f t="shared" si="41"/>
        <v>0</v>
      </c>
      <c r="G287" s="311">
        <f t="shared" si="36"/>
        <v>0</v>
      </c>
      <c r="H287" s="311">
        <f t="shared" si="42"/>
        <v>0</v>
      </c>
      <c r="I287" s="300">
        <f t="shared" si="43"/>
        <v>0</v>
      </c>
      <c r="J287" s="300">
        <f t="shared" si="44"/>
        <v>0</v>
      </c>
    </row>
    <row r="288" spans="1:10" x14ac:dyDescent="0.2">
      <c r="A288" s="307">
        <f>IF('Jul08'!$M41=" ",0,ROUND('Jul08'!$M41,0))</f>
        <v>0</v>
      </c>
      <c r="B288" s="307">
        <f t="shared" si="37"/>
        <v>90</v>
      </c>
      <c r="C288" s="300">
        <f t="shared" si="38"/>
        <v>0</v>
      </c>
      <c r="D288" s="300">
        <f t="shared" si="39"/>
        <v>0</v>
      </c>
      <c r="E288" s="311">
        <f t="shared" si="40"/>
        <v>0</v>
      </c>
      <c r="F288" s="311">
        <f t="shared" si="41"/>
        <v>0</v>
      </c>
      <c r="G288" s="311">
        <f t="shared" si="36"/>
        <v>0</v>
      </c>
      <c r="H288" s="311">
        <f t="shared" si="42"/>
        <v>0</v>
      </c>
      <c r="I288" s="300">
        <f t="shared" si="43"/>
        <v>0</v>
      </c>
      <c r="J288" s="300">
        <f t="shared" si="44"/>
        <v>0</v>
      </c>
    </row>
    <row r="289" spans="1:10" x14ac:dyDescent="0.2">
      <c r="A289" s="307">
        <f>IF('Jul08'!$M42=" ",0,ROUND('Jul08'!$M42,0))</f>
        <v>0</v>
      </c>
      <c r="B289" s="307">
        <f t="shared" si="37"/>
        <v>90</v>
      </c>
      <c r="C289" s="300">
        <f t="shared" si="38"/>
        <v>0</v>
      </c>
      <c r="D289" s="300">
        <f t="shared" si="39"/>
        <v>0</v>
      </c>
      <c r="E289" s="311">
        <f t="shared" si="40"/>
        <v>0</v>
      </c>
      <c r="F289" s="311">
        <f t="shared" si="41"/>
        <v>0</v>
      </c>
      <c r="G289" s="311">
        <f t="shared" si="36"/>
        <v>0</v>
      </c>
      <c r="H289" s="311">
        <f t="shared" si="42"/>
        <v>0</v>
      </c>
      <c r="I289" s="300">
        <f t="shared" si="43"/>
        <v>0</v>
      </c>
      <c r="J289" s="300">
        <f t="shared" si="44"/>
        <v>0</v>
      </c>
    </row>
    <row r="290" spans="1:10" x14ac:dyDescent="0.2">
      <c r="A290" s="307">
        <f>IF('Jul08'!$M43=" ",0,ROUND('Jul08'!$M43,0))</f>
        <v>0</v>
      </c>
      <c r="B290" s="307">
        <f t="shared" si="37"/>
        <v>90</v>
      </c>
      <c r="C290" s="300">
        <f t="shared" si="38"/>
        <v>0</v>
      </c>
      <c r="D290" s="300">
        <f t="shared" si="39"/>
        <v>0</v>
      </c>
      <c r="E290" s="311">
        <f t="shared" si="40"/>
        <v>0</v>
      </c>
      <c r="F290" s="311">
        <f t="shared" si="41"/>
        <v>0</v>
      </c>
      <c r="G290" s="311">
        <f t="shared" si="36"/>
        <v>0</v>
      </c>
      <c r="H290" s="311">
        <f t="shared" si="42"/>
        <v>0</v>
      </c>
      <c r="I290" s="300">
        <f t="shared" si="43"/>
        <v>0</v>
      </c>
      <c r="J290" s="300">
        <f t="shared" si="44"/>
        <v>0</v>
      </c>
    </row>
    <row r="291" spans="1:10" x14ac:dyDescent="0.2">
      <c r="A291" s="307">
        <f>IF('Jul08'!$M44=" ",0,ROUND('Jul08'!$M44,0))</f>
        <v>0</v>
      </c>
      <c r="B291" s="307">
        <f t="shared" si="37"/>
        <v>90</v>
      </c>
      <c r="C291" s="300">
        <f t="shared" si="38"/>
        <v>0</v>
      </c>
      <c r="D291" s="300">
        <f t="shared" si="39"/>
        <v>0</v>
      </c>
      <c r="E291" s="311">
        <f t="shared" si="40"/>
        <v>0</v>
      </c>
      <c r="F291" s="311">
        <f t="shared" si="41"/>
        <v>0</v>
      </c>
      <c r="G291" s="311">
        <f t="shared" si="36"/>
        <v>0</v>
      </c>
      <c r="H291" s="311">
        <f t="shared" si="42"/>
        <v>0</v>
      </c>
      <c r="I291" s="300">
        <f t="shared" si="43"/>
        <v>0</v>
      </c>
      <c r="J291" s="300">
        <f t="shared" si="44"/>
        <v>0</v>
      </c>
    </row>
    <row r="292" spans="1:10" x14ac:dyDescent="0.2">
      <c r="A292" s="307">
        <f>IF('Jul08'!$M45=" ",0,ROUND('Jul08'!$M45,0))</f>
        <v>0</v>
      </c>
      <c r="B292" s="307">
        <f t="shared" si="37"/>
        <v>90</v>
      </c>
      <c r="C292" s="300">
        <f t="shared" si="38"/>
        <v>0</v>
      </c>
      <c r="D292" s="300">
        <f t="shared" si="39"/>
        <v>0</v>
      </c>
      <c r="E292" s="311">
        <f t="shared" si="40"/>
        <v>0</v>
      </c>
      <c r="F292" s="311">
        <f t="shared" si="41"/>
        <v>0</v>
      </c>
      <c r="G292" s="311">
        <f t="shared" si="36"/>
        <v>0</v>
      </c>
      <c r="H292" s="311">
        <f t="shared" si="42"/>
        <v>0</v>
      </c>
      <c r="I292" s="300">
        <f t="shared" si="43"/>
        <v>0</v>
      </c>
      <c r="J292" s="300">
        <f t="shared" si="44"/>
        <v>0</v>
      </c>
    </row>
    <row r="293" spans="1:10" x14ac:dyDescent="0.2">
      <c r="A293" s="307">
        <f>IF('Jul08'!$M46=" ",0,ROUND('Jul08'!$M46,0))</f>
        <v>0</v>
      </c>
      <c r="B293" s="307">
        <f t="shared" si="37"/>
        <v>90</v>
      </c>
      <c r="C293" s="300">
        <f t="shared" si="38"/>
        <v>0</v>
      </c>
      <c r="D293" s="300">
        <f t="shared" si="39"/>
        <v>0</v>
      </c>
      <c r="E293" s="311">
        <f t="shared" si="40"/>
        <v>0</v>
      </c>
      <c r="F293" s="311">
        <f t="shared" si="41"/>
        <v>0</v>
      </c>
      <c r="G293" s="311">
        <f t="shared" si="36"/>
        <v>0</v>
      </c>
      <c r="H293" s="311">
        <f t="shared" si="42"/>
        <v>0</v>
      </c>
      <c r="I293" s="300">
        <f t="shared" si="43"/>
        <v>0</v>
      </c>
      <c r="J293" s="300">
        <f t="shared" si="44"/>
        <v>0</v>
      </c>
    </row>
    <row r="294" spans="1:10" x14ac:dyDescent="0.2">
      <c r="A294" s="307">
        <f>IF('Jul08'!$M47=" ",0,ROUND('Jul08'!$M47,0))</f>
        <v>0</v>
      </c>
      <c r="B294" s="307">
        <f t="shared" si="37"/>
        <v>90</v>
      </c>
      <c r="C294" s="300">
        <f t="shared" si="38"/>
        <v>0</v>
      </c>
      <c r="D294" s="300">
        <f t="shared" si="39"/>
        <v>0</v>
      </c>
      <c r="E294" s="311">
        <f t="shared" si="40"/>
        <v>0</v>
      </c>
      <c r="F294" s="311">
        <f t="shared" si="41"/>
        <v>0</v>
      </c>
      <c r="G294" s="311">
        <f t="shared" si="36"/>
        <v>0</v>
      </c>
      <c r="H294" s="311">
        <f t="shared" si="42"/>
        <v>0</v>
      </c>
      <c r="I294" s="300">
        <f t="shared" si="43"/>
        <v>0</v>
      </c>
      <c r="J294" s="300">
        <f t="shared" si="44"/>
        <v>0</v>
      </c>
    </row>
    <row r="295" spans="1:10" x14ac:dyDescent="0.2">
      <c r="A295" s="307">
        <f>IF('Jul08'!$M48=" ",0,ROUND('Jul08'!$M48,0))</f>
        <v>0</v>
      </c>
      <c r="B295" s="307">
        <f t="shared" si="37"/>
        <v>90</v>
      </c>
      <c r="C295" s="300">
        <f t="shared" si="38"/>
        <v>0</v>
      </c>
      <c r="D295" s="300">
        <f t="shared" si="39"/>
        <v>0</v>
      </c>
      <c r="E295" s="311">
        <f t="shared" si="40"/>
        <v>0</v>
      </c>
      <c r="F295" s="311">
        <f t="shared" si="41"/>
        <v>0</v>
      </c>
      <c r="G295" s="311">
        <f t="shared" si="36"/>
        <v>0</v>
      </c>
      <c r="H295" s="311">
        <f t="shared" si="42"/>
        <v>0</v>
      </c>
      <c r="I295" s="300">
        <f t="shared" si="43"/>
        <v>0</v>
      </c>
      <c r="J295" s="300">
        <f t="shared" si="44"/>
        <v>0</v>
      </c>
    </row>
    <row r="296" spans="1:10" x14ac:dyDescent="0.2">
      <c r="A296" s="307">
        <f>IF('Jul08'!$M49=" ",0,ROUND('Jul08'!$M49,0))</f>
        <v>0</v>
      </c>
      <c r="B296" s="307">
        <f t="shared" si="37"/>
        <v>90</v>
      </c>
      <c r="C296" s="300">
        <f t="shared" si="38"/>
        <v>0</v>
      </c>
      <c r="D296" s="300">
        <f t="shared" si="39"/>
        <v>0</v>
      </c>
      <c r="E296" s="311">
        <f t="shared" si="40"/>
        <v>0</v>
      </c>
      <c r="F296" s="311">
        <f t="shared" si="41"/>
        <v>0</v>
      </c>
      <c r="G296" s="311">
        <f t="shared" si="36"/>
        <v>0</v>
      </c>
      <c r="H296" s="311">
        <f t="shared" si="42"/>
        <v>0</v>
      </c>
      <c r="I296" s="300">
        <f t="shared" si="43"/>
        <v>0</v>
      </c>
      <c r="J296" s="300">
        <f t="shared" si="44"/>
        <v>0</v>
      </c>
    </row>
    <row r="297" spans="1:10" x14ac:dyDescent="0.2">
      <c r="A297" s="307">
        <f>IF('Jul08'!$M50=" ",0,ROUND('Jul08'!$M50,0))</f>
        <v>0</v>
      </c>
      <c r="B297" s="307">
        <f t="shared" si="37"/>
        <v>90</v>
      </c>
      <c r="C297" s="300">
        <f t="shared" si="38"/>
        <v>0</v>
      </c>
      <c r="D297" s="300">
        <f t="shared" si="39"/>
        <v>0</v>
      </c>
      <c r="E297" s="311">
        <f t="shared" si="40"/>
        <v>0</v>
      </c>
      <c r="F297" s="311">
        <f t="shared" si="41"/>
        <v>0</v>
      </c>
      <c r="G297" s="311">
        <f t="shared" si="36"/>
        <v>0</v>
      </c>
      <c r="H297" s="311">
        <f t="shared" si="42"/>
        <v>0</v>
      </c>
      <c r="I297" s="300">
        <f t="shared" si="43"/>
        <v>0</v>
      </c>
      <c r="J297" s="300">
        <f t="shared" si="44"/>
        <v>0</v>
      </c>
    </row>
    <row r="298" spans="1:10" x14ac:dyDescent="0.2">
      <c r="A298" s="307">
        <f>IF('Jul08'!$M51=" ",0,ROUND('Jul08'!$M51,0))</f>
        <v>0</v>
      </c>
      <c r="B298" s="307">
        <f t="shared" si="37"/>
        <v>90</v>
      </c>
      <c r="C298" s="300">
        <f t="shared" si="38"/>
        <v>0</v>
      </c>
      <c r="D298" s="300">
        <f t="shared" si="39"/>
        <v>0</v>
      </c>
      <c r="E298" s="311">
        <f t="shared" si="40"/>
        <v>0</v>
      </c>
      <c r="F298" s="311">
        <f t="shared" si="41"/>
        <v>0</v>
      </c>
      <c r="G298" s="311">
        <f t="shared" si="36"/>
        <v>0</v>
      </c>
      <c r="H298" s="311">
        <f t="shared" si="42"/>
        <v>0</v>
      </c>
      <c r="I298" s="300">
        <f t="shared" si="43"/>
        <v>0</v>
      </c>
      <c r="J298" s="300">
        <f t="shared" si="44"/>
        <v>0</v>
      </c>
    </row>
    <row r="299" spans="1:10" x14ac:dyDescent="0.2">
      <c r="A299" s="307">
        <f>IF('Jul08'!$M52=" ",0,ROUND('Jul08'!$M52,0))</f>
        <v>0</v>
      </c>
      <c r="B299" s="307">
        <f t="shared" si="37"/>
        <v>90</v>
      </c>
      <c r="C299" s="300">
        <f t="shared" si="38"/>
        <v>0</v>
      </c>
      <c r="D299" s="300">
        <f t="shared" si="39"/>
        <v>0</v>
      </c>
      <c r="E299" s="311">
        <f t="shared" si="40"/>
        <v>0</v>
      </c>
      <c r="F299" s="311">
        <f t="shared" si="41"/>
        <v>0</v>
      </c>
      <c r="G299" s="311">
        <f t="shared" si="36"/>
        <v>0</v>
      </c>
      <c r="H299" s="311">
        <f t="shared" si="42"/>
        <v>0</v>
      </c>
      <c r="I299" s="300">
        <f t="shared" si="43"/>
        <v>0</v>
      </c>
      <c r="J299" s="300">
        <f t="shared" si="44"/>
        <v>0</v>
      </c>
    </row>
    <row r="300" spans="1:10" x14ac:dyDescent="0.2">
      <c r="A300" s="307">
        <f>IF('Jul08'!$M53=" ",0,ROUND('Jul08'!$M53,0))</f>
        <v>0</v>
      </c>
      <c r="B300" s="307">
        <f t="shared" si="37"/>
        <v>90</v>
      </c>
      <c r="C300" s="300">
        <f t="shared" si="38"/>
        <v>0</v>
      </c>
      <c r="D300" s="300">
        <f t="shared" si="39"/>
        <v>0</v>
      </c>
      <c r="E300" s="311">
        <f t="shared" si="40"/>
        <v>0</v>
      </c>
      <c r="F300" s="311">
        <f t="shared" si="41"/>
        <v>0</v>
      </c>
      <c r="G300" s="311">
        <f t="shared" si="36"/>
        <v>0</v>
      </c>
      <c r="H300" s="311">
        <f t="shared" si="42"/>
        <v>0</v>
      </c>
      <c r="I300" s="300">
        <f t="shared" si="43"/>
        <v>0</v>
      </c>
      <c r="J300" s="300">
        <f t="shared" si="44"/>
        <v>0</v>
      </c>
    </row>
    <row r="301" spans="1:10" x14ac:dyDescent="0.2">
      <c r="A301" s="307">
        <f>IF('Jul08'!$M54=" ",0,ROUND('Jul08'!$M54,0))</f>
        <v>0</v>
      </c>
      <c r="B301" s="307">
        <f t="shared" si="37"/>
        <v>90</v>
      </c>
      <c r="C301" s="300">
        <f t="shared" si="38"/>
        <v>0</v>
      </c>
      <c r="D301" s="300">
        <f t="shared" si="39"/>
        <v>0</v>
      </c>
      <c r="E301" s="311">
        <f t="shared" si="40"/>
        <v>0</v>
      </c>
      <c r="F301" s="311">
        <f t="shared" si="41"/>
        <v>0</v>
      </c>
      <c r="G301" s="311">
        <f t="shared" si="36"/>
        <v>0</v>
      </c>
      <c r="H301" s="311">
        <f t="shared" si="42"/>
        <v>0</v>
      </c>
      <c r="I301" s="300">
        <f t="shared" si="43"/>
        <v>0</v>
      </c>
      <c r="J301" s="300">
        <f t="shared" si="44"/>
        <v>0</v>
      </c>
    </row>
    <row r="302" spans="1:10" x14ac:dyDescent="0.2">
      <c r="A302" s="307">
        <f>IF('Jul08'!$M55=" ",0,ROUND('Jul08'!$M55,0))</f>
        <v>0</v>
      </c>
      <c r="B302" s="307">
        <f t="shared" si="37"/>
        <v>90</v>
      </c>
      <c r="C302" s="300">
        <f t="shared" si="38"/>
        <v>0</v>
      </c>
      <c r="D302" s="300">
        <f t="shared" si="39"/>
        <v>0</v>
      </c>
      <c r="E302" s="311">
        <f t="shared" si="40"/>
        <v>0</v>
      </c>
      <c r="F302" s="311">
        <f t="shared" si="41"/>
        <v>0</v>
      </c>
      <c r="G302" s="311">
        <f t="shared" si="36"/>
        <v>0</v>
      </c>
      <c r="H302" s="311">
        <f t="shared" si="42"/>
        <v>0</v>
      </c>
      <c r="I302" s="300">
        <f t="shared" si="43"/>
        <v>0</v>
      </c>
      <c r="J302" s="300">
        <f t="shared" si="44"/>
        <v>0</v>
      </c>
    </row>
    <row r="303" spans="1:10" x14ac:dyDescent="0.2">
      <c r="A303" s="307">
        <f>IF('Jul08'!$M61=" ",0,ROUND('Jul08'!$M61,0))</f>
        <v>0</v>
      </c>
      <c r="B303" s="307">
        <f t="shared" si="37"/>
        <v>90</v>
      </c>
      <c r="C303" s="300">
        <f t="shared" si="38"/>
        <v>0</v>
      </c>
      <c r="D303" s="300">
        <f t="shared" si="39"/>
        <v>0</v>
      </c>
      <c r="E303" s="311">
        <f t="shared" si="40"/>
        <v>0</v>
      </c>
      <c r="F303" s="311">
        <f t="shared" si="41"/>
        <v>0</v>
      </c>
      <c r="G303" s="311">
        <f t="shared" si="36"/>
        <v>0</v>
      </c>
      <c r="H303" s="311">
        <f t="shared" si="42"/>
        <v>0</v>
      </c>
      <c r="I303" s="300">
        <f t="shared" si="43"/>
        <v>0</v>
      </c>
      <c r="J303" s="300">
        <f t="shared" si="44"/>
        <v>0</v>
      </c>
    </row>
    <row r="304" spans="1:10" x14ac:dyDescent="0.2">
      <c r="A304" s="307">
        <f>IF('Jul08'!$M62=" ",0,ROUND('Jul08'!$M62,0))</f>
        <v>0</v>
      </c>
      <c r="B304" s="307">
        <f t="shared" si="37"/>
        <v>90</v>
      </c>
      <c r="C304" s="300">
        <f t="shared" si="38"/>
        <v>0</v>
      </c>
      <c r="D304" s="300">
        <f t="shared" si="39"/>
        <v>0</v>
      </c>
      <c r="E304" s="311">
        <f t="shared" si="40"/>
        <v>0</v>
      </c>
      <c r="F304" s="311">
        <f t="shared" si="41"/>
        <v>0</v>
      </c>
      <c r="G304" s="311">
        <f t="shared" si="36"/>
        <v>0</v>
      </c>
      <c r="H304" s="311">
        <f t="shared" si="42"/>
        <v>0</v>
      </c>
      <c r="I304" s="300">
        <f t="shared" si="43"/>
        <v>0</v>
      </c>
      <c r="J304" s="300">
        <f t="shared" si="44"/>
        <v>0</v>
      </c>
    </row>
    <row r="305" spans="1:10" x14ac:dyDescent="0.2">
      <c r="A305" s="307">
        <f>IF('Jul08'!$M63=" ",0,ROUND('Jul08'!$M63,0))</f>
        <v>0</v>
      </c>
      <c r="B305" s="307">
        <f t="shared" si="37"/>
        <v>90</v>
      </c>
      <c r="C305" s="300">
        <f t="shared" si="38"/>
        <v>0</v>
      </c>
      <c r="D305" s="300">
        <f t="shared" si="39"/>
        <v>0</v>
      </c>
      <c r="E305" s="311">
        <f t="shared" si="40"/>
        <v>0</v>
      </c>
      <c r="F305" s="311">
        <f t="shared" si="41"/>
        <v>0</v>
      </c>
      <c r="G305" s="311">
        <f t="shared" si="36"/>
        <v>0</v>
      </c>
      <c r="H305" s="311">
        <f t="shared" si="42"/>
        <v>0</v>
      </c>
      <c r="I305" s="300">
        <f t="shared" si="43"/>
        <v>0</v>
      </c>
      <c r="J305" s="300">
        <f t="shared" si="44"/>
        <v>0</v>
      </c>
    </row>
    <row r="306" spans="1:10" x14ac:dyDescent="0.2">
      <c r="A306" s="307">
        <f>IF('Jul08'!$M64=" ",0,ROUND('Jul08'!$M64,0))</f>
        <v>0</v>
      </c>
      <c r="B306" s="307">
        <f t="shared" si="37"/>
        <v>90</v>
      </c>
      <c r="C306" s="300">
        <f t="shared" si="38"/>
        <v>0</v>
      </c>
      <c r="D306" s="300">
        <f t="shared" si="39"/>
        <v>0</v>
      </c>
      <c r="E306" s="311">
        <f t="shared" si="40"/>
        <v>0</v>
      </c>
      <c r="F306" s="311">
        <f t="shared" si="41"/>
        <v>0</v>
      </c>
      <c r="G306" s="311">
        <f t="shared" si="36"/>
        <v>0</v>
      </c>
      <c r="H306" s="311">
        <f t="shared" si="42"/>
        <v>0</v>
      </c>
      <c r="I306" s="300">
        <f t="shared" si="43"/>
        <v>0</v>
      </c>
      <c r="J306" s="300">
        <f t="shared" si="44"/>
        <v>0</v>
      </c>
    </row>
    <row r="307" spans="1:10" x14ac:dyDescent="0.2">
      <c r="A307" s="307">
        <f>IF('Jul08'!$M65=" ",0,ROUND('Jul08'!$M65,0))</f>
        <v>0</v>
      </c>
      <c r="B307" s="307">
        <f t="shared" si="37"/>
        <v>90</v>
      </c>
      <c r="C307" s="300">
        <f t="shared" si="38"/>
        <v>0</v>
      </c>
      <c r="D307" s="300">
        <f t="shared" si="39"/>
        <v>0</v>
      </c>
      <c r="E307" s="311">
        <f t="shared" si="40"/>
        <v>0</v>
      </c>
      <c r="F307" s="311">
        <f t="shared" si="41"/>
        <v>0</v>
      </c>
      <c r="G307" s="311">
        <f t="shared" si="36"/>
        <v>0</v>
      </c>
      <c r="H307" s="311">
        <f t="shared" si="42"/>
        <v>0</v>
      </c>
      <c r="I307" s="300">
        <f t="shared" si="43"/>
        <v>0</v>
      </c>
      <c r="J307" s="300">
        <f t="shared" si="44"/>
        <v>0</v>
      </c>
    </row>
    <row r="308" spans="1:10" x14ac:dyDescent="0.2">
      <c r="A308" s="307">
        <f>IF('Jul08'!$M66=" ",0,ROUND('Jul08'!$M66,0))</f>
        <v>0</v>
      </c>
      <c r="B308" s="307">
        <f t="shared" si="37"/>
        <v>90</v>
      </c>
      <c r="C308" s="300">
        <f t="shared" si="38"/>
        <v>0</v>
      </c>
      <c r="D308" s="300">
        <f t="shared" si="39"/>
        <v>0</v>
      </c>
      <c r="E308" s="311">
        <f t="shared" si="40"/>
        <v>0</v>
      </c>
      <c r="F308" s="311">
        <f t="shared" si="41"/>
        <v>0</v>
      </c>
      <c r="G308" s="311">
        <f t="shared" si="36"/>
        <v>0</v>
      </c>
      <c r="H308" s="311">
        <f t="shared" si="42"/>
        <v>0</v>
      </c>
      <c r="I308" s="300">
        <f t="shared" si="43"/>
        <v>0</v>
      </c>
      <c r="J308" s="300">
        <f t="shared" si="44"/>
        <v>0</v>
      </c>
    </row>
    <row r="309" spans="1:10" x14ac:dyDescent="0.2">
      <c r="A309" s="307">
        <f>IF('Jul08'!$M67=" ",0,ROUND('Jul08'!$M67,0))</f>
        <v>0</v>
      </c>
      <c r="B309" s="307">
        <f t="shared" si="37"/>
        <v>90</v>
      </c>
      <c r="C309" s="300">
        <f t="shared" si="38"/>
        <v>0</v>
      </c>
      <c r="D309" s="300">
        <f t="shared" si="39"/>
        <v>0</v>
      </c>
      <c r="E309" s="311">
        <f t="shared" si="40"/>
        <v>0</v>
      </c>
      <c r="F309" s="311">
        <f t="shared" si="41"/>
        <v>0</v>
      </c>
      <c r="G309" s="311">
        <f t="shared" si="36"/>
        <v>0</v>
      </c>
      <c r="H309" s="311">
        <f t="shared" si="42"/>
        <v>0</v>
      </c>
      <c r="I309" s="300">
        <f t="shared" si="43"/>
        <v>0</v>
      </c>
      <c r="J309" s="300">
        <f t="shared" si="44"/>
        <v>0</v>
      </c>
    </row>
    <row r="310" spans="1:10" x14ac:dyDescent="0.2">
      <c r="A310" s="307">
        <f>IF('Jul08'!$M68=" ",0,ROUND('Jul08'!$M68,0))</f>
        <v>0</v>
      </c>
      <c r="B310" s="307">
        <f t="shared" si="37"/>
        <v>90</v>
      </c>
      <c r="C310" s="300">
        <f t="shared" si="38"/>
        <v>0</v>
      </c>
      <c r="D310" s="300">
        <f t="shared" si="39"/>
        <v>0</v>
      </c>
      <c r="E310" s="311">
        <f t="shared" si="40"/>
        <v>0</v>
      </c>
      <c r="F310" s="311">
        <f t="shared" si="41"/>
        <v>0</v>
      </c>
      <c r="G310" s="311">
        <f t="shared" si="36"/>
        <v>0</v>
      </c>
      <c r="H310" s="311">
        <f t="shared" si="42"/>
        <v>0</v>
      </c>
      <c r="I310" s="300">
        <f t="shared" si="43"/>
        <v>0</v>
      </c>
      <c r="J310" s="300">
        <f t="shared" si="44"/>
        <v>0</v>
      </c>
    </row>
    <row r="311" spans="1:10" x14ac:dyDescent="0.2">
      <c r="A311" s="307">
        <f>IF('Jul08'!$M69=" ",0,ROUND('Jul08'!$M69,0))</f>
        <v>0</v>
      </c>
      <c r="B311" s="307">
        <f t="shared" si="37"/>
        <v>90</v>
      </c>
      <c r="C311" s="300">
        <f t="shared" si="38"/>
        <v>0</v>
      </c>
      <c r="D311" s="300">
        <f t="shared" si="39"/>
        <v>0</v>
      </c>
      <c r="E311" s="311">
        <f t="shared" si="40"/>
        <v>0</v>
      </c>
      <c r="F311" s="311">
        <f t="shared" si="41"/>
        <v>0</v>
      </c>
      <c r="G311" s="311">
        <f t="shared" si="36"/>
        <v>0</v>
      </c>
      <c r="H311" s="311">
        <f t="shared" si="42"/>
        <v>0</v>
      </c>
      <c r="I311" s="300">
        <f t="shared" si="43"/>
        <v>0</v>
      </c>
      <c r="J311" s="300">
        <f t="shared" si="44"/>
        <v>0</v>
      </c>
    </row>
    <row r="312" spans="1:10" x14ac:dyDescent="0.2">
      <c r="A312" s="307">
        <f>IF('Jul08'!$M70=" ",0,ROUND('Jul08'!$M70,0))</f>
        <v>0</v>
      </c>
      <c r="B312" s="307">
        <f t="shared" si="37"/>
        <v>90</v>
      </c>
      <c r="C312" s="300">
        <f t="shared" si="38"/>
        <v>0</v>
      </c>
      <c r="D312" s="300">
        <f t="shared" si="39"/>
        <v>0</v>
      </c>
      <c r="E312" s="311">
        <f t="shared" si="40"/>
        <v>0</v>
      </c>
      <c r="F312" s="311">
        <f t="shared" si="41"/>
        <v>0</v>
      </c>
      <c r="G312" s="311">
        <f t="shared" si="36"/>
        <v>0</v>
      </c>
      <c r="H312" s="311">
        <f t="shared" si="42"/>
        <v>0</v>
      </c>
      <c r="I312" s="300">
        <f t="shared" si="43"/>
        <v>0</v>
      </c>
      <c r="J312" s="300">
        <f t="shared" si="44"/>
        <v>0</v>
      </c>
    </row>
    <row r="313" spans="1:10" x14ac:dyDescent="0.2">
      <c r="A313" s="307">
        <f>IF('Jul08'!$M71=" ",0,ROUND('Jul08'!$M71,0))</f>
        <v>0</v>
      </c>
      <c r="B313" s="307">
        <f t="shared" si="37"/>
        <v>90</v>
      </c>
      <c r="C313" s="300">
        <f t="shared" si="38"/>
        <v>0</v>
      </c>
      <c r="D313" s="300">
        <f t="shared" si="39"/>
        <v>0</v>
      </c>
      <c r="E313" s="311">
        <f t="shared" si="40"/>
        <v>0</v>
      </c>
      <c r="F313" s="311">
        <f t="shared" si="41"/>
        <v>0</v>
      </c>
      <c r="G313" s="311">
        <f t="shared" si="36"/>
        <v>0</v>
      </c>
      <c r="H313" s="311">
        <f t="shared" si="42"/>
        <v>0</v>
      </c>
      <c r="I313" s="300">
        <f t="shared" si="43"/>
        <v>0</v>
      </c>
      <c r="J313" s="300">
        <f t="shared" si="44"/>
        <v>0</v>
      </c>
    </row>
    <row r="314" spans="1:10" x14ac:dyDescent="0.2">
      <c r="A314" s="307">
        <f>IF('Jul08'!$M72=" ",0,ROUND('Jul08'!$M72,0))</f>
        <v>0</v>
      </c>
      <c r="B314" s="307">
        <f t="shared" si="37"/>
        <v>90</v>
      </c>
      <c r="C314" s="300">
        <f t="shared" si="38"/>
        <v>0</v>
      </c>
      <c r="D314" s="300">
        <f t="shared" si="39"/>
        <v>0</v>
      </c>
      <c r="E314" s="311">
        <f t="shared" si="40"/>
        <v>0</v>
      </c>
      <c r="F314" s="311">
        <f t="shared" si="41"/>
        <v>0</v>
      </c>
      <c r="G314" s="311">
        <f t="shared" si="36"/>
        <v>0</v>
      </c>
      <c r="H314" s="311">
        <f t="shared" si="42"/>
        <v>0</v>
      </c>
      <c r="I314" s="300">
        <f t="shared" si="43"/>
        <v>0</v>
      </c>
      <c r="J314" s="300">
        <f t="shared" si="44"/>
        <v>0</v>
      </c>
    </row>
    <row r="315" spans="1:10" x14ac:dyDescent="0.2">
      <c r="A315" s="307">
        <f>IF('Jul08'!$M73=" ",0,ROUND('Jul08'!$M73,0))</f>
        <v>0</v>
      </c>
      <c r="B315" s="307">
        <f t="shared" si="37"/>
        <v>90</v>
      </c>
      <c r="C315" s="300">
        <f t="shared" si="38"/>
        <v>0</v>
      </c>
      <c r="D315" s="300">
        <f t="shared" si="39"/>
        <v>0</v>
      </c>
      <c r="E315" s="311">
        <f t="shared" si="40"/>
        <v>0</v>
      </c>
      <c r="F315" s="311">
        <f t="shared" si="41"/>
        <v>0</v>
      </c>
      <c r="G315" s="311">
        <f t="shared" si="36"/>
        <v>0</v>
      </c>
      <c r="H315" s="311">
        <f t="shared" si="42"/>
        <v>0</v>
      </c>
      <c r="I315" s="300">
        <f t="shared" si="43"/>
        <v>0</v>
      </c>
      <c r="J315" s="300">
        <f t="shared" si="44"/>
        <v>0</v>
      </c>
    </row>
    <row r="316" spans="1:10" x14ac:dyDescent="0.2">
      <c r="A316" s="307">
        <f>IF('Jul08'!$M74=" ",0,ROUND('Jul08'!$M74,0))</f>
        <v>0</v>
      </c>
      <c r="B316" s="307">
        <f t="shared" si="37"/>
        <v>90</v>
      </c>
      <c r="C316" s="300">
        <f t="shared" si="38"/>
        <v>0</v>
      </c>
      <c r="D316" s="300">
        <f t="shared" si="39"/>
        <v>0</v>
      </c>
      <c r="E316" s="311">
        <f t="shared" si="40"/>
        <v>0</v>
      </c>
      <c r="F316" s="311">
        <f t="shared" si="41"/>
        <v>0</v>
      </c>
      <c r="G316" s="311">
        <f t="shared" si="36"/>
        <v>0</v>
      </c>
      <c r="H316" s="311">
        <f t="shared" si="42"/>
        <v>0</v>
      </c>
      <c r="I316" s="300">
        <f t="shared" si="43"/>
        <v>0</v>
      </c>
      <c r="J316" s="300">
        <f t="shared" si="44"/>
        <v>0</v>
      </c>
    </row>
    <row r="317" spans="1:10" x14ac:dyDescent="0.2">
      <c r="A317" s="307">
        <f>IF('Jul08'!$M75=" ",0,ROUND('Jul08'!$M75,0))</f>
        <v>0</v>
      </c>
      <c r="B317" s="307">
        <f t="shared" si="37"/>
        <v>90</v>
      </c>
      <c r="C317" s="300">
        <f t="shared" si="38"/>
        <v>0</v>
      </c>
      <c r="D317" s="300">
        <f t="shared" si="39"/>
        <v>0</v>
      </c>
      <c r="E317" s="311">
        <f t="shared" si="40"/>
        <v>0</v>
      </c>
      <c r="F317" s="311">
        <f t="shared" si="41"/>
        <v>0</v>
      </c>
      <c r="G317" s="311">
        <f t="shared" si="36"/>
        <v>0</v>
      </c>
      <c r="H317" s="311">
        <f t="shared" si="42"/>
        <v>0</v>
      </c>
      <c r="I317" s="300">
        <f t="shared" si="43"/>
        <v>0</v>
      </c>
      <c r="J317" s="300">
        <f t="shared" si="44"/>
        <v>0</v>
      </c>
    </row>
    <row r="318" spans="1:10" x14ac:dyDescent="0.2">
      <c r="A318" s="307">
        <f>IF('Jul08'!$M76=" ",0,ROUND('Jul08'!$M76,0))</f>
        <v>0</v>
      </c>
      <c r="B318" s="307">
        <f t="shared" si="37"/>
        <v>90</v>
      </c>
      <c r="C318" s="300">
        <f t="shared" si="38"/>
        <v>0</v>
      </c>
      <c r="D318" s="300">
        <f t="shared" si="39"/>
        <v>0</v>
      </c>
      <c r="E318" s="311">
        <f t="shared" si="40"/>
        <v>0</v>
      </c>
      <c r="F318" s="311">
        <f t="shared" si="41"/>
        <v>0</v>
      </c>
      <c r="G318" s="311">
        <f t="shared" si="36"/>
        <v>0</v>
      </c>
      <c r="H318" s="311">
        <f t="shared" si="42"/>
        <v>0</v>
      </c>
      <c r="I318" s="300">
        <f t="shared" si="43"/>
        <v>0</v>
      </c>
      <c r="J318" s="300">
        <f t="shared" si="44"/>
        <v>0</v>
      </c>
    </row>
    <row r="319" spans="1:10" x14ac:dyDescent="0.2">
      <c r="A319" s="307">
        <f>IF('Jul08'!$M77=" ",0,ROUND('Jul08'!$M77,0))</f>
        <v>0</v>
      </c>
      <c r="B319" s="307">
        <f t="shared" si="37"/>
        <v>90</v>
      </c>
      <c r="C319" s="300">
        <f t="shared" si="38"/>
        <v>0</v>
      </c>
      <c r="D319" s="300">
        <f t="shared" si="39"/>
        <v>0</v>
      </c>
      <c r="E319" s="311">
        <f t="shared" si="40"/>
        <v>0</v>
      </c>
      <c r="F319" s="311">
        <f t="shared" si="41"/>
        <v>0</v>
      </c>
      <c r="G319" s="311">
        <f t="shared" si="36"/>
        <v>0</v>
      </c>
      <c r="H319" s="311">
        <f t="shared" si="42"/>
        <v>0</v>
      </c>
      <c r="I319" s="300">
        <f t="shared" si="43"/>
        <v>0</v>
      </c>
      <c r="J319" s="300">
        <f t="shared" si="44"/>
        <v>0</v>
      </c>
    </row>
    <row r="320" spans="1:10" x14ac:dyDescent="0.2">
      <c r="A320" s="307">
        <f>IF('Jul08'!$M78=" ",0,ROUND('Jul08'!$M78,0))</f>
        <v>0</v>
      </c>
      <c r="B320" s="307">
        <f t="shared" si="37"/>
        <v>90</v>
      </c>
      <c r="C320" s="300">
        <f t="shared" si="38"/>
        <v>0</v>
      </c>
      <c r="D320" s="300">
        <f t="shared" si="39"/>
        <v>0</v>
      </c>
      <c r="E320" s="311">
        <f t="shared" si="40"/>
        <v>0</v>
      </c>
      <c r="F320" s="311">
        <f t="shared" si="41"/>
        <v>0</v>
      </c>
      <c r="G320" s="311">
        <f t="shared" si="36"/>
        <v>0</v>
      </c>
      <c r="H320" s="311">
        <f t="shared" si="42"/>
        <v>0</v>
      </c>
      <c r="I320" s="300">
        <f t="shared" si="43"/>
        <v>0</v>
      </c>
      <c r="J320" s="300">
        <f t="shared" si="44"/>
        <v>0</v>
      </c>
    </row>
    <row r="321" spans="1:10" x14ac:dyDescent="0.2">
      <c r="A321" s="307">
        <f>IF('Jul08'!$M79=" ",0,ROUND('Jul08'!$M79,0))</f>
        <v>0</v>
      </c>
      <c r="B321" s="307">
        <f t="shared" si="37"/>
        <v>90</v>
      </c>
      <c r="C321" s="300">
        <f t="shared" si="38"/>
        <v>0</v>
      </c>
      <c r="D321" s="300">
        <f t="shared" si="39"/>
        <v>0</v>
      </c>
      <c r="E321" s="311">
        <f t="shared" si="40"/>
        <v>0</v>
      </c>
      <c r="F321" s="311">
        <f t="shared" si="41"/>
        <v>0</v>
      </c>
      <c r="G321" s="311">
        <f t="shared" si="36"/>
        <v>0</v>
      </c>
      <c r="H321" s="311">
        <f t="shared" si="42"/>
        <v>0</v>
      </c>
      <c r="I321" s="300">
        <f t="shared" si="43"/>
        <v>0</v>
      </c>
      <c r="J321" s="300">
        <f t="shared" si="44"/>
        <v>0</v>
      </c>
    </row>
    <row r="322" spans="1:10" x14ac:dyDescent="0.2">
      <c r="A322" s="307">
        <f>IF('Jul08'!$M80=" ",0,ROUND('Jul08'!$M80,0))</f>
        <v>0</v>
      </c>
      <c r="B322" s="307">
        <f t="shared" si="37"/>
        <v>90</v>
      </c>
      <c r="C322" s="300">
        <f t="shared" si="38"/>
        <v>0</v>
      </c>
      <c r="D322" s="300">
        <f t="shared" si="39"/>
        <v>0</v>
      </c>
      <c r="E322" s="311">
        <f t="shared" si="40"/>
        <v>0</v>
      </c>
      <c r="F322" s="311">
        <f t="shared" si="41"/>
        <v>0</v>
      </c>
      <c r="G322" s="311">
        <f t="shared" si="36"/>
        <v>0</v>
      </c>
      <c r="H322" s="311">
        <f t="shared" si="42"/>
        <v>0</v>
      </c>
      <c r="I322" s="300">
        <f t="shared" si="43"/>
        <v>0</v>
      </c>
      <c r="J322" s="300">
        <f t="shared" si="44"/>
        <v>0</v>
      </c>
    </row>
    <row r="323" spans="1:10" x14ac:dyDescent="0.2">
      <c r="A323" s="307">
        <f>IF('Jul08'!$M86=" ",0,ROUND('Jul08'!$M86,0))</f>
        <v>0</v>
      </c>
      <c r="B323" s="307">
        <f t="shared" si="37"/>
        <v>90</v>
      </c>
      <c r="C323" s="300">
        <f t="shared" si="38"/>
        <v>0</v>
      </c>
      <c r="D323" s="300">
        <f t="shared" si="39"/>
        <v>0</v>
      </c>
      <c r="E323" s="311">
        <f t="shared" si="40"/>
        <v>0</v>
      </c>
      <c r="F323" s="311">
        <f t="shared" si="41"/>
        <v>0</v>
      </c>
      <c r="G323" s="311">
        <f t="shared" si="36"/>
        <v>0</v>
      </c>
      <c r="H323" s="311">
        <f t="shared" si="42"/>
        <v>0</v>
      </c>
      <c r="I323" s="300">
        <f t="shared" si="43"/>
        <v>0</v>
      </c>
      <c r="J323" s="300">
        <f t="shared" si="44"/>
        <v>0</v>
      </c>
    </row>
    <row r="324" spans="1:10" x14ac:dyDescent="0.2">
      <c r="A324" s="307">
        <f>IF('Jul08'!$M87=" ",0,ROUND('Jul08'!$M87,0))</f>
        <v>0</v>
      </c>
      <c r="B324" s="307">
        <f t="shared" si="37"/>
        <v>90</v>
      </c>
      <c r="C324" s="300">
        <f t="shared" si="38"/>
        <v>0</v>
      </c>
      <c r="D324" s="300">
        <f t="shared" si="39"/>
        <v>0</v>
      </c>
      <c r="E324" s="311">
        <f t="shared" si="40"/>
        <v>0</v>
      </c>
      <c r="F324" s="311">
        <f t="shared" si="41"/>
        <v>0</v>
      </c>
      <c r="G324" s="311">
        <f t="shared" ref="G324:G387" si="45">G$1</f>
        <v>0</v>
      </c>
      <c r="H324" s="311">
        <f t="shared" si="42"/>
        <v>0</v>
      </c>
      <c r="I324" s="300">
        <f t="shared" si="43"/>
        <v>0</v>
      </c>
      <c r="J324" s="300">
        <f t="shared" si="44"/>
        <v>0</v>
      </c>
    </row>
    <row r="325" spans="1:10" x14ac:dyDescent="0.2">
      <c r="A325" s="307">
        <f>IF('Jul08'!$M88=" ",0,ROUND('Jul08'!$M88,0))</f>
        <v>0</v>
      </c>
      <c r="B325" s="307">
        <f t="shared" ref="B325:B388" si="46">B$1</f>
        <v>90</v>
      </c>
      <c r="C325" s="300">
        <f t="shared" ref="C325:C388" si="47">IF(A325&lt;B$1,0,IF(A325&lt;(B$1+C$1),A325-B325,C$1))</f>
        <v>0</v>
      </c>
      <c r="D325" s="300">
        <f t="shared" ref="D325:D388" si="48">IF(A325&gt;(B325+C325),A325-B325-C325,0)</f>
        <v>0</v>
      </c>
      <c r="E325" s="311">
        <f t="shared" ref="E325:E388" si="49">IF(A325&gt;D$1,(D$1-C$1-B$1)*E$1/100+(D325-D$1+C$1+B$1)*J$1/100,IF(D325&gt;0,D325*E$1/100,0))</f>
        <v>0</v>
      </c>
      <c r="F325" s="311">
        <f t="shared" ref="F325:F388" si="50">IF(A325&gt;D$1,(D$1-C$1-B$1)*F$1/100+(D325-D$1+C$1+B$1)*J$1/100,IF(D325&gt;0,D325*F$1/100,0))</f>
        <v>0</v>
      </c>
      <c r="G325" s="311">
        <f t="shared" si="45"/>
        <v>0</v>
      </c>
      <c r="H325" s="311">
        <f t="shared" ref="H325:H388" si="51">IF(A325&gt;G$1,(D$1-C$1-B$1)*H$1/100+(D325-D$1+C$1+B$1)*J$1/100,IF(D325&gt;0,D325*H$1/100,0))</f>
        <v>0</v>
      </c>
      <c r="I325" s="300">
        <f t="shared" ref="I325:I388" si="52">IF(D325&gt;0,D325*I$1/100,0)</f>
        <v>0</v>
      </c>
      <c r="J325" s="300">
        <f t="shared" ref="J325:J388" si="53">E325+I325</f>
        <v>0</v>
      </c>
    </row>
    <row r="326" spans="1:10" x14ac:dyDescent="0.2">
      <c r="A326" s="307">
        <f>IF('Jul08'!$M89=" ",0,ROUND('Jul08'!$M89,0))</f>
        <v>0</v>
      </c>
      <c r="B326" s="307">
        <f t="shared" si="46"/>
        <v>90</v>
      </c>
      <c r="C326" s="300">
        <f t="shared" si="47"/>
        <v>0</v>
      </c>
      <c r="D326" s="300">
        <f t="shared" si="48"/>
        <v>0</v>
      </c>
      <c r="E326" s="311">
        <f t="shared" si="49"/>
        <v>0</v>
      </c>
      <c r="F326" s="311">
        <f t="shared" si="50"/>
        <v>0</v>
      </c>
      <c r="G326" s="311">
        <f t="shared" si="45"/>
        <v>0</v>
      </c>
      <c r="H326" s="311">
        <f t="shared" si="51"/>
        <v>0</v>
      </c>
      <c r="I326" s="300">
        <f t="shared" si="52"/>
        <v>0</v>
      </c>
      <c r="J326" s="300">
        <f t="shared" si="53"/>
        <v>0</v>
      </c>
    </row>
    <row r="327" spans="1:10" x14ac:dyDescent="0.2">
      <c r="A327" s="307">
        <f>IF('Jul08'!$M90=" ",0,ROUND('Jul08'!$M90,0))</f>
        <v>0</v>
      </c>
      <c r="B327" s="307">
        <f t="shared" si="46"/>
        <v>90</v>
      </c>
      <c r="C327" s="300">
        <f t="shared" si="47"/>
        <v>0</v>
      </c>
      <c r="D327" s="300">
        <f t="shared" si="48"/>
        <v>0</v>
      </c>
      <c r="E327" s="311">
        <f t="shared" si="49"/>
        <v>0</v>
      </c>
      <c r="F327" s="311">
        <f t="shared" si="50"/>
        <v>0</v>
      </c>
      <c r="G327" s="311">
        <f t="shared" si="45"/>
        <v>0</v>
      </c>
      <c r="H327" s="311">
        <f t="shared" si="51"/>
        <v>0</v>
      </c>
      <c r="I327" s="300">
        <f t="shared" si="52"/>
        <v>0</v>
      </c>
      <c r="J327" s="300">
        <f t="shared" si="53"/>
        <v>0</v>
      </c>
    </row>
    <row r="328" spans="1:10" x14ac:dyDescent="0.2">
      <c r="A328" s="307">
        <f>IF('Jul08'!$M91=" ",0,ROUND('Jul08'!$M91,0))</f>
        <v>0</v>
      </c>
      <c r="B328" s="307">
        <f t="shared" si="46"/>
        <v>90</v>
      </c>
      <c r="C328" s="300">
        <f t="shared" si="47"/>
        <v>0</v>
      </c>
      <c r="D328" s="300">
        <f t="shared" si="48"/>
        <v>0</v>
      </c>
      <c r="E328" s="311">
        <f t="shared" si="49"/>
        <v>0</v>
      </c>
      <c r="F328" s="311">
        <f t="shared" si="50"/>
        <v>0</v>
      </c>
      <c r="G328" s="311">
        <f t="shared" si="45"/>
        <v>0</v>
      </c>
      <c r="H328" s="311">
        <f t="shared" si="51"/>
        <v>0</v>
      </c>
      <c r="I328" s="300">
        <f t="shared" si="52"/>
        <v>0</v>
      </c>
      <c r="J328" s="300">
        <f t="shared" si="53"/>
        <v>0</v>
      </c>
    </row>
    <row r="329" spans="1:10" x14ac:dyDescent="0.2">
      <c r="A329" s="307">
        <f>IF('Jul08'!$M92=" ",0,ROUND('Jul08'!$M92,0))</f>
        <v>0</v>
      </c>
      <c r="B329" s="307">
        <f t="shared" si="46"/>
        <v>90</v>
      </c>
      <c r="C329" s="300">
        <f t="shared" si="47"/>
        <v>0</v>
      </c>
      <c r="D329" s="300">
        <f t="shared" si="48"/>
        <v>0</v>
      </c>
      <c r="E329" s="311">
        <f t="shared" si="49"/>
        <v>0</v>
      </c>
      <c r="F329" s="311">
        <f t="shared" si="50"/>
        <v>0</v>
      </c>
      <c r="G329" s="311">
        <f t="shared" si="45"/>
        <v>0</v>
      </c>
      <c r="H329" s="311">
        <f t="shared" si="51"/>
        <v>0</v>
      </c>
      <c r="I329" s="300">
        <f t="shared" si="52"/>
        <v>0</v>
      </c>
      <c r="J329" s="300">
        <f t="shared" si="53"/>
        <v>0</v>
      </c>
    </row>
    <row r="330" spans="1:10" x14ac:dyDescent="0.2">
      <c r="A330" s="307">
        <f>IF('Jul08'!$M93=" ",0,ROUND('Jul08'!$M93,0))</f>
        <v>0</v>
      </c>
      <c r="B330" s="307">
        <f t="shared" si="46"/>
        <v>90</v>
      </c>
      <c r="C330" s="300">
        <f t="shared" si="47"/>
        <v>0</v>
      </c>
      <c r="D330" s="300">
        <f t="shared" si="48"/>
        <v>0</v>
      </c>
      <c r="E330" s="311">
        <f t="shared" si="49"/>
        <v>0</v>
      </c>
      <c r="F330" s="311">
        <f t="shared" si="50"/>
        <v>0</v>
      </c>
      <c r="G330" s="311">
        <f t="shared" si="45"/>
        <v>0</v>
      </c>
      <c r="H330" s="311">
        <f t="shared" si="51"/>
        <v>0</v>
      </c>
      <c r="I330" s="300">
        <f t="shared" si="52"/>
        <v>0</v>
      </c>
      <c r="J330" s="300">
        <f t="shared" si="53"/>
        <v>0</v>
      </c>
    </row>
    <row r="331" spans="1:10" x14ac:dyDescent="0.2">
      <c r="A331" s="307">
        <f>IF('Jul08'!$M94=" ",0,ROUND('Jul08'!$M94,0))</f>
        <v>0</v>
      </c>
      <c r="B331" s="307">
        <f t="shared" si="46"/>
        <v>90</v>
      </c>
      <c r="C331" s="300">
        <f t="shared" si="47"/>
        <v>0</v>
      </c>
      <c r="D331" s="300">
        <f t="shared" si="48"/>
        <v>0</v>
      </c>
      <c r="E331" s="311">
        <f t="shared" si="49"/>
        <v>0</v>
      </c>
      <c r="F331" s="311">
        <f t="shared" si="50"/>
        <v>0</v>
      </c>
      <c r="G331" s="311">
        <f t="shared" si="45"/>
        <v>0</v>
      </c>
      <c r="H331" s="311">
        <f t="shared" si="51"/>
        <v>0</v>
      </c>
      <c r="I331" s="300">
        <f t="shared" si="52"/>
        <v>0</v>
      </c>
      <c r="J331" s="300">
        <f t="shared" si="53"/>
        <v>0</v>
      </c>
    </row>
    <row r="332" spans="1:10" x14ac:dyDescent="0.2">
      <c r="A332" s="307">
        <f>IF('Jul08'!$M95=" ",0,ROUND('Jul08'!$M95,0))</f>
        <v>0</v>
      </c>
      <c r="B332" s="307">
        <f t="shared" si="46"/>
        <v>90</v>
      </c>
      <c r="C332" s="300">
        <f t="shared" si="47"/>
        <v>0</v>
      </c>
      <c r="D332" s="300">
        <f t="shared" si="48"/>
        <v>0</v>
      </c>
      <c r="E332" s="311">
        <f t="shared" si="49"/>
        <v>0</v>
      </c>
      <c r="F332" s="311">
        <f t="shared" si="50"/>
        <v>0</v>
      </c>
      <c r="G332" s="311">
        <f t="shared" si="45"/>
        <v>0</v>
      </c>
      <c r="H332" s="311">
        <f t="shared" si="51"/>
        <v>0</v>
      </c>
      <c r="I332" s="300">
        <f t="shared" si="52"/>
        <v>0</v>
      </c>
      <c r="J332" s="300">
        <f t="shared" si="53"/>
        <v>0</v>
      </c>
    </row>
    <row r="333" spans="1:10" x14ac:dyDescent="0.2">
      <c r="A333" s="307">
        <f>IF('Jul08'!$M96=" ",0,ROUND('Jul08'!$M96,0))</f>
        <v>0</v>
      </c>
      <c r="B333" s="307">
        <f t="shared" si="46"/>
        <v>90</v>
      </c>
      <c r="C333" s="300">
        <f t="shared" si="47"/>
        <v>0</v>
      </c>
      <c r="D333" s="300">
        <f t="shared" si="48"/>
        <v>0</v>
      </c>
      <c r="E333" s="311">
        <f t="shared" si="49"/>
        <v>0</v>
      </c>
      <c r="F333" s="311">
        <f t="shared" si="50"/>
        <v>0</v>
      </c>
      <c r="G333" s="311">
        <f t="shared" si="45"/>
        <v>0</v>
      </c>
      <c r="H333" s="311">
        <f t="shared" si="51"/>
        <v>0</v>
      </c>
      <c r="I333" s="300">
        <f t="shared" si="52"/>
        <v>0</v>
      </c>
      <c r="J333" s="300">
        <f t="shared" si="53"/>
        <v>0</v>
      </c>
    </row>
    <row r="334" spans="1:10" x14ac:dyDescent="0.2">
      <c r="A334" s="307">
        <f>IF('Jul08'!$M97=" ",0,ROUND('Jul08'!$M97,0))</f>
        <v>0</v>
      </c>
      <c r="B334" s="307">
        <f t="shared" si="46"/>
        <v>90</v>
      </c>
      <c r="C334" s="300">
        <f t="shared" si="47"/>
        <v>0</v>
      </c>
      <c r="D334" s="300">
        <f t="shared" si="48"/>
        <v>0</v>
      </c>
      <c r="E334" s="311">
        <f t="shared" si="49"/>
        <v>0</v>
      </c>
      <c r="F334" s="311">
        <f t="shared" si="50"/>
        <v>0</v>
      </c>
      <c r="G334" s="311">
        <f t="shared" si="45"/>
        <v>0</v>
      </c>
      <c r="H334" s="311">
        <f t="shared" si="51"/>
        <v>0</v>
      </c>
      <c r="I334" s="300">
        <f t="shared" si="52"/>
        <v>0</v>
      </c>
      <c r="J334" s="300">
        <f t="shared" si="53"/>
        <v>0</v>
      </c>
    </row>
    <row r="335" spans="1:10" x14ac:dyDescent="0.2">
      <c r="A335" s="307">
        <f>IF('Jul08'!$M98=" ",0,ROUND('Jul08'!$M98,0))</f>
        <v>0</v>
      </c>
      <c r="B335" s="307">
        <f t="shared" si="46"/>
        <v>90</v>
      </c>
      <c r="C335" s="300">
        <f t="shared" si="47"/>
        <v>0</v>
      </c>
      <c r="D335" s="300">
        <f t="shared" si="48"/>
        <v>0</v>
      </c>
      <c r="E335" s="311">
        <f t="shared" si="49"/>
        <v>0</v>
      </c>
      <c r="F335" s="311">
        <f t="shared" si="50"/>
        <v>0</v>
      </c>
      <c r="G335" s="311">
        <f t="shared" si="45"/>
        <v>0</v>
      </c>
      <c r="H335" s="311">
        <f t="shared" si="51"/>
        <v>0</v>
      </c>
      <c r="I335" s="300">
        <f t="shared" si="52"/>
        <v>0</v>
      </c>
      <c r="J335" s="300">
        <f t="shared" si="53"/>
        <v>0</v>
      </c>
    </row>
    <row r="336" spans="1:10" x14ac:dyDescent="0.2">
      <c r="A336" s="307">
        <f>IF('Jul08'!$M99=" ",0,ROUND('Jul08'!$M99,0))</f>
        <v>0</v>
      </c>
      <c r="B336" s="307">
        <f t="shared" si="46"/>
        <v>90</v>
      </c>
      <c r="C336" s="300">
        <f t="shared" si="47"/>
        <v>0</v>
      </c>
      <c r="D336" s="300">
        <f t="shared" si="48"/>
        <v>0</v>
      </c>
      <c r="E336" s="311">
        <f t="shared" si="49"/>
        <v>0</v>
      </c>
      <c r="F336" s="311">
        <f t="shared" si="50"/>
        <v>0</v>
      </c>
      <c r="G336" s="311">
        <f t="shared" si="45"/>
        <v>0</v>
      </c>
      <c r="H336" s="311">
        <f t="shared" si="51"/>
        <v>0</v>
      </c>
      <c r="I336" s="300">
        <f t="shared" si="52"/>
        <v>0</v>
      </c>
      <c r="J336" s="300">
        <f t="shared" si="53"/>
        <v>0</v>
      </c>
    </row>
    <row r="337" spans="1:10" x14ac:dyDescent="0.2">
      <c r="A337" s="307">
        <f>IF('Jul08'!$M100=" ",0,ROUND('Jul08'!$M100,0))</f>
        <v>0</v>
      </c>
      <c r="B337" s="307">
        <f t="shared" si="46"/>
        <v>90</v>
      </c>
      <c r="C337" s="300">
        <f t="shared" si="47"/>
        <v>0</v>
      </c>
      <c r="D337" s="300">
        <f t="shared" si="48"/>
        <v>0</v>
      </c>
      <c r="E337" s="311">
        <f t="shared" si="49"/>
        <v>0</v>
      </c>
      <c r="F337" s="311">
        <f t="shared" si="50"/>
        <v>0</v>
      </c>
      <c r="G337" s="311">
        <f t="shared" si="45"/>
        <v>0</v>
      </c>
      <c r="H337" s="311">
        <f t="shared" si="51"/>
        <v>0</v>
      </c>
      <c r="I337" s="300">
        <f t="shared" si="52"/>
        <v>0</v>
      </c>
      <c r="J337" s="300">
        <f t="shared" si="53"/>
        <v>0</v>
      </c>
    </row>
    <row r="338" spans="1:10" x14ac:dyDescent="0.2">
      <c r="A338" s="307">
        <f>IF('Jul08'!$M101=" ",0,ROUND('Jul08'!$M101,0))</f>
        <v>0</v>
      </c>
      <c r="B338" s="307">
        <f t="shared" si="46"/>
        <v>90</v>
      </c>
      <c r="C338" s="300">
        <f t="shared" si="47"/>
        <v>0</v>
      </c>
      <c r="D338" s="300">
        <f t="shared" si="48"/>
        <v>0</v>
      </c>
      <c r="E338" s="311">
        <f t="shared" si="49"/>
        <v>0</v>
      </c>
      <c r="F338" s="311">
        <f t="shared" si="50"/>
        <v>0</v>
      </c>
      <c r="G338" s="311">
        <f t="shared" si="45"/>
        <v>0</v>
      </c>
      <c r="H338" s="311">
        <f t="shared" si="51"/>
        <v>0</v>
      </c>
      <c r="I338" s="300">
        <f t="shared" si="52"/>
        <v>0</v>
      </c>
      <c r="J338" s="300">
        <f t="shared" si="53"/>
        <v>0</v>
      </c>
    </row>
    <row r="339" spans="1:10" x14ac:dyDescent="0.2">
      <c r="A339" s="307">
        <f>IF('Jul08'!$M102=" ",0,ROUND('Jul08'!$M102,0))</f>
        <v>0</v>
      </c>
      <c r="B339" s="307">
        <f t="shared" si="46"/>
        <v>90</v>
      </c>
      <c r="C339" s="300">
        <f t="shared" si="47"/>
        <v>0</v>
      </c>
      <c r="D339" s="300">
        <f t="shared" si="48"/>
        <v>0</v>
      </c>
      <c r="E339" s="311">
        <f t="shared" si="49"/>
        <v>0</v>
      </c>
      <c r="F339" s="311">
        <f t="shared" si="50"/>
        <v>0</v>
      </c>
      <c r="G339" s="311">
        <f t="shared" si="45"/>
        <v>0</v>
      </c>
      <c r="H339" s="311">
        <f t="shared" si="51"/>
        <v>0</v>
      </c>
      <c r="I339" s="300">
        <f t="shared" si="52"/>
        <v>0</v>
      </c>
      <c r="J339" s="300">
        <f t="shared" si="53"/>
        <v>0</v>
      </c>
    </row>
    <row r="340" spans="1:10" x14ac:dyDescent="0.2">
      <c r="A340" s="307">
        <f>IF('Jul08'!$M103=" ",0,ROUND('Jul08'!$M103,0))</f>
        <v>0</v>
      </c>
      <c r="B340" s="307">
        <f t="shared" si="46"/>
        <v>90</v>
      </c>
      <c r="C340" s="300">
        <f t="shared" si="47"/>
        <v>0</v>
      </c>
      <c r="D340" s="300">
        <f t="shared" si="48"/>
        <v>0</v>
      </c>
      <c r="E340" s="311">
        <f t="shared" si="49"/>
        <v>0</v>
      </c>
      <c r="F340" s="311">
        <f t="shared" si="50"/>
        <v>0</v>
      </c>
      <c r="G340" s="311">
        <f t="shared" si="45"/>
        <v>0</v>
      </c>
      <c r="H340" s="311">
        <f t="shared" si="51"/>
        <v>0</v>
      </c>
      <c r="I340" s="300">
        <f t="shared" si="52"/>
        <v>0</v>
      </c>
      <c r="J340" s="300">
        <f t="shared" si="53"/>
        <v>0</v>
      </c>
    </row>
    <row r="341" spans="1:10" x14ac:dyDescent="0.2">
      <c r="A341" s="307">
        <f>IF('Jul08'!$M104=" ",0,ROUND('Jul08'!$M104,0))</f>
        <v>0</v>
      </c>
      <c r="B341" s="307">
        <f t="shared" si="46"/>
        <v>90</v>
      </c>
      <c r="C341" s="300">
        <f t="shared" si="47"/>
        <v>0</v>
      </c>
      <c r="D341" s="300">
        <f t="shared" si="48"/>
        <v>0</v>
      </c>
      <c r="E341" s="311">
        <f t="shared" si="49"/>
        <v>0</v>
      </c>
      <c r="F341" s="311">
        <f t="shared" si="50"/>
        <v>0</v>
      </c>
      <c r="G341" s="311">
        <f t="shared" si="45"/>
        <v>0</v>
      </c>
      <c r="H341" s="311">
        <f t="shared" si="51"/>
        <v>0</v>
      </c>
      <c r="I341" s="300">
        <f t="shared" si="52"/>
        <v>0</v>
      </c>
      <c r="J341" s="300">
        <f t="shared" si="53"/>
        <v>0</v>
      </c>
    </row>
    <row r="342" spans="1:10" x14ac:dyDescent="0.2">
      <c r="A342" s="307">
        <f>IF('Jul08'!$M105=" ",0,ROUND('Jul08'!$M105,0))</f>
        <v>0</v>
      </c>
      <c r="B342" s="307">
        <f t="shared" si="46"/>
        <v>90</v>
      </c>
      <c r="C342" s="300">
        <f t="shared" si="47"/>
        <v>0</v>
      </c>
      <c r="D342" s="300">
        <f t="shared" si="48"/>
        <v>0</v>
      </c>
      <c r="E342" s="311">
        <f t="shared" si="49"/>
        <v>0</v>
      </c>
      <c r="F342" s="311">
        <f t="shared" si="50"/>
        <v>0</v>
      </c>
      <c r="G342" s="311">
        <f t="shared" si="45"/>
        <v>0</v>
      </c>
      <c r="H342" s="311">
        <f t="shared" si="51"/>
        <v>0</v>
      </c>
      <c r="I342" s="300">
        <f t="shared" si="52"/>
        <v>0</v>
      </c>
      <c r="J342" s="300">
        <f t="shared" si="53"/>
        <v>0</v>
      </c>
    </row>
    <row r="343" spans="1:10" x14ac:dyDescent="0.2">
      <c r="A343" s="307">
        <f>IF('Aug08'!$M11=" ",0,ROUND('Aug08'!$M11,0))</f>
        <v>0</v>
      </c>
      <c r="B343" s="307">
        <f t="shared" si="46"/>
        <v>90</v>
      </c>
      <c r="C343" s="300">
        <f t="shared" si="47"/>
        <v>0</v>
      </c>
      <c r="D343" s="300">
        <f t="shared" si="48"/>
        <v>0</v>
      </c>
      <c r="E343" s="311">
        <f t="shared" si="49"/>
        <v>0</v>
      </c>
      <c r="F343" s="311">
        <f t="shared" si="50"/>
        <v>0</v>
      </c>
      <c r="G343" s="311">
        <f t="shared" si="45"/>
        <v>0</v>
      </c>
      <c r="H343" s="311">
        <f t="shared" si="51"/>
        <v>0</v>
      </c>
      <c r="I343" s="300">
        <f t="shared" si="52"/>
        <v>0</v>
      </c>
      <c r="J343" s="300">
        <f t="shared" si="53"/>
        <v>0</v>
      </c>
    </row>
    <row r="344" spans="1:10" x14ac:dyDescent="0.2">
      <c r="A344" s="307">
        <f>IF('Aug08'!$M12=" ",0,ROUND('Aug08'!$M12,0))</f>
        <v>0</v>
      </c>
      <c r="B344" s="307">
        <f t="shared" si="46"/>
        <v>90</v>
      </c>
      <c r="C344" s="300">
        <f t="shared" si="47"/>
        <v>0</v>
      </c>
      <c r="D344" s="300">
        <f t="shared" si="48"/>
        <v>0</v>
      </c>
      <c r="E344" s="311">
        <f t="shared" si="49"/>
        <v>0</v>
      </c>
      <c r="F344" s="311">
        <f t="shared" si="50"/>
        <v>0</v>
      </c>
      <c r="G344" s="311">
        <f t="shared" si="45"/>
        <v>0</v>
      </c>
      <c r="H344" s="311">
        <f t="shared" si="51"/>
        <v>0</v>
      </c>
      <c r="I344" s="300">
        <f t="shared" si="52"/>
        <v>0</v>
      </c>
      <c r="J344" s="300">
        <f t="shared" si="53"/>
        <v>0</v>
      </c>
    </row>
    <row r="345" spans="1:10" x14ac:dyDescent="0.2">
      <c r="A345" s="307">
        <f>IF('Aug08'!$M13=" ",0,ROUND('Aug08'!$M13,0))</f>
        <v>0</v>
      </c>
      <c r="B345" s="307">
        <f t="shared" si="46"/>
        <v>90</v>
      </c>
      <c r="C345" s="300">
        <f t="shared" si="47"/>
        <v>0</v>
      </c>
      <c r="D345" s="300">
        <f t="shared" si="48"/>
        <v>0</v>
      </c>
      <c r="E345" s="311">
        <f t="shared" si="49"/>
        <v>0</v>
      </c>
      <c r="F345" s="311">
        <f t="shared" si="50"/>
        <v>0</v>
      </c>
      <c r="G345" s="311">
        <f t="shared" si="45"/>
        <v>0</v>
      </c>
      <c r="H345" s="311">
        <f t="shared" si="51"/>
        <v>0</v>
      </c>
      <c r="I345" s="300">
        <f t="shared" si="52"/>
        <v>0</v>
      </c>
      <c r="J345" s="300">
        <f t="shared" si="53"/>
        <v>0</v>
      </c>
    </row>
    <row r="346" spans="1:10" x14ac:dyDescent="0.2">
      <c r="A346" s="307">
        <f>IF('Aug08'!$M14=" ",0,ROUND('Aug08'!$M14,0))</f>
        <v>0</v>
      </c>
      <c r="B346" s="307">
        <f t="shared" si="46"/>
        <v>90</v>
      </c>
      <c r="C346" s="300">
        <f t="shared" si="47"/>
        <v>0</v>
      </c>
      <c r="D346" s="300">
        <f t="shared" si="48"/>
        <v>0</v>
      </c>
      <c r="E346" s="311">
        <f t="shared" si="49"/>
        <v>0</v>
      </c>
      <c r="F346" s="311">
        <f t="shared" si="50"/>
        <v>0</v>
      </c>
      <c r="G346" s="311">
        <f t="shared" si="45"/>
        <v>0</v>
      </c>
      <c r="H346" s="311">
        <f t="shared" si="51"/>
        <v>0</v>
      </c>
      <c r="I346" s="300">
        <f t="shared" si="52"/>
        <v>0</v>
      </c>
      <c r="J346" s="300">
        <f t="shared" si="53"/>
        <v>0</v>
      </c>
    </row>
    <row r="347" spans="1:10" x14ac:dyDescent="0.2">
      <c r="A347" s="307">
        <f>IF('Aug08'!$M15=" ",0,ROUND('Aug08'!$M15,0))</f>
        <v>0</v>
      </c>
      <c r="B347" s="307">
        <f t="shared" si="46"/>
        <v>90</v>
      </c>
      <c r="C347" s="300">
        <f t="shared" si="47"/>
        <v>0</v>
      </c>
      <c r="D347" s="300">
        <f t="shared" si="48"/>
        <v>0</v>
      </c>
      <c r="E347" s="311">
        <f t="shared" si="49"/>
        <v>0</v>
      </c>
      <c r="F347" s="311">
        <f t="shared" si="50"/>
        <v>0</v>
      </c>
      <c r="G347" s="311">
        <f t="shared" si="45"/>
        <v>0</v>
      </c>
      <c r="H347" s="311">
        <f t="shared" si="51"/>
        <v>0</v>
      </c>
      <c r="I347" s="300">
        <f t="shared" si="52"/>
        <v>0</v>
      </c>
      <c r="J347" s="300">
        <f t="shared" si="53"/>
        <v>0</v>
      </c>
    </row>
    <row r="348" spans="1:10" x14ac:dyDescent="0.2">
      <c r="A348" s="307">
        <f>IF('Aug08'!$M16=" ",0,ROUND('Aug08'!$M16,0))</f>
        <v>0</v>
      </c>
      <c r="B348" s="307">
        <f t="shared" si="46"/>
        <v>90</v>
      </c>
      <c r="C348" s="300">
        <f t="shared" si="47"/>
        <v>0</v>
      </c>
      <c r="D348" s="300">
        <f t="shared" si="48"/>
        <v>0</v>
      </c>
      <c r="E348" s="311">
        <f t="shared" si="49"/>
        <v>0</v>
      </c>
      <c r="F348" s="311">
        <f t="shared" si="50"/>
        <v>0</v>
      </c>
      <c r="G348" s="311">
        <f t="shared" si="45"/>
        <v>0</v>
      </c>
      <c r="H348" s="311">
        <f t="shared" si="51"/>
        <v>0</v>
      </c>
      <c r="I348" s="300">
        <f t="shared" si="52"/>
        <v>0</v>
      </c>
      <c r="J348" s="300">
        <f t="shared" si="53"/>
        <v>0</v>
      </c>
    </row>
    <row r="349" spans="1:10" x14ac:dyDescent="0.2">
      <c r="A349" s="307">
        <f>IF('Aug08'!$M17=" ",0,ROUND('Aug08'!$M17,0))</f>
        <v>0</v>
      </c>
      <c r="B349" s="307">
        <f t="shared" si="46"/>
        <v>90</v>
      </c>
      <c r="C349" s="300">
        <f t="shared" si="47"/>
        <v>0</v>
      </c>
      <c r="D349" s="300">
        <f t="shared" si="48"/>
        <v>0</v>
      </c>
      <c r="E349" s="311">
        <f t="shared" si="49"/>
        <v>0</v>
      </c>
      <c r="F349" s="311">
        <f t="shared" si="50"/>
        <v>0</v>
      </c>
      <c r="G349" s="311">
        <f t="shared" si="45"/>
        <v>0</v>
      </c>
      <c r="H349" s="311">
        <f t="shared" si="51"/>
        <v>0</v>
      </c>
      <c r="I349" s="300">
        <f t="shared" si="52"/>
        <v>0</v>
      </c>
      <c r="J349" s="300">
        <f t="shared" si="53"/>
        <v>0</v>
      </c>
    </row>
    <row r="350" spans="1:10" x14ac:dyDescent="0.2">
      <c r="A350" s="307">
        <f>IF('Aug08'!$M18=" ",0,ROUND('Aug08'!$M18,0))</f>
        <v>0</v>
      </c>
      <c r="B350" s="307">
        <f t="shared" si="46"/>
        <v>90</v>
      </c>
      <c r="C350" s="300">
        <f t="shared" si="47"/>
        <v>0</v>
      </c>
      <c r="D350" s="300">
        <f t="shared" si="48"/>
        <v>0</v>
      </c>
      <c r="E350" s="311">
        <f t="shared" si="49"/>
        <v>0</v>
      </c>
      <c r="F350" s="311">
        <f t="shared" si="50"/>
        <v>0</v>
      </c>
      <c r="G350" s="311">
        <f t="shared" si="45"/>
        <v>0</v>
      </c>
      <c r="H350" s="311">
        <f t="shared" si="51"/>
        <v>0</v>
      </c>
      <c r="I350" s="300">
        <f t="shared" si="52"/>
        <v>0</v>
      </c>
      <c r="J350" s="300">
        <f t="shared" si="53"/>
        <v>0</v>
      </c>
    </row>
    <row r="351" spans="1:10" x14ac:dyDescent="0.2">
      <c r="A351" s="307">
        <f>IF('Aug08'!$M19=" ",0,ROUND('Aug08'!$M19,0))</f>
        <v>0</v>
      </c>
      <c r="B351" s="307">
        <f t="shared" si="46"/>
        <v>90</v>
      </c>
      <c r="C351" s="300">
        <f t="shared" si="47"/>
        <v>0</v>
      </c>
      <c r="D351" s="300">
        <f t="shared" si="48"/>
        <v>0</v>
      </c>
      <c r="E351" s="311">
        <f t="shared" si="49"/>
        <v>0</v>
      </c>
      <c r="F351" s="311">
        <f t="shared" si="50"/>
        <v>0</v>
      </c>
      <c r="G351" s="311">
        <f t="shared" si="45"/>
        <v>0</v>
      </c>
      <c r="H351" s="311">
        <f t="shared" si="51"/>
        <v>0</v>
      </c>
      <c r="I351" s="300">
        <f t="shared" si="52"/>
        <v>0</v>
      </c>
      <c r="J351" s="300">
        <f t="shared" si="53"/>
        <v>0</v>
      </c>
    </row>
    <row r="352" spans="1:10" x14ac:dyDescent="0.2">
      <c r="A352" s="307">
        <f>IF('Aug08'!$M20=" ",0,ROUND('Aug08'!$M20,0))</f>
        <v>0</v>
      </c>
      <c r="B352" s="307">
        <f t="shared" si="46"/>
        <v>90</v>
      </c>
      <c r="C352" s="300">
        <f t="shared" si="47"/>
        <v>0</v>
      </c>
      <c r="D352" s="300">
        <f t="shared" si="48"/>
        <v>0</v>
      </c>
      <c r="E352" s="311">
        <f t="shared" si="49"/>
        <v>0</v>
      </c>
      <c r="F352" s="311">
        <f t="shared" si="50"/>
        <v>0</v>
      </c>
      <c r="G352" s="311">
        <f t="shared" si="45"/>
        <v>0</v>
      </c>
      <c r="H352" s="311">
        <f t="shared" si="51"/>
        <v>0</v>
      </c>
      <c r="I352" s="300">
        <f t="shared" si="52"/>
        <v>0</v>
      </c>
      <c r="J352" s="300">
        <f t="shared" si="53"/>
        <v>0</v>
      </c>
    </row>
    <row r="353" spans="1:10" x14ac:dyDescent="0.2">
      <c r="A353" s="307">
        <f>IF('Aug08'!$M21=" ",0,ROUND('Aug08'!$M21,0))</f>
        <v>0</v>
      </c>
      <c r="B353" s="307">
        <f t="shared" si="46"/>
        <v>90</v>
      </c>
      <c r="C353" s="300">
        <f t="shared" si="47"/>
        <v>0</v>
      </c>
      <c r="D353" s="300">
        <f t="shared" si="48"/>
        <v>0</v>
      </c>
      <c r="E353" s="311">
        <f t="shared" si="49"/>
        <v>0</v>
      </c>
      <c r="F353" s="311">
        <f t="shared" si="50"/>
        <v>0</v>
      </c>
      <c r="G353" s="311">
        <f t="shared" si="45"/>
        <v>0</v>
      </c>
      <c r="H353" s="311">
        <f t="shared" si="51"/>
        <v>0</v>
      </c>
      <c r="I353" s="300">
        <f t="shared" si="52"/>
        <v>0</v>
      </c>
      <c r="J353" s="300">
        <f t="shared" si="53"/>
        <v>0</v>
      </c>
    </row>
    <row r="354" spans="1:10" x14ac:dyDescent="0.2">
      <c r="A354" s="307">
        <f>IF('Aug08'!$M22=" ",0,ROUND('Aug08'!$M22,0))</f>
        <v>0</v>
      </c>
      <c r="B354" s="307">
        <f t="shared" si="46"/>
        <v>90</v>
      </c>
      <c r="C354" s="300">
        <f t="shared" si="47"/>
        <v>0</v>
      </c>
      <c r="D354" s="300">
        <f t="shared" si="48"/>
        <v>0</v>
      </c>
      <c r="E354" s="311">
        <f t="shared" si="49"/>
        <v>0</v>
      </c>
      <c r="F354" s="311">
        <f t="shared" si="50"/>
        <v>0</v>
      </c>
      <c r="G354" s="311">
        <f t="shared" si="45"/>
        <v>0</v>
      </c>
      <c r="H354" s="311">
        <f t="shared" si="51"/>
        <v>0</v>
      </c>
      <c r="I354" s="300">
        <f t="shared" si="52"/>
        <v>0</v>
      </c>
      <c r="J354" s="300">
        <f t="shared" si="53"/>
        <v>0</v>
      </c>
    </row>
    <row r="355" spans="1:10" x14ac:dyDescent="0.2">
      <c r="A355" s="307">
        <f>IF('Aug08'!$M23=" ",0,ROUND('Aug08'!$M23,0))</f>
        <v>0</v>
      </c>
      <c r="B355" s="307">
        <f t="shared" si="46"/>
        <v>90</v>
      </c>
      <c r="C355" s="300">
        <f t="shared" si="47"/>
        <v>0</v>
      </c>
      <c r="D355" s="300">
        <f t="shared" si="48"/>
        <v>0</v>
      </c>
      <c r="E355" s="311">
        <f t="shared" si="49"/>
        <v>0</v>
      </c>
      <c r="F355" s="311">
        <f t="shared" si="50"/>
        <v>0</v>
      </c>
      <c r="G355" s="311">
        <f t="shared" si="45"/>
        <v>0</v>
      </c>
      <c r="H355" s="311">
        <f t="shared" si="51"/>
        <v>0</v>
      </c>
      <c r="I355" s="300">
        <f t="shared" si="52"/>
        <v>0</v>
      </c>
      <c r="J355" s="300">
        <f t="shared" si="53"/>
        <v>0</v>
      </c>
    </row>
    <row r="356" spans="1:10" x14ac:dyDescent="0.2">
      <c r="A356" s="307">
        <f>IF('Aug08'!$M24=" ",0,ROUND('Aug08'!$M24,0))</f>
        <v>0</v>
      </c>
      <c r="B356" s="307">
        <f t="shared" si="46"/>
        <v>90</v>
      </c>
      <c r="C356" s="300">
        <f t="shared" si="47"/>
        <v>0</v>
      </c>
      <c r="D356" s="300">
        <f t="shared" si="48"/>
        <v>0</v>
      </c>
      <c r="E356" s="311">
        <f t="shared" si="49"/>
        <v>0</v>
      </c>
      <c r="F356" s="311">
        <f t="shared" si="50"/>
        <v>0</v>
      </c>
      <c r="G356" s="311">
        <f t="shared" si="45"/>
        <v>0</v>
      </c>
      <c r="H356" s="311">
        <f t="shared" si="51"/>
        <v>0</v>
      </c>
      <c r="I356" s="300">
        <f t="shared" si="52"/>
        <v>0</v>
      </c>
      <c r="J356" s="300">
        <f t="shared" si="53"/>
        <v>0</v>
      </c>
    </row>
    <row r="357" spans="1:10" x14ac:dyDescent="0.2">
      <c r="A357" s="307">
        <f>IF('Aug08'!$M25=" ",0,ROUND('Aug08'!$M25,0))</f>
        <v>0</v>
      </c>
      <c r="B357" s="307">
        <f t="shared" si="46"/>
        <v>90</v>
      </c>
      <c r="C357" s="300">
        <f t="shared" si="47"/>
        <v>0</v>
      </c>
      <c r="D357" s="300">
        <f t="shared" si="48"/>
        <v>0</v>
      </c>
      <c r="E357" s="311">
        <f t="shared" si="49"/>
        <v>0</v>
      </c>
      <c r="F357" s="311">
        <f t="shared" si="50"/>
        <v>0</v>
      </c>
      <c r="G357" s="311">
        <f t="shared" si="45"/>
        <v>0</v>
      </c>
      <c r="H357" s="311">
        <f t="shared" si="51"/>
        <v>0</v>
      </c>
      <c r="I357" s="300">
        <f t="shared" si="52"/>
        <v>0</v>
      </c>
      <c r="J357" s="300">
        <f t="shared" si="53"/>
        <v>0</v>
      </c>
    </row>
    <row r="358" spans="1:10" x14ac:dyDescent="0.2">
      <c r="A358" s="307">
        <f>IF('Aug08'!$M26=" ",0,ROUND('Aug08'!$M26,0))</f>
        <v>0</v>
      </c>
      <c r="B358" s="307">
        <f t="shared" si="46"/>
        <v>90</v>
      </c>
      <c r="C358" s="300">
        <f t="shared" si="47"/>
        <v>0</v>
      </c>
      <c r="D358" s="300">
        <f t="shared" si="48"/>
        <v>0</v>
      </c>
      <c r="E358" s="311">
        <f t="shared" si="49"/>
        <v>0</v>
      </c>
      <c r="F358" s="311">
        <f t="shared" si="50"/>
        <v>0</v>
      </c>
      <c r="G358" s="311">
        <f t="shared" si="45"/>
        <v>0</v>
      </c>
      <c r="H358" s="311">
        <f t="shared" si="51"/>
        <v>0</v>
      </c>
      <c r="I358" s="300">
        <f t="shared" si="52"/>
        <v>0</v>
      </c>
      <c r="J358" s="300">
        <f t="shared" si="53"/>
        <v>0</v>
      </c>
    </row>
    <row r="359" spans="1:10" x14ac:dyDescent="0.2">
      <c r="A359" s="307">
        <f>IF('Aug08'!$M27=" ",0,ROUND('Aug08'!$M27,0))</f>
        <v>0</v>
      </c>
      <c r="B359" s="307">
        <f t="shared" si="46"/>
        <v>90</v>
      </c>
      <c r="C359" s="300">
        <f t="shared" si="47"/>
        <v>0</v>
      </c>
      <c r="D359" s="300">
        <f t="shared" si="48"/>
        <v>0</v>
      </c>
      <c r="E359" s="311">
        <f t="shared" si="49"/>
        <v>0</v>
      </c>
      <c r="F359" s="311">
        <f t="shared" si="50"/>
        <v>0</v>
      </c>
      <c r="G359" s="311">
        <f t="shared" si="45"/>
        <v>0</v>
      </c>
      <c r="H359" s="311">
        <f t="shared" si="51"/>
        <v>0</v>
      </c>
      <c r="I359" s="300">
        <f t="shared" si="52"/>
        <v>0</v>
      </c>
      <c r="J359" s="300">
        <f t="shared" si="53"/>
        <v>0</v>
      </c>
    </row>
    <row r="360" spans="1:10" x14ac:dyDescent="0.2">
      <c r="A360" s="307">
        <f>IF('Aug08'!$M28=" ",0,ROUND('Aug08'!$M28,0))</f>
        <v>0</v>
      </c>
      <c r="B360" s="307">
        <f t="shared" si="46"/>
        <v>90</v>
      </c>
      <c r="C360" s="300">
        <f t="shared" si="47"/>
        <v>0</v>
      </c>
      <c r="D360" s="300">
        <f t="shared" si="48"/>
        <v>0</v>
      </c>
      <c r="E360" s="311">
        <f t="shared" si="49"/>
        <v>0</v>
      </c>
      <c r="F360" s="311">
        <f t="shared" si="50"/>
        <v>0</v>
      </c>
      <c r="G360" s="311">
        <f t="shared" si="45"/>
        <v>0</v>
      </c>
      <c r="H360" s="311">
        <f t="shared" si="51"/>
        <v>0</v>
      </c>
      <c r="I360" s="300">
        <f t="shared" si="52"/>
        <v>0</v>
      </c>
      <c r="J360" s="300">
        <f t="shared" si="53"/>
        <v>0</v>
      </c>
    </row>
    <row r="361" spans="1:10" x14ac:dyDescent="0.2">
      <c r="A361" s="307">
        <f>IF('Aug08'!$M29=" ",0,ROUND('Aug08'!$M29,0))</f>
        <v>0</v>
      </c>
      <c r="B361" s="307">
        <f t="shared" si="46"/>
        <v>90</v>
      </c>
      <c r="C361" s="300">
        <f t="shared" si="47"/>
        <v>0</v>
      </c>
      <c r="D361" s="300">
        <f t="shared" si="48"/>
        <v>0</v>
      </c>
      <c r="E361" s="311">
        <f t="shared" si="49"/>
        <v>0</v>
      </c>
      <c r="F361" s="311">
        <f t="shared" si="50"/>
        <v>0</v>
      </c>
      <c r="G361" s="311">
        <f t="shared" si="45"/>
        <v>0</v>
      </c>
      <c r="H361" s="311">
        <f t="shared" si="51"/>
        <v>0</v>
      </c>
      <c r="I361" s="300">
        <f t="shared" si="52"/>
        <v>0</v>
      </c>
      <c r="J361" s="300">
        <f t="shared" si="53"/>
        <v>0</v>
      </c>
    </row>
    <row r="362" spans="1:10" x14ac:dyDescent="0.2">
      <c r="A362" s="307">
        <f>IF('Aug08'!$M30=" ",0,ROUND('Aug08'!$M30,0))</f>
        <v>0</v>
      </c>
      <c r="B362" s="307">
        <f t="shared" si="46"/>
        <v>90</v>
      </c>
      <c r="C362" s="300">
        <f t="shared" si="47"/>
        <v>0</v>
      </c>
      <c r="D362" s="300">
        <f t="shared" si="48"/>
        <v>0</v>
      </c>
      <c r="E362" s="311">
        <f t="shared" si="49"/>
        <v>0</v>
      </c>
      <c r="F362" s="311">
        <f t="shared" si="50"/>
        <v>0</v>
      </c>
      <c r="G362" s="311">
        <f t="shared" si="45"/>
        <v>0</v>
      </c>
      <c r="H362" s="311">
        <f t="shared" si="51"/>
        <v>0</v>
      </c>
      <c r="I362" s="300">
        <f t="shared" si="52"/>
        <v>0</v>
      </c>
      <c r="J362" s="300">
        <f t="shared" si="53"/>
        <v>0</v>
      </c>
    </row>
    <row r="363" spans="1:10" x14ac:dyDescent="0.2">
      <c r="A363" s="307">
        <f>IF('Aug08'!$M36=" ",0,ROUND('Aug08'!$M36,0))</f>
        <v>0</v>
      </c>
      <c r="B363" s="307">
        <f t="shared" si="46"/>
        <v>90</v>
      </c>
      <c r="C363" s="300">
        <f t="shared" si="47"/>
        <v>0</v>
      </c>
      <c r="D363" s="300">
        <f t="shared" si="48"/>
        <v>0</v>
      </c>
      <c r="E363" s="311">
        <f t="shared" si="49"/>
        <v>0</v>
      </c>
      <c r="F363" s="311">
        <f t="shared" si="50"/>
        <v>0</v>
      </c>
      <c r="G363" s="311">
        <f t="shared" si="45"/>
        <v>0</v>
      </c>
      <c r="H363" s="311">
        <f t="shared" si="51"/>
        <v>0</v>
      </c>
      <c r="I363" s="300">
        <f t="shared" si="52"/>
        <v>0</v>
      </c>
      <c r="J363" s="300">
        <f t="shared" si="53"/>
        <v>0</v>
      </c>
    </row>
    <row r="364" spans="1:10" x14ac:dyDescent="0.2">
      <c r="A364" s="307">
        <f>IF('Aug08'!$M37=" ",0,ROUND('Aug08'!$M37,0))</f>
        <v>0</v>
      </c>
      <c r="B364" s="307">
        <f t="shared" si="46"/>
        <v>90</v>
      </c>
      <c r="C364" s="300">
        <f t="shared" si="47"/>
        <v>0</v>
      </c>
      <c r="D364" s="300">
        <f t="shared" si="48"/>
        <v>0</v>
      </c>
      <c r="E364" s="311">
        <f t="shared" si="49"/>
        <v>0</v>
      </c>
      <c r="F364" s="311">
        <f t="shared" si="50"/>
        <v>0</v>
      </c>
      <c r="G364" s="311">
        <f t="shared" si="45"/>
        <v>0</v>
      </c>
      <c r="H364" s="311">
        <f t="shared" si="51"/>
        <v>0</v>
      </c>
      <c r="I364" s="300">
        <f t="shared" si="52"/>
        <v>0</v>
      </c>
      <c r="J364" s="300">
        <f t="shared" si="53"/>
        <v>0</v>
      </c>
    </row>
    <row r="365" spans="1:10" x14ac:dyDescent="0.2">
      <c r="A365" s="307">
        <f>IF('Aug08'!$M38=" ",0,ROUND('Aug08'!$M38,0))</f>
        <v>0</v>
      </c>
      <c r="B365" s="307">
        <f t="shared" si="46"/>
        <v>90</v>
      </c>
      <c r="C365" s="300">
        <f t="shared" si="47"/>
        <v>0</v>
      </c>
      <c r="D365" s="300">
        <f t="shared" si="48"/>
        <v>0</v>
      </c>
      <c r="E365" s="311">
        <f t="shared" si="49"/>
        <v>0</v>
      </c>
      <c r="F365" s="311">
        <f t="shared" si="50"/>
        <v>0</v>
      </c>
      <c r="G365" s="311">
        <f t="shared" si="45"/>
        <v>0</v>
      </c>
      <c r="H365" s="311">
        <f t="shared" si="51"/>
        <v>0</v>
      </c>
      <c r="I365" s="300">
        <f t="shared" si="52"/>
        <v>0</v>
      </c>
      <c r="J365" s="300">
        <f t="shared" si="53"/>
        <v>0</v>
      </c>
    </row>
    <row r="366" spans="1:10" x14ac:dyDescent="0.2">
      <c r="A366" s="307">
        <f>IF('Aug08'!$M39=" ",0,ROUND('Aug08'!$M39,0))</f>
        <v>0</v>
      </c>
      <c r="B366" s="307">
        <f t="shared" si="46"/>
        <v>90</v>
      </c>
      <c r="C366" s="300">
        <f t="shared" si="47"/>
        <v>0</v>
      </c>
      <c r="D366" s="300">
        <f t="shared" si="48"/>
        <v>0</v>
      </c>
      <c r="E366" s="311">
        <f t="shared" si="49"/>
        <v>0</v>
      </c>
      <c r="F366" s="311">
        <f t="shared" si="50"/>
        <v>0</v>
      </c>
      <c r="G366" s="311">
        <f t="shared" si="45"/>
        <v>0</v>
      </c>
      <c r="H366" s="311">
        <f t="shared" si="51"/>
        <v>0</v>
      </c>
      <c r="I366" s="300">
        <f t="shared" si="52"/>
        <v>0</v>
      </c>
      <c r="J366" s="300">
        <f t="shared" si="53"/>
        <v>0</v>
      </c>
    </row>
    <row r="367" spans="1:10" x14ac:dyDescent="0.2">
      <c r="A367" s="307">
        <f>IF('Aug08'!$M40=" ",0,ROUND('Aug08'!$M40,0))</f>
        <v>0</v>
      </c>
      <c r="B367" s="307">
        <f t="shared" si="46"/>
        <v>90</v>
      </c>
      <c r="C367" s="300">
        <f t="shared" si="47"/>
        <v>0</v>
      </c>
      <c r="D367" s="300">
        <f t="shared" si="48"/>
        <v>0</v>
      </c>
      <c r="E367" s="311">
        <f t="shared" si="49"/>
        <v>0</v>
      </c>
      <c r="F367" s="311">
        <f t="shared" si="50"/>
        <v>0</v>
      </c>
      <c r="G367" s="311">
        <f t="shared" si="45"/>
        <v>0</v>
      </c>
      <c r="H367" s="311">
        <f t="shared" si="51"/>
        <v>0</v>
      </c>
      <c r="I367" s="300">
        <f t="shared" si="52"/>
        <v>0</v>
      </c>
      <c r="J367" s="300">
        <f t="shared" si="53"/>
        <v>0</v>
      </c>
    </row>
    <row r="368" spans="1:10" x14ac:dyDescent="0.2">
      <c r="A368" s="307">
        <f>IF('Aug08'!$M41=" ",0,ROUND('Aug08'!$M41,0))</f>
        <v>0</v>
      </c>
      <c r="B368" s="307">
        <f t="shared" si="46"/>
        <v>90</v>
      </c>
      <c r="C368" s="300">
        <f t="shared" si="47"/>
        <v>0</v>
      </c>
      <c r="D368" s="300">
        <f t="shared" si="48"/>
        <v>0</v>
      </c>
      <c r="E368" s="311">
        <f t="shared" si="49"/>
        <v>0</v>
      </c>
      <c r="F368" s="311">
        <f t="shared" si="50"/>
        <v>0</v>
      </c>
      <c r="G368" s="311">
        <f t="shared" si="45"/>
        <v>0</v>
      </c>
      <c r="H368" s="311">
        <f t="shared" si="51"/>
        <v>0</v>
      </c>
      <c r="I368" s="300">
        <f t="shared" si="52"/>
        <v>0</v>
      </c>
      <c r="J368" s="300">
        <f t="shared" si="53"/>
        <v>0</v>
      </c>
    </row>
    <row r="369" spans="1:10" x14ac:dyDescent="0.2">
      <c r="A369" s="307">
        <f>IF('Aug08'!$M42=" ",0,ROUND('Aug08'!$M42,0))</f>
        <v>0</v>
      </c>
      <c r="B369" s="307">
        <f t="shared" si="46"/>
        <v>90</v>
      </c>
      <c r="C369" s="300">
        <f t="shared" si="47"/>
        <v>0</v>
      </c>
      <c r="D369" s="300">
        <f t="shared" si="48"/>
        <v>0</v>
      </c>
      <c r="E369" s="311">
        <f t="shared" si="49"/>
        <v>0</v>
      </c>
      <c r="F369" s="311">
        <f t="shared" si="50"/>
        <v>0</v>
      </c>
      <c r="G369" s="311">
        <f t="shared" si="45"/>
        <v>0</v>
      </c>
      <c r="H369" s="311">
        <f t="shared" si="51"/>
        <v>0</v>
      </c>
      <c r="I369" s="300">
        <f t="shared" si="52"/>
        <v>0</v>
      </c>
      <c r="J369" s="300">
        <f t="shared" si="53"/>
        <v>0</v>
      </c>
    </row>
    <row r="370" spans="1:10" x14ac:dyDescent="0.2">
      <c r="A370" s="307">
        <f>IF('Aug08'!$M43=" ",0,ROUND('Aug08'!$M43,0))</f>
        <v>0</v>
      </c>
      <c r="B370" s="307">
        <f t="shared" si="46"/>
        <v>90</v>
      </c>
      <c r="C370" s="300">
        <f t="shared" si="47"/>
        <v>0</v>
      </c>
      <c r="D370" s="300">
        <f t="shared" si="48"/>
        <v>0</v>
      </c>
      <c r="E370" s="311">
        <f t="shared" si="49"/>
        <v>0</v>
      </c>
      <c r="F370" s="311">
        <f t="shared" si="50"/>
        <v>0</v>
      </c>
      <c r="G370" s="311">
        <f t="shared" si="45"/>
        <v>0</v>
      </c>
      <c r="H370" s="311">
        <f t="shared" si="51"/>
        <v>0</v>
      </c>
      <c r="I370" s="300">
        <f t="shared" si="52"/>
        <v>0</v>
      </c>
      <c r="J370" s="300">
        <f t="shared" si="53"/>
        <v>0</v>
      </c>
    </row>
    <row r="371" spans="1:10" x14ac:dyDescent="0.2">
      <c r="A371" s="307">
        <f>IF('Aug08'!$M44=" ",0,ROUND('Aug08'!$M44,0))</f>
        <v>0</v>
      </c>
      <c r="B371" s="307">
        <f t="shared" si="46"/>
        <v>90</v>
      </c>
      <c r="C371" s="300">
        <f t="shared" si="47"/>
        <v>0</v>
      </c>
      <c r="D371" s="300">
        <f t="shared" si="48"/>
        <v>0</v>
      </c>
      <c r="E371" s="311">
        <f t="shared" si="49"/>
        <v>0</v>
      </c>
      <c r="F371" s="311">
        <f t="shared" si="50"/>
        <v>0</v>
      </c>
      <c r="G371" s="311">
        <f t="shared" si="45"/>
        <v>0</v>
      </c>
      <c r="H371" s="311">
        <f t="shared" si="51"/>
        <v>0</v>
      </c>
      <c r="I371" s="300">
        <f t="shared" si="52"/>
        <v>0</v>
      </c>
      <c r="J371" s="300">
        <f t="shared" si="53"/>
        <v>0</v>
      </c>
    </row>
    <row r="372" spans="1:10" x14ac:dyDescent="0.2">
      <c r="A372" s="307">
        <f>IF('Aug08'!$M45=" ",0,ROUND('Aug08'!$M45,0))</f>
        <v>0</v>
      </c>
      <c r="B372" s="307">
        <f t="shared" si="46"/>
        <v>90</v>
      </c>
      <c r="C372" s="300">
        <f t="shared" si="47"/>
        <v>0</v>
      </c>
      <c r="D372" s="300">
        <f t="shared" si="48"/>
        <v>0</v>
      </c>
      <c r="E372" s="311">
        <f t="shared" si="49"/>
        <v>0</v>
      </c>
      <c r="F372" s="311">
        <f t="shared" si="50"/>
        <v>0</v>
      </c>
      <c r="G372" s="311">
        <f t="shared" si="45"/>
        <v>0</v>
      </c>
      <c r="H372" s="311">
        <f t="shared" si="51"/>
        <v>0</v>
      </c>
      <c r="I372" s="300">
        <f t="shared" si="52"/>
        <v>0</v>
      </c>
      <c r="J372" s="300">
        <f t="shared" si="53"/>
        <v>0</v>
      </c>
    </row>
    <row r="373" spans="1:10" x14ac:dyDescent="0.2">
      <c r="A373" s="307">
        <f>IF('Aug08'!$M46=" ",0,ROUND('Aug08'!$M46,0))</f>
        <v>0</v>
      </c>
      <c r="B373" s="307">
        <f t="shared" si="46"/>
        <v>90</v>
      </c>
      <c r="C373" s="300">
        <f t="shared" si="47"/>
        <v>0</v>
      </c>
      <c r="D373" s="300">
        <f t="shared" si="48"/>
        <v>0</v>
      </c>
      <c r="E373" s="311">
        <f t="shared" si="49"/>
        <v>0</v>
      </c>
      <c r="F373" s="311">
        <f t="shared" si="50"/>
        <v>0</v>
      </c>
      <c r="G373" s="311">
        <f t="shared" si="45"/>
        <v>0</v>
      </c>
      <c r="H373" s="311">
        <f t="shared" si="51"/>
        <v>0</v>
      </c>
      <c r="I373" s="300">
        <f t="shared" si="52"/>
        <v>0</v>
      </c>
      <c r="J373" s="300">
        <f t="shared" si="53"/>
        <v>0</v>
      </c>
    </row>
    <row r="374" spans="1:10" x14ac:dyDescent="0.2">
      <c r="A374" s="307">
        <f>IF('Aug08'!$M47=" ",0,ROUND('Aug08'!$M47,0))</f>
        <v>0</v>
      </c>
      <c r="B374" s="307">
        <f t="shared" si="46"/>
        <v>90</v>
      </c>
      <c r="C374" s="300">
        <f t="shared" si="47"/>
        <v>0</v>
      </c>
      <c r="D374" s="300">
        <f t="shared" si="48"/>
        <v>0</v>
      </c>
      <c r="E374" s="311">
        <f t="shared" si="49"/>
        <v>0</v>
      </c>
      <c r="F374" s="311">
        <f t="shared" si="50"/>
        <v>0</v>
      </c>
      <c r="G374" s="311">
        <f t="shared" si="45"/>
        <v>0</v>
      </c>
      <c r="H374" s="311">
        <f t="shared" si="51"/>
        <v>0</v>
      </c>
      <c r="I374" s="300">
        <f t="shared" si="52"/>
        <v>0</v>
      </c>
      <c r="J374" s="300">
        <f t="shared" si="53"/>
        <v>0</v>
      </c>
    </row>
    <row r="375" spans="1:10" x14ac:dyDescent="0.2">
      <c r="A375" s="307">
        <f>IF('Aug08'!$M48=" ",0,ROUND('Aug08'!$M48,0))</f>
        <v>0</v>
      </c>
      <c r="B375" s="307">
        <f t="shared" si="46"/>
        <v>90</v>
      </c>
      <c r="C375" s="300">
        <f t="shared" si="47"/>
        <v>0</v>
      </c>
      <c r="D375" s="300">
        <f t="shared" si="48"/>
        <v>0</v>
      </c>
      <c r="E375" s="311">
        <f t="shared" si="49"/>
        <v>0</v>
      </c>
      <c r="F375" s="311">
        <f t="shared" si="50"/>
        <v>0</v>
      </c>
      <c r="G375" s="311">
        <f t="shared" si="45"/>
        <v>0</v>
      </c>
      <c r="H375" s="311">
        <f t="shared" si="51"/>
        <v>0</v>
      </c>
      <c r="I375" s="300">
        <f t="shared" si="52"/>
        <v>0</v>
      </c>
      <c r="J375" s="300">
        <f t="shared" si="53"/>
        <v>0</v>
      </c>
    </row>
    <row r="376" spans="1:10" x14ac:dyDescent="0.2">
      <c r="A376" s="307">
        <f>IF('Aug08'!$M49=" ",0,ROUND('Aug08'!$M49,0))</f>
        <v>0</v>
      </c>
      <c r="B376" s="307">
        <f t="shared" si="46"/>
        <v>90</v>
      </c>
      <c r="C376" s="300">
        <f t="shared" si="47"/>
        <v>0</v>
      </c>
      <c r="D376" s="300">
        <f t="shared" si="48"/>
        <v>0</v>
      </c>
      <c r="E376" s="311">
        <f t="shared" si="49"/>
        <v>0</v>
      </c>
      <c r="F376" s="311">
        <f t="shared" si="50"/>
        <v>0</v>
      </c>
      <c r="G376" s="311">
        <f t="shared" si="45"/>
        <v>0</v>
      </c>
      <c r="H376" s="311">
        <f t="shared" si="51"/>
        <v>0</v>
      </c>
      <c r="I376" s="300">
        <f t="shared" si="52"/>
        <v>0</v>
      </c>
      <c r="J376" s="300">
        <f t="shared" si="53"/>
        <v>0</v>
      </c>
    </row>
    <row r="377" spans="1:10" x14ac:dyDescent="0.2">
      <c r="A377" s="307">
        <f>IF('Aug08'!$M50=" ",0,ROUND('Aug08'!$M50,0))</f>
        <v>0</v>
      </c>
      <c r="B377" s="307">
        <f t="shared" si="46"/>
        <v>90</v>
      </c>
      <c r="C377" s="300">
        <f t="shared" si="47"/>
        <v>0</v>
      </c>
      <c r="D377" s="300">
        <f t="shared" si="48"/>
        <v>0</v>
      </c>
      <c r="E377" s="311">
        <f t="shared" si="49"/>
        <v>0</v>
      </c>
      <c r="F377" s="311">
        <f t="shared" si="50"/>
        <v>0</v>
      </c>
      <c r="G377" s="311">
        <f t="shared" si="45"/>
        <v>0</v>
      </c>
      <c r="H377" s="311">
        <f t="shared" si="51"/>
        <v>0</v>
      </c>
      <c r="I377" s="300">
        <f t="shared" si="52"/>
        <v>0</v>
      </c>
      <c r="J377" s="300">
        <f t="shared" si="53"/>
        <v>0</v>
      </c>
    </row>
    <row r="378" spans="1:10" x14ac:dyDescent="0.2">
      <c r="A378" s="307">
        <f>IF('Aug08'!$M51=" ",0,ROUND('Aug08'!$M51,0))</f>
        <v>0</v>
      </c>
      <c r="B378" s="307">
        <f t="shared" si="46"/>
        <v>90</v>
      </c>
      <c r="C378" s="300">
        <f t="shared" si="47"/>
        <v>0</v>
      </c>
      <c r="D378" s="300">
        <f t="shared" si="48"/>
        <v>0</v>
      </c>
      <c r="E378" s="311">
        <f t="shared" si="49"/>
        <v>0</v>
      </c>
      <c r="F378" s="311">
        <f t="shared" si="50"/>
        <v>0</v>
      </c>
      <c r="G378" s="311">
        <f t="shared" si="45"/>
        <v>0</v>
      </c>
      <c r="H378" s="311">
        <f t="shared" si="51"/>
        <v>0</v>
      </c>
      <c r="I378" s="300">
        <f t="shared" si="52"/>
        <v>0</v>
      </c>
      <c r="J378" s="300">
        <f t="shared" si="53"/>
        <v>0</v>
      </c>
    </row>
    <row r="379" spans="1:10" x14ac:dyDescent="0.2">
      <c r="A379" s="307">
        <f>IF('Aug08'!$M52=" ",0,ROUND('Aug08'!$M52,0))</f>
        <v>0</v>
      </c>
      <c r="B379" s="307">
        <f t="shared" si="46"/>
        <v>90</v>
      </c>
      <c r="C379" s="300">
        <f t="shared" si="47"/>
        <v>0</v>
      </c>
      <c r="D379" s="300">
        <f t="shared" si="48"/>
        <v>0</v>
      </c>
      <c r="E379" s="311">
        <f t="shared" si="49"/>
        <v>0</v>
      </c>
      <c r="F379" s="311">
        <f t="shared" si="50"/>
        <v>0</v>
      </c>
      <c r="G379" s="311">
        <f t="shared" si="45"/>
        <v>0</v>
      </c>
      <c r="H379" s="311">
        <f t="shared" si="51"/>
        <v>0</v>
      </c>
      <c r="I379" s="300">
        <f t="shared" si="52"/>
        <v>0</v>
      </c>
      <c r="J379" s="300">
        <f t="shared" si="53"/>
        <v>0</v>
      </c>
    </row>
    <row r="380" spans="1:10" x14ac:dyDescent="0.2">
      <c r="A380" s="307">
        <f>IF('Aug08'!$M53=" ",0,ROUND('Aug08'!$M53,0))</f>
        <v>0</v>
      </c>
      <c r="B380" s="307">
        <f t="shared" si="46"/>
        <v>90</v>
      </c>
      <c r="C380" s="300">
        <f t="shared" si="47"/>
        <v>0</v>
      </c>
      <c r="D380" s="300">
        <f t="shared" si="48"/>
        <v>0</v>
      </c>
      <c r="E380" s="311">
        <f t="shared" si="49"/>
        <v>0</v>
      </c>
      <c r="F380" s="311">
        <f t="shared" si="50"/>
        <v>0</v>
      </c>
      <c r="G380" s="311">
        <f t="shared" si="45"/>
        <v>0</v>
      </c>
      <c r="H380" s="311">
        <f t="shared" si="51"/>
        <v>0</v>
      </c>
      <c r="I380" s="300">
        <f t="shared" si="52"/>
        <v>0</v>
      </c>
      <c r="J380" s="300">
        <f t="shared" si="53"/>
        <v>0</v>
      </c>
    </row>
    <row r="381" spans="1:10" x14ac:dyDescent="0.2">
      <c r="A381" s="307">
        <f>IF('Aug08'!$M54=" ",0,ROUND('Aug08'!$M54,0))</f>
        <v>0</v>
      </c>
      <c r="B381" s="307">
        <f t="shared" si="46"/>
        <v>90</v>
      </c>
      <c r="C381" s="300">
        <f t="shared" si="47"/>
        <v>0</v>
      </c>
      <c r="D381" s="300">
        <f t="shared" si="48"/>
        <v>0</v>
      </c>
      <c r="E381" s="311">
        <f t="shared" si="49"/>
        <v>0</v>
      </c>
      <c r="F381" s="311">
        <f t="shared" si="50"/>
        <v>0</v>
      </c>
      <c r="G381" s="311">
        <f t="shared" si="45"/>
        <v>0</v>
      </c>
      <c r="H381" s="311">
        <f t="shared" si="51"/>
        <v>0</v>
      </c>
      <c r="I381" s="300">
        <f t="shared" si="52"/>
        <v>0</v>
      </c>
      <c r="J381" s="300">
        <f t="shared" si="53"/>
        <v>0</v>
      </c>
    </row>
    <row r="382" spans="1:10" x14ac:dyDescent="0.2">
      <c r="A382" s="307">
        <f>IF('Aug08'!$M55=" ",0,ROUND('Aug08'!$M55,0))</f>
        <v>0</v>
      </c>
      <c r="B382" s="307">
        <f t="shared" si="46"/>
        <v>90</v>
      </c>
      <c r="C382" s="300">
        <f t="shared" si="47"/>
        <v>0</v>
      </c>
      <c r="D382" s="300">
        <f t="shared" si="48"/>
        <v>0</v>
      </c>
      <c r="E382" s="311">
        <f t="shared" si="49"/>
        <v>0</v>
      </c>
      <c r="F382" s="311">
        <f t="shared" si="50"/>
        <v>0</v>
      </c>
      <c r="G382" s="311">
        <f t="shared" si="45"/>
        <v>0</v>
      </c>
      <c r="H382" s="311">
        <f t="shared" si="51"/>
        <v>0</v>
      </c>
      <c r="I382" s="300">
        <f t="shared" si="52"/>
        <v>0</v>
      </c>
      <c r="J382" s="300">
        <f t="shared" si="53"/>
        <v>0</v>
      </c>
    </row>
    <row r="383" spans="1:10" x14ac:dyDescent="0.2">
      <c r="A383" s="307">
        <f>IF('Aug08'!$M61=" ",0,ROUND('Aug08'!$M61,0))</f>
        <v>0</v>
      </c>
      <c r="B383" s="307">
        <f t="shared" si="46"/>
        <v>90</v>
      </c>
      <c r="C383" s="300">
        <f t="shared" si="47"/>
        <v>0</v>
      </c>
      <c r="D383" s="300">
        <f t="shared" si="48"/>
        <v>0</v>
      </c>
      <c r="E383" s="311">
        <f t="shared" si="49"/>
        <v>0</v>
      </c>
      <c r="F383" s="311">
        <f t="shared" si="50"/>
        <v>0</v>
      </c>
      <c r="G383" s="311">
        <f t="shared" si="45"/>
        <v>0</v>
      </c>
      <c r="H383" s="311">
        <f t="shared" si="51"/>
        <v>0</v>
      </c>
      <c r="I383" s="300">
        <f t="shared" si="52"/>
        <v>0</v>
      </c>
      <c r="J383" s="300">
        <f t="shared" si="53"/>
        <v>0</v>
      </c>
    </row>
    <row r="384" spans="1:10" x14ac:dyDescent="0.2">
      <c r="A384" s="307">
        <f>IF('Aug08'!$M62=" ",0,ROUND('Aug08'!$M62,0))</f>
        <v>0</v>
      </c>
      <c r="B384" s="307">
        <f t="shared" si="46"/>
        <v>90</v>
      </c>
      <c r="C384" s="300">
        <f t="shared" si="47"/>
        <v>0</v>
      </c>
      <c r="D384" s="300">
        <f t="shared" si="48"/>
        <v>0</v>
      </c>
      <c r="E384" s="311">
        <f t="shared" si="49"/>
        <v>0</v>
      </c>
      <c r="F384" s="311">
        <f t="shared" si="50"/>
        <v>0</v>
      </c>
      <c r="G384" s="311">
        <f t="shared" si="45"/>
        <v>0</v>
      </c>
      <c r="H384" s="311">
        <f t="shared" si="51"/>
        <v>0</v>
      </c>
      <c r="I384" s="300">
        <f t="shared" si="52"/>
        <v>0</v>
      </c>
      <c r="J384" s="300">
        <f t="shared" si="53"/>
        <v>0</v>
      </c>
    </row>
    <row r="385" spans="1:10" x14ac:dyDescent="0.2">
      <c r="A385" s="307">
        <f>IF('Aug08'!$M63=" ",0,ROUND('Aug08'!$M63,0))</f>
        <v>0</v>
      </c>
      <c r="B385" s="307">
        <f t="shared" si="46"/>
        <v>90</v>
      </c>
      <c r="C385" s="300">
        <f t="shared" si="47"/>
        <v>0</v>
      </c>
      <c r="D385" s="300">
        <f t="shared" si="48"/>
        <v>0</v>
      </c>
      <c r="E385" s="311">
        <f t="shared" si="49"/>
        <v>0</v>
      </c>
      <c r="F385" s="311">
        <f t="shared" si="50"/>
        <v>0</v>
      </c>
      <c r="G385" s="311">
        <f t="shared" si="45"/>
        <v>0</v>
      </c>
      <c r="H385" s="311">
        <f t="shared" si="51"/>
        <v>0</v>
      </c>
      <c r="I385" s="300">
        <f t="shared" si="52"/>
        <v>0</v>
      </c>
      <c r="J385" s="300">
        <f t="shared" si="53"/>
        <v>0</v>
      </c>
    </row>
    <row r="386" spans="1:10" x14ac:dyDescent="0.2">
      <c r="A386" s="307">
        <f>IF('Aug08'!$M64=" ",0,ROUND('Aug08'!$M64,0))</f>
        <v>0</v>
      </c>
      <c r="B386" s="307">
        <f t="shared" si="46"/>
        <v>90</v>
      </c>
      <c r="C386" s="300">
        <f t="shared" si="47"/>
        <v>0</v>
      </c>
      <c r="D386" s="300">
        <f t="shared" si="48"/>
        <v>0</v>
      </c>
      <c r="E386" s="311">
        <f t="shared" si="49"/>
        <v>0</v>
      </c>
      <c r="F386" s="311">
        <f t="shared" si="50"/>
        <v>0</v>
      </c>
      <c r="G386" s="311">
        <f t="shared" si="45"/>
        <v>0</v>
      </c>
      <c r="H386" s="311">
        <f t="shared" si="51"/>
        <v>0</v>
      </c>
      <c r="I386" s="300">
        <f t="shared" si="52"/>
        <v>0</v>
      </c>
      <c r="J386" s="300">
        <f t="shared" si="53"/>
        <v>0</v>
      </c>
    </row>
    <row r="387" spans="1:10" x14ac:dyDescent="0.2">
      <c r="A387" s="307">
        <f>IF('Aug08'!$M65=" ",0,ROUND('Aug08'!$M65,0))</f>
        <v>0</v>
      </c>
      <c r="B387" s="307">
        <f t="shared" si="46"/>
        <v>90</v>
      </c>
      <c r="C387" s="300">
        <f t="shared" si="47"/>
        <v>0</v>
      </c>
      <c r="D387" s="300">
        <f t="shared" si="48"/>
        <v>0</v>
      </c>
      <c r="E387" s="311">
        <f t="shared" si="49"/>
        <v>0</v>
      </c>
      <c r="F387" s="311">
        <f t="shared" si="50"/>
        <v>0</v>
      </c>
      <c r="G387" s="311">
        <f t="shared" si="45"/>
        <v>0</v>
      </c>
      <c r="H387" s="311">
        <f t="shared" si="51"/>
        <v>0</v>
      </c>
      <c r="I387" s="300">
        <f t="shared" si="52"/>
        <v>0</v>
      </c>
      <c r="J387" s="300">
        <f t="shared" si="53"/>
        <v>0</v>
      </c>
    </row>
    <row r="388" spans="1:10" x14ac:dyDescent="0.2">
      <c r="A388" s="307">
        <f>IF('Aug08'!$M66=" ",0,ROUND('Aug08'!$M66,0))</f>
        <v>0</v>
      </c>
      <c r="B388" s="307">
        <f t="shared" si="46"/>
        <v>90</v>
      </c>
      <c r="C388" s="300">
        <f t="shared" si="47"/>
        <v>0</v>
      </c>
      <c r="D388" s="300">
        <f t="shared" si="48"/>
        <v>0</v>
      </c>
      <c r="E388" s="311">
        <f t="shared" si="49"/>
        <v>0</v>
      </c>
      <c r="F388" s="311">
        <f t="shared" si="50"/>
        <v>0</v>
      </c>
      <c r="G388" s="311">
        <f t="shared" ref="G388:G451" si="54">G$1</f>
        <v>0</v>
      </c>
      <c r="H388" s="311">
        <f t="shared" si="51"/>
        <v>0</v>
      </c>
      <c r="I388" s="300">
        <f t="shared" si="52"/>
        <v>0</v>
      </c>
      <c r="J388" s="300">
        <f t="shared" si="53"/>
        <v>0</v>
      </c>
    </row>
    <row r="389" spans="1:10" x14ac:dyDescent="0.2">
      <c r="A389" s="307">
        <f>IF('Aug08'!$M67=" ",0,ROUND('Aug08'!$M67,0))</f>
        <v>0</v>
      </c>
      <c r="B389" s="307">
        <f t="shared" ref="B389:B452" si="55">B$1</f>
        <v>90</v>
      </c>
      <c r="C389" s="300">
        <f t="shared" ref="C389:C452" si="56">IF(A389&lt;B$1,0,IF(A389&lt;(B$1+C$1),A389-B389,C$1))</f>
        <v>0</v>
      </c>
      <c r="D389" s="300">
        <f t="shared" ref="D389:D452" si="57">IF(A389&gt;(B389+C389),A389-B389-C389,0)</f>
        <v>0</v>
      </c>
      <c r="E389" s="311">
        <f t="shared" ref="E389:E452" si="58">IF(A389&gt;D$1,(D$1-C$1-B$1)*E$1/100+(D389-D$1+C$1+B$1)*J$1/100,IF(D389&gt;0,D389*E$1/100,0))</f>
        <v>0</v>
      </c>
      <c r="F389" s="311">
        <f t="shared" ref="F389:F452" si="59">IF(A389&gt;D$1,(D$1-C$1-B$1)*F$1/100+(D389-D$1+C$1+B$1)*J$1/100,IF(D389&gt;0,D389*F$1/100,0))</f>
        <v>0</v>
      </c>
      <c r="G389" s="311">
        <f t="shared" si="54"/>
        <v>0</v>
      </c>
      <c r="H389" s="311">
        <f t="shared" ref="H389:H452" si="60">IF(A389&gt;G$1,(D$1-C$1-B$1)*H$1/100+(D389-D$1+C$1+B$1)*J$1/100,IF(D389&gt;0,D389*H$1/100,0))</f>
        <v>0</v>
      </c>
      <c r="I389" s="300">
        <f t="shared" ref="I389:I452" si="61">IF(D389&gt;0,D389*I$1/100,0)</f>
        <v>0</v>
      </c>
      <c r="J389" s="300">
        <f t="shared" ref="J389:J452" si="62">E389+I389</f>
        <v>0</v>
      </c>
    </row>
    <row r="390" spans="1:10" x14ac:dyDescent="0.2">
      <c r="A390" s="307">
        <f>IF('Aug08'!$M68=" ",0,ROUND('Aug08'!$M68,0))</f>
        <v>0</v>
      </c>
      <c r="B390" s="307">
        <f t="shared" si="55"/>
        <v>90</v>
      </c>
      <c r="C390" s="300">
        <f t="shared" si="56"/>
        <v>0</v>
      </c>
      <c r="D390" s="300">
        <f t="shared" si="57"/>
        <v>0</v>
      </c>
      <c r="E390" s="311">
        <f t="shared" si="58"/>
        <v>0</v>
      </c>
      <c r="F390" s="311">
        <f t="shared" si="59"/>
        <v>0</v>
      </c>
      <c r="G390" s="311">
        <f t="shared" si="54"/>
        <v>0</v>
      </c>
      <c r="H390" s="311">
        <f t="shared" si="60"/>
        <v>0</v>
      </c>
      <c r="I390" s="300">
        <f t="shared" si="61"/>
        <v>0</v>
      </c>
      <c r="J390" s="300">
        <f t="shared" si="62"/>
        <v>0</v>
      </c>
    </row>
    <row r="391" spans="1:10" x14ac:dyDescent="0.2">
      <c r="A391" s="307">
        <f>IF('Aug08'!$M69=" ",0,ROUND('Aug08'!$M69,0))</f>
        <v>0</v>
      </c>
      <c r="B391" s="307">
        <f t="shared" si="55"/>
        <v>90</v>
      </c>
      <c r="C391" s="300">
        <f t="shared" si="56"/>
        <v>0</v>
      </c>
      <c r="D391" s="300">
        <f t="shared" si="57"/>
        <v>0</v>
      </c>
      <c r="E391" s="311">
        <f t="shared" si="58"/>
        <v>0</v>
      </c>
      <c r="F391" s="311">
        <f t="shared" si="59"/>
        <v>0</v>
      </c>
      <c r="G391" s="311">
        <f t="shared" si="54"/>
        <v>0</v>
      </c>
      <c r="H391" s="311">
        <f t="shared" si="60"/>
        <v>0</v>
      </c>
      <c r="I391" s="300">
        <f t="shared" si="61"/>
        <v>0</v>
      </c>
      <c r="J391" s="300">
        <f t="shared" si="62"/>
        <v>0</v>
      </c>
    </row>
    <row r="392" spans="1:10" x14ac:dyDescent="0.2">
      <c r="A392" s="307">
        <f>IF('Aug08'!$M70=" ",0,ROUND('Aug08'!$M70,0))</f>
        <v>0</v>
      </c>
      <c r="B392" s="307">
        <f t="shared" si="55"/>
        <v>90</v>
      </c>
      <c r="C392" s="300">
        <f t="shared" si="56"/>
        <v>0</v>
      </c>
      <c r="D392" s="300">
        <f t="shared" si="57"/>
        <v>0</v>
      </c>
      <c r="E392" s="311">
        <f t="shared" si="58"/>
        <v>0</v>
      </c>
      <c r="F392" s="311">
        <f t="shared" si="59"/>
        <v>0</v>
      </c>
      <c r="G392" s="311">
        <f t="shared" si="54"/>
        <v>0</v>
      </c>
      <c r="H392" s="311">
        <f t="shared" si="60"/>
        <v>0</v>
      </c>
      <c r="I392" s="300">
        <f t="shared" si="61"/>
        <v>0</v>
      </c>
      <c r="J392" s="300">
        <f t="shared" si="62"/>
        <v>0</v>
      </c>
    </row>
    <row r="393" spans="1:10" x14ac:dyDescent="0.2">
      <c r="A393" s="307">
        <f>IF('Aug08'!$M71=" ",0,ROUND('Aug08'!$M71,0))</f>
        <v>0</v>
      </c>
      <c r="B393" s="307">
        <f t="shared" si="55"/>
        <v>90</v>
      </c>
      <c r="C393" s="300">
        <f t="shared" si="56"/>
        <v>0</v>
      </c>
      <c r="D393" s="300">
        <f t="shared" si="57"/>
        <v>0</v>
      </c>
      <c r="E393" s="311">
        <f t="shared" si="58"/>
        <v>0</v>
      </c>
      <c r="F393" s="311">
        <f t="shared" si="59"/>
        <v>0</v>
      </c>
      <c r="G393" s="311">
        <f t="shared" si="54"/>
        <v>0</v>
      </c>
      <c r="H393" s="311">
        <f t="shared" si="60"/>
        <v>0</v>
      </c>
      <c r="I393" s="300">
        <f t="shared" si="61"/>
        <v>0</v>
      </c>
      <c r="J393" s="300">
        <f t="shared" si="62"/>
        <v>0</v>
      </c>
    </row>
    <row r="394" spans="1:10" x14ac:dyDescent="0.2">
      <c r="A394" s="307">
        <f>IF('Aug08'!$M72=" ",0,ROUND('Aug08'!$M72,0))</f>
        <v>0</v>
      </c>
      <c r="B394" s="307">
        <f t="shared" si="55"/>
        <v>90</v>
      </c>
      <c r="C394" s="300">
        <f t="shared" si="56"/>
        <v>0</v>
      </c>
      <c r="D394" s="300">
        <f t="shared" si="57"/>
        <v>0</v>
      </c>
      <c r="E394" s="311">
        <f t="shared" si="58"/>
        <v>0</v>
      </c>
      <c r="F394" s="311">
        <f t="shared" si="59"/>
        <v>0</v>
      </c>
      <c r="G394" s="311">
        <f t="shared" si="54"/>
        <v>0</v>
      </c>
      <c r="H394" s="311">
        <f t="shared" si="60"/>
        <v>0</v>
      </c>
      <c r="I394" s="300">
        <f t="shared" si="61"/>
        <v>0</v>
      </c>
      <c r="J394" s="300">
        <f t="shared" si="62"/>
        <v>0</v>
      </c>
    </row>
    <row r="395" spans="1:10" x14ac:dyDescent="0.2">
      <c r="A395" s="307">
        <f>IF('Aug08'!$M73=" ",0,ROUND('Aug08'!$M73,0))</f>
        <v>0</v>
      </c>
      <c r="B395" s="307">
        <f t="shared" si="55"/>
        <v>90</v>
      </c>
      <c r="C395" s="300">
        <f t="shared" si="56"/>
        <v>0</v>
      </c>
      <c r="D395" s="300">
        <f t="shared" si="57"/>
        <v>0</v>
      </c>
      <c r="E395" s="311">
        <f t="shared" si="58"/>
        <v>0</v>
      </c>
      <c r="F395" s="311">
        <f t="shared" si="59"/>
        <v>0</v>
      </c>
      <c r="G395" s="311">
        <f t="shared" si="54"/>
        <v>0</v>
      </c>
      <c r="H395" s="311">
        <f t="shared" si="60"/>
        <v>0</v>
      </c>
      <c r="I395" s="300">
        <f t="shared" si="61"/>
        <v>0</v>
      </c>
      <c r="J395" s="300">
        <f t="shared" si="62"/>
        <v>0</v>
      </c>
    </row>
    <row r="396" spans="1:10" x14ac:dyDescent="0.2">
      <c r="A396" s="307">
        <f>IF('Aug08'!$M74=" ",0,ROUND('Aug08'!$M74,0))</f>
        <v>0</v>
      </c>
      <c r="B396" s="307">
        <f t="shared" si="55"/>
        <v>90</v>
      </c>
      <c r="C396" s="300">
        <f t="shared" si="56"/>
        <v>0</v>
      </c>
      <c r="D396" s="300">
        <f t="shared" si="57"/>
        <v>0</v>
      </c>
      <c r="E396" s="311">
        <f t="shared" si="58"/>
        <v>0</v>
      </c>
      <c r="F396" s="311">
        <f t="shared" si="59"/>
        <v>0</v>
      </c>
      <c r="G396" s="311">
        <f t="shared" si="54"/>
        <v>0</v>
      </c>
      <c r="H396" s="311">
        <f t="shared" si="60"/>
        <v>0</v>
      </c>
      <c r="I396" s="300">
        <f t="shared" si="61"/>
        <v>0</v>
      </c>
      <c r="J396" s="300">
        <f t="shared" si="62"/>
        <v>0</v>
      </c>
    </row>
    <row r="397" spans="1:10" x14ac:dyDescent="0.2">
      <c r="A397" s="307">
        <f>IF('Aug08'!$M75=" ",0,ROUND('Aug08'!$M75,0))</f>
        <v>0</v>
      </c>
      <c r="B397" s="307">
        <f t="shared" si="55"/>
        <v>90</v>
      </c>
      <c r="C397" s="300">
        <f t="shared" si="56"/>
        <v>0</v>
      </c>
      <c r="D397" s="300">
        <f t="shared" si="57"/>
        <v>0</v>
      </c>
      <c r="E397" s="311">
        <f t="shared" si="58"/>
        <v>0</v>
      </c>
      <c r="F397" s="311">
        <f t="shared" si="59"/>
        <v>0</v>
      </c>
      <c r="G397" s="311">
        <f t="shared" si="54"/>
        <v>0</v>
      </c>
      <c r="H397" s="311">
        <f t="shared" si="60"/>
        <v>0</v>
      </c>
      <c r="I397" s="300">
        <f t="shared" si="61"/>
        <v>0</v>
      </c>
      <c r="J397" s="300">
        <f t="shared" si="62"/>
        <v>0</v>
      </c>
    </row>
    <row r="398" spans="1:10" x14ac:dyDescent="0.2">
      <c r="A398" s="307">
        <f>IF('Aug08'!$M76=" ",0,ROUND('Aug08'!$M76,0))</f>
        <v>0</v>
      </c>
      <c r="B398" s="307">
        <f t="shared" si="55"/>
        <v>90</v>
      </c>
      <c r="C398" s="300">
        <f t="shared" si="56"/>
        <v>0</v>
      </c>
      <c r="D398" s="300">
        <f t="shared" si="57"/>
        <v>0</v>
      </c>
      <c r="E398" s="311">
        <f t="shared" si="58"/>
        <v>0</v>
      </c>
      <c r="F398" s="311">
        <f t="shared" si="59"/>
        <v>0</v>
      </c>
      <c r="G398" s="311">
        <f t="shared" si="54"/>
        <v>0</v>
      </c>
      <c r="H398" s="311">
        <f t="shared" si="60"/>
        <v>0</v>
      </c>
      <c r="I398" s="300">
        <f t="shared" si="61"/>
        <v>0</v>
      </c>
      <c r="J398" s="300">
        <f t="shared" si="62"/>
        <v>0</v>
      </c>
    </row>
    <row r="399" spans="1:10" x14ac:dyDescent="0.2">
      <c r="A399" s="307">
        <f>IF('Aug08'!$M77=" ",0,ROUND('Aug08'!$M77,0))</f>
        <v>0</v>
      </c>
      <c r="B399" s="307">
        <f t="shared" si="55"/>
        <v>90</v>
      </c>
      <c r="C399" s="300">
        <f t="shared" si="56"/>
        <v>0</v>
      </c>
      <c r="D399" s="300">
        <f t="shared" si="57"/>
        <v>0</v>
      </c>
      <c r="E399" s="311">
        <f t="shared" si="58"/>
        <v>0</v>
      </c>
      <c r="F399" s="311">
        <f t="shared" si="59"/>
        <v>0</v>
      </c>
      <c r="G399" s="311">
        <f t="shared" si="54"/>
        <v>0</v>
      </c>
      <c r="H399" s="311">
        <f t="shared" si="60"/>
        <v>0</v>
      </c>
      <c r="I399" s="300">
        <f t="shared" si="61"/>
        <v>0</v>
      </c>
      <c r="J399" s="300">
        <f t="shared" si="62"/>
        <v>0</v>
      </c>
    </row>
    <row r="400" spans="1:10" x14ac:dyDescent="0.2">
      <c r="A400" s="307">
        <f>IF('Aug08'!$M78=" ",0,ROUND('Aug08'!$M78,0))</f>
        <v>0</v>
      </c>
      <c r="B400" s="307">
        <f t="shared" si="55"/>
        <v>90</v>
      </c>
      <c r="C400" s="300">
        <f t="shared" si="56"/>
        <v>0</v>
      </c>
      <c r="D400" s="300">
        <f t="shared" si="57"/>
        <v>0</v>
      </c>
      <c r="E400" s="311">
        <f t="shared" si="58"/>
        <v>0</v>
      </c>
      <c r="F400" s="311">
        <f t="shared" si="59"/>
        <v>0</v>
      </c>
      <c r="G400" s="311">
        <f t="shared" si="54"/>
        <v>0</v>
      </c>
      <c r="H400" s="311">
        <f t="shared" si="60"/>
        <v>0</v>
      </c>
      <c r="I400" s="300">
        <f t="shared" si="61"/>
        <v>0</v>
      </c>
      <c r="J400" s="300">
        <f t="shared" si="62"/>
        <v>0</v>
      </c>
    </row>
    <row r="401" spans="1:10" x14ac:dyDescent="0.2">
      <c r="A401" s="307">
        <f>IF('Aug08'!$M79=" ",0,ROUND('Aug08'!$M79,0))</f>
        <v>0</v>
      </c>
      <c r="B401" s="307">
        <f t="shared" si="55"/>
        <v>90</v>
      </c>
      <c r="C401" s="300">
        <f t="shared" si="56"/>
        <v>0</v>
      </c>
      <c r="D401" s="300">
        <f t="shared" si="57"/>
        <v>0</v>
      </c>
      <c r="E401" s="311">
        <f t="shared" si="58"/>
        <v>0</v>
      </c>
      <c r="F401" s="311">
        <f t="shared" si="59"/>
        <v>0</v>
      </c>
      <c r="G401" s="311">
        <f t="shared" si="54"/>
        <v>0</v>
      </c>
      <c r="H401" s="311">
        <f t="shared" si="60"/>
        <v>0</v>
      </c>
      <c r="I401" s="300">
        <f t="shared" si="61"/>
        <v>0</v>
      </c>
      <c r="J401" s="300">
        <f t="shared" si="62"/>
        <v>0</v>
      </c>
    </row>
    <row r="402" spans="1:10" x14ac:dyDescent="0.2">
      <c r="A402" s="307">
        <f>IF('Aug08'!$M80=" ",0,ROUND('Aug08'!$M80,0))</f>
        <v>0</v>
      </c>
      <c r="B402" s="307">
        <f t="shared" si="55"/>
        <v>90</v>
      </c>
      <c r="C402" s="300">
        <f t="shared" si="56"/>
        <v>0</v>
      </c>
      <c r="D402" s="300">
        <f t="shared" si="57"/>
        <v>0</v>
      </c>
      <c r="E402" s="311">
        <f t="shared" si="58"/>
        <v>0</v>
      </c>
      <c r="F402" s="311">
        <f t="shared" si="59"/>
        <v>0</v>
      </c>
      <c r="G402" s="311">
        <f t="shared" si="54"/>
        <v>0</v>
      </c>
      <c r="H402" s="311">
        <f t="shared" si="60"/>
        <v>0</v>
      </c>
      <c r="I402" s="300">
        <f t="shared" si="61"/>
        <v>0</v>
      </c>
      <c r="J402" s="300">
        <f t="shared" si="62"/>
        <v>0</v>
      </c>
    </row>
    <row r="403" spans="1:10" x14ac:dyDescent="0.2">
      <c r="A403" s="307">
        <f>IF('Aug08'!$M86=" ",0,ROUND('Aug08'!$M86,0))</f>
        <v>0</v>
      </c>
      <c r="B403" s="307">
        <f t="shared" si="55"/>
        <v>90</v>
      </c>
      <c r="C403" s="300">
        <f t="shared" si="56"/>
        <v>0</v>
      </c>
      <c r="D403" s="300">
        <f t="shared" si="57"/>
        <v>0</v>
      </c>
      <c r="E403" s="311">
        <f t="shared" si="58"/>
        <v>0</v>
      </c>
      <c r="F403" s="311">
        <f t="shared" si="59"/>
        <v>0</v>
      </c>
      <c r="G403" s="311">
        <f t="shared" si="54"/>
        <v>0</v>
      </c>
      <c r="H403" s="311">
        <f t="shared" si="60"/>
        <v>0</v>
      </c>
      <c r="I403" s="300">
        <f t="shared" si="61"/>
        <v>0</v>
      </c>
      <c r="J403" s="300">
        <f t="shared" si="62"/>
        <v>0</v>
      </c>
    </row>
    <row r="404" spans="1:10" x14ac:dyDescent="0.2">
      <c r="A404" s="307">
        <f>IF('Aug08'!$M87=" ",0,ROUND('Aug08'!$M87,0))</f>
        <v>0</v>
      </c>
      <c r="B404" s="307">
        <f t="shared" si="55"/>
        <v>90</v>
      </c>
      <c r="C404" s="300">
        <f t="shared" si="56"/>
        <v>0</v>
      </c>
      <c r="D404" s="300">
        <f t="shared" si="57"/>
        <v>0</v>
      </c>
      <c r="E404" s="311">
        <f t="shared" si="58"/>
        <v>0</v>
      </c>
      <c r="F404" s="311">
        <f t="shared" si="59"/>
        <v>0</v>
      </c>
      <c r="G404" s="311">
        <f t="shared" si="54"/>
        <v>0</v>
      </c>
      <c r="H404" s="311">
        <f t="shared" si="60"/>
        <v>0</v>
      </c>
      <c r="I404" s="300">
        <f t="shared" si="61"/>
        <v>0</v>
      </c>
      <c r="J404" s="300">
        <f t="shared" si="62"/>
        <v>0</v>
      </c>
    </row>
    <row r="405" spans="1:10" x14ac:dyDescent="0.2">
      <c r="A405" s="307">
        <f>IF('Aug08'!$M88=" ",0,ROUND('Aug08'!$M88,0))</f>
        <v>0</v>
      </c>
      <c r="B405" s="307">
        <f t="shared" si="55"/>
        <v>90</v>
      </c>
      <c r="C405" s="300">
        <f t="shared" si="56"/>
        <v>0</v>
      </c>
      <c r="D405" s="300">
        <f t="shared" si="57"/>
        <v>0</v>
      </c>
      <c r="E405" s="311">
        <f t="shared" si="58"/>
        <v>0</v>
      </c>
      <c r="F405" s="311">
        <f t="shared" si="59"/>
        <v>0</v>
      </c>
      <c r="G405" s="311">
        <f t="shared" si="54"/>
        <v>0</v>
      </c>
      <c r="H405" s="311">
        <f t="shared" si="60"/>
        <v>0</v>
      </c>
      <c r="I405" s="300">
        <f t="shared" si="61"/>
        <v>0</v>
      </c>
      <c r="J405" s="300">
        <f t="shared" si="62"/>
        <v>0</v>
      </c>
    </row>
    <row r="406" spans="1:10" x14ac:dyDescent="0.2">
      <c r="A406" s="307">
        <f>IF('Aug08'!$M89=" ",0,ROUND('Aug08'!$M89,0))</f>
        <v>0</v>
      </c>
      <c r="B406" s="307">
        <f t="shared" si="55"/>
        <v>90</v>
      </c>
      <c r="C406" s="300">
        <f t="shared" si="56"/>
        <v>0</v>
      </c>
      <c r="D406" s="300">
        <f t="shared" si="57"/>
        <v>0</v>
      </c>
      <c r="E406" s="311">
        <f t="shared" si="58"/>
        <v>0</v>
      </c>
      <c r="F406" s="311">
        <f t="shared" si="59"/>
        <v>0</v>
      </c>
      <c r="G406" s="311">
        <f t="shared" si="54"/>
        <v>0</v>
      </c>
      <c r="H406" s="311">
        <f t="shared" si="60"/>
        <v>0</v>
      </c>
      <c r="I406" s="300">
        <f t="shared" si="61"/>
        <v>0</v>
      </c>
      <c r="J406" s="300">
        <f t="shared" si="62"/>
        <v>0</v>
      </c>
    </row>
    <row r="407" spans="1:10" x14ac:dyDescent="0.2">
      <c r="A407" s="307">
        <f>IF('Aug08'!$M90=" ",0,ROUND('Aug08'!$M90,0))</f>
        <v>0</v>
      </c>
      <c r="B407" s="307">
        <f t="shared" si="55"/>
        <v>90</v>
      </c>
      <c r="C407" s="300">
        <f t="shared" si="56"/>
        <v>0</v>
      </c>
      <c r="D407" s="300">
        <f t="shared" si="57"/>
        <v>0</v>
      </c>
      <c r="E407" s="311">
        <f t="shared" si="58"/>
        <v>0</v>
      </c>
      <c r="F407" s="311">
        <f t="shared" si="59"/>
        <v>0</v>
      </c>
      <c r="G407" s="311">
        <f t="shared" si="54"/>
        <v>0</v>
      </c>
      <c r="H407" s="311">
        <f t="shared" si="60"/>
        <v>0</v>
      </c>
      <c r="I407" s="300">
        <f t="shared" si="61"/>
        <v>0</v>
      </c>
      <c r="J407" s="300">
        <f t="shared" si="62"/>
        <v>0</v>
      </c>
    </row>
    <row r="408" spans="1:10" x14ac:dyDescent="0.2">
      <c r="A408" s="307">
        <f>IF('Aug08'!$M91=" ",0,ROUND('Aug08'!$M91,0))</f>
        <v>0</v>
      </c>
      <c r="B408" s="307">
        <f t="shared" si="55"/>
        <v>90</v>
      </c>
      <c r="C408" s="300">
        <f t="shared" si="56"/>
        <v>0</v>
      </c>
      <c r="D408" s="300">
        <f t="shared" si="57"/>
        <v>0</v>
      </c>
      <c r="E408" s="311">
        <f t="shared" si="58"/>
        <v>0</v>
      </c>
      <c r="F408" s="311">
        <f t="shared" si="59"/>
        <v>0</v>
      </c>
      <c r="G408" s="311">
        <f t="shared" si="54"/>
        <v>0</v>
      </c>
      <c r="H408" s="311">
        <f t="shared" si="60"/>
        <v>0</v>
      </c>
      <c r="I408" s="300">
        <f t="shared" si="61"/>
        <v>0</v>
      </c>
      <c r="J408" s="300">
        <f t="shared" si="62"/>
        <v>0</v>
      </c>
    </row>
    <row r="409" spans="1:10" x14ac:dyDescent="0.2">
      <c r="A409" s="307">
        <f>IF('Aug08'!$M92=" ",0,ROUND('Aug08'!$M92,0))</f>
        <v>0</v>
      </c>
      <c r="B409" s="307">
        <f t="shared" si="55"/>
        <v>90</v>
      </c>
      <c r="C409" s="300">
        <f t="shared" si="56"/>
        <v>0</v>
      </c>
      <c r="D409" s="300">
        <f t="shared" si="57"/>
        <v>0</v>
      </c>
      <c r="E409" s="311">
        <f t="shared" si="58"/>
        <v>0</v>
      </c>
      <c r="F409" s="311">
        <f t="shared" si="59"/>
        <v>0</v>
      </c>
      <c r="G409" s="311">
        <f t="shared" si="54"/>
        <v>0</v>
      </c>
      <c r="H409" s="311">
        <f t="shared" si="60"/>
        <v>0</v>
      </c>
      <c r="I409" s="300">
        <f t="shared" si="61"/>
        <v>0</v>
      </c>
      <c r="J409" s="300">
        <f t="shared" si="62"/>
        <v>0</v>
      </c>
    </row>
    <row r="410" spans="1:10" x14ac:dyDescent="0.2">
      <c r="A410" s="307">
        <f>IF('Aug08'!$M93=" ",0,ROUND('Aug08'!$M93,0))</f>
        <v>0</v>
      </c>
      <c r="B410" s="307">
        <f t="shared" si="55"/>
        <v>90</v>
      </c>
      <c r="C410" s="300">
        <f t="shared" si="56"/>
        <v>0</v>
      </c>
      <c r="D410" s="300">
        <f t="shared" si="57"/>
        <v>0</v>
      </c>
      <c r="E410" s="311">
        <f t="shared" si="58"/>
        <v>0</v>
      </c>
      <c r="F410" s="311">
        <f t="shared" si="59"/>
        <v>0</v>
      </c>
      <c r="G410" s="311">
        <f t="shared" si="54"/>
        <v>0</v>
      </c>
      <c r="H410" s="311">
        <f t="shared" si="60"/>
        <v>0</v>
      </c>
      <c r="I410" s="300">
        <f t="shared" si="61"/>
        <v>0</v>
      </c>
      <c r="J410" s="300">
        <f t="shared" si="62"/>
        <v>0</v>
      </c>
    </row>
    <row r="411" spans="1:10" x14ac:dyDescent="0.2">
      <c r="A411" s="307">
        <f>IF('Aug08'!$M94=" ",0,ROUND('Aug08'!$M94,0))</f>
        <v>0</v>
      </c>
      <c r="B411" s="307">
        <f t="shared" si="55"/>
        <v>90</v>
      </c>
      <c r="C411" s="300">
        <f t="shared" si="56"/>
        <v>0</v>
      </c>
      <c r="D411" s="300">
        <f t="shared" si="57"/>
        <v>0</v>
      </c>
      <c r="E411" s="311">
        <f t="shared" si="58"/>
        <v>0</v>
      </c>
      <c r="F411" s="311">
        <f t="shared" si="59"/>
        <v>0</v>
      </c>
      <c r="G411" s="311">
        <f t="shared" si="54"/>
        <v>0</v>
      </c>
      <c r="H411" s="311">
        <f t="shared" si="60"/>
        <v>0</v>
      </c>
      <c r="I411" s="300">
        <f t="shared" si="61"/>
        <v>0</v>
      </c>
      <c r="J411" s="300">
        <f t="shared" si="62"/>
        <v>0</v>
      </c>
    </row>
    <row r="412" spans="1:10" x14ac:dyDescent="0.2">
      <c r="A412" s="307">
        <f>IF('Aug08'!$M95=" ",0,ROUND('Aug08'!$M95,0))</f>
        <v>0</v>
      </c>
      <c r="B412" s="307">
        <f t="shared" si="55"/>
        <v>90</v>
      </c>
      <c r="C412" s="300">
        <f t="shared" si="56"/>
        <v>0</v>
      </c>
      <c r="D412" s="300">
        <f t="shared" si="57"/>
        <v>0</v>
      </c>
      <c r="E412" s="311">
        <f t="shared" si="58"/>
        <v>0</v>
      </c>
      <c r="F412" s="311">
        <f t="shared" si="59"/>
        <v>0</v>
      </c>
      <c r="G412" s="311">
        <f t="shared" si="54"/>
        <v>0</v>
      </c>
      <c r="H412" s="311">
        <f t="shared" si="60"/>
        <v>0</v>
      </c>
      <c r="I412" s="300">
        <f t="shared" si="61"/>
        <v>0</v>
      </c>
      <c r="J412" s="300">
        <f t="shared" si="62"/>
        <v>0</v>
      </c>
    </row>
    <row r="413" spans="1:10" x14ac:dyDescent="0.2">
      <c r="A413" s="307">
        <f>IF('Aug08'!$M96=" ",0,ROUND('Aug08'!$M96,0))</f>
        <v>0</v>
      </c>
      <c r="B413" s="307">
        <f t="shared" si="55"/>
        <v>90</v>
      </c>
      <c r="C413" s="300">
        <f t="shared" si="56"/>
        <v>0</v>
      </c>
      <c r="D413" s="300">
        <f t="shared" si="57"/>
        <v>0</v>
      </c>
      <c r="E413" s="311">
        <f t="shared" si="58"/>
        <v>0</v>
      </c>
      <c r="F413" s="311">
        <f t="shared" si="59"/>
        <v>0</v>
      </c>
      <c r="G413" s="311">
        <f t="shared" si="54"/>
        <v>0</v>
      </c>
      <c r="H413" s="311">
        <f t="shared" si="60"/>
        <v>0</v>
      </c>
      <c r="I413" s="300">
        <f t="shared" si="61"/>
        <v>0</v>
      </c>
      <c r="J413" s="300">
        <f t="shared" si="62"/>
        <v>0</v>
      </c>
    </row>
    <row r="414" spans="1:10" x14ac:dyDescent="0.2">
      <c r="A414" s="307">
        <f>IF('Aug08'!$M97=" ",0,ROUND('Aug08'!$M97,0))</f>
        <v>0</v>
      </c>
      <c r="B414" s="307">
        <f t="shared" si="55"/>
        <v>90</v>
      </c>
      <c r="C414" s="300">
        <f t="shared" si="56"/>
        <v>0</v>
      </c>
      <c r="D414" s="300">
        <f t="shared" si="57"/>
        <v>0</v>
      </c>
      <c r="E414" s="311">
        <f t="shared" si="58"/>
        <v>0</v>
      </c>
      <c r="F414" s="311">
        <f t="shared" si="59"/>
        <v>0</v>
      </c>
      <c r="G414" s="311">
        <f t="shared" si="54"/>
        <v>0</v>
      </c>
      <c r="H414" s="311">
        <f t="shared" si="60"/>
        <v>0</v>
      </c>
      <c r="I414" s="300">
        <f t="shared" si="61"/>
        <v>0</v>
      </c>
      <c r="J414" s="300">
        <f t="shared" si="62"/>
        <v>0</v>
      </c>
    </row>
    <row r="415" spans="1:10" x14ac:dyDescent="0.2">
      <c r="A415" s="307">
        <f>IF('Aug08'!$M98=" ",0,ROUND('Aug08'!$M98,0))</f>
        <v>0</v>
      </c>
      <c r="B415" s="307">
        <f t="shared" si="55"/>
        <v>90</v>
      </c>
      <c r="C415" s="300">
        <f t="shared" si="56"/>
        <v>0</v>
      </c>
      <c r="D415" s="300">
        <f t="shared" si="57"/>
        <v>0</v>
      </c>
      <c r="E415" s="311">
        <f t="shared" si="58"/>
        <v>0</v>
      </c>
      <c r="F415" s="311">
        <f t="shared" si="59"/>
        <v>0</v>
      </c>
      <c r="G415" s="311">
        <f t="shared" si="54"/>
        <v>0</v>
      </c>
      <c r="H415" s="311">
        <f t="shared" si="60"/>
        <v>0</v>
      </c>
      <c r="I415" s="300">
        <f t="shared" si="61"/>
        <v>0</v>
      </c>
      <c r="J415" s="300">
        <f t="shared" si="62"/>
        <v>0</v>
      </c>
    </row>
    <row r="416" spans="1:10" x14ac:dyDescent="0.2">
      <c r="A416" s="307">
        <f>IF('Aug08'!$M99=" ",0,ROUND('Aug08'!$M99,0))</f>
        <v>0</v>
      </c>
      <c r="B416" s="307">
        <f t="shared" si="55"/>
        <v>90</v>
      </c>
      <c r="C416" s="300">
        <f t="shared" si="56"/>
        <v>0</v>
      </c>
      <c r="D416" s="300">
        <f t="shared" si="57"/>
        <v>0</v>
      </c>
      <c r="E416" s="311">
        <f t="shared" si="58"/>
        <v>0</v>
      </c>
      <c r="F416" s="311">
        <f t="shared" si="59"/>
        <v>0</v>
      </c>
      <c r="G416" s="311">
        <f t="shared" si="54"/>
        <v>0</v>
      </c>
      <c r="H416" s="311">
        <f t="shared" si="60"/>
        <v>0</v>
      </c>
      <c r="I416" s="300">
        <f t="shared" si="61"/>
        <v>0</v>
      </c>
      <c r="J416" s="300">
        <f t="shared" si="62"/>
        <v>0</v>
      </c>
    </row>
    <row r="417" spans="1:10" x14ac:dyDescent="0.2">
      <c r="A417" s="307">
        <f>IF('Aug08'!$M100=" ",0,ROUND('Aug08'!$M100,0))</f>
        <v>0</v>
      </c>
      <c r="B417" s="307">
        <f t="shared" si="55"/>
        <v>90</v>
      </c>
      <c r="C417" s="300">
        <f t="shared" si="56"/>
        <v>0</v>
      </c>
      <c r="D417" s="300">
        <f t="shared" si="57"/>
        <v>0</v>
      </c>
      <c r="E417" s="311">
        <f t="shared" si="58"/>
        <v>0</v>
      </c>
      <c r="F417" s="311">
        <f t="shared" si="59"/>
        <v>0</v>
      </c>
      <c r="G417" s="311">
        <f t="shared" si="54"/>
        <v>0</v>
      </c>
      <c r="H417" s="311">
        <f t="shared" si="60"/>
        <v>0</v>
      </c>
      <c r="I417" s="300">
        <f t="shared" si="61"/>
        <v>0</v>
      </c>
      <c r="J417" s="300">
        <f t="shared" si="62"/>
        <v>0</v>
      </c>
    </row>
    <row r="418" spans="1:10" x14ac:dyDescent="0.2">
      <c r="A418" s="307">
        <f>IF('Aug08'!$M101=" ",0,ROUND('Aug08'!$M101,0))</f>
        <v>0</v>
      </c>
      <c r="B418" s="307">
        <f t="shared" si="55"/>
        <v>90</v>
      </c>
      <c r="C418" s="300">
        <f t="shared" si="56"/>
        <v>0</v>
      </c>
      <c r="D418" s="300">
        <f t="shared" si="57"/>
        <v>0</v>
      </c>
      <c r="E418" s="311">
        <f t="shared" si="58"/>
        <v>0</v>
      </c>
      <c r="F418" s="311">
        <f t="shared" si="59"/>
        <v>0</v>
      </c>
      <c r="G418" s="311">
        <f t="shared" si="54"/>
        <v>0</v>
      </c>
      <c r="H418" s="311">
        <f t="shared" si="60"/>
        <v>0</v>
      </c>
      <c r="I418" s="300">
        <f t="shared" si="61"/>
        <v>0</v>
      </c>
      <c r="J418" s="300">
        <f t="shared" si="62"/>
        <v>0</v>
      </c>
    </row>
    <row r="419" spans="1:10" x14ac:dyDescent="0.2">
      <c r="A419" s="307">
        <f>IF('Aug08'!$M102=" ",0,ROUND('Aug08'!$M102,0))</f>
        <v>0</v>
      </c>
      <c r="B419" s="307">
        <f t="shared" si="55"/>
        <v>90</v>
      </c>
      <c r="C419" s="300">
        <f t="shared" si="56"/>
        <v>0</v>
      </c>
      <c r="D419" s="300">
        <f t="shared" si="57"/>
        <v>0</v>
      </c>
      <c r="E419" s="311">
        <f t="shared" si="58"/>
        <v>0</v>
      </c>
      <c r="F419" s="311">
        <f t="shared" si="59"/>
        <v>0</v>
      </c>
      <c r="G419" s="311">
        <f t="shared" si="54"/>
        <v>0</v>
      </c>
      <c r="H419" s="311">
        <f t="shared" si="60"/>
        <v>0</v>
      </c>
      <c r="I419" s="300">
        <f t="shared" si="61"/>
        <v>0</v>
      </c>
      <c r="J419" s="300">
        <f t="shared" si="62"/>
        <v>0</v>
      </c>
    </row>
    <row r="420" spans="1:10" x14ac:dyDescent="0.2">
      <c r="A420" s="307">
        <f>IF('Aug08'!$M103=" ",0,ROUND('Aug08'!$M103,0))</f>
        <v>0</v>
      </c>
      <c r="B420" s="307">
        <f t="shared" si="55"/>
        <v>90</v>
      </c>
      <c r="C420" s="300">
        <f t="shared" si="56"/>
        <v>0</v>
      </c>
      <c r="D420" s="300">
        <f t="shared" si="57"/>
        <v>0</v>
      </c>
      <c r="E420" s="311">
        <f t="shared" si="58"/>
        <v>0</v>
      </c>
      <c r="F420" s="311">
        <f t="shared" si="59"/>
        <v>0</v>
      </c>
      <c r="G420" s="311">
        <f t="shared" si="54"/>
        <v>0</v>
      </c>
      <c r="H420" s="311">
        <f t="shared" si="60"/>
        <v>0</v>
      </c>
      <c r="I420" s="300">
        <f t="shared" si="61"/>
        <v>0</v>
      </c>
      <c r="J420" s="300">
        <f t="shared" si="62"/>
        <v>0</v>
      </c>
    </row>
    <row r="421" spans="1:10" x14ac:dyDescent="0.2">
      <c r="A421" s="307">
        <f>IF('Aug08'!$M104=" ",0,ROUND('Aug08'!$M104,0))</f>
        <v>0</v>
      </c>
      <c r="B421" s="307">
        <f t="shared" si="55"/>
        <v>90</v>
      </c>
      <c r="C421" s="300">
        <f t="shared" si="56"/>
        <v>0</v>
      </c>
      <c r="D421" s="300">
        <f t="shared" si="57"/>
        <v>0</v>
      </c>
      <c r="E421" s="311">
        <f t="shared" si="58"/>
        <v>0</v>
      </c>
      <c r="F421" s="311">
        <f t="shared" si="59"/>
        <v>0</v>
      </c>
      <c r="G421" s="311">
        <f t="shared" si="54"/>
        <v>0</v>
      </c>
      <c r="H421" s="311">
        <f t="shared" si="60"/>
        <v>0</v>
      </c>
      <c r="I421" s="300">
        <f t="shared" si="61"/>
        <v>0</v>
      </c>
      <c r="J421" s="300">
        <f t="shared" si="62"/>
        <v>0</v>
      </c>
    </row>
    <row r="422" spans="1:10" x14ac:dyDescent="0.2">
      <c r="A422" s="307">
        <f>IF('Aug08'!$M105=" ",0,ROUND('Aug08'!$M105,0))</f>
        <v>0</v>
      </c>
      <c r="B422" s="307">
        <f t="shared" si="55"/>
        <v>90</v>
      </c>
      <c r="C422" s="300">
        <f t="shared" si="56"/>
        <v>0</v>
      </c>
      <c r="D422" s="300">
        <f t="shared" si="57"/>
        <v>0</v>
      </c>
      <c r="E422" s="311">
        <f t="shared" si="58"/>
        <v>0</v>
      </c>
      <c r="F422" s="311">
        <f t="shared" si="59"/>
        <v>0</v>
      </c>
      <c r="G422" s="311">
        <f t="shared" si="54"/>
        <v>0</v>
      </c>
      <c r="H422" s="311">
        <f t="shared" si="60"/>
        <v>0</v>
      </c>
      <c r="I422" s="300">
        <f t="shared" si="61"/>
        <v>0</v>
      </c>
      <c r="J422" s="300">
        <f t="shared" si="62"/>
        <v>0</v>
      </c>
    </row>
    <row r="423" spans="1:10" x14ac:dyDescent="0.2">
      <c r="A423" s="307">
        <f>IF('Sep08'!$M11=" ",0,ROUND('Sep08'!$M11,0))</f>
        <v>0</v>
      </c>
      <c r="B423" s="307">
        <f t="shared" si="55"/>
        <v>90</v>
      </c>
      <c r="C423" s="300">
        <f t="shared" si="56"/>
        <v>0</v>
      </c>
      <c r="D423" s="300">
        <f t="shared" si="57"/>
        <v>0</v>
      </c>
      <c r="E423" s="311">
        <f t="shared" si="58"/>
        <v>0</v>
      </c>
      <c r="F423" s="311">
        <f t="shared" si="59"/>
        <v>0</v>
      </c>
      <c r="G423" s="311">
        <f t="shared" si="54"/>
        <v>0</v>
      </c>
      <c r="H423" s="311">
        <f t="shared" si="60"/>
        <v>0</v>
      </c>
      <c r="I423" s="300">
        <f t="shared" si="61"/>
        <v>0</v>
      </c>
      <c r="J423" s="300">
        <f t="shared" si="62"/>
        <v>0</v>
      </c>
    </row>
    <row r="424" spans="1:10" x14ac:dyDescent="0.2">
      <c r="A424" s="307">
        <f>IF('Sep08'!$M12=" ",0,ROUND('Sep08'!$M12,0))</f>
        <v>0</v>
      </c>
      <c r="B424" s="307">
        <f t="shared" si="55"/>
        <v>90</v>
      </c>
      <c r="C424" s="300">
        <f t="shared" si="56"/>
        <v>0</v>
      </c>
      <c r="D424" s="300">
        <f t="shared" si="57"/>
        <v>0</v>
      </c>
      <c r="E424" s="311">
        <f t="shared" si="58"/>
        <v>0</v>
      </c>
      <c r="F424" s="311">
        <f t="shared" si="59"/>
        <v>0</v>
      </c>
      <c r="G424" s="311">
        <f t="shared" si="54"/>
        <v>0</v>
      </c>
      <c r="H424" s="311">
        <f t="shared" si="60"/>
        <v>0</v>
      </c>
      <c r="I424" s="300">
        <f t="shared" si="61"/>
        <v>0</v>
      </c>
      <c r="J424" s="300">
        <f t="shared" si="62"/>
        <v>0</v>
      </c>
    </row>
    <row r="425" spans="1:10" x14ac:dyDescent="0.2">
      <c r="A425" s="307">
        <f>IF('Sep08'!$M13=" ",0,ROUND('Sep08'!$M13,0))</f>
        <v>0</v>
      </c>
      <c r="B425" s="307">
        <f t="shared" si="55"/>
        <v>90</v>
      </c>
      <c r="C425" s="300">
        <f t="shared" si="56"/>
        <v>0</v>
      </c>
      <c r="D425" s="300">
        <f t="shared" si="57"/>
        <v>0</v>
      </c>
      <c r="E425" s="311">
        <f t="shared" si="58"/>
        <v>0</v>
      </c>
      <c r="F425" s="311">
        <f t="shared" si="59"/>
        <v>0</v>
      </c>
      <c r="G425" s="311">
        <f t="shared" si="54"/>
        <v>0</v>
      </c>
      <c r="H425" s="311">
        <f t="shared" si="60"/>
        <v>0</v>
      </c>
      <c r="I425" s="300">
        <f t="shared" si="61"/>
        <v>0</v>
      </c>
      <c r="J425" s="300">
        <f t="shared" si="62"/>
        <v>0</v>
      </c>
    </row>
    <row r="426" spans="1:10" x14ac:dyDescent="0.2">
      <c r="A426" s="307">
        <f>IF('Sep08'!$M14=" ",0,ROUND('Sep08'!$M14,0))</f>
        <v>0</v>
      </c>
      <c r="B426" s="307">
        <f t="shared" si="55"/>
        <v>90</v>
      </c>
      <c r="C426" s="300">
        <f t="shared" si="56"/>
        <v>0</v>
      </c>
      <c r="D426" s="300">
        <f t="shared" si="57"/>
        <v>0</v>
      </c>
      <c r="E426" s="311">
        <f t="shared" si="58"/>
        <v>0</v>
      </c>
      <c r="F426" s="311">
        <f t="shared" si="59"/>
        <v>0</v>
      </c>
      <c r="G426" s="311">
        <f t="shared" si="54"/>
        <v>0</v>
      </c>
      <c r="H426" s="311">
        <f t="shared" si="60"/>
        <v>0</v>
      </c>
      <c r="I426" s="300">
        <f t="shared" si="61"/>
        <v>0</v>
      </c>
      <c r="J426" s="300">
        <f t="shared" si="62"/>
        <v>0</v>
      </c>
    </row>
    <row r="427" spans="1:10" x14ac:dyDescent="0.2">
      <c r="A427" s="307">
        <f>IF('Sep08'!$M15=" ",0,ROUND('Sep08'!$M15,0))</f>
        <v>0</v>
      </c>
      <c r="B427" s="307">
        <f t="shared" si="55"/>
        <v>90</v>
      </c>
      <c r="C427" s="300">
        <f t="shared" si="56"/>
        <v>0</v>
      </c>
      <c r="D427" s="300">
        <f t="shared" si="57"/>
        <v>0</v>
      </c>
      <c r="E427" s="311">
        <f t="shared" si="58"/>
        <v>0</v>
      </c>
      <c r="F427" s="311">
        <f t="shared" si="59"/>
        <v>0</v>
      </c>
      <c r="G427" s="311">
        <f t="shared" si="54"/>
        <v>0</v>
      </c>
      <c r="H427" s="311">
        <f t="shared" si="60"/>
        <v>0</v>
      </c>
      <c r="I427" s="300">
        <f t="shared" si="61"/>
        <v>0</v>
      </c>
      <c r="J427" s="300">
        <f t="shared" si="62"/>
        <v>0</v>
      </c>
    </row>
    <row r="428" spans="1:10" x14ac:dyDescent="0.2">
      <c r="A428" s="307">
        <f>IF('Sep08'!$M16=" ",0,ROUND('Sep08'!$M16,0))</f>
        <v>0</v>
      </c>
      <c r="B428" s="307">
        <f t="shared" si="55"/>
        <v>90</v>
      </c>
      <c r="C428" s="300">
        <f t="shared" si="56"/>
        <v>0</v>
      </c>
      <c r="D428" s="300">
        <f t="shared" si="57"/>
        <v>0</v>
      </c>
      <c r="E428" s="311">
        <f t="shared" si="58"/>
        <v>0</v>
      </c>
      <c r="F428" s="311">
        <f t="shared" si="59"/>
        <v>0</v>
      </c>
      <c r="G428" s="311">
        <f t="shared" si="54"/>
        <v>0</v>
      </c>
      <c r="H428" s="311">
        <f t="shared" si="60"/>
        <v>0</v>
      </c>
      <c r="I428" s="300">
        <f t="shared" si="61"/>
        <v>0</v>
      </c>
      <c r="J428" s="300">
        <f t="shared" si="62"/>
        <v>0</v>
      </c>
    </row>
    <row r="429" spans="1:10" x14ac:dyDescent="0.2">
      <c r="A429" s="307">
        <f>IF('Sep08'!$M17=" ",0,ROUND('Sep08'!$M17,0))</f>
        <v>0</v>
      </c>
      <c r="B429" s="307">
        <f t="shared" si="55"/>
        <v>90</v>
      </c>
      <c r="C429" s="300">
        <f t="shared" si="56"/>
        <v>0</v>
      </c>
      <c r="D429" s="300">
        <f t="shared" si="57"/>
        <v>0</v>
      </c>
      <c r="E429" s="311">
        <f t="shared" si="58"/>
        <v>0</v>
      </c>
      <c r="F429" s="311">
        <f t="shared" si="59"/>
        <v>0</v>
      </c>
      <c r="G429" s="311">
        <f t="shared" si="54"/>
        <v>0</v>
      </c>
      <c r="H429" s="311">
        <f t="shared" si="60"/>
        <v>0</v>
      </c>
      <c r="I429" s="300">
        <f t="shared" si="61"/>
        <v>0</v>
      </c>
      <c r="J429" s="300">
        <f t="shared" si="62"/>
        <v>0</v>
      </c>
    </row>
    <row r="430" spans="1:10" x14ac:dyDescent="0.2">
      <c r="A430" s="307">
        <f>IF('Sep08'!$M18=" ",0,ROUND('Sep08'!$M18,0))</f>
        <v>0</v>
      </c>
      <c r="B430" s="307">
        <f t="shared" si="55"/>
        <v>90</v>
      </c>
      <c r="C430" s="300">
        <f t="shared" si="56"/>
        <v>0</v>
      </c>
      <c r="D430" s="300">
        <f t="shared" si="57"/>
        <v>0</v>
      </c>
      <c r="E430" s="311">
        <f t="shared" si="58"/>
        <v>0</v>
      </c>
      <c r="F430" s="311">
        <f t="shared" si="59"/>
        <v>0</v>
      </c>
      <c r="G430" s="311">
        <f t="shared" si="54"/>
        <v>0</v>
      </c>
      <c r="H430" s="311">
        <f t="shared" si="60"/>
        <v>0</v>
      </c>
      <c r="I430" s="300">
        <f t="shared" si="61"/>
        <v>0</v>
      </c>
      <c r="J430" s="300">
        <f t="shared" si="62"/>
        <v>0</v>
      </c>
    </row>
    <row r="431" spans="1:10" x14ac:dyDescent="0.2">
      <c r="A431" s="307">
        <f>IF('Sep08'!$M19=" ",0,ROUND('Sep08'!$M19,0))</f>
        <v>0</v>
      </c>
      <c r="B431" s="307">
        <f t="shared" si="55"/>
        <v>90</v>
      </c>
      <c r="C431" s="300">
        <f t="shared" si="56"/>
        <v>0</v>
      </c>
      <c r="D431" s="300">
        <f t="shared" si="57"/>
        <v>0</v>
      </c>
      <c r="E431" s="311">
        <f t="shared" si="58"/>
        <v>0</v>
      </c>
      <c r="F431" s="311">
        <f t="shared" si="59"/>
        <v>0</v>
      </c>
      <c r="G431" s="311">
        <f t="shared" si="54"/>
        <v>0</v>
      </c>
      <c r="H431" s="311">
        <f t="shared" si="60"/>
        <v>0</v>
      </c>
      <c r="I431" s="300">
        <f t="shared" si="61"/>
        <v>0</v>
      </c>
      <c r="J431" s="300">
        <f t="shared" si="62"/>
        <v>0</v>
      </c>
    </row>
    <row r="432" spans="1:10" x14ac:dyDescent="0.2">
      <c r="A432" s="307">
        <f>IF('Sep08'!$M20=" ",0,ROUND('Sep08'!$M20,0))</f>
        <v>0</v>
      </c>
      <c r="B432" s="307">
        <f t="shared" si="55"/>
        <v>90</v>
      </c>
      <c r="C432" s="300">
        <f t="shared" si="56"/>
        <v>0</v>
      </c>
      <c r="D432" s="300">
        <f t="shared" si="57"/>
        <v>0</v>
      </c>
      <c r="E432" s="311">
        <f t="shared" si="58"/>
        <v>0</v>
      </c>
      <c r="F432" s="311">
        <f t="shared" si="59"/>
        <v>0</v>
      </c>
      <c r="G432" s="311">
        <f t="shared" si="54"/>
        <v>0</v>
      </c>
      <c r="H432" s="311">
        <f t="shared" si="60"/>
        <v>0</v>
      </c>
      <c r="I432" s="300">
        <f t="shared" si="61"/>
        <v>0</v>
      </c>
      <c r="J432" s="300">
        <f t="shared" si="62"/>
        <v>0</v>
      </c>
    </row>
    <row r="433" spans="1:10" x14ac:dyDescent="0.2">
      <c r="A433" s="307">
        <f>IF('Sep08'!$M21=" ",0,ROUND('Sep08'!$M21,0))</f>
        <v>0</v>
      </c>
      <c r="B433" s="307">
        <f t="shared" si="55"/>
        <v>90</v>
      </c>
      <c r="C433" s="300">
        <f t="shared" si="56"/>
        <v>0</v>
      </c>
      <c r="D433" s="300">
        <f t="shared" si="57"/>
        <v>0</v>
      </c>
      <c r="E433" s="311">
        <f t="shared" si="58"/>
        <v>0</v>
      </c>
      <c r="F433" s="311">
        <f t="shared" si="59"/>
        <v>0</v>
      </c>
      <c r="G433" s="311">
        <f t="shared" si="54"/>
        <v>0</v>
      </c>
      <c r="H433" s="311">
        <f t="shared" si="60"/>
        <v>0</v>
      </c>
      <c r="I433" s="300">
        <f t="shared" si="61"/>
        <v>0</v>
      </c>
      <c r="J433" s="300">
        <f t="shared" si="62"/>
        <v>0</v>
      </c>
    </row>
    <row r="434" spans="1:10" x14ac:dyDescent="0.2">
      <c r="A434" s="307">
        <f>IF('Sep08'!$M22=" ",0,ROUND('Sep08'!$M22,0))</f>
        <v>0</v>
      </c>
      <c r="B434" s="307">
        <f t="shared" si="55"/>
        <v>90</v>
      </c>
      <c r="C434" s="300">
        <f t="shared" si="56"/>
        <v>0</v>
      </c>
      <c r="D434" s="300">
        <f t="shared" si="57"/>
        <v>0</v>
      </c>
      <c r="E434" s="311">
        <f t="shared" si="58"/>
        <v>0</v>
      </c>
      <c r="F434" s="311">
        <f t="shared" si="59"/>
        <v>0</v>
      </c>
      <c r="G434" s="311">
        <f t="shared" si="54"/>
        <v>0</v>
      </c>
      <c r="H434" s="311">
        <f t="shared" si="60"/>
        <v>0</v>
      </c>
      <c r="I434" s="300">
        <f t="shared" si="61"/>
        <v>0</v>
      </c>
      <c r="J434" s="300">
        <f t="shared" si="62"/>
        <v>0</v>
      </c>
    </row>
    <row r="435" spans="1:10" x14ac:dyDescent="0.2">
      <c r="A435" s="307">
        <f>IF('Sep08'!$M23=" ",0,ROUND('Sep08'!$M23,0))</f>
        <v>0</v>
      </c>
      <c r="B435" s="307">
        <f t="shared" si="55"/>
        <v>90</v>
      </c>
      <c r="C435" s="300">
        <f t="shared" si="56"/>
        <v>0</v>
      </c>
      <c r="D435" s="300">
        <f t="shared" si="57"/>
        <v>0</v>
      </c>
      <c r="E435" s="311">
        <f t="shared" si="58"/>
        <v>0</v>
      </c>
      <c r="F435" s="311">
        <f t="shared" si="59"/>
        <v>0</v>
      </c>
      <c r="G435" s="311">
        <f t="shared" si="54"/>
        <v>0</v>
      </c>
      <c r="H435" s="311">
        <f t="shared" si="60"/>
        <v>0</v>
      </c>
      <c r="I435" s="300">
        <f t="shared" si="61"/>
        <v>0</v>
      </c>
      <c r="J435" s="300">
        <f t="shared" si="62"/>
        <v>0</v>
      </c>
    </row>
    <row r="436" spans="1:10" x14ac:dyDescent="0.2">
      <c r="A436" s="307">
        <f>IF('Sep08'!$M24=" ",0,ROUND('Sep08'!$M24,0))</f>
        <v>0</v>
      </c>
      <c r="B436" s="307">
        <f t="shared" si="55"/>
        <v>90</v>
      </c>
      <c r="C436" s="300">
        <f t="shared" si="56"/>
        <v>0</v>
      </c>
      <c r="D436" s="300">
        <f t="shared" si="57"/>
        <v>0</v>
      </c>
      <c r="E436" s="311">
        <f t="shared" si="58"/>
        <v>0</v>
      </c>
      <c r="F436" s="311">
        <f t="shared" si="59"/>
        <v>0</v>
      </c>
      <c r="G436" s="311">
        <f t="shared" si="54"/>
        <v>0</v>
      </c>
      <c r="H436" s="311">
        <f t="shared" si="60"/>
        <v>0</v>
      </c>
      <c r="I436" s="300">
        <f t="shared" si="61"/>
        <v>0</v>
      </c>
      <c r="J436" s="300">
        <f t="shared" si="62"/>
        <v>0</v>
      </c>
    </row>
    <row r="437" spans="1:10" x14ac:dyDescent="0.2">
      <c r="A437" s="307">
        <f>IF('Sep08'!$M25=" ",0,ROUND('Sep08'!$M25,0))</f>
        <v>0</v>
      </c>
      <c r="B437" s="307">
        <f t="shared" si="55"/>
        <v>90</v>
      </c>
      <c r="C437" s="300">
        <f t="shared" si="56"/>
        <v>0</v>
      </c>
      <c r="D437" s="300">
        <f t="shared" si="57"/>
        <v>0</v>
      </c>
      <c r="E437" s="311">
        <f t="shared" si="58"/>
        <v>0</v>
      </c>
      <c r="F437" s="311">
        <f t="shared" si="59"/>
        <v>0</v>
      </c>
      <c r="G437" s="311">
        <f t="shared" si="54"/>
        <v>0</v>
      </c>
      <c r="H437" s="311">
        <f t="shared" si="60"/>
        <v>0</v>
      </c>
      <c r="I437" s="300">
        <f t="shared" si="61"/>
        <v>0</v>
      </c>
      <c r="J437" s="300">
        <f t="shared" si="62"/>
        <v>0</v>
      </c>
    </row>
    <row r="438" spans="1:10" x14ac:dyDescent="0.2">
      <c r="A438" s="307">
        <f>IF('Sep08'!$M26=" ",0,ROUND('Sep08'!$M26,0))</f>
        <v>0</v>
      </c>
      <c r="B438" s="307">
        <f t="shared" si="55"/>
        <v>90</v>
      </c>
      <c r="C438" s="300">
        <f t="shared" si="56"/>
        <v>0</v>
      </c>
      <c r="D438" s="300">
        <f t="shared" si="57"/>
        <v>0</v>
      </c>
      <c r="E438" s="311">
        <f t="shared" si="58"/>
        <v>0</v>
      </c>
      <c r="F438" s="311">
        <f t="shared" si="59"/>
        <v>0</v>
      </c>
      <c r="G438" s="311">
        <f t="shared" si="54"/>
        <v>0</v>
      </c>
      <c r="H438" s="311">
        <f t="shared" si="60"/>
        <v>0</v>
      </c>
      <c r="I438" s="300">
        <f t="shared" si="61"/>
        <v>0</v>
      </c>
      <c r="J438" s="300">
        <f t="shared" si="62"/>
        <v>0</v>
      </c>
    </row>
    <row r="439" spans="1:10" x14ac:dyDescent="0.2">
      <c r="A439" s="307">
        <f>IF('Sep08'!$M27=" ",0,ROUND('Sep08'!$M27,0))</f>
        <v>0</v>
      </c>
      <c r="B439" s="307">
        <f t="shared" si="55"/>
        <v>90</v>
      </c>
      <c r="C439" s="300">
        <f t="shared" si="56"/>
        <v>0</v>
      </c>
      <c r="D439" s="300">
        <f t="shared" si="57"/>
        <v>0</v>
      </c>
      <c r="E439" s="311">
        <f t="shared" si="58"/>
        <v>0</v>
      </c>
      <c r="F439" s="311">
        <f t="shared" si="59"/>
        <v>0</v>
      </c>
      <c r="G439" s="311">
        <f t="shared" si="54"/>
        <v>0</v>
      </c>
      <c r="H439" s="311">
        <f t="shared" si="60"/>
        <v>0</v>
      </c>
      <c r="I439" s="300">
        <f t="shared" si="61"/>
        <v>0</v>
      </c>
      <c r="J439" s="300">
        <f t="shared" si="62"/>
        <v>0</v>
      </c>
    </row>
    <row r="440" spans="1:10" x14ac:dyDescent="0.2">
      <c r="A440" s="307">
        <f>IF('Sep08'!$M28=" ",0,ROUND('Sep08'!$M28,0))</f>
        <v>0</v>
      </c>
      <c r="B440" s="307">
        <f t="shared" si="55"/>
        <v>90</v>
      </c>
      <c r="C440" s="300">
        <f t="shared" si="56"/>
        <v>0</v>
      </c>
      <c r="D440" s="300">
        <f t="shared" si="57"/>
        <v>0</v>
      </c>
      <c r="E440" s="311">
        <f t="shared" si="58"/>
        <v>0</v>
      </c>
      <c r="F440" s="311">
        <f t="shared" si="59"/>
        <v>0</v>
      </c>
      <c r="G440" s="311">
        <f t="shared" si="54"/>
        <v>0</v>
      </c>
      <c r="H440" s="311">
        <f t="shared" si="60"/>
        <v>0</v>
      </c>
      <c r="I440" s="300">
        <f t="shared" si="61"/>
        <v>0</v>
      </c>
      <c r="J440" s="300">
        <f t="shared" si="62"/>
        <v>0</v>
      </c>
    </row>
    <row r="441" spans="1:10" x14ac:dyDescent="0.2">
      <c r="A441" s="307">
        <f>IF('Sep08'!$M29=" ",0,ROUND('Sep08'!$M29,0))</f>
        <v>0</v>
      </c>
      <c r="B441" s="307">
        <f t="shared" si="55"/>
        <v>90</v>
      </c>
      <c r="C441" s="300">
        <f t="shared" si="56"/>
        <v>0</v>
      </c>
      <c r="D441" s="300">
        <f t="shared" si="57"/>
        <v>0</v>
      </c>
      <c r="E441" s="311">
        <f t="shared" si="58"/>
        <v>0</v>
      </c>
      <c r="F441" s="311">
        <f t="shared" si="59"/>
        <v>0</v>
      </c>
      <c r="G441" s="311">
        <f t="shared" si="54"/>
        <v>0</v>
      </c>
      <c r="H441" s="311">
        <f t="shared" si="60"/>
        <v>0</v>
      </c>
      <c r="I441" s="300">
        <f t="shared" si="61"/>
        <v>0</v>
      </c>
      <c r="J441" s="300">
        <f t="shared" si="62"/>
        <v>0</v>
      </c>
    </row>
    <row r="442" spans="1:10" x14ac:dyDescent="0.2">
      <c r="A442" s="307">
        <f>IF('Sep08'!$M30=" ",0,ROUND('Sep08'!$M30,0))</f>
        <v>0</v>
      </c>
      <c r="B442" s="307">
        <f t="shared" si="55"/>
        <v>90</v>
      </c>
      <c r="C442" s="300">
        <f t="shared" si="56"/>
        <v>0</v>
      </c>
      <c r="D442" s="300">
        <f t="shared" si="57"/>
        <v>0</v>
      </c>
      <c r="E442" s="311">
        <f t="shared" si="58"/>
        <v>0</v>
      </c>
      <c r="F442" s="311">
        <f t="shared" si="59"/>
        <v>0</v>
      </c>
      <c r="G442" s="311">
        <f t="shared" si="54"/>
        <v>0</v>
      </c>
      <c r="H442" s="311">
        <f t="shared" si="60"/>
        <v>0</v>
      </c>
      <c r="I442" s="300">
        <f t="shared" si="61"/>
        <v>0</v>
      </c>
      <c r="J442" s="300">
        <f t="shared" si="62"/>
        <v>0</v>
      </c>
    </row>
    <row r="443" spans="1:10" x14ac:dyDescent="0.2">
      <c r="A443" s="307">
        <f>IF('Sep08'!$M36=" ",0,ROUND('Sep08'!$M36,0))</f>
        <v>0</v>
      </c>
      <c r="B443" s="307">
        <f t="shared" si="55"/>
        <v>90</v>
      </c>
      <c r="C443" s="300">
        <f t="shared" si="56"/>
        <v>0</v>
      </c>
      <c r="D443" s="300">
        <f t="shared" si="57"/>
        <v>0</v>
      </c>
      <c r="E443" s="311">
        <f t="shared" si="58"/>
        <v>0</v>
      </c>
      <c r="F443" s="311">
        <f t="shared" si="59"/>
        <v>0</v>
      </c>
      <c r="G443" s="311">
        <f t="shared" si="54"/>
        <v>0</v>
      </c>
      <c r="H443" s="311">
        <f t="shared" si="60"/>
        <v>0</v>
      </c>
      <c r="I443" s="300">
        <f t="shared" si="61"/>
        <v>0</v>
      </c>
      <c r="J443" s="300">
        <f t="shared" si="62"/>
        <v>0</v>
      </c>
    </row>
    <row r="444" spans="1:10" x14ac:dyDescent="0.2">
      <c r="A444" s="307">
        <f>IF('Sep08'!$M37=" ",0,ROUND('Sep08'!$M37,0))</f>
        <v>0</v>
      </c>
      <c r="B444" s="307">
        <f t="shared" si="55"/>
        <v>90</v>
      </c>
      <c r="C444" s="300">
        <f t="shared" si="56"/>
        <v>0</v>
      </c>
      <c r="D444" s="300">
        <f t="shared" si="57"/>
        <v>0</v>
      </c>
      <c r="E444" s="311">
        <f t="shared" si="58"/>
        <v>0</v>
      </c>
      <c r="F444" s="311">
        <f t="shared" si="59"/>
        <v>0</v>
      </c>
      <c r="G444" s="311">
        <f t="shared" si="54"/>
        <v>0</v>
      </c>
      <c r="H444" s="311">
        <f t="shared" si="60"/>
        <v>0</v>
      </c>
      <c r="I444" s="300">
        <f t="shared" si="61"/>
        <v>0</v>
      </c>
      <c r="J444" s="300">
        <f t="shared" si="62"/>
        <v>0</v>
      </c>
    </row>
    <row r="445" spans="1:10" x14ac:dyDescent="0.2">
      <c r="A445" s="307">
        <f>IF('Sep08'!$M38=" ",0,ROUND('Sep08'!$M38,0))</f>
        <v>0</v>
      </c>
      <c r="B445" s="307">
        <f t="shared" si="55"/>
        <v>90</v>
      </c>
      <c r="C445" s="300">
        <f t="shared" si="56"/>
        <v>0</v>
      </c>
      <c r="D445" s="300">
        <f t="shared" si="57"/>
        <v>0</v>
      </c>
      <c r="E445" s="311">
        <f t="shared" si="58"/>
        <v>0</v>
      </c>
      <c r="F445" s="311">
        <f t="shared" si="59"/>
        <v>0</v>
      </c>
      <c r="G445" s="311">
        <f t="shared" si="54"/>
        <v>0</v>
      </c>
      <c r="H445" s="311">
        <f t="shared" si="60"/>
        <v>0</v>
      </c>
      <c r="I445" s="300">
        <f t="shared" si="61"/>
        <v>0</v>
      </c>
      <c r="J445" s="300">
        <f t="shared" si="62"/>
        <v>0</v>
      </c>
    </row>
    <row r="446" spans="1:10" x14ac:dyDescent="0.2">
      <c r="A446" s="307">
        <f>IF('Sep08'!$M39=" ",0,ROUND('Sep08'!$M39,0))</f>
        <v>0</v>
      </c>
      <c r="B446" s="307">
        <f t="shared" si="55"/>
        <v>90</v>
      </c>
      <c r="C446" s="300">
        <f t="shared" si="56"/>
        <v>0</v>
      </c>
      <c r="D446" s="300">
        <f t="shared" si="57"/>
        <v>0</v>
      </c>
      <c r="E446" s="311">
        <f t="shared" si="58"/>
        <v>0</v>
      </c>
      <c r="F446" s="311">
        <f t="shared" si="59"/>
        <v>0</v>
      </c>
      <c r="G446" s="311">
        <f t="shared" si="54"/>
        <v>0</v>
      </c>
      <c r="H446" s="311">
        <f t="shared" si="60"/>
        <v>0</v>
      </c>
      <c r="I446" s="300">
        <f t="shared" si="61"/>
        <v>0</v>
      </c>
      <c r="J446" s="300">
        <f t="shared" si="62"/>
        <v>0</v>
      </c>
    </row>
    <row r="447" spans="1:10" x14ac:dyDescent="0.2">
      <c r="A447" s="307">
        <f>IF('Sep08'!$M40=" ",0,ROUND('Sep08'!$M40,0))</f>
        <v>0</v>
      </c>
      <c r="B447" s="307">
        <f t="shared" si="55"/>
        <v>90</v>
      </c>
      <c r="C447" s="300">
        <f t="shared" si="56"/>
        <v>0</v>
      </c>
      <c r="D447" s="300">
        <f t="shared" si="57"/>
        <v>0</v>
      </c>
      <c r="E447" s="311">
        <f t="shared" si="58"/>
        <v>0</v>
      </c>
      <c r="F447" s="311">
        <f t="shared" si="59"/>
        <v>0</v>
      </c>
      <c r="G447" s="311">
        <f t="shared" si="54"/>
        <v>0</v>
      </c>
      <c r="H447" s="311">
        <f t="shared" si="60"/>
        <v>0</v>
      </c>
      <c r="I447" s="300">
        <f t="shared" si="61"/>
        <v>0</v>
      </c>
      <c r="J447" s="300">
        <f t="shared" si="62"/>
        <v>0</v>
      </c>
    </row>
    <row r="448" spans="1:10" x14ac:dyDescent="0.2">
      <c r="A448" s="307">
        <f>IF('Sep08'!$M41=" ",0,ROUND('Sep08'!$M41,0))</f>
        <v>0</v>
      </c>
      <c r="B448" s="307">
        <f t="shared" si="55"/>
        <v>90</v>
      </c>
      <c r="C448" s="300">
        <f t="shared" si="56"/>
        <v>0</v>
      </c>
      <c r="D448" s="300">
        <f t="shared" si="57"/>
        <v>0</v>
      </c>
      <c r="E448" s="311">
        <f t="shared" si="58"/>
        <v>0</v>
      </c>
      <c r="F448" s="311">
        <f t="shared" si="59"/>
        <v>0</v>
      </c>
      <c r="G448" s="311">
        <f t="shared" si="54"/>
        <v>0</v>
      </c>
      <c r="H448" s="311">
        <f t="shared" si="60"/>
        <v>0</v>
      </c>
      <c r="I448" s="300">
        <f t="shared" si="61"/>
        <v>0</v>
      </c>
      <c r="J448" s="300">
        <f t="shared" si="62"/>
        <v>0</v>
      </c>
    </row>
    <row r="449" spans="1:10" x14ac:dyDescent="0.2">
      <c r="A449" s="307">
        <f>IF('Sep08'!$M42=" ",0,ROUND('Sep08'!$M42,0))</f>
        <v>0</v>
      </c>
      <c r="B449" s="307">
        <f t="shared" si="55"/>
        <v>90</v>
      </c>
      <c r="C449" s="300">
        <f t="shared" si="56"/>
        <v>0</v>
      </c>
      <c r="D449" s="300">
        <f t="shared" si="57"/>
        <v>0</v>
      </c>
      <c r="E449" s="311">
        <f t="shared" si="58"/>
        <v>0</v>
      </c>
      <c r="F449" s="311">
        <f t="shared" si="59"/>
        <v>0</v>
      </c>
      <c r="G449" s="311">
        <f t="shared" si="54"/>
        <v>0</v>
      </c>
      <c r="H449" s="311">
        <f t="shared" si="60"/>
        <v>0</v>
      </c>
      <c r="I449" s="300">
        <f t="shared" si="61"/>
        <v>0</v>
      </c>
      <c r="J449" s="300">
        <f t="shared" si="62"/>
        <v>0</v>
      </c>
    </row>
    <row r="450" spans="1:10" x14ac:dyDescent="0.2">
      <c r="A450" s="307">
        <f>IF('Sep08'!$M43=" ",0,ROUND('Sep08'!$M43,0))</f>
        <v>0</v>
      </c>
      <c r="B450" s="307">
        <f t="shared" si="55"/>
        <v>90</v>
      </c>
      <c r="C450" s="300">
        <f t="shared" si="56"/>
        <v>0</v>
      </c>
      <c r="D450" s="300">
        <f t="shared" si="57"/>
        <v>0</v>
      </c>
      <c r="E450" s="311">
        <f t="shared" si="58"/>
        <v>0</v>
      </c>
      <c r="F450" s="311">
        <f t="shared" si="59"/>
        <v>0</v>
      </c>
      <c r="G450" s="311">
        <f t="shared" si="54"/>
        <v>0</v>
      </c>
      <c r="H450" s="311">
        <f t="shared" si="60"/>
        <v>0</v>
      </c>
      <c r="I450" s="300">
        <f t="shared" si="61"/>
        <v>0</v>
      </c>
      <c r="J450" s="300">
        <f t="shared" si="62"/>
        <v>0</v>
      </c>
    </row>
    <row r="451" spans="1:10" x14ac:dyDescent="0.2">
      <c r="A451" s="307">
        <f>IF('Sep08'!$M44=" ",0,ROUND('Sep08'!$M44,0))</f>
        <v>0</v>
      </c>
      <c r="B451" s="307">
        <f t="shared" si="55"/>
        <v>90</v>
      </c>
      <c r="C451" s="300">
        <f t="shared" si="56"/>
        <v>0</v>
      </c>
      <c r="D451" s="300">
        <f t="shared" si="57"/>
        <v>0</v>
      </c>
      <c r="E451" s="311">
        <f t="shared" si="58"/>
        <v>0</v>
      </c>
      <c r="F451" s="311">
        <f t="shared" si="59"/>
        <v>0</v>
      </c>
      <c r="G451" s="311">
        <f t="shared" si="54"/>
        <v>0</v>
      </c>
      <c r="H451" s="311">
        <f t="shared" si="60"/>
        <v>0</v>
      </c>
      <c r="I451" s="300">
        <f t="shared" si="61"/>
        <v>0</v>
      </c>
      <c r="J451" s="300">
        <f t="shared" si="62"/>
        <v>0</v>
      </c>
    </row>
    <row r="452" spans="1:10" x14ac:dyDescent="0.2">
      <c r="A452" s="307">
        <f>IF('Sep08'!$M45=" ",0,ROUND('Sep08'!$M45,0))</f>
        <v>0</v>
      </c>
      <c r="B452" s="307">
        <f t="shared" si="55"/>
        <v>90</v>
      </c>
      <c r="C452" s="300">
        <f t="shared" si="56"/>
        <v>0</v>
      </c>
      <c r="D452" s="300">
        <f t="shared" si="57"/>
        <v>0</v>
      </c>
      <c r="E452" s="311">
        <f t="shared" si="58"/>
        <v>0</v>
      </c>
      <c r="F452" s="311">
        <f t="shared" si="59"/>
        <v>0</v>
      </c>
      <c r="G452" s="311">
        <f t="shared" ref="G452:G515" si="63">G$1</f>
        <v>0</v>
      </c>
      <c r="H452" s="311">
        <f t="shared" si="60"/>
        <v>0</v>
      </c>
      <c r="I452" s="300">
        <f t="shared" si="61"/>
        <v>0</v>
      </c>
      <c r="J452" s="300">
        <f t="shared" si="62"/>
        <v>0</v>
      </c>
    </row>
    <row r="453" spans="1:10" x14ac:dyDescent="0.2">
      <c r="A453" s="307">
        <f>IF('Sep08'!$M46=" ",0,ROUND('Sep08'!$M46,0))</f>
        <v>0</v>
      </c>
      <c r="B453" s="307">
        <f t="shared" ref="B453:B516" si="64">B$1</f>
        <v>90</v>
      </c>
      <c r="C453" s="300">
        <f t="shared" ref="C453:C516" si="65">IF(A453&lt;B$1,0,IF(A453&lt;(B$1+C$1),A453-B453,C$1))</f>
        <v>0</v>
      </c>
      <c r="D453" s="300">
        <f t="shared" ref="D453:D516" si="66">IF(A453&gt;(B453+C453),A453-B453-C453,0)</f>
        <v>0</v>
      </c>
      <c r="E453" s="311">
        <f t="shared" ref="E453:E516" si="67">IF(A453&gt;D$1,(D$1-C$1-B$1)*E$1/100+(D453-D$1+C$1+B$1)*J$1/100,IF(D453&gt;0,D453*E$1/100,0))</f>
        <v>0</v>
      </c>
      <c r="F453" s="311">
        <f t="shared" ref="F453:F516" si="68">IF(A453&gt;D$1,(D$1-C$1-B$1)*F$1/100+(D453-D$1+C$1+B$1)*J$1/100,IF(D453&gt;0,D453*F$1/100,0))</f>
        <v>0</v>
      </c>
      <c r="G453" s="311">
        <f t="shared" si="63"/>
        <v>0</v>
      </c>
      <c r="H453" s="311">
        <f t="shared" ref="H453:H516" si="69">IF(A453&gt;G$1,(D$1-C$1-B$1)*H$1/100+(D453-D$1+C$1+B$1)*J$1/100,IF(D453&gt;0,D453*H$1/100,0))</f>
        <v>0</v>
      </c>
      <c r="I453" s="300">
        <f t="shared" ref="I453:I516" si="70">IF(D453&gt;0,D453*I$1/100,0)</f>
        <v>0</v>
      </c>
      <c r="J453" s="300">
        <f t="shared" ref="J453:J516" si="71">E453+I453</f>
        <v>0</v>
      </c>
    </row>
    <row r="454" spans="1:10" x14ac:dyDescent="0.2">
      <c r="A454" s="307">
        <f>IF('Sep08'!$M47=" ",0,ROUND('Sep08'!$M47,0))</f>
        <v>0</v>
      </c>
      <c r="B454" s="307">
        <f t="shared" si="64"/>
        <v>90</v>
      </c>
      <c r="C454" s="300">
        <f t="shared" si="65"/>
        <v>0</v>
      </c>
      <c r="D454" s="300">
        <f t="shared" si="66"/>
        <v>0</v>
      </c>
      <c r="E454" s="311">
        <f t="shared" si="67"/>
        <v>0</v>
      </c>
      <c r="F454" s="311">
        <f t="shared" si="68"/>
        <v>0</v>
      </c>
      <c r="G454" s="311">
        <f t="shared" si="63"/>
        <v>0</v>
      </c>
      <c r="H454" s="311">
        <f t="shared" si="69"/>
        <v>0</v>
      </c>
      <c r="I454" s="300">
        <f t="shared" si="70"/>
        <v>0</v>
      </c>
      <c r="J454" s="300">
        <f t="shared" si="71"/>
        <v>0</v>
      </c>
    </row>
    <row r="455" spans="1:10" x14ac:dyDescent="0.2">
      <c r="A455" s="307">
        <f>IF('Sep08'!$M48=" ",0,ROUND('Sep08'!$M48,0))</f>
        <v>0</v>
      </c>
      <c r="B455" s="307">
        <f t="shared" si="64"/>
        <v>90</v>
      </c>
      <c r="C455" s="300">
        <f t="shared" si="65"/>
        <v>0</v>
      </c>
      <c r="D455" s="300">
        <f t="shared" si="66"/>
        <v>0</v>
      </c>
      <c r="E455" s="311">
        <f t="shared" si="67"/>
        <v>0</v>
      </c>
      <c r="F455" s="311">
        <f t="shared" si="68"/>
        <v>0</v>
      </c>
      <c r="G455" s="311">
        <f t="shared" si="63"/>
        <v>0</v>
      </c>
      <c r="H455" s="311">
        <f t="shared" si="69"/>
        <v>0</v>
      </c>
      <c r="I455" s="300">
        <f t="shared" si="70"/>
        <v>0</v>
      </c>
      <c r="J455" s="300">
        <f t="shared" si="71"/>
        <v>0</v>
      </c>
    </row>
    <row r="456" spans="1:10" x14ac:dyDescent="0.2">
      <c r="A456" s="307">
        <f>IF('Sep08'!$M49=" ",0,ROUND('Sep08'!$M49,0))</f>
        <v>0</v>
      </c>
      <c r="B456" s="307">
        <f t="shared" si="64"/>
        <v>90</v>
      </c>
      <c r="C456" s="300">
        <f t="shared" si="65"/>
        <v>0</v>
      </c>
      <c r="D456" s="300">
        <f t="shared" si="66"/>
        <v>0</v>
      </c>
      <c r="E456" s="311">
        <f t="shared" si="67"/>
        <v>0</v>
      </c>
      <c r="F456" s="311">
        <f t="shared" si="68"/>
        <v>0</v>
      </c>
      <c r="G456" s="311">
        <f t="shared" si="63"/>
        <v>0</v>
      </c>
      <c r="H456" s="311">
        <f t="shared" si="69"/>
        <v>0</v>
      </c>
      <c r="I456" s="300">
        <f t="shared" si="70"/>
        <v>0</v>
      </c>
      <c r="J456" s="300">
        <f t="shared" si="71"/>
        <v>0</v>
      </c>
    </row>
    <row r="457" spans="1:10" x14ac:dyDescent="0.2">
      <c r="A457" s="307">
        <f>IF('Sep08'!$M50=" ",0,ROUND('Sep08'!$M50,0))</f>
        <v>0</v>
      </c>
      <c r="B457" s="307">
        <f t="shared" si="64"/>
        <v>90</v>
      </c>
      <c r="C457" s="300">
        <f t="shared" si="65"/>
        <v>0</v>
      </c>
      <c r="D457" s="300">
        <f t="shared" si="66"/>
        <v>0</v>
      </c>
      <c r="E457" s="311">
        <f t="shared" si="67"/>
        <v>0</v>
      </c>
      <c r="F457" s="311">
        <f t="shared" si="68"/>
        <v>0</v>
      </c>
      <c r="G457" s="311">
        <f t="shared" si="63"/>
        <v>0</v>
      </c>
      <c r="H457" s="311">
        <f t="shared" si="69"/>
        <v>0</v>
      </c>
      <c r="I457" s="300">
        <f t="shared" si="70"/>
        <v>0</v>
      </c>
      <c r="J457" s="300">
        <f t="shared" si="71"/>
        <v>0</v>
      </c>
    </row>
    <row r="458" spans="1:10" x14ac:dyDescent="0.2">
      <c r="A458" s="307">
        <f>IF('Sep08'!$M51=" ",0,ROUND('Sep08'!$M51,0))</f>
        <v>0</v>
      </c>
      <c r="B458" s="307">
        <f t="shared" si="64"/>
        <v>90</v>
      </c>
      <c r="C458" s="300">
        <f t="shared" si="65"/>
        <v>0</v>
      </c>
      <c r="D458" s="300">
        <f t="shared" si="66"/>
        <v>0</v>
      </c>
      <c r="E458" s="311">
        <f t="shared" si="67"/>
        <v>0</v>
      </c>
      <c r="F458" s="311">
        <f t="shared" si="68"/>
        <v>0</v>
      </c>
      <c r="G458" s="311">
        <f t="shared" si="63"/>
        <v>0</v>
      </c>
      <c r="H458" s="311">
        <f t="shared" si="69"/>
        <v>0</v>
      </c>
      <c r="I458" s="300">
        <f t="shared" si="70"/>
        <v>0</v>
      </c>
      <c r="J458" s="300">
        <f t="shared" si="71"/>
        <v>0</v>
      </c>
    </row>
    <row r="459" spans="1:10" x14ac:dyDescent="0.2">
      <c r="A459" s="307">
        <f>IF('Sep08'!$M52=" ",0,ROUND('Sep08'!$M52,0))</f>
        <v>0</v>
      </c>
      <c r="B459" s="307">
        <f t="shared" si="64"/>
        <v>90</v>
      </c>
      <c r="C459" s="300">
        <f t="shared" si="65"/>
        <v>0</v>
      </c>
      <c r="D459" s="300">
        <f t="shared" si="66"/>
        <v>0</v>
      </c>
      <c r="E459" s="311">
        <f t="shared" si="67"/>
        <v>0</v>
      </c>
      <c r="F459" s="311">
        <f t="shared" si="68"/>
        <v>0</v>
      </c>
      <c r="G459" s="311">
        <f t="shared" si="63"/>
        <v>0</v>
      </c>
      <c r="H459" s="311">
        <f t="shared" si="69"/>
        <v>0</v>
      </c>
      <c r="I459" s="300">
        <f t="shared" si="70"/>
        <v>0</v>
      </c>
      <c r="J459" s="300">
        <f t="shared" si="71"/>
        <v>0</v>
      </c>
    </row>
    <row r="460" spans="1:10" x14ac:dyDescent="0.2">
      <c r="A460" s="307">
        <f>IF('Sep08'!$M53=" ",0,ROUND('Sep08'!$M53,0))</f>
        <v>0</v>
      </c>
      <c r="B460" s="307">
        <f t="shared" si="64"/>
        <v>90</v>
      </c>
      <c r="C460" s="300">
        <f t="shared" si="65"/>
        <v>0</v>
      </c>
      <c r="D460" s="300">
        <f t="shared" si="66"/>
        <v>0</v>
      </c>
      <c r="E460" s="311">
        <f t="shared" si="67"/>
        <v>0</v>
      </c>
      <c r="F460" s="311">
        <f t="shared" si="68"/>
        <v>0</v>
      </c>
      <c r="G460" s="311">
        <f t="shared" si="63"/>
        <v>0</v>
      </c>
      <c r="H460" s="311">
        <f t="shared" si="69"/>
        <v>0</v>
      </c>
      <c r="I460" s="300">
        <f t="shared" si="70"/>
        <v>0</v>
      </c>
      <c r="J460" s="300">
        <f t="shared" si="71"/>
        <v>0</v>
      </c>
    </row>
    <row r="461" spans="1:10" x14ac:dyDescent="0.2">
      <c r="A461" s="307">
        <f>IF('Sep08'!$M54=" ",0,ROUND('Sep08'!$M54,0))</f>
        <v>0</v>
      </c>
      <c r="B461" s="307">
        <f t="shared" si="64"/>
        <v>90</v>
      </c>
      <c r="C461" s="300">
        <f t="shared" si="65"/>
        <v>0</v>
      </c>
      <c r="D461" s="300">
        <f t="shared" si="66"/>
        <v>0</v>
      </c>
      <c r="E461" s="311">
        <f t="shared" si="67"/>
        <v>0</v>
      </c>
      <c r="F461" s="311">
        <f t="shared" si="68"/>
        <v>0</v>
      </c>
      <c r="G461" s="311">
        <f t="shared" si="63"/>
        <v>0</v>
      </c>
      <c r="H461" s="311">
        <f t="shared" si="69"/>
        <v>0</v>
      </c>
      <c r="I461" s="300">
        <f t="shared" si="70"/>
        <v>0</v>
      </c>
      <c r="J461" s="300">
        <f t="shared" si="71"/>
        <v>0</v>
      </c>
    </row>
    <row r="462" spans="1:10" x14ac:dyDescent="0.2">
      <c r="A462" s="307">
        <f>IF('Sep08'!$M55=" ",0,ROUND('Sep08'!$M55,0))</f>
        <v>0</v>
      </c>
      <c r="B462" s="307">
        <f t="shared" si="64"/>
        <v>90</v>
      </c>
      <c r="C462" s="300">
        <f t="shared" si="65"/>
        <v>0</v>
      </c>
      <c r="D462" s="300">
        <f t="shared" si="66"/>
        <v>0</v>
      </c>
      <c r="E462" s="311">
        <f t="shared" si="67"/>
        <v>0</v>
      </c>
      <c r="F462" s="311">
        <f t="shared" si="68"/>
        <v>0</v>
      </c>
      <c r="G462" s="311">
        <f t="shared" si="63"/>
        <v>0</v>
      </c>
      <c r="H462" s="311">
        <f t="shared" si="69"/>
        <v>0</v>
      </c>
      <c r="I462" s="300">
        <f t="shared" si="70"/>
        <v>0</v>
      </c>
      <c r="J462" s="300">
        <f t="shared" si="71"/>
        <v>0</v>
      </c>
    </row>
    <row r="463" spans="1:10" x14ac:dyDescent="0.2">
      <c r="A463" s="307">
        <f>IF('Sep08'!$M61=" ",0,ROUND('Sep08'!$M61,0))</f>
        <v>0</v>
      </c>
      <c r="B463" s="307">
        <f t="shared" si="64"/>
        <v>90</v>
      </c>
      <c r="C463" s="300">
        <f t="shared" si="65"/>
        <v>0</v>
      </c>
      <c r="D463" s="300">
        <f t="shared" si="66"/>
        <v>0</v>
      </c>
      <c r="E463" s="311">
        <f t="shared" si="67"/>
        <v>0</v>
      </c>
      <c r="F463" s="311">
        <f t="shared" si="68"/>
        <v>0</v>
      </c>
      <c r="G463" s="311">
        <f t="shared" si="63"/>
        <v>0</v>
      </c>
      <c r="H463" s="311">
        <f t="shared" si="69"/>
        <v>0</v>
      </c>
      <c r="I463" s="300">
        <f t="shared" si="70"/>
        <v>0</v>
      </c>
      <c r="J463" s="300">
        <f t="shared" si="71"/>
        <v>0</v>
      </c>
    </row>
    <row r="464" spans="1:10" x14ac:dyDescent="0.2">
      <c r="A464" s="307">
        <f>IF('Sep08'!$M62=" ",0,ROUND('Sep08'!$M62,0))</f>
        <v>0</v>
      </c>
      <c r="B464" s="307">
        <f t="shared" si="64"/>
        <v>90</v>
      </c>
      <c r="C464" s="300">
        <f t="shared" si="65"/>
        <v>0</v>
      </c>
      <c r="D464" s="300">
        <f t="shared" si="66"/>
        <v>0</v>
      </c>
      <c r="E464" s="311">
        <f t="shared" si="67"/>
        <v>0</v>
      </c>
      <c r="F464" s="311">
        <f t="shared" si="68"/>
        <v>0</v>
      </c>
      <c r="G464" s="311">
        <f t="shared" si="63"/>
        <v>0</v>
      </c>
      <c r="H464" s="311">
        <f t="shared" si="69"/>
        <v>0</v>
      </c>
      <c r="I464" s="300">
        <f t="shared" si="70"/>
        <v>0</v>
      </c>
      <c r="J464" s="300">
        <f t="shared" si="71"/>
        <v>0</v>
      </c>
    </row>
    <row r="465" spans="1:10" x14ac:dyDescent="0.2">
      <c r="A465" s="307">
        <f>IF('Sep08'!$M63=" ",0,ROUND('Sep08'!$M63,0))</f>
        <v>0</v>
      </c>
      <c r="B465" s="307">
        <f t="shared" si="64"/>
        <v>90</v>
      </c>
      <c r="C465" s="300">
        <f t="shared" si="65"/>
        <v>0</v>
      </c>
      <c r="D465" s="300">
        <f t="shared" si="66"/>
        <v>0</v>
      </c>
      <c r="E465" s="311">
        <f t="shared" si="67"/>
        <v>0</v>
      </c>
      <c r="F465" s="311">
        <f t="shared" si="68"/>
        <v>0</v>
      </c>
      <c r="G465" s="311">
        <f t="shared" si="63"/>
        <v>0</v>
      </c>
      <c r="H465" s="311">
        <f t="shared" si="69"/>
        <v>0</v>
      </c>
      <c r="I465" s="300">
        <f t="shared" si="70"/>
        <v>0</v>
      </c>
      <c r="J465" s="300">
        <f t="shared" si="71"/>
        <v>0</v>
      </c>
    </row>
    <row r="466" spans="1:10" x14ac:dyDescent="0.2">
      <c r="A466" s="307">
        <f>IF('Sep08'!$M64=" ",0,ROUND('Sep08'!$M64,0))</f>
        <v>0</v>
      </c>
      <c r="B466" s="307">
        <f t="shared" si="64"/>
        <v>90</v>
      </c>
      <c r="C466" s="300">
        <f t="shared" si="65"/>
        <v>0</v>
      </c>
      <c r="D466" s="300">
        <f t="shared" si="66"/>
        <v>0</v>
      </c>
      <c r="E466" s="311">
        <f t="shared" si="67"/>
        <v>0</v>
      </c>
      <c r="F466" s="311">
        <f t="shared" si="68"/>
        <v>0</v>
      </c>
      <c r="G466" s="311">
        <f t="shared" si="63"/>
        <v>0</v>
      </c>
      <c r="H466" s="311">
        <f t="shared" si="69"/>
        <v>0</v>
      </c>
      <c r="I466" s="300">
        <f t="shared" si="70"/>
        <v>0</v>
      </c>
      <c r="J466" s="300">
        <f t="shared" si="71"/>
        <v>0</v>
      </c>
    </row>
    <row r="467" spans="1:10" x14ac:dyDescent="0.2">
      <c r="A467" s="307">
        <f>IF('Sep08'!$M65=" ",0,ROUND('Sep08'!$M65,0))</f>
        <v>0</v>
      </c>
      <c r="B467" s="307">
        <f t="shared" si="64"/>
        <v>90</v>
      </c>
      <c r="C467" s="300">
        <f t="shared" si="65"/>
        <v>0</v>
      </c>
      <c r="D467" s="300">
        <f t="shared" si="66"/>
        <v>0</v>
      </c>
      <c r="E467" s="311">
        <f t="shared" si="67"/>
        <v>0</v>
      </c>
      <c r="F467" s="311">
        <f t="shared" si="68"/>
        <v>0</v>
      </c>
      <c r="G467" s="311">
        <f t="shared" si="63"/>
        <v>0</v>
      </c>
      <c r="H467" s="311">
        <f t="shared" si="69"/>
        <v>0</v>
      </c>
      <c r="I467" s="300">
        <f t="shared" si="70"/>
        <v>0</v>
      </c>
      <c r="J467" s="300">
        <f t="shared" si="71"/>
        <v>0</v>
      </c>
    </row>
    <row r="468" spans="1:10" x14ac:dyDescent="0.2">
      <c r="A468" s="307">
        <f>IF('Sep08'!$M66=" ",0,ROUND('Sep08'!$M66,0))</f>
        <v>0</v>
      </c>
      <c r="B468" s="307">
        <f t="shared" si="64"/>
        <v>90</v>
      </c>
      <c r="C468" s="300">
        <f t="shared" si="65"/>
        <v>0</v>
      </c>
      <c r="D468" s="300">
        <f t="shared" si="66"/>
        <v>0</v>
      </c>
      <c r="E468" s="311">
        <f t="shared" si="67"/>
        <v>0</v>
      </c>
      <c r="F468" s="311">
        <f t="shared" si="68"/>
        <v>0</v>
      </c>
      <c r="G468" s="311">
        <f t="shared" si="63"/>
        <v>0</v>
      </c>
      <c r="H468" s="311">
        <f t="shared" si="69"/>
        <v>0</v>
      </c>
      <c r="I468" s="300">
        <f t="shared" si="70"/>
        <v>0</v>
      </c>
      <c r="J468" s="300">
        <f t="shared" si="71"/>
        <v>0</v>
      </c>
    </row>
    <row r="469" spans="1:10" x14ac:dyDescent="0.2">
      <c r="A469" s="307">
        <f>IF('Sep08'!$M67=" ",0,ROUND('Sep08'!$M67,0))</f>
        <v>0</v>
      </c>
      <c r="B469" s="307">
        <f t="shared" si="64"/>
        <v>90</v>
      </c>
      <c r="C469" s="300">
        <f t="shared" si="65"/>
        <v>0</v>
      </c>
      <c r="D469" s="300">
        <f t="shared" si="66"/>
        <v>0</v>
      </c>
      <c r="E469" s="311">
        <f t="shared" si="67"/>
        <v>0</v>
      </c>
      <c r="F469" s="311">
        <f t="shared" si="68"/>
        <v>0</v>
      </c>
      <c r="G469" s="311">
        <f t="shared" si="63"/>
        <v>0</v>
      </c>
      <c r="H469" s="311">
        <f t="shared" si="69"/>
        <v>0</v>
      </c>
      <c r="I469" s="300">
        <f t="shared" si="70"/>
        <v>0</v>
      </c>
      <c r="J469" s="300">
        <f t="shared" si="71"/>
        <v>0</v>
      </c>
    </row>
    <row r="470" spans="1:10" x14ac:dyDescent="0.2">
      <c r="A470" s="307">
        <f>IF('Sep08'!$M68=" ",0,ROUND('Sep08'!$M68,0))</f>
        <v>0</v>
      </c>
      <c r="B470" s="307">
        <f t="shared" si="64"/>
        <v>90</v>
      </c>
      <c r="C470" s="300">
        <f t="shared" si="65"/>
        <v>0</v>
      </c>
      <c r="D470" s="300">
        <f t="shared" si="66"/>
        <v>0</v>
      </c>
      <c r="E470" s="311">
        <f t="shared" si="67"/>
        <v>0</v>
      </c>
      <c r="F470" s="311">
        <f t="shared" si="68"/>
        <v>0</v>
      </c>
      <c r="G470" s="311">
        <f t="shared" si="63"/>
        <v>0</v>
      </c>
      <c r="H470" s="311">
        <f t="shared" si="69"/>
        <v>0</v>
      </c>
      <c r="I470" s="300">
        <f t="shared" si="70"/>
        <v>0</v>
      </c>
      <c r="J470" s="300">
        <f t="shared" si="71"/>
        <v>0</v>
      </c>
    </row>
    <row r="471" spans="1:10" x14ac:dyDescent="0.2">
      <c r="A471" s="307">
        <f>IF('Sep08'!$M69=" ",0,ROUND('Sep08'!$M69,0))</f>
        <v>0</v>
      </c>
      <c r="B471" s="307">
        <f t="shared" si="64"/>
        <v>90</v>
      </c>
      <c r="C471" s="300">
        <f t="shared" si="65"/>
        <v>0</v>
      </c>
      <c r="D471" s="300">
        <f t="shared" si="66"/>
        <v>0</v>
      </c>
      <c r="E471" s="311">
        <f t="shared" si="67"/>
        <v>0</v>
      </c>
      <c r="F471" s="311">
        <f t="shared" si="68"/>
        <v>0</v>
      </c>
      <c r="G471" s="311">
        <f t="shared" si="63"/>
        <v>0</v>
      </c>
      <c r="H471" s="311">
        <f t="shared" si="69"/>
        <v>0</v>
      </c>
      <c r="I471" s="300">
        <f t="shared" si="70"/>
        <v>0</v>
      </c>
      <c r="J471" s="300">
        <f t="shared" si="71"/>
        <v>0</v>
      </c>
    </row>
    <row r="472" spans="1:10" x14ac:dyDescent="0.2">
      <c r="A472" s="307">
        <f>IF('Sep08'!$M70=" ",0,ROUND('Sep08'!$M70,0))</f>
        <v>0</v>
      </c>
      <c r="B472" s="307">
        <f t="shared" si="64"/>
        <v>90</v>
      </c>
      <c r="C472" s="300">
        <f t="shared" si="65"/>
        <v>0</v>
      </c>
      <c r="D472" s="300">
        <f t="shared" si="66"/>
        <v>0</v>
      </c>
      <c r="E472" s="311">
        <f t="shared" si="67"/>
        <v>0</v>
      </c>
      <c r="F472" s="311">
        <f t="shared" si="68"/>
        <v>0</v>
      </c>
      <c r="G472" s="311">
        <f t="shared" si="63"/>
        <v>0</v>
      </c>
      <c r="H472" s="311">
        <f t="shared" si="69"/>
        <v>0</v>
      </c>
      <c r="I472" s="300">
        <f t="shared" si="70"/>
        <v>0</v>
      </c>
      <c r="J472" s="300">
        <f t="shared" si="71"/>
        <v>0</v>
      </c>
    </row>
    <row r="473" spans="1:10" x14ac:dyDescent="0.2">
      <c r="A473" s="307">
        <f>IF('Sep08'!$M71=" ",0,ROUND('Sep08'!$M71,0))</f>
        <v>0</v>
      </c>
      <c r="B473" s="307">
        <f t="shared" si="64"/>
        <v>90</v>
      </c>
      <c r="C473" s="300">
        <f t="shared" si="65"/>
        <v>0</v>
      </c>
      <c r="D473" s="300">
        <f t="shared" si="66"/>
        <v>0</v>
      </c>
      <c r="E473" s="311">
        <f t="shared" si="67"/>
        <v>0</v>
      </c>
      <c r="F473" s="311">
        <f t="shared" si="68"/>
        <v>0</v>
      </c>
      <c r="G473" s="311">
        <f t="shared" si="63"/>
        <v>0</v>
      </c>
      <c r="H473" s="311">
        <f t="shared" si="69"/>
        <v>0</v>
      </c>
      <c r="I473" s="300">
        <f t="shared" si="70"/>
        <v>0</v>
      </c>
      <c r="J473" s="300">
        <f t="shared" si="71"/>
        <v>0</v>
      </c>
    </row>
    <row r="474" spans="1:10" x14ac:dyDescent="0.2">
      <c r="A474" s="307">
        <f>IF('Sep08'!$M72=" ",0,ROUND('Sep08'!$M72,0))</f>
        <v>0</v>
      </c>
      <c r="B474" s="307">
        <f t="shared" si="64"/>
        <v>90</v>
      </c>
      <c r="C474" s="300">
        <f t="shared" si="65"/>
        <v>0</v>
      </c>
      <c r="D474" s="300">
        <f t="shared" si="66"/>
        <v>0</v>
      </c>
      <c r="E474" s="311">
        <f t="shared" si="67"/>
        <v>0</v>
      </c>
      <c r="F474" s="311">
        <f t="shared" si="68"/>
        <v>0</v>
      </c>
      <c r="G474" s="311">
        <f t="shared" si="63"/>
        <v>0</v>
      </c>
      <c r="H474" s="311">
        <f t="shared" si="69"/>
        <v>0</v>
      </c>
      <c r="I474" s="300">
        <f t="shared" si="70"/>
        <v>0</v>
      </c>
      <c r="J474" s="300">
        <f t="shared" si="71"/>
        <v>0</v>
      </c>
    </row>
    <row r="475" spans="1:10" x14ac:dyDescent="0.2">
      <c r="A475" s="307">
        <f>IF('Sep08'!$M73=" ",0,ROUND('Sep08'!$M73,0))</f>
        <v>0</v>
      </c>
      <c r="B475" s="307">
        <f t="shared" si="64"/>
        <v>90</v>
      </c>
      <c r="C475" s="300">
        <f t="shared" si="65"/>
        <v>0</v>
      </c>
      <c r="D475" s="300">
        <f t="shared" si="66"/>
        <v>0</v>
      </c>
      <c r="E475" s="311">
        <f t="shared" si="67"/>
        <v>0</v>
      </c>
      <c r="F475" s="311">
        <f t="shared" si="68"/>
        <v>0</v>
      </c>
      <c r="G475" s="311">
        <f t="shared" si="63"/>
        <v>0</v>
      </c>
      <c r="H475" s="311">
        <f t="shared" si="69"/>
        <v>0</v>
      </c>
      <c r="I475" s="300">
        <f t="shared" si="70"/>
        <v>0</v>
      </c>
      <c r="J475" s="300">
        <f t="shared" si="71"/>
        <v>0</v>
      </c>
    </row>
    <row r="476" spans="1:10" x14ac:dyDescent="0.2">
      <c r="A476" s="307">
        <f>IF('Sep08'!$M74=" ",0,ROUND('Sep08'!$M74,0))</f>
        <v>0</v>
      </c>
      <c r="B476" s="307">
        <f t="shared" si="64"/>
        <v>90</v>
      </c>
      <c r="C476" s="300">
        <f t="shared" si="65"/>
        <v>0</v>
      </c>
      <c r="D476" s="300">
        <f t="shared" si="66"/>
        <v>0</v>
      </c>
      <c r="E476" s="311">
        <f t="shared" si="67"/>
        <v>0</v>
      </c>
      <c r="F476" s="311">
        <f t="shared" si="68"/>
        <v>0</v>
      </c>
      <c r="G476" s="311">
        <f t="shared" si="63"/>
        <v>0</v>
      </c>
      <c r="H476" s="311">
        <f t="shared" si="69"/>
        <v>0</v>
      </c>
      <c r="I476" s="300">
        <f t="shared" si="70"/>
        <v>0</v>
      </c>
      <c r="J476" s="300">
        <f t="shared" si="71"/>
        <v>0</v>
      </c>
    </row>
    <row r="477" spans="1:10" x14ac:dyDescent="0.2">
      <c r="A477" s="307">
        <f>IF('Sep08'!$M75=" ",0,ROUND('Sep08'!$M75,0))</f>
        <v>0</v>
      </c>
      <c r="B477" s="307">
        <f t="shared" si="64"/>
        <v>90</v>
      </c>
      <c r="C477" s="300">
        <f t="shared" si="65"/>
        <v>0</v>
      </c>
      <c r="D477" s="300">
        <f t="shared" si="66"/>
        <v>0</v>
      </c>
      <c r="E477" s="311">
        <f t="shared" si="67"/>
        <v>0</v>
      </c>
      <c r="F477" s="311">
        <f t="shared" si="68"/>
        <v>0</v>
      </c>
      <c r="G477" s="311">
        <f t="shared" si="63"/>
        <v>0</v>
      </c>
      <c r="H477" s="311">
        <f t="shared" si="69"/>
        <v>0</v>
      </c>
      <c r="I477" s="300">
        <f t="shared" si="70"/>
        <v>0</v>
      </c>
      <c r="J477" s="300">
        <f t="shared" si="71"/>
        <v>0</v>
      </c>
    </row>
    <row r="478" spans="1:10" x14ac:dyDescent="0.2">
      <c r="A478" s="307">
        <f>IF('Sep08'!$M76=" ",0,ROUND('Sep08'!$M76,0))</f>
        <v>0</v>
      </c>
      <c r="B478" s="307">
        <f t="shared" si="64"/>
        <v>90</v>
      </c>
      <c r="C478" s="300">
        <f t="shared" si="65"/>
        <v>0</v>
      </c>
      <c r="D478" s="300">
        <f t="shared" si="66"/>
        <v>0</v>
      </c>
      <c r="E478" s="311">
        <f t="shared" si="67"/>
        <v>0</v>
      </c>
      <c r="F478" s="311">
        <f t="shared" si="68"/>
        <v>0</v>
      </c>
      <c r="G478" s="311">
        <f t="shared" si="63"/>
        <v>0</v>
      </c>
      <c r="H478" s="311">
        <f t="shared" si="69"/>
        <v>0</v>
      </c>
      <c r="I478" s="300">
        <f t="shared" si="70"/>
        <v>0</v>
      </c>
      <c r="J478" s="300">
        <f t="shared" si="71"/>
        <v>0</v>
      </c>
    </row>
    <row r="479" spans="1:10" x14ac:dyDescent="0.2">
      <c r="A479" s="307">
        <f>IF('Sep08'!$M77=" ",0,ROUND('Sep08'!$M77,0))</f>
        <v>0</v>
      </c>
      <c r="B479" s="307">
        <f t="shared" si="64"/>
        <v>90</v>
      </c>
      <c r="C479" s="300">
        <f t="shared" si="65"/>
        <v>0</v>
      </c>
      <c r="D479" s="300">
        <f t="shared" si="66"/>
        <v>0</v>
      </c>
      <c r="E479" s="311">
        <f t="shared" si="67"/>
        <v>0</v>
      </c>
      <c r="F479" s="311">
        <f t="shared" si="68"/>
        <v>0</v>
      </c>
      <c r="G479" s="311">
        <f t="shared" si="63"/>
        <v>0</v>
      </c>
      <c r="H479" s="311">
        <f t="shared" si="69"/>
        <v>0</v>
      </c>
      <c r="I479" s="300">
        <f t="shared" si="70"/>
        <v>0</v>
      </c>
      <c r="J479" s="300">
        <f t="shared" si="71"/>
        <v>0</v>
      </c>
    </row>
    <row r="480" spans="1:10" x14ac:dyDescent="0.2">
      <c r="A480" s="307">
        <f>IF('Sep08'!$M78=" ",0,ROUND('Sep08'!$M78,0))</f>
        <v>0</v>
      </c>
      <c r="B480" s="307">
        <f t="shared" si="64"/>
        <v>90</v>
      </c>
      <c r="C480" s="300">
        <f t="shared" si="65"/>
        <v>0</v>
      </c>
      <c r="D480" s="300">
        <f t="shared" si="66"/>
        <v>0</v>
      </c>
      <c r="E480" s="311">
        <f t="shared" si="67"/>
        <v>0</v>
      </c>
      <c r="F480" s="311">
        <f t="shared" si="68"/>
        <v>0</v>
      </c>
      <c r="G480" s="311">
        <f t="shared" si="63"/>
        <v>0</v>
      </c>
      <c r="H480" s="311">
        <f t="shared" si="69"/>
        <v>0</v>
      </c>
      <c r="I480" s="300">
        <f t="shared" si="70"/>
        <v>0</v>
      </c>
      <c r="J480" s="300">
        <f t="shared" si="71"/>
        <v>0</v>
      </c>
    </row>
    <row r="481" spans="1:10" x14ac:dyDescent="0.2">
      <c r="A481" s="307">
        <f>IF('Sep08'!$M79=" ",0,ROUND('Sep08'!$M79,0))</f>
        <v>0</v>
      </c>
      <c r="B481" s="307">
        <f t="shared" si="64"/>
        <v>90</v>
      </c>
      <c r="C481" s="300">
        <f t="shared" si="65"/>
        <v>0</v>
      </c>
      <c r="D481" s="300">
        <f t="shared" si="66"/>
        <v>0</v>
      </c>
      <c r="E481" s="311">
        <f t="shared" si="67"/>
        <v>0</v>
      </c>
      <c r="F481" s="311">
        <f t="shared" si="68"/>
        <v>0</v>
      </c>
      <c r="G481" s="311">
        <f t="shared" si="63"/>
        <v>0</v>
      </c>
      <c r="H481" s="311">
        <f t="shared" si="69"/>
        <v>0</v>
      </c>
      <c r="I481" s="300">
        <f t="shared" si="70"/>
        <v>0</v>
      </c>
      <c r="J481" s="300">
        <f t="shared" si="71"/>
        <v>0</v>
      </c>
    </row>
    <row r="482" spans="1:10" x14ac:dyDescent="0.2">
      <c r="A482" s="307">
        <f>IF('Sep08'!$M80=" ",0,ROUND('Sep08'!$M80,0))</f>
        <v>0</v>
      </c>
      <c r="B482" s="307">
        <f t="shared" si="64"/>
        <v>90</v>
      </c>
      <c r="C482" s="300">
        <f t="shared" si="65"/>
        <v>0</v>
      </c>
      <c r="D482" s="300">
        <f t="shared" si="66"/>
        <v>0</v>
      </c>
      <c r="E482" s="311">
        <f t="shared" si="67"/>
        <v>0</v>
      </c>
      <c r="F482" s="311">
        <f t="shared" si="68"/>
        <v>0</v>
      </c>
      <c r="G482" s="311">
        <f t="shared" si="63"/>
        <v>0</v>
      </c>
      <c r="H482" s="311">
        <f t="shared" si="69"/>
        <v>0</v>
      </c>
      <c r="I482" s="300">
        <f t="shared" si="70"/>
        <v>0</v>
      </c>
      <c r="J482" s="300">
        <f t="shared" si="71"/>
        <v>0</v>
      </c>
    </row>
    <row r="483" spans="1:10" x14ac:dyDescent="0.2">
      <c r="A483" s="307">
        <f>IF('Sep08'!$M86=" ",0,ROUND('Sep08'!$M86,0))</f>
        <v>0</v>
      </c>
      <c r="B483" s="307">
        <f t="shared" si="64"/>
        <v>90</v>
      </c>
      <c r="C483" s="300">
        <f t="shared" si="65"/>
        <v>0</v>
      </c>
      <c r="D483" s="300">
        <f t="shared" si="66"/>
        <v>0</v>
      </c>
      <c r="E483" s="311">
        <f t="shared" si="67"/>
        <v>0</v>
      </c>
      <c r="F483" s="311">
        <f t="shared" si="68"/>
        <v>0</v>
      </c>
      <c r="G483" s="311">
        <f t="shared" si="63"/>
        <v>0</v>
      </c>
      <c r="H483" s="311">
        <f t="shared" si="69"/>
        <v>0</v>
      </c>
      <c r="I483" s="300">
        <f t="shared" si="70"/>
        <v>0</v>
      </c>
      <c r="J483" s="300">
        <f t="shared" si="71"/>
        <v>0</v>
      </c>
    </row>
    <row r="484" spans="1:10" x14ac:dyDescent="0.2">
      <c r="A484" s="307">
        <f>IF('Sep08'!$M87=" ",0,ROUND('Sep08'!$M87,0))</f>
        <v>0</v>
      </c>
      <c r="B484" s="307">
        <f t="shared" si="64"/>
        <v>90</v>
      </c>
      <c r="C484" s="300">
        <f t="shared" si="65"/>
        <v>0</v>
      </c>
      <c r="D484" s="300">
        <f t="shared" si="66"/>
        <v>0</v>
      </c>
      <c r="E484" s="311">
        <f t="shared" si="67"/>
        <v>0</v>
      </c>
      <c r="F484" s="311">
        <f t="shared" si="68"/>
        <v>0</v>
      </c>
      <c r="G484" s="311">
        <f t="shared" si="63"/>
        <v>0</v>
      </c>
      <c r="H484" s="311">
        <f t="shared" si="69"/>
        <v>0</v>
      </c>
      <c r="I484" s="300">
        <f t="shared" si="70"/>
        <v>0</v>
      </c>
      <c r="J484" s="300">
        <f t="shared" si="71"/>
        <v>0</v>
      </c>
    </row>
    <row r="485" spans="1:10" x14ac:dyDescent="0.2">
      <c r="A485" s="307">
        <f>IF('Sep08'!$M88=" ",0,ROUND('Sep08'!$M88,0))</f>
        <v>0</v>
      </c>
      <c r="B485" s="307">
        <f t="shared" si="64"/>
        <v>90</v>
      </c>
      <c r="C485" s="300">
        <f t="shared" si="65"/>
        <v>0</v>
      </c>
      <c r="D485" s="300">
        <f t="shared" si="66"/>
        <v>0</v>
      </c>
      <c r="E485" s="311">
        <f t="shared" si="67"/>
        <v>0</v>
      </c>
      <c r="F485" s="311">
        <f t="shared" si="68"/>
        <v>0</v>
      </c>
      <c r="G485" s="311">
        <f t="shared" si="63"/>
        <v>0</v>
      </c>
      <c r="H485" s="311">
        <f t="shared" si="69"/>
        <v>0</v>
      </c>
      <c r="I485" s="300">
        <f t="shared" si="70"/>
        <v>0</v>
      </c>
      <c r="J485" s="300">
        <f t="shared" si="71"/>
        <v>0</v>
      </c>
    </row>
    <row r="486" spans="1:10" x14ac:dyDescent="0.2">
      <c r="A486" s="307">
        <f>IF('Sep08'!$M89=" ",0,ROUND('Sep08'!$M89,0))</f>
        <v>0</v>
      </c>
      <c r="B486" s="307">
        <f t="shared" si="64"/>
        <v>90</v>
      </c>
      <c r="C486" s="300">
        <f t="shared" si="65"/>
        <v>0</v>
      </c>
      <c r="D486" s="300">
        <f t="shared" si="66"/>
        <v>0</v>
      </c>
      <c r="E486" s="311">
        <f t="shared" si="67"/>
        <v>0</v>
      </c>
      <c r="F486" s="311">
        <f t="shared" si="68"/>
        <v>0</v>
      </c>
      <c r="G486" s="311">
        <f t="shared" si="63"/>
        <v>0</v>
      </c>
      <c r="H486" s="311">
        <f t="shared" si="69"/>
        <v>0</v>
      </c>
      <c r="I486" s="300">
        <f t="shared" si="70"/>
        <v>0</v>
      </c>
      <c r="J486" s="300">
        <f t="shared" si="71"/>
        <v>0</v>
      </c>
    </row>
    <row r="487" spans="1:10" x14ac:dyDescent="0.2">
      <c r="A487" s="307">
        <f>IF('Sep08'!$M90=" ",0,ROUND('Sep08'!$M90,0))</f>
        <v>0</v>
      </c>
      <c r="B487" s="307">
        <f t="shared" si="64"/>
        <v>90</v>
      </c>
      <c r="C487" s="300">
        <f t="shared" si="65"/>
        <v>0</v>
      </c>
      <c r="D487" s="300">
        <f t="shared" si="66"/>
        <v>0</v>
      </c>
      <c r="E487" s="311">
        <f t="shared" si="67"/>
        <v>0</v>
      </c>
      <c r="F487" s="311">
        <f t="shared" si="68"/>
        <v>0</v>
      </c>
      <c r="G487" s="311">
        <f t="shared" si="63"/>
        <v>0</v>
      </c>
      <c r="H487" s="311">
        <f t="shared" si="69"/>
        <v>0</v>
      </c>
      <c r="I487" s="300">
        <f t="shared" si="70"/>
        <v>0</v>
      </c>
      <c r="J487" s="300">
        <f t="shared" si="71"/>
        <v>0</v>
      </c>
    </row>
    <row r="488" spans="1:10" x14ac:dyDescent="0.2">
      <c r="A488" s="307">
        <f>IF('Sep08'!$M91=" ",0,ROUND('Sep08'!$M91,0))</f>
        <v>0</v>
      </c>
      <c r="B488" s="307">
        <f t="shared" si="64"/>
        <v>90</v>
      </c>
      <c r="C488" s="300">
        <f t="shared" si="65"/>
        <v>0</v>
      </c>
      <c r="D488" s="300">
        <f t="shared" si="66"/>
        <v>0</v>
      </c>
      <c r="E488" s="311">
        <f t="shared" si="67"/>
        <v>0</v>
      </c>
      <c r="F488" s="311">
        <f t="shared" si="68"/>
        <v>0</v>
      </c>
      <c r="G488" s="311">
        <f t="shared" si="63"/>
        <v>0</v>
      </c>
      <c r="H488" s="311">
        <f t="shared" si="69"/>
        <v>0</v>
      </c>
      <c r="I488" s="300">
        <f t="shared" si="70"/>
        <v>0</v>
      </c>
      <c r="J488" s="300">
        <f t="shared" si="71"/>
        <v>0</v>
      </c>
    </row>
    <row r="489" spans="1:10" x14ac:dyDescent="0.2">
      <c r="A489" s="307">
        <f>IF('Sep08'!$M92=" ",0,ROUND('Sep08'!$M92,0))</f>
        <v>0</v>
      </c>
      <c r="B489" s="307">
        <f t="shared" si="64"/>
        <v>90</v>
      </c>
      <c r="C489" s="300">
        <f t="shared" si="65"/>
        <v>0</v>
      </c>
      <c r="D489" s="300">
        <f t="shared" si="66"/>
        <v>0</v>
      </c>
      <c r="E489" s="311">
        <f t="shared" si="67"/>
        <v>0</v>
      </c>
      <c r="F489" s="311">
        <f t="shared" si="68"/>
        <v>0</v>
      </c>
      <c r="G489" s="311">
        <f t="shared" si="63"/>
        <v>0</v>
      </c>
      <c r="H489" s="311">
        <f t="shared" si="69"/>
        <v>0</v>
      </c>
      <c r="I489" s="300">
        <f t="shared" si="70"/>
        <v>0</v>
      </c>
      <c r="J489" s="300">
        <f t="shared" si="71"/>
        <v>0</v>
      </c>
    </row>
    <row r="490" spans="1:10" x14ac:dyDescent="0.2">
      <c r="A490" s="307">
        <f>IF('Sep08'!$M93=" ",0,ROUND('Sep08'!$M93,0))</f>
        <v>0</v>
      </c>
      <c r="B490" s="307">
        <f t="shared" si="64"/>
        <v>90</v>
      </c>
      <c r="C490" s="300">
        <f t="shared" si="65"/>
        <v>0</v>
      </c>
      <c r="D490" s="300">
        <f t="shared" si="66"/>
        <v>0</v>
      </c>
      <c r="E490" s="311">
        <f t="shared" si="67"/>
        <v>0</v>
      </c>
      <c r="F490" s="311">
        <f t="shared" si="68"/>
        <v>0</v>
      </c>
      <c r="G490" s="311">
        <f t="shared" si="63"/>
        <v>0</v>
      </c>
      <c r="H490" s="311">
        <f t="shared" si="69"/>
        <v>0</v>
      </c>
      <c r="I490" s="300">
        <f t="shared" si="70"/>
        <v>0</v>
      </c>
      <c r="J490" s="300">
        <f t="shared" si="71"/>
        <v>0</v>
      </c>
    </row>
    <row r="491" spans="1:10" x14ac:dyDescent="0.2">
      <c r="A491" s="307">
        <f>IF('Sep08'!$M94=" ",0,ROUND('Sep08'!$M94,0))</f>
        <v>0</v>
      </c>
      <c r="B491" s="307">
        <f t="shared" si="64"/>
        <v>90</v>
      </c>
      <c r="C491" s="300">
        <f t="shared" si="65"/>
        <v>0</v>
      </c>
      <c r="D491" s="300">
        <f t="shared" si="66"/>
        <v>0</v>
      </c>
      <c r="E491" s="311">
        <f t="shared" si="67"/>
        <v>0</v>
      </c>
      <c r="F491" s="311">
        <f t="shared" si="68"/>
        <v>0</v>
      </c>
      <c r="G491" s="311">
        <f t="shared" si="63"/>
        <v>0</v>
      </c>
      <c r="H491" s="311">
        <f t="shared" si="69"/>
        <v>0</v>
      </c>
      <c r="I491" s="300">
        <f t="shared" si="70"/>
        <v>0</v>
      </c>
      <c r="J491" s="300">
        <f t="shared" si="71"/>
        <v>0</v>
      </c>
    </row>
    <row r="492" spans="1:10" x14ac:dyDescent="0.2">
      <c r="A492" s="307">
        <f>IF('Sep08'!$M95=" ",0,ROUND('Sep08'!$M95,0))</f>
        <v>0</v>
      </c>
      <c r="B492" s="307">
        <f t="shared" si="64"/>
        <v>90</v>
      </c>
      <c r="C492" s="300">
        <f t="shared" si="65"/>
        <v>0</v>
      </c>
      <c r="D492" s="300">
        <f t="shared" si="66"/>
        <v>0</v>
      </c>
      <c r="E492" s="311">
        <f t="shared" si="67"/>
        <v>0</v>
      </c>
      <c r="F492" s="311">
        <f t="shared" si="68"/>
        <v>0</v>
      </c>
      <c r="G492" s="311">
        <f t="shared" si="63"/>
        <v>0</v>
      </c>
      <c r="H492" s="311">
        <f t="shared" si="69"/>
        <v>0</v>
      </c>
      <c r="I492" s="300">
        <f t="shared" si="70"/>
        <v>0</v>
      </c>
      <c r="J492" s="300">
        <f t="shared" si="71"/>
        <v>0</v>
      </c>
    </row>
    <row r="493" spans="1:10" x14ac:dyDescent="0.2">
      <c r="A493" s="307">
        <f>IF('Sep08'!$M96=" ",0,ROUND('Sep08'!$M96,0))</f>
        <v>0</v>
      </c>
      <c r="B493" s="307">
        <f t="shared" si="64"/>
        <v>90</v>
      </c>
      <c r="C493" s="300">
        <f t="shared" si="65"/>
        <v>0</v>
      </c>
      <c r="D493" s="300">
        <f t="shared" si="66"/>
        <v>0</v>
      </c>
      <c r="E493" s="311">
        <f t="shared" si="67"/>
        <v>0</v>
      </c>
      <c r="F493" s="311">
        <f t="shared" si="68"/>
        <v>0</v>
      </c>
      <c r="G493" s="311">
        <f t="shared" si="63"/>
        <v>0</v>
      </c>
      <c r="H493" s="311">
        <f t="shared" si="69"/>
        <v>0</v>
      </c>
      <c r="I493" s="300">
        <f t="shared" si="70"/>
        <v>0</v>
      </c>
      <c r="J493" s="300">
        <f t="shared" si="71"/>
        <v>0</v>
      </c>
    </row>
    <row r="494" spans="1:10" x14ac:dyDescent="0.2">
      <c r="A494" s="307">
        <f>IF('Sep08'!$M97=" ",0,ROUND('Sep08'!$M97,0))</f>
        <v>0</v>
      </c>
      <c r="B494" s="307">
        <f t="shared" si="64"/>
        <v>90</v>
      </c>
      <c r="C494" s="300">
        <f t="shared" si="65"/>
        <v>0</v>
      </c>
      <c r="D494" s="300">
        <f t="shared" si="66"/>
        <v>0</v>
      </c>
      <c r="E494" s="311">
        <f t="shared" si="67"/>
        <v>0</v>
      </c>
      <c r="F494" s="311">
        <f t="shared" si="68"/>
        <v>0</v>
      </c>
      <c r="G494" s="311">
        <f t="shared" si="63"/>
        <v>0</v>
      </c>
      <c r="H494" s="311">
        <f t="shared" si="69"/>
        <v>0</v>
      </c>
      <c r="I494" s="300">
        <f t="shared" si="70"/>
        <v>0</v>
      </c>
      <c r="J494" s="300">
        <f t="shared" si="71"/>
        <v>0</v>
      </c>
    </row>
    <row r="495" spans="1:10" x14ac:dyDescent="0.2">
      <c r="A495" s="307">
        <f>IF('Sep08'!$M98=" ",0,ROUND('Sep08'!$M98,0))</f>
        <v>0</v>
      </c>
      <c r="B495" s="307">
        <f t="shared" si="64"/>
        <v>90</v>
      </c>
      <c r="C495" s="300">
        <f t="shared" si="65"/>
        <v>0</v>
      </c>
      <c r="D495" s="300">
        <f t="shared" si="66"/>
        <v>0</v>
      </c>
      <c r="E495" s="311">
        <f t="shared" si="67"/>
        <v>0</v>
      </c>
      <c r="F495" s="311">
        <f t="shared" si="68"/>
        <v>0</v>
      </c>
      <c r="G495" s="311">
        <f t="shared" si="63"/>
        <v>0</v>
      </c>
      <c r="H495" s="311">
        <f t="shared" si="69"/>
        <v>0</v>
      </c>
      <c r="I495" s="300">
        <f t="shared" si="70"/>
        <v>0</v>
      </c>
      <c r="J495" s="300">
        <f t="shared" si="71"/>
        <v>0</v>
      </c>
    </row>
    <row r="496" spans="1:10" x14ac:dyDescent="0.2">
      <c r="A496" s="307">
        <f>IF('Sep08'!$M99=" ",0,ROUND('Sep08'!$M99,0))</f>
        <v>0</v>
      </c>
      <c r="B496" s="307">
        <f t="shared" si="64"/>
        <v>90</v>
      </c>
      <c r="C496" s="300">
        <f t="shared" si="65"/>
        <v>0</v>
      </c>
      <c r="D496" s="300">
        <f t="shared" si="66"/>
        <v>0</v>
      </c>
      <c r="E496" s="311">
        <f t="shared" si="67"/>
        <v>0</v>
      </c>
      <c r="F496" s="311">
        <f t="shared" si="68"/>
        <v>0</v>
      </c>
      <c r="G496" s="311">
        <f t="shared" si="63"/>
        <v>0</v>
      </c>
      <c r="H496" s="311">
        <f t="shared" si="69"/>
        <v>0</v>
      </c>
      <c r="I496" s="300">
        <f t="shared" si="70"/>
        <v>0</v>
      </c>
      <c r="J496" s="300">
        <f t="shared" si="71"/>
        <v>0</v>
      </c>
    </row>
    <row r="497" spans="1:10" x14ac:dyDescent="0.2">
      <c r="A497" s="307">
        <f>IF('Sep08'!$M100=" ",0,ROUND('Sep08'!$M100,0))</f>
        <v>0</v>
      </c>
      <c r="B497" s="307">
        <f t="shared" si="64"/>
        <v>90</v>
      </c>
      <c r="C497" s="300">
        <f t="shared" si="65"/>
        <v>0</v>
      </c>
      <c r="D497" s="300">
        <f t="shared" si="66"/>
        <v>0</v>
      </c>
      <c r="E497" s="311">
        <f t="shared" si="67"/>
        <v>0</v>
      </c>
      <c r="F497" s="311">
        <f t="shared" si="68"/>
        <v>0</v>
      </c>
      <c r="G497" s="311">
        <f t="shared" si="63"/>
        <v>0</v>
      </c>
      <c r="H497" s="311">
        <f t="shared" si="69"/>
        <v>0</v>
      </c>
      <c r="I497" s="300">
        <f t="shared" si="70"/>
        <v>0</v>
      </c>
      <c r="J497" s="300">
        <f t="shared" si="71"/>
        <v>0</v>
      </c>
    </row>
    <row r="498" spans="1:10" x14ac:dyDescent="0.2">
      <c r="A498" s="307">
        <f>IF('Sep08'!$M101=" ",0,ROUND('Sep08'!$M101,0))</f>
        <v>0</v>
      </c>
      <c r="B498" s="307">
        <f t="shared" si="64"/>
        <v>90</v>
      </c>
      <c r="C498" s="300">
        <f t="shared" si="65"/>
        <v>0</v>
      </c>
      <c r="D498" s="300">
        <f t="shared" si="66"/>
        <v>0</v>
      </c>
      <c r="E498" s="311">
        <f t="shared" si="67"/>
        <v>0</v>
      </c>
      <c r="F498" s="311">
        <f t="shared" si="68"/>
        <v>0</v>
      </c>
      <c r="G498" s="311">
        <f t="shared" si="63"/>
        <v>0</v>
      </c>
      <c r="H498" s="311">
        <f t="shared" si="69"/>
        <v>0</v>
      </c>
      <c r="I498" s="300">
        <f t="shared" si="70"/>
        <v>0</v>
      </c>
      <c r="J498" s="300">
        <f t="shared" si="71"/>
        <v>0</v>
      </c>
    </row>
    <row r="499" spans="1:10" x14ac:dyDescent="0.2">
      <c r="A499" s="307">
        <f>IF('Sep08'!$M102=" ",0,ROUND('Sep08'!$M102,0))</f>
        <v>0</v>
      </c>
      <c r="B499" s="307">
        <f t="shared" si="64"/>
        <v>90</v>
      </c>
      <c r="C499" s="300">
        <f t="shared" si="65"/>
        <v>0</v>
      </c>
      <c r="D499" s="300">
        <f t="shared" si="66"/>
        <v>0</v>
      </c>
      <c r="E499" s="311">
        <f t="shared" si="67"/>
        <v>0</v>
      </c>
      <c r="F499" s="311">
        <f t="shared" si="68"/>
        <v>0</v>
      </c>
      <c r="G499" s="311">
        <f t="shared" si="63"/>
        <v>0</v>
      </c>
      <c r="H499" s="311">
        <f t="shared" si="69"/>
        <v>0</v>
      </c>
      <c r="I499" s="300">
        <f t="shared" si="70"/>
        <v>0</v>
      </c>
      <c r="J499" s="300">
        <f t="shared" si="71"/>
        <v>0</v>
      </c>
    </row>
    <row r="500" spans="1:10" x14ac:dyDescent="0.2">
      <c r="A500" s="307">
        <f>IF('Sep08'!$M103=" ",0,ROUND('Sep08'!$M103,0))</f>
        <v>0</v>
      </c>
      <c r="B500" s="307">
        <f t="shared" si="64"/>
        <v>90</v>
      </c>
      <c r="C500" s="300">
        <f t="shared" si="65"/>
        <v>0</v>
      </c>
      <c r="D500" s="300">
        <f t="shared" si="66"/>
        <v>0</v>
      </c>
      <c r="E500" s="311">
        <f t="shared" si="67"/>
        <v>0</v>
      </c>
      <c r="F500" s="311">
        <f t="shared" si="68"/>
        <v>0</v>
      </c>
      <c r="G500" s="311">
        <f t="shared" si="63"/>
        <v>0</v>
      </c>
      <c r="H500" s="311">
        <f t="shared" si="69"/>
        <v>0</v>
      </c>
      <c r="I500" s="300">
        <f t="shared" si="70"/>
        <v>0</v>
      </c>
      <c r="J500" s="300">
        <f t="shared" si="71"/>
        <v>0</v>
      </c>
    </row>
    <row r="501" spans="1:10" x14ac:dyDescent="0.2">
      <c r="A501" s="307">
        <f>IF('Sep08'!$M104=" ",0,ROUND('Sep08'!$M104,0))</f>
        <v>0</v>
      </c>
      <c r="B501" s="307">
        <f t="shared" si="64"/>
        <v>90</v>
      </c>
      <c r="C501" s="300">
        <f t="shared" si="65"/>
        <v>0</v>
      </c>
      <c r="D501" s="300">
        <f t="shared" si="66"/>
        <v>0</v>
      </c>
      <c r="E501" s="311">
        <f t="shared" si="67"/>
        <v>0</v>
      </c>
      <c r="F501" s="311">
        <f t="shared" si="68"/>
        <v>0</v>
      </c>
      <c r="G501" s="311">
        <f t="shared" si="63"/>
        <v>0</v>
      </c>
      <c r="H501" s="311">
        <f t="shared" si="69"/>
        <v>0</v>
      </c>
      <c r="I501" s="300">
        <f t="shared" si="70"/>
        <v>0</v>
      </c>
      <c r="J501" s="300">
        <f t="shared" si="71"/>
        <v>0</v>
      </c>
    </row>
    <row r="502" spans="1:10" x14ac:dyDescent="0.2">
      <c r="A502" s="307">
        <f>IF('Sep08'!$M105=" ",0,ROUND('Sep08'!$M105,0))</f>
        <v>0</v>
      </c>
      <c r="B502" s="307">
        <f t="shared" si="64"/>
        <v>90</v>
      </c>
      <c r="C502" s="300">
        <f t="shared" si="65"/>
        <v>0</v>
      </c>
      <c r="D502" s="300">
        <f t="shared" si="66"/>
        <v>0</v>
      </c>
      <c r="E502" s="311">
        <f t="shared" si="67"/>
        <v>0</v>
      </c>
      <c r="F502" s="311">
        <f t="shared" si="68"/>
        <v>0</v>
      </c>
      <c r="G502" s="311">
        <f t="shared" si="63"/>
        <v>0</v>
      </c>
      <c r="H502" s="311">
        <f t="shared" si="69"/>
        <v>0</v>
      </c>
      <c r="I502" s="300">
        <f t="shared" si="70"/>
        <v>0</v>
      </c>
      <c r="J502" s="300">
        <f t="shared" si="71"/>
        <v>0</v>
      </c>
    </row>
    <row r="503" spans="1:10" x14ac:dyDescent="0.2">
      <c r="A503" s="307">
        <f>IF('Sep08'!$M111=" ",0,ROUND('Sep08'!$M111,0))</f>
        <v>0</v>
      </c>
      <c r="B503" s="307">
        <f t="shared" si="64"/>
        <v>90</v>
      </c>
      <c r="C503" s="300">
        <f t="shared" si="65"/>
        <v>0</v>
      </c>
      <c r="D503" s="300">
        <f t="shared" si="66"/>
        <v>0</v>
      </c>
      <c r="E503" s="311">
        <f t="shared" si="67"/>
        <v>0</v>
      </c>
      <c r="F503" s="311">
        <f t="shared" si="68"/>
        <v>0</v>
      </c>
      <c r="G503" s="311">
        <f t="shared" si="63"/>
        <v>0</v>
      </c>
      <c r="H503" s="311">
        <f t="shared" si="69"/>
        <v>0</v>
      </c>
      <c r="I503" s="300">
        <f t="shared" si="70"/>
        <v>0</v>
      </c>
      <c r="J503" s="300">
        <f t="shared" si="71"/>
        <v>0</v>
      </c>
    </row>
    <row r="504" spans="1:10" x14ac:dyDescent="0.2">
      <c r="A504" s="307">
        <f>IF('Sep08'!$M112=" ",0,ROUND('Sep08'!$M112,0))</f>
        <v>0</v>
      </c>
      <c r="B504" s="307">
        <f t="shared" si="64"/>
        <v>90</v>
      </c>
      <c r="C504" s="300">
        <f t="shared" si="65"/>
        <v>0</v>
      </c>
      <c r="D504" s="300">
        <f t="shared" si="66"/>
        <v>0</v>
      </c>
      <c r="E504" s="311">
        <f t="shared" si="67"/>
        <v>0</v>
      </c>
      <c r="F504" s="311">
        <f t="shared" si="68"/>
        <v>0</v>
      </c>
      <c r="G504" s="311">
        <f t="shared" si="63"/>
        <v>0</v>
      </c>
      <c r="H504" s="311">
        <f t="shared" si="69"/>
        <v>0</v>
      </c>
      <c r="I504" s="300">
        <f t="shared" si="70"/>
        <v>0</v>
      </c>
      <c r="J504" s="300">
        <f t="shared" si="71"/>
        <v>0</v>
      </c>
    </row>
    <row r="505" spans="1:10" x14ac:dyDescent="0.2">
      <c r="A505" s="307">
        <f>IF('Sep08'!$M113=" ",0,ROUND('Sep08'!$M113,0))</f>
        <v>0</v>
      </c>
      <c r="B505" s="307">
        <f t="shared" si="64"/>
        <v>90</v>
      </c>
      <c r="C505" s="300">
        <f t="shared" si="65"/>
        <v>0</v>
      </c>
      <c r="D505" s="300">
        <f t="shared" si="66"/>
        <v>0</v>
      </c>
      <c r="E505" s="311">
        <f t="shared" si="67"/>
        <v>0</v>
      </c>
      <c r="F505" s="311">
        <f t="shared" si="68"/>
        <v>0</v>
      </c>
      <c r="G505" s="311">
        <f t="shared" si="63"/>
        <v>0</v>
      </c>
      <c r="H505" s="311">
        <f t="shared" si="69"/>
        <v>0</v>
      </c>
      <c r="I505" s="300">
        <f t="shared" si="70"/>
        <v>0</v>
      </c>
      <c r="J505" s="300">
        <f t="shared" si="71"/>
        <v>0</v>
      </c>
    </row>
    <row r="506" spans="1:10" x14ac:dyDescent="0.2">
      <c r="A506" s="307">
        <f>IF('Sep08'!$M114=" ",0,ROUND('Sep08'!$M114,0))</f>
        <v>0</v>
      </c>
      <c r="B506" s="307">
        <f t="shared" si="64"/>
        <v>90</v>
      </c>
      <c r="C506" s="300">
        <f t="shared" si="65"/>
        <v>0</v>
      </c>
      <c r="D506" s="300">
        <f t="shared" si="66"/>
        <v>0</v>
      </c>
      <c r="E506" s="311">
        <f t="shared" si="67"/>
        <v>0</v>
      </c>
      <c r="F506" s="311">
        <f t="shared" si="68"/>
        <v>0</v>
      </c>
      <c r="G506" s="311">
        <f t="shared" si="63"/>
        <v>0</v>
      </c>
      <c r="H506" s="311">
        <f t="shared" si="69"/>
        <v>0</v>
      </c>
      <c r="I506" s="300">
        <f t="shared" si="70"/>
        <v>0</v>
      </c>
      <c r="J506" s="300">
        <f t="shared" si="71"/>
        <v>0</v>
      </c>
    </row>
    <row r="507" spans="1:10" x14ac:dyDescent="0.2">
      <c r="A507" s="307">
        <f>IF('Sep08'!$M115=" ",0,ROUND('Sep08'!$M115,0))</f>
        <v>0</v>
      </c>
      <c r="B507" s="307">
        <f t="shared" si="64"/>
        <v>90</v>
      </c>
      <c r="C507" s="300">
        <f t="shared" si="65"/>
        <v>0</v>
      </c>
      <c r="D507" s="300">
        <f t="shared" si="66"/>
        <v>0</v>
      </c>
      <c r="E507" s="311">
        <f t="shared" si="67"/>
        <v>0</v>
      </c>
      <c r="F507" s="311">
        <f t="shared" si="68"/>
        <v>0</v>
      </c>
      <c r="G507" s="311">
        <f t="shared" si="63"/>
        <v>0</v>
      </c>
      <c r="H507" s="311">
        <f t="shared" si="69"/>
        <v>0</v>
      </c>
      <c r="I507" s="300">
        <f t="shared" si="70"/>
        <v>0</v>
      </c>
      <c r="J507" s="300">
        <f t="shared" si="71"/>
        <v>0</v>
      </c>
    </row>
    <row r="508" spans="1:10" x14ac:dyDescent="0.2">
      <c r="A508" s="307">
        <f>IF('Sep08'!$M116=" ",0,ROUND('Sep08'!$M116,0))</f>
        <v>0</v>
      </c>
      <c r="B508" s="307">
        <f t="shared" si="64"/>
        <v>90</v>
      </c>
      <c r="C508" s="300">
        <f t="shared" si="65"/>
        <v>0</v>
      </c>
      <c r="D508" s="300">
        <f t="shared" si="66"/>
        <v>0</v>
      </c>
      <c r="E508" s="311">
        <f t="shared" si="67"/>
        <v>0</v>
      </c>
      <c r="F508" s="311">
        <f t="shared" si="68"/>
        <v>0</v>
      </c>
      <c r="G508" s="311">
        <f t="shared" si="63"/>
        <v>0</v>
      </c>
      <c r="H508" s="311">
        <f t="shared" si="69"/>
        <v>0</v>
      </c>
      <c r="I508" s="300">
        <f t="shared" si="70"/>
        <v>0</v>
      </c>
      <c r="J508" s="300">
        <f t="shared" si="71"/>
        <v>0</v>
      </c>
    </row>
    <row r="509" spans="1:10" x14ac:dyDescent="0.2">
      <c r="A509" s="307">
        <f>IF('Sep08'!$M117=" ",0,ROUND('Sep08'!$M117,0))</f>
        <v>0</v>
      </c>
      <c r="B509" s="307">
        <f t="shared" si="64"/>
        <v>90</v>
      </c>
      <c r="C509" s="300">
        <f t="shared" si="65"/>
        <v>0</v>
      </c>
      <c r="D509" s="300">
        <f t="shared" si="66"/>
        <v>0</v>
      </c>
      <c r="E509" s="311">
        <f t="shared" si="67"/>
        <v>0</v>
      </c>
      <c r="F509" s="311">
        <f t="shared" si="68"/>
        <v>0</v>
      </c>
      <c r="G509" s="311">
        <f t="shared" si="63"/>
        <v>0</v>
      </c>
      <c r="H509" s="311">
        <f t="shared" si="69"/>
        <v>0</v>
      </c>
      <c r="I509" s="300">
        <f t="shared" si="70"/>
        <v>0</v>
      </c>
      <c r="J509" s="300">
        <f t="shared" si="71"/>
        <v>0</v>
      </c>
    </row>
    <row r="510" spans="1:10" x14ac:dyDescent="0.2">
      <c r="A510" s="307">
        <f>IF('Sep08'!$M118=" ",0,ROUND('Sep08'!$M118,0))</f>
        <v>0</v>
      </c>
      <c r="B510" s="307">
        <f t="shared" si="64"/>
        <v>90</v>
      </c>
      <c r="C510" s="300">
        <f t="shared" si="65"/>
        <v>0</v>
      </c>
      <c r="D510" s="300">
        <f t="shared" si="66"/>
        <v>0</v>
      </c>
      <c r="E510" s="311">
        <f t="shared" si="67"/>
        <v>0</v>
      </c>
      <c r="F510" s="311">
        <f t="shared" si="68"/>
        <v>0</v>
      </c>
      <c r="G510" s="311">
        <f t="shared" si="63"/>
        <v>0</v>
      </c>
      <c r="H510" s="311">
        <f t="shared" si="69"/>
        <v>0</v>
      </c>
      <c r="I510" s="300">
        <f t="shared" si="70"/>
        <v>0</v>
      </c>
      <c r="J510" s="300">
        <f t="shared" si="71"/>
        <v>0</v>
      </c>
    </row>
    <row r="511" spans="1:10" x14ac:dyDescent="0.2">
      <c r="A511" s="307">
        <f>IF('Sep08'!$M119=" ",0,ROUND('Sep08'!$M119,0))</f>
        <v>0</v>
      </c>
      <c r="B511" s="307">
        <f t="shared" si="64"/>
        <v>90</v>
      </c>
      <c r="C511" s="300">
        <f t="shared" si="65"/>
        <v>0</v>
      </c>
      <c r="D511" s="300">
        <f t="shared" si="66"/>
        <v>0</v>
      </c>
      <c r="E511" s="311">
        <f t="shared" si="67"/>
        <v>0</v>
      </c>
      <c r="F511" s="311">
        <f t="shared" si="68"/>
        <v>0</v>
      </c>
      <c r="G511" s="311">
        <f t="shared" si="63"/>
        <v>0</v>
      </c>
      <c r="H511" s="311">
        <f t="shared" si="69"/>
        <v>0</v>
      </c>
      <c r="I511" s="300">
        <f t="shared" si="70"/>
        <v>0</v>
      </c>
      <c r="J511" s="300">
        <f t="shared" si="71"/>
        <v>0</v>
      </c>
    </row>
    <row r="512" spans="1:10" x14ac:dyDescent="0.2">
      <c r="A512" s="307">
        <f>IF('Sep08'!$M120=" ",0,ROUND('Sep08'!$M120,0))</f>
        <v>0</v>
      </c>
      <c r="B512" s="307">
        <f t="shared" si="64"/>
        <v>90</v>
      </c>
      <c r="C512" s="300">
        <f t="shared" si="65"/>
        <v>0</v>
      </c>
      <c r="D512" s="300">
        <f t="shared" si="66"/>
        <v>0</v>
      </c>
      <c r="E512" s="311">
        <f t="shared" si="67"/>
        <v>0</v>
      </c>
      <c r="F512" s="311">
        <f t="shared" si="68"/>
        <v>0</v>
      </c>
      <c r="G512" s="311">
        <f t="shared" si="63"/>
        <v>0</v>
      </c>
      <c r="H512" s="311">
        <f t="shared" si="69"/>
        <v>0</v>
      </c>
      <c r="I512" s="300">
        <f t="shared" si="70"/>
        <v>0</v>
      </c>
      <c r="J512" s="300">
        <f t="shared" si="71"/>
        <v>0</v>
      </c>
    </row>
    <row r="513" spans="1:10" x14ac:dyDescent="0.2">
      <c r="A513" s="307">
        <f>IF('Sep08'!$M121=" ",0,ROUND('Sep08'!$M121,0))</f>
        <v>0</v>
      </c>
      <c r="B513" s="307">
        <f t="shared" si="64"/>
        <v>90</v>
      </c>
      <c r="C513" s="300">
        <f t="shared" si="65"/>
        <v>0</v>
      </c>
      <c r="D513" s="300">
        <f t="shared" si="66"/>
        <v>0</v>
      </c>
      <c r="E513" s="311">
        <f t="shared" si="67"/>
        <v>0</v>
      </c>
      <c r="F513" s="311">
        <f t="shared" si="68"/>
        <v>0</v>
      </c>
      <c r="G513" s="311">
        <f t="shared" si="63"/>
        <v>0</v>
      </c>
      <c r="H513" s="311">
        <f t="shared" si="69"/>
        <v>0</v>
      </c>
      <c r="I513" s="300">
        <f t="shared" si="70"/>
        <v>0</v>
      </c>
      <c r="J513" s="300">
        <f t="shared" si="71"/>
        <v>0</v>
      </c>
    </row>
    <row r="514" spans="1:10" x14ac:dyDescent="0.2">
      <c r="A514" s="307">
        <f>IF('Sep08'!$M122=" ",0,ROUND('Sep08'!$M122,0))</f>
        <v>0</v>
      </c>
      <c r="B514" s="307">
        <f t="shared" si="64"/>
        <v>90</v>
      </c>
      <c r="C514" s="300">
        <f t="shared" si="65"/>
        <v>0</v>
      </c>
      <c r="D514" s="300">
        <f t="shared" si="66"/>
        <v>0</v>
      </c>
      <c r="E514" s="311">
        <f t="shared" si="67"/>
        <v>0</v>
      </c>
      <c r="F514" s="311">
        <f t="shared" si="68"/>
        <v>0</v>
      </c>
      <c r="G514" s="311">
        <f t="shared" si="63"/>
        <v>0</v>
      </c>
      <c r="H514" s="311">
        <f t="shared" si="69"/>
        <v>0</v>
      </c>
      <c r="I514" s="300">
        <f t="shared" si="70"/>
        <v>0</v>
      </c>
      <c r="J514" s="300">
        <f t="shared" si="71"/>
        <v>0</v>
      </c>
    </row>
    <row r="515" spans="1:10" x14ac:dyDescent="0.2">
      <c r="A515" s="307">
        <f>IF('Sep08'!$M123=" ",0,ROUND('Sep08'!$M123,0))</f>
        <v>0</v>
      </c>
      <c r="B515" s="307">
        <f t="shared" si="64"/>
        <v>90</v>
      </c>
      <c r="C515" s="300">
        <f t="shared" si="65"/>
        <v>0</v>
      </c>
      <c r="D515" s="300">
        <f t="shared" si="66"/>
        <v>0</v>
      </c>
      <c r="E515" s="311">
        <f t="shared" si="67"/>
        <v>0</v>
      </c>
      <c r="F515" s="311">
        <f t="shared" si="68"/>
        <v>0</v>
      </c>
      <c r="G515" s="311">
        <f t="shared" si="63"/>
        <v>0</v>
      </c>
      <c r="H515" s="311">
        <f t="shared" si="69"/>
        <v>0</v>
      </c>
      <c r="I515" s="300">
        <f t="shared" si="70"/>
        <v>0</v>
      </c>
      <c r="J515" s="300">
        <f t="shared" si="71"/>
        <v>0</v>
      </c>
    </row>
    <row r="516" spans="1:10" x14ac:dyDescent="0.2">
      <c r="A516" s="307">
        <f>IF('Sep08'!$M124=" ",0,ROUND('Sep08'!$M124,0))</f>
        <v>0</v>
      </c>
      <c r="B516" s="307">
        <f t="shared" si="64"/>
        <v>90</v>
      </c>
      <c r="C516" s="300">
        <f t="shared" si="65"/>
        <v>0</v>
      </c>
      <c r="D516" s="300">
        <f t="shared" si="66"/>
        <v>0</v>
      </c>
      <c r="E516" s="311">
        <f t="shared" si="67"/>
        <v>0</v>
      </c>
      <c r="F516" s="311">
        <f t="shared" si="68"/>
        <v>0</v>
      </c>
      <c r="G516" s="311">
        <f t="shared" ref="G516:G579" si="72">G$1</f>
        <v>0</v>
      </c>
      <c r="H516" s="311">
        <f t="shared" si="69"/>
        <v>0</v>
      </c>
      <c r="I516" s="300">
        <f t="shared" si="70"/>
        <v>0</v>
      </c>
      <c r="J516" s="300">
        <f t="shared" si="71"/>
        <v>0</v>
      </c>
    </row>
    <row r="517" spans="1:10" x14ac:dyDescent="0.2">
      <c r="A517" s="307">
        <f>IF('Sep08'!$M125=" ",0,ROUND('Sep08'!$M125,0))</f>
        <v>0</v>
      </c>
      <c r="B517" s="307">
        <f t="shared" ref="B517:B580" si="73">B$1</f>
        <v>90</v>
      </c>
      <c r="C517" s="300">
        <f t="shared" ref="C517:C580" si="74">IF(A517&lt;B$1,0,IF(A517&lt;(B$1+C$1),A517-B517,C$1))</f>
        <v>0</v>
      </c>
      <c r="D517" s="300">
        <f t="shared" ref="D517:D580" si="75">IF(A517&gt;(B517+C517),A517-B517-C517,0)</f>
        <v>0</v>
      </c>
      <c r="E517" s="311">
        <f t="shared" ref="E517:E580" si="76">IF(A517&gt;D$1,(D$1-C$1-B$1)*E$1/100+(D517-D$1+C$1+B$1)*J$1/100,IF(D517&gt;0,D517*E$1/100,0))</f>
        <v>0</v>
      </c>
      <c r="F517" s="311">
        <f t="shared" ref="F517:F580" si="77">IF(A517&gt;D$1,(D$1-C$1-B$1)*F$1/100+(D517-D$1+C$1+B$1)*J$1/100,IF(D517&gt;0,D517*F$1/100,0))</f>
        <v>0</v>
      </c>
      <c r="G517" s="311">
        <f t="shared" si="72"/>
        <v>0</v>
      </c>
      <c r="H517" s="311">
        <f t="shared" ref="H517:H580" si="78">IF(A517&gt;G$1,(D$1-C$1-B$1)*H$1/100+(D517-D$1+C$1+B$1)*J$1/100,IF(D517&gt;0,D517*H$1/100,0))</f>
        <v>0</v>
      </c>
      <c r="I517" s="300">
        <f t="shared" ref="I517:I580" si="79">IF(D517&gt;0,D517*I$1/100,0)</f>
        <v>0</v>
      </c>
      <c r="J517" s="300">
        <f t="shared" ref="J517:J580" si="80">E517+I517</f>
        <v>0</v>
      </c>
    </row>
    <row r="518" spans="1:10" x14ac:dyDescent="0.2">
      <c r="A518" s="307">
        <f>IF('Sep08'!$M126=" ",0,ROUND('Sep08'!$M126,0))</f>
        <v>0</v>
      </c>
      <c r="B518" s="307">
        <f t="shared" si="73"/>
        <v>90</v>
      </c>
      <c r="C518" s="300">
        <f t="shared" si="74"/>
        <v>0</v>
      </c>
      <c r="D518" s="300">
        <f t="shared" si="75"/>
        <v>0</v>
      </c>
      <c r="E518" s="311">
        <f t="shared" si="76"/>
        <v>0</v>
      </c>
      <c r="F518" s="311">
        <f t="shared" si="77"/>
        <v>0</v>
      </c>
      <c r="G518" s="311">
        <f t="shared" si="72"/>
        <v>0</v>
      </c>
      <c r="H518" s="311">
        <f t="shared" si="78"/>
        <v>0</v>
      </c>
      <c r="I518" s="300">
        <f t="shared" si="79"/>
        <v>0</v>
      </c>
      <c r="J518" s="300">
        <f t="shared" si="80"/>
        <v>0</v>
      </c>
    </row>
    <row r="519" spans="1:10" x14ac:dyDescent="0.2">
      <c r="A519" s="307">
        <f>IF('Sep08'!$M127=" ",0,ROUND('Sep08'!$M127,0))</f>
        <v>0</v>
      </c>
      <c r="B519" s="307">
        <f t="shared" si="73"/>
        <v>90</v>
      </c>
      <c r="C519" s="300">
        <f t="shared" si="74"/>
        <v>0</v>
      </c>
      <c r="D519" s="300">
        <f t="shared" si="75"/>
        <v>0</v>
      </c>
      <c r="E519" s="311">
        <f t="shared" si="76"/>
        <v>0</v>
      </c>
      <c r="F519" s="311">
        <f t="shared" si="77"/>
        <v>0</v>
      </c>
      <c r="G519" s="311">
        <f t="shared" si="72"/>
        <v>0</v>
      </c>
      <c r="H519" s="311">
        <f t="shared" si="78"/>
        <v>0</v>
      </c>
      <c r="I519" s="300">
        <f t="shared" si="79"/>
        <v>0</v>
      </c>
      <c r="J519" s="300">
        <f t="shared" si="80"/>
        <v>0</v>
      </c>
    </row>
    <row r="520" spans="1:10" x14ac:dyDescent="0.2">
      <c r="A520" s="307">
        <f>IF('Sep08'!$M128=" ",0,ROUND('Sep08'!$M128,0))</f>
        <v>0</v>
      </c>
      <c r="B520" s="307">
        <f t="shared" si="73"/>
        <v>90</v>
      </c>
      <c r="C520" s="300">
        <f t="shared" si="74"/>
        <v>0</v>
      </c>
      <c r="D520" s="300">
        <f t="shared" si="75"/>
        <v>0</v>
      </c>
      <c r="E520" s="311">
        <f t="shared" si="76"/>
        <v>0</v>
      </c>
      <c r="F520" s="311">
        <f t="shared" si="77"/>
        <v>0</v>
      </c>
      <c r="G520" s="311">
        <f t="shared" si="72"/>
        <v>0</v>
      </c>
      <c r="H520" s="311">
        <f t="shared" si="78"/>
        <v>0</v>
      </c>
      <c r="I520" s="300">
        <f t="shared" si="79"/>
        <v>0</v>
      </c>
      <c r="J520" s="300">
        <f t="shared" si="80"/>
        <v>0</v>
      </c>
    </row>
    <row r="521" spans="1:10" x14ac:dyDescent="0.2">
      <c r="A521" s="307">
        <f>IF('Sep08'!$M129=" ",0,ROUND('Sep08'!$M129,0))</f>
        <v>0</v>
      </c>
      <c r="B521" s="307">
        <f t="shared" si="73"/>
        <v>90</v>
      </c>
      <c r="C521" s="300">
        <f t="shared" si="74"/>
        <v>0</v>
      </c>
      <c r="D521" s="300">
        <f t="shared" si="75"/>
        <v>0</v>
      </c>
      <c r="E521" s="311">
        <f t="shared" si="76"/>
        <v>0</v>
      </c>
      <c r="F521" s="311">
        <f t="shared" si="77"/>
        <v>0</v>
      </c>
      <c r="G521" s="311">
        <f t="shared" si="72"/>
        <v>0</v>
      </c>
      <c r="H521" s="311">
        <f t="shared" si="78"/>
        <v>0</v>
      </c>
      <c r="I521" s="300">
        <f t="shared" si="79"/>
        <v>0</v>
      </c>
      <c r="J521" s="300">
        <f t="shared" si="80"/>
        <v>0</v>
      </c>
    </row>
    <row r="522" spans="1:10" x14ac:dyDescent="0.2">
      <c r="A522" s="307">
        <f>IF('Sep08'!$M130=" ",0,ROUND('Sep08'!$M130,0))</f>
        <v>0</v>
      </c>
      <c r="B522" s="307">
        <f t="shared" si="73"/>
        <v>90</v>
      </c>
      <c r="C522" s="300">
        <f t="shared" si="74"/>
        <v>0</v>
      </c>
      <c r="D522" s="300">
        <f t="shared" si="75"/>
        <v>0</v>
      </c>
      <c r="E522" s="311">
        <f t="shared" si="76"/>
        <v>0</v>
      </c>
      <c r="F522" s="311">
        <f t="shared" si="77"/>
        <v>0</v>
      </c>
      <c r="G522" s="311">
        <f t="shared" si="72"/>
        <v>0</v>
      </c>
      <c r="H522" s="311">
        <f t="shared" si="78"/>
        <v>0</v>
      </c>
      <c r="I522" s="300">
        <f t="shared" si="79"/>
        <v>0</v>
      </c>
      <c r="J522" s="300">
        <f t="shared" si="80"/>
        <v>0</v>
      </c>
    </row>
    <row r="523" spans="1:10" x14ac:dyDescent="0.2">
      <c r="A523" s="307">
        <f>IF('Oct08'!$M11=" ",0,ROUND('Oct08'!$M11,0))</f>
        <v>0</v>
      </c>
      <c r="B523" s="307">
        <f t="shared" si="73"/>
        <v>90</v>
      </c>
      <c r="C523" s="300">
        <f t="shared" si="74"/>
        <v>0</v>
      </c>
      <c r="D523" s="300">
        <f t="shared" si="75"/>
        <v>0</v>
      </c>
      <c r="E523" s="311">
        <f t="shared" si="76"/>
        <v>0</v>
      </c>
      <c r="F523" s="311">
        <f t="shared" si="77"/>
        <v>0</v>
      </c>
      <c r="G523" s="311">
        <f t="shared" si="72"/>
        <v>0</v>
      </c>
      <c r="H523" s="311">
        <f t="shared" si="78"/>
        <v>0</v>
      </c>
      <c r="I523" s="300">
        <f t="shared" si="79"/>
        <v>0</v>
      </c>
      <c r="J523" s="300">
        <f t="shared" si="80"/>
        <v>0</v>
      </c>
    </row>
    <row r="524" spans="1:10" x14ac:dyDescent="0.2">
      <c r="A524" s="307">
        <f>IF('Oct08'!$M12=" ",0,ROUND('Oct08'!$M12,0))</f>
        <v>0</v>
      </c>
      <c r="B524" s="307">
        <f t="shared" si="73"/>
        <v>90</v>
      </c>
      <c r="C524" s="300">
        <f t="shared" si="74"/>
        <v>0</v>
      </c>
      <c r="D524" s="300">
        <f t="shared" si="75"/>
        <v>0</v>
      </c>
      <c r="E524" s="311">
        <f t="shared" si="76"/>
        <v>0</v>
      </c>
      <c r="F524" s="311">
        <f t="shared" si="77"/>
        <v>0</v>
      </c>
      <c r="G524" s="311">
        <f t="shared" si="72"/>
        <v>0</v>
      </c>
      <c r="H524" s="311">
        <f t="shared" si="78"/>
        <v>0</v>
      </c>
      <c r="I524" s="300">
        <f t="shared" si="79"/>
        <v>0</v>
      </c>
      <c r="J524" s="300">
        <f t="shared" si="80"/>
        <v>0</v>
      </c>
    </row>
    <row r="525" spans="1:10" x14ac:dyDescent="0.2">
      <c r="A525" s="307">
        <f>IF('Oct08'!$M13=" ",0,ROUND('Oct08'!$M13,0))</f>
        <v>0</v>
      </c>
      <c r="B525" s="307">
        <f t="shared" si="73"/>
        <v>90</v>
      </c>
      <c r="C525" s="300">
        <f t="shared" si="74"/>
        <v>0</v>
      </c>
      <c r="D525" s="300">
        <f t="shared" si="75"/>
        <v>0</v>
      </c>
      <c r="E525" s="311">
        <f t="shared" si="76"/>
        <v>0</v>
      </c>
      <c r="F525" s="311">
        <f t="shared" si="77"/>
        <v>0</v>
      </c>
      <c r="G525" s="311">
        <f t="shared" si="72"/>
        <v>0</v>
      </c>
      <c r="H525" s="311">
        <f t="shared" si="78"/>
        <v>0</v>
      </c>
      <c r="I525" s="300">
        <f t="shared" si="79"/>
        <v>0</v>
      </c>
      <c r="J525" s="300">
        <f t="shared" si="80"/>
        <v>0</v>
      </c>
    </row>
    <row r="526" spans="1:10" x14ac:dyDescent="0.2">
      <c r="A526" s="307">
        <f>IF('Oct08'!$M14=" ",0,ROUND('Oct08'!$M14,0))</f>
        <v>0</v>
      </c>
      <c r="B526" s="307">
        <f t="shared" si="73"/>
        <v>90</v>
      </c>
      <c r="C526" s="300">
        <f t="shared" si="74"/>
        <v>0</v>
      </c>
      <c r="D526" s="300">
        <f t="shared" si="75"/>
        <v>0</v>
      </c>
      <c r="E526" s="311">
        <f t="shared" si="76"/>
        <v>0</v>
      </c>
      <c r="F526" s="311">
        <f t="shared" si="77"/>
        <v>0</v>
      </c>
      <c r="G526" s="311">
        <f t="shared" si="72"/>
        <v>0</v>
      </c>
      <c r="H526" s="311">
        <f t="shared" si="78"/>
        <v>0</v>
      </c>
      <c r="I526" s="300">
        <f t="shared" si="79"/>
        <v>0</v>
      </c>
      <c r="J526" s="300">
        <f t="shared" si="80"/>
        <v>0</v>
      </c>
    </row>
    <row r="527" spans="1:10" x14ac:dyDescent="0.2">
      <c r="A527" s="307">
        <f>IF('Oct08'!$M15=" ",0,ROUND('Oct08'!$M15,0))</f>
        <v>0</v>
      </c>
      <c r="B527" s="307">
        <f t="shared" si="73"/>
        <v>90</v>
      </c>
      <c r="C527" s="300">
        <f t="shared" si="74"/>
        <v>0</v>
      </c>
      <c r="D527" s="300">
        <f t="shared" si="75"/>
        <v>0</v>
      </c>
      <c r="E527" s="311">
        <f t="shared" si="76"/>
        <v>0</v>
      </c>
      <c r="F527" s="311">
        <f t="shared" si="77"/>
        <v>0</v>
      </c>
      <c r="G527" s="311">
        <f t="shared" si="72"/>
        <v>0</v>
      </c>
      <c r="H527" s="311">
        <f t="shared" si="78"/>
        <v>0</v>
      </c>
      <c r="I527" s="300">
        <f t="shared" si="79"/>
        <v>0</v>
      </c>
      <c r="J527" s="300">
        <f t="shared" si="80"/>
        <v>0</v>
      </c>
    </row>
    <row r="528" spans="1:10" x14ac:dyDescent="0.2">
      <c r="A528" s="307">
        <f>IF('Oct08'!$M16=" ",0,ROUND('Oct08'!$M16,0))</f>
        <v>0</v>
      </c>
      <c r="B528" s="307">
        <f t="shared" si="73"/>
        <v>90</v>
      </c>
      <c r="C528" s="300">
        <f t="shared" si="74"/>
        <v>0</v>
      </c>
      <c r="D528" s="300">
        <f t="shared" si="75"/>
        <v>0</v>
      </c>
      <c r="E528" s="311">
        <f t="shared" si="76"/>
        <v>0</v>
      </c>
      <c r="F528" s="311">
        <f t="shared" si="77"/>
        <v>0</v>
      </c>
      <c r="G528" s="311">
        <f t="shared" si="72"/>
        <v>0</v>
      </c>
      <c r="H528" s="311">
        <f t="shared" si="78"/>
        <v>0</v>
      </c>
      <c r="I528" s="300">
        <f t="shared" si="79"/>
        <v>0</v>
      </c>
      <c r="J528" s="300">
        <f t="shared" si="80"/>
        <v>0</v>
      </c>
    </row>
    <row r="529" spans="1:10" x14ac:dyDescent="0.2">
      <c r="A529" s="307">
        <f>IF('Oct08'!$M17=" ",0,ROUND('Oct08'!$M17,0))</f>
        <v>0</v>
      </c>
      <c r="B529" s="307">
        <f t="shared" si="73"/>
        <v>90</v>
      </c>
      <c r="C529" s="300">
        <f t="shared" si="74"/>
        <v>0</v>
      </c>
      <c r="D529" s="300">
        <f t="shared" si="75"/>
        <v>0</v>
      </c>
      <c r="E529" s="311">
        <f t="shared" si="76"/>
        <v>0</v>
      </c>
      <c r="F529" s="311">
        <f t="shared" si="77"/>
        <v>0</v>
      </c>
      <c r="G529" s="311">
        <f t="shared" si="72"/>
        <v>0</v>
      </c>
      <c r="H529" s="311">
        <f t="shared" si="78"/>
        <v>0</v>
      </c>
      <c r="I529" s="300">
        <f t="shared" si="79"/>
        <v>0</v>
      </c>
      <c r="J529" s="300">
        <f t="shared" si="80"/>
        <v>0</v>
      </c>
    </row>
    <row r="530" spans="1:10" x14ac:dyDescent="0.2">
      <c r="A530" s="307">
        <f>IF('Oct08'!$M18=" ",0,ROUND('Oct08'!$M18,0))</f>
        <v>0</v>
      </c>
      <c r="B530" s="307">
        <f t="shared" si="73"/>
        <v>90</v>
      </c>
      <c r="C530" s="300">
        <f t="shared" si="74"/>
        <v>0</v>
      </c>
      <c r="D530" s="300">
        <f t="shared" si="75"/>
        <v>0</v>
      </c>
      <c r="E530" s="311">
        <f t="shared" si="76"/>
        <v>0</v>
      </c>
      <c r="F530" s="311">
        <f t="shared" si="77"/>
        <v>0</v>
      </c>
      <c r="G530" s="311">
        <f t="shared" si="72"/>
        <v>0</v>
      </c>
      <c r="H530" s="311">
        <f t="shared" si="78"/>
        <v>0</v>
      </c>
      <c r="I530" s="300">
        <f t="shared" si="79"/>
        <v>0</v>
      </c>
      <c r="J530" s="300">
        <f t="shared" si="80"/>
        <v>0</v>
      </c>
    </row>
    <row r="531" spans="1:10" x14ac:dyDescent="0.2">
      <c r="A531" s="307">
        <f>IF('Oct08'!$M19=" ",0,ROUND('Oct08'!$M19,0))</f>
        <v>0</v>
      </c>
      <c r="B531" s="307">
        <f t="shared" si="73"/>
        <v>90</v>
      </c>
      <c r="C531" s="300">
        <f t="shared" si="74"/>
        <v>0</v>
      </c>
      <c r="D531" s="300">
        <f t="shared" si="75"/>
        <v>0</v>
      </c>
      <c r="E531" s="311">
        <f t="shared" si="76"/>
        <v>0</v>
      </c>
      <c r="F531" s="311">
        <f t="shared" si="77"/>
        <v>0</v>
      </c>
      <c r="G531" s="311">
        <f t="shared" si="72"/>
        <v>0</v>
      </c>
      <c r="H531" s="311">
        <f t="shared" si="78"/>
        <v>0</v>
      </c>
      <c r="I531" s="300">
        <f t="shared" si="79"/>
        <v>0</v>
      </c>
      <c r="J531" s="300">
        <f t="shared" si="80"/>
        <v>0</v>
      </c>
    </row>
    <row r="532" spans="1:10" x14ac:dyDescent="0.2">
      <c r="A532" s="307">
        <f>IF('Oct08'!$M20=" ",0,ROUND('Oct08'!$M20,0))</f>
        <v>0</v>
      </c>
      <c r="B532" s="307">
        <f t="shared" si="73"/>
        <v>90</v>
      </c>
      <c r="C532" s="300">
        <f t="shared" si="74"/>
        <v>0</v>
      </c>
      <c r="D532" s="300">
        <f t="shared" si="75"/>
        <v>0</v>
      </c>
      <c r="E532" s="311">
        <f t="shared" si="76"/>
        <v>0</v>
      </c>
      <c r="F532" s="311">
        <f t="shared" si="77"/>
        <v>0</v>
      </c>
      <c r="G532" s="311">
        <f t="shared" si="72"/>
        <v>0</v>
      </c>
      <c r="H532" s="311">
        <f t="shared" si="78"/>
        <v>0</v>
      </c>
      <c r="I532" s="300">
        <f t="shared" si="79"/>
        <v>0</v>
      </c>
      <c r="J532" s="300">
        <f t="shared" si="80"/>
        <v>0</v>
      </c>
    </row>
    <row r="533" spans="1:10" x14ac:dyDescent="0.2">
      <c r="A533" s="307">
        <f>IF('Oct08'!$M21=" ",0,ROUND('Oct08'!$M21,0))</f>
        <v>0</v>
      </c>
      <c r="B533" s="307">
        <f t="shared" si="73"/>
        <v>90</v>
      </c>
      <c r="C533" s="300">
        <f t="shared" si="74"/>
        <v>0</v>
      </c>
      <c r="D533" s="300">
        <f t="shared" si="75"/>
        <v>0</v>
      </c>
      <c r="E533" s="311">
        <f t="shared" si="76"/>
        <v>0</v>
      </c>
      <c r="F533" s="311">
        <f t="shared" si="77"/>
        <v>0</v>
      </c>
      <c r="G533" s="311">
        <f t="shared" si="72"/>
        <v>0</v>
      </c>
      <c r="H533" s="311">
        <f t="shared" si="78"/>
        <v>0</v>
      </c>
      <c r="I533" s="300">
        <f t="shared" si="79"/>
        <v>0</v>
      </c>
      <c r="J533" s="300">
        <f t="shared" si="80"/>
        <v>0</v>
      </c>
    </row>
    <row r="534" spans="1:10" x14ac:dyDescent="0.2">
      <c r="A534" s="307">
        <f>IF('Oct08'!$M22=" ",0,ROUND('Oct08'!$M22,0))</f>
        <v>0</v>
      </c>
      <c r="B534" s="307">
        <f t="shared" si="73"/>
        <v>90</v>
      </c>
      <c r="C534" s="300">
        <f t="shared" si="74"/>
        <v>0</v>
      </c>
      <c r="D534" s="300">
        <f t="shared" si="75"/>
        <v>0</v>
      </c>
      <c r="E534" s="311">
        <f t="shared" si="76"/>
        <v>0</v>
      </c>
      <c r="F534" s="311">
        <f t="shared" si="77"/>
        <v>0</v>
      </c>
      <c r="G534" s="311">
        <f t="shared" si="72"/>
        <v>0</v>
      </c>
      <c r="H534" s="311">
        <f t="shared" si="78"/>
        <v>0</v>
      </c>
      <c r="I534" s="300">
        <f t="shared" si="79"/>
        <v>0</v>
      </c>
      <c r="J534" s="300">
        <f t="shared" si="80"/>
        <v>0</v>
      </c>
    </row>
    <row r="535" spans="1:10" x14ac:dyDescent="0.2">
      <c r="A535" s="307">
        <f>IF('Oct08'!$M23=" ",0,ROUND('Oct08'!$M23,0))</f>
        <v>0</v>
      </c>
      <c r="B535" s="307">
        <f t="shared" si="73"/>
        <v>90</v>
      </c>
      <c r="C535" s="300">
        <f t="shared" si="74"/>
        <v>0</v>
      </c>
      <c r="D535" s="300">
        <f t="shared" si="75"/>
        <v>0</v>
      </c>
      <c r="E535" s="311">
        <f t="shared" si="76"/>
        <v>0</v>
      </c>
      <c r="F535" s="311">
        <f t="shared" si="77"/>
        <v>0</v>
      </c>
      <c r="G535" s="311">
        <f t="shared" si="72"/>
        <v>0</v>
      </c>
      <c r="H535" s="311">
        <f t="shared" si="78"/>
        <v>0</v>
      </c>
      <c r="I535" s="300">
        <f t="shared" si="79"/>
        <v>0</v>
      </c>
      <c r="J535" s="300">
        <f t="shared" si="80"/>
        <v>0</v>
      </c>
    </row>
    <row r="536" spans="1:10" x14ac:dyDescent="0.2">
      <c r="A536" s="307">
        <f>IF('Oct08'!$M24=" ",0,ROUND('Oct08'!$M24,0))</f>
        <v>0</v>
      </c>
      <c r="B536" s="307">
        <f t="shared" si="73"/>
        <v>90</v>
      </c>
      <c r="C536" s="300">
        <f t="shared" si="74"/>
        <v>0</v>
      </c>
      <c r="D536" s="300">
        <f t="shared" si="75"/>
        <v>0</v>
      </c>
      <c r="E536" s="311">
        <f t="shared" si="76"/>
        <v>0</v>
      </c>
      <c r="F536" s="311">
        <f t="shared" si="77"/>
        <v>0</v>
      </c>
      <c r="G536" s="311">
        <f t="shared" si="72"/>
        <v>0</v>
      </c>
      <c r="H536" s="311">
        <f t="shared" si="78"/>
        <v>0</v>
      </c>
      <c r="I536" s="300">
        <f t="shared" si="79"/>
        <v>0</v>
      </c>
      <c r="J536" s="300">
        <f t="shared" si="80"/>
        <v>0</v>
      </c>
    </row>
    <row r="537" spans="1:10" x14ac:dyDescent="0.2">
      <c r="A537" s="307">
        <f>IF('Oct08'!$M25=" ",0,ROUND('Oct08'!$M25,0))</f>
        <v>0</v>
      </c>
      <c r="B537" s="307">
        <f t="shared" si="73"/>
        <v>90</v>
      </c>
      <c r="C537" s="300">
        <f t="shared" si="74"/>
        <v>0</v>
      </c>
      <c r="D537" s="300">
        <f t="shared" si="75"/>
        <v>0</v>
      </c>
      <c r="E537" s="311">
        <f t="shared" si="76"/>
        <v>0</v>
      </c>
      <c r="F537" s="311">
        <f t="shared" si="77"/>
        <v>0</v>
      </c>
      <c r="G537" s="311">
        <f t="shared" si="72"/>
        <v>0</v>
      </c>
      <c r="H537" s="311">
        <f t="shared" si="78"/>
        <v>0</v>
      </c>
      <c r="I537" s="300">
        <f t="shared" si="79"/>
        <v>0</v>
      </c>
      <c r="J537" s="300">
        <f t="shared" si="80"/>
        <v>0</v>
      </c>
    </row>
    <row r="538" spans="1:10" x14ac:dyDescent="0.2">
      <c r="A538" s="307">
        <f>IF('Oct08'!$M26=" ",0,ROUND('Oct08'!$M26,0))</f>
        <v>0</v>
      </c>
      <c r="B538" s="307">
        <f t="shared" si="73"/>
        <v>90</v>
      </c>
      <c r="C538" s="300">
        <f t="shared" si="74"/>
        <v>0</v>
      </c>
      <c r="D538" s="300">
        <f t="shared" si="75"/>
        <v>0</v>
      </c>
      <c r="E538" s="311">
        <f t="shared" si="76"/>
        <v>0</v>
      </c>
      <c r="F538" s="311">
        <f t="shared" si="77"/>
        <v>0</v>
      </c>
      <c r="G538" s="311">
        <f t="shared" si="72"/>
        <v>0</v>
      </c>
      <c r="H538" s="311">
        <f t="shared" si="78"/>
        <v>0</v>
      </c>
      <c r="I538" s="300">
        <f t="shared" si="79"/>
        <v>0</v>
      </c>
      <c r="J538" s="300">
        <f t="shared" si="80"/>
        <v>0</v>
      </c>
    </row>
    <row r="539" spans="1:10" x14ac:dyDescent="0.2">
      <c r="A539" s="307">
        <f>IF('Oct08'!$M27=" ",0,ROUND('Oct08'!$M27,0))</f>
        <v>0</v>
      </c>
      <c r="B539" s="307">
        <f t="shared" si="73"/>
        <v>90</v>
      </c>
      <c r="C539" s="300">
        <f t="shared" si="74"/>
        <v>0</v>
      </c>
      <c r="D539" s="300">
        <f t="shared" si="75"/>
        <v>0</v>
      </c>
      <c r="E539" s="311">
        <f t="shared" si="76"/>
        <v>0</v>
      </c>
      <c r="F539" s="311">
        <f t="shared" si="77"/>
        <v>0</v>
      </c>
      <c r="G539" s="311">
        <f t="shared" si="72"/>
        <v>0</v>
      </c>
      <c r="H539" s="311">
        <f t="shared" si="78"/>
        <v>0</v>
      </c>
      <c r="I539" s="300">
        <f t="shared" si="79"/>
        <v>0</v>
      </c>
      <c r="J539" s="300">
        <f t="shared" si="80"/>
        <v>0</v>
      </c>
    </row>
    <row r="540" spans="1:10" x14ac:dyDescent="0.2">
      <c r="A540" s="307">
        <f>IF('Oct08'!$M28=" ",0,ROUND('Oct08'!$M28,0))</f>
        <v>0</v>
      </c>
      <c r="B540" s="307">
        <f t="shared" si="73"/>
        <v>90</v>
      </c>
      <c r="C540" s="300">
        <f t="shared" si="74"/>
        <v>0</v>
      </c>
      <c r="D540" s="300">
        <f t="shared" si="75"/>
        <v>0</v>
      </c>
      <c r="E540" s="311">
        <f t="shared" si="76"/>
        <v>0</v>
      </c>
      <c r="F540" s="311">
        <f t="shared" si="77"/>
        <v>0</v>
      </c>
      <c r="G540" s="311">
        <f t="shared" si="72"/>
        <v>0</v>
      </c>
      <c r="H540" s="311">
        <f t="shared" si="78"/>
        <v>0</v>
      </c>
      <c r="I540" s="300">
        <f t="shared" si="79"/>
        <v>0</v>
      </c>
      <c r="J540" s="300">
        <f t="shared" si="80"/>
        <v>0</v>
      </c>
    </row>
    <row r="541" spans="1:10" x14ac:dyDescent="0.2">
      <c r="A541" s="307">
        <f>IF('Oct08'!$M29=" ",0,ROUND('Oct08'!$M29,0))</f>
        <v>0</v>
      </c>
      <c r="B541" s="307">
        <f t="shared" si="73"/>
        <v>90</v>
      </c>
      <c r="C541" s="300">
        <f t="shared" si="74"/>
        <v>0</v>
      </c>
      <c r="D541" s="300">
        <f t="shared" si="75"/>
        <v>0</v>
      </c>
      <c r="E541" s="311">
        <f t="shared" si="76"/>
        <v>0</v>
      </c>
      <c r="F541" s="311">
        <f t="shared" si="77"/>
        <v>0</v>
      </c>
      <c r="G541" s="311">
        <f t="shared" si="72"/>
        <v>0</v>
      </c>
      <c r="H541" s="311">
        <f t="shared" si="78"/>
        <v>0</v>
      </c>
      <c r="I541" s="300">
        <f t="shared" si="79"/>
        <v>0</v>
      </c>
      <c r="J541" s="300">
        <f t="shared" si="80"/>
        <v>0</v>
      </c>
    </row>
    <row r="542" spans="1:10" x14ac:dyDescent="0.2">
      <c r="A542" s="307">
        <f>IF('Oct08'!$M30=" ",0,ROUND('Oct08'!$M30,0))</f>
        <v>0</v>
      </c>
      <c r="B542" s="307">
        <f t="shared" si="73"/>
        <v>90</v>
      </c>
      <c r="C542" s="300">
        <f t="shared" si="74"/>
        <v>0</v>
      </c>
      <c r="D542" s="300">
        <f t="shared" si="75"/>
        <v>0</v>
      </c>
      <c r="E542" s="311">
        <f t="shared" si="76"/>
        <v>0</v>
      </c>
      <c r="F542" s="311">
        <f t="shared" si="77"/>
        <v>0</v>
      </c>
      <c r="G542" s="311">
        <f t="shared" si="72"/>
        <v>0</v>
      </c>
      <c r="H542" s="311">
        <f t="shared" si="78"/>
        <v>0</v>
      </c>
      <c r="I542" s="300">
        <f t="shared" si="79"/>
        <v>0</v>
      </c>
      <c r="J542" s="300">
        <f t="shared" si="80"/>
        <v>0</v>
      </c>
    </row>
    <row r="543" spans="1:10" x14ac:dyDescent="0.2">
      <c r="A543" s="307">
        <f>IF('Oct08'!$M36=" ",0,ROUND('Oct08'!$M36,0))</f>
        <v>0</v>
      </c>
      <c r="B543" s="307">
        <f t="shared" si="73"/>
        <v>90</v>
      </c>
      <c r="C543" s="300">
        <f t="shared" si="74"/>
        <v>0</v>
      </c>
      <c r="D543" s="300">
        <f t="shared" si="75"/>
        <v>0</v>
      </c>
      <c r="E543" s="311">
        <f t="shared" si="76"/>
        <v>0</v>
      </c>
      <c r="F543" s="311">
        <f t="shared" si="77"/>
        <v>0</v>
      </c>
      <c r="G543" s="311">
        <f t="shared" si="72"/>
        <v>0</v>
      </c>
      <c r="H543" s="311">
        <f t="shared" si="78"/>
        <v>0</v>
      </c>
      <c r="I543" s="300">
        <f t="shared" si="79"/>
        <v>0</v>
      </c>
      <c r="J543" s="300">
        <f t="shared" si="80"/>
        <v>0</v>
      </c>
    </row>
    <row r="544" spans="1:10" x14ac:dyDescent="0.2">
      <c r="A544" s="307">
        <f>IF('Oct08'!$M37=" ",0,ROUND('Oct08'!$M37,0))</f>
        <v>0</v>
      </c>
      <c r="B544" s="307">
        <f t="shared" si="73"/>
        <v>90</v>
      </c>
      <c r="C544" s="300">
        <f t="shared" si="74"/>
        <v>0</v>
      </c>
      <c r="D544" s="300">
        <f t="shared" si="75"/>
        <v>0</v>
      </c>
      <c r="E544" s="311">
        <f t="shared" si="76"/>
        <v>0</v>
      </c>
      <c r="F544" s="311">
        <f t="shared" si="77"/>
        <v>0</v>
      </c>
      <c r="G544" s="311">
        <f t="shared" si="72"/>
        <v>0</v>
      </c>
      <c r="H544" s="311">
        <f t="shared" si="78"/>
        <v>0</v>
      </c>
      <c r="I544" s="300">
        <f t="shared" si="79"/>
        <v>0</v>
      </c>
      <c r="J544" s="300">
        <f t="shared" si="80"/>
        <v>0</v>
      </c>
    </row>
    <row r="545" spans="1:10" x14ac:dyDescent="0.2">
      <c r="A545" s="307">
        <f>IF('Oct08'!$M38=" ",0,ROUND('Oct08'!$M38,0))</f>
        <v>0</v>
      </c>
      <c r="B545" s="307">
        <f t="shared" si="73"/>
        <v>90</v>
      </c>
      <c r="C545" s="300">
        <f t="shared" si="74"/>
        <v>0</v>
      </c>
      <c r="D545" s="300">
        <f t="shared" si="75"/>
        <v>0</v>
      </c>
      <c r="E545" s="311">
        <f t="shared" si="76"/>
        <v>0</v>
      </c>
      <c r="F545" s="311">
        <f t="shared" si="77"/>
        <v>0</v>
      </c>
      <c r="G545" s="311">
        <f t="shared" si="72"/>
        <v>0</v>
      </c>
      <c r="H545" s="311">
        <f t="shared" si="78"/>
        <v>0</v>
      </c>
      <c r="I545" s="300">
        <f t="shared" si="79"/>
        <v>0</v>
      </c>
      <c r="J545" s="300">
        <f t="shared" si="80"/>
        <v>0</v>
      </c>
    </row>
    <row r="546" spans="1:10" x14ac:dyDescent="0.2">
      <c r="A546" s="307">
        <f>IF('Oct08'!$M39=" ",0,ROUND('Oct08'!$M39,0))</f>
        <v>0</v>
      </c>
      <c r="B546" s="307">
        <f t="shared" si="73"/>
        <v>90</v>
      </c>
      <c r="C546" s="300">
        <f t="shared" si="74"/>
        <v>0</v>
      </c>
      <c r="D546" s="300">
        <f t="shared" si="75"/>
        <v>0</v>
      </c>
      <c r="E546" s="311">
        <f t="shared" si="76"/>
        <v>0</v>
      </c>
      <c r="F546" s="311">
        <f t="shared" si="77"/>
        <v>0</v>
      </c>
      <c r="G546" s="311">
        <f t="shared" si="72"/>
        <v>0</v>
      </c>
      <c r="H546" s="311">
        <f t="shared" si="78"/>
        <v>0</v>
      </c>
      <c r="I546" s="300">
        <f t="shared" si="79"/>
        <v>0</v>
      </c>
      <c r="J546" s="300">
        <f t="shared" si="80"/>
        <v>0</v>
      </c>
    </row>
    <row r="547" spans="1:10" x14ac:dyDescent="0.2">
      <c r="A547" s="307">
        <f>IF('Oct08'!$M40=" ",0,ROUND('Oct08'!$M40,0))</f>
        <v>0</v>
      </c>
      <c r="B547" s="307">
        <f t="shared" si="73"/>
        <v>90</v>
      </c>
      <c r="C547" s="300">
        <f t="shared" si="74"/>
        <v>0</v>
      </c>
      <c r="D547" s="300">
        <f t="shared" si="75"/>
        <v>0</v>
      </c>
      <c r="E547" s="311">
        <f t="shared" si="76"/>
        <v>0</v>
      </c>
      <c r="F547" s="311">
        <f t="shared" si="77"/>
        <v>0</v>
      </c>
      <c r="G547" s="311">
        <f t="shared" si="72"/>
        <v>0</v>
      </c>
      <c r="H547" s="311">
        <f t="shared" si="78"/>
        <v>0</v>
      </c>
      <c r="I547" s="300">
        <f t="shared" si="79"/>
        <v>0</v>
      </c>
      <c r="J547" s="300">
        <f t="shared" si="80"/>
        <v>0</v>
      </c>
    </row>
    <row r="548" spans="1:10" x14ac:dyDescent="0.2">
      <c r="A548" s="307">
        <f>IF('Oct08'!$M41=" ",0,ROUND('Oct08'!$M41,0))</f>
        <v>0</v>
      </c>
      <c r="B548" s="307">
        <f t="shared" si="73"/>
        <v>90</v>
      </c>
      <c r="C548" s="300">
        <f t="shared" si="74"/>
        <v>0</v>
      </c>
      <c r="D548" s="300">
        <f t="shared" si="75"/>
        <v>0</v>
      </c>
      <c r="E548" s="311">
        <f t="shared" si="76"/>
        <v>0</v>
      </c>
      <c r="F548" s="311">
        <f t="shared" si="77"/>
        <v>0</v>
      </c>
      <c r="G548" s="311">
        <f t="shared" si="72"/>
        <v>0</v>
      </c>
      <c r="H548" s="311">
        <f t="shared" si="78"/>
        <v>0</v>
      </c>
      <c r="I548" s="300">
        <f t="shared" si="79"/>
        <v>0</v>
      </c>
      <c r="J548" s="300">
        <f t="shared" si="80"/>
        <v>0</v>
      </c>
    </row>
    <row r="549" spans="1:10" x14ac:dyDescent="0.2">
      <c r="A549" s="307">
        <f>IF('Oct08'!$M42=" ",0,ROUND('Oct08'!$M42,0))</f>
        <v>0</v>
      </c>
      <c r="B549" s="307">
        <f t="shared" si="73"/>
        <v>90</v>
      </c>
      <c r="C549" s="300">
        <f t="shared" si="74"/>
        <v>0</v>
      </c>
      <c r="D549" s="300">
        <f t="shared" si="75"/>
        <v>0</v>
      </c>
      <c r="E549" s="311">
        <f t="shared" si="76"/>
        <v>0</v>
      </c>
      <c r="F549" s="311">
        <f t="shared" si="77"/>
        <v>0</v>
      </c>
      <c r="G549" s="311">
        <f t="shared" si="72"/>
        <v>0</v>
      </c>
      <c r="H549" s="311">
        <f t="shared" si="78"/>
        <v>0</v>
      </c>
      <c r="I549" s="300">
        <f t="shared" si="79"/>
        <v>0</v>
      </c>
      <c r="J549" s="300">
        <f t="shared" si="80"/>
        <v>0</v>
      </c>
    </row>
    <row r="550" spans="1:10" x14ac:dyDescent="0.2">
      <c r="A550" s="307">
        <f>IF('Oct08'!$M43=" ",0,ROUND('Oct08'!$M43,0))</f>
        <v>0</v>
      </c>
      <c r="B550" s="307">
        <f t="shared" si="73"/>
        <v>90</v>
      </c>
      <c r="C550" s="300">
        <f t="shared" si="74"/>
        <v>0</v>
      </c>
      <c r="D550" s="300">
        <f t="shared" si="75"/>
        <v>0</v>
      </c>
      <c r="E550" s="311">
        <f t="shared" si="76"/>
        <v>0</v>
      </c>
      <c r="F550" s="311">
        <f t="shared" si="77"/>
        <v>0</v>
      </c>
      <c r="G550" s="311">
        <f t="shared" si="72"/>
        <v>0</v>
      </c>
      <c r="H550" s="311">
        <f t="shared" si="78"/>
        <v>0</v>
      </c>
      <c r="I550" s="300">
        <f t="shared" si="79"/>
        <v>0</v>
      </c>
      <c r="J550" s="300">
        <f t="shared" si="80"/>
        <v>0</v>
      </c>
    </row>
    <row r="551" spans="1:10" x14ac:dyDescent="0.2">
      <c r="A551" s="307">
        <f>IF('Oct08'!$M44=" ",0,ROUND('Oct08'!$M44,0))</f>
        <v>0</v>
      </c>
      <c r="B551" s="307">
        <f t="shared" si="73"/>
        <v>90</v>
      </c>
      <c r="C551" s="300">
        <f t="shared" si="74"/>
        <v>0</v>
      </c>
      <c r="D551" s="300">
        <f t="shared" si="75"/>
        <v>0</v>
      </c>
      <c r="E551" s="311">
        <f t="shared" si="76"/>
        <v>0</v>
      </c>
      <c r="F551" s="311">
        <f t="shared" si="77"/>
        <v>0</v>
      </c>
      <c r="G551" s="311">
        <f t="shared" si="72"/>
        <v>0</v>
      </c>
      <c r="H551" s="311">
        <f t="shared" si="78"/>
        <v>0</v>
      </c>
      <c r="I551" s="300">
        <f t="shared" si="79"/>
        <v>0</v>
      </c>
      <c r="J551" s="300">
        <f t="shared" si="80"/>
        <v>0</v>
      </c>
    </row>
    <row r="552" spans="1:10" x14ac:dyDescent="0.2">
      <c r="A552" s="307">
        <f>IF('Oct08'!$M45=" ",0,ROUND('Oct08'!$M45,0))</f>
        <v>0</v>
      </c>
      <c r="B552" s="307">
        <f t="shared" si="73"/>
        <v>90</v>
      </c>
      <c r="C552" s="300">
        <f t="shared" si="74"/>
        <v>0</v>
      </c>
      <c r="D552" s="300">
        <f t="shared" si="75"/>
        <v>0</v>
      </c>
      <c r="E552" s="311">
        <f t="shared" si="76"/>
        <v>0</v>
      </c>
      <c r="F552" s="311">
        <f t="shared" si="77"/>
        <v>0</v>
      </c>
      <c r="G552" s="311">
        <f t="shared" si="72"/>
        <v>0</v>
      </c>
      <c r="H552" s="311">
        <f t="shared" si="78"/>
        <v>0</v>
      </c>
      <c r="I552" s="300">
        <f t="shared" si="79"/>
        <v>0</v>
      </c>
      <c r="J552" s="300">
        <f t="shared" si="80"/>
        <v>0</v>
      </c>
    </row>
    <row r="553" spans="1:10" x14ac:dyDescent="0.2">
      <c r="A553" s="307">
        <f>IF('Oct08'!$M46=" ",0,ROUND('Oct08'!$M46,0))</f>
        <v>0</v>
      </c>
      <c r="B553" s="307">
        <f t="shared" si="73"/>
        <v>90</v>
      </c>
      <c r="C553" s="300">
        <f t="shared" si="74"/>
        <v>0</v>
      </c>
      <c r="D553" s="300">
        <f t="shared" si="75"/>
        <v>0</v>
      </c>
      <c r="E553" s="311">
        <f t="shared" si="76"/>
        <v>0</v>
      </c>
      <c r="F553" s="311">
        <f t="shared" si="77"/>
        <v>0</v>
      </c>
      <c r="G553" s="311">
        <f t="shared" si="72"/>
        <v>0</v>
      </c>
      <c r="H553" s="311">
        <f t="shared" si="78"/>
        <v>0</v>
      </c>
      <c r="I553" s="300">
        <f t="shared" si="79"/>
        <v>0</v>
      </c>
      <c r="J553" s="300">
        <f t="shared" si="80"/>
        <v>0</v>
      </c>
    </row>
    <row r="554" spans="1:10" x14ac:dyDescent="0.2">
      <c r="A554" s="307">
        <f>IF('Oct08'!$M47=" ",0,ROUND('Oct08'!$M47,0))</f>
        <v>0</v>
      </c>
      <c r="B554" s="307">
        <f t="shared" si="73"/>
        <v>90</v>
      </c>
      <c r="C554" s="300">
        <f t="shared" si="74"/>
        <v>0</v>
      </c>
      <c r="D554" s="300">
        <f t="shared" si="75"/>
        <v>0</v>
      </c>
      <c r="E554" s="311">
        <f t="shared" si="76"/>
        <v>0</v>
      </c>
      <c r="F554" s="311">
        <f t="shared" si="77"/>
        <v>0</v>
      </c>
      <c r="G554" s="311">
        <f t="shared" si="72"/>
        <v>0</v>
      </c>
      <c r="H554" s="311">
        <f t="shared" si="78"/>
        <v>0</v>
      </c>
      <c r="I554" s="300">
        <f t="shared" si="79"/>
        <v>0</v>
      </c>
      <c r="J554" s="300">
        <f t="shared" si="80"/>
        <v>0</v>
      </c>
    </row>
    <row r="555" spans="1:10" x14ac:dyDescent="0.2">
      <c r="A555" s="307">
        <f>IF('Oct08'!$M48=" ",0,ROUND('Oct08'!$M48,0))</f>
        <v>0</v>
      </c>
      <c r="B555" s="307">
        <f t="shared" si="73"/>
        <v>90</v>
      </c>
      <c r="C555" s="300">
        <f t="shared" si="74"/>
        <v>0</v>
      </c>
      <c r="D555" s="300">
        <f t="shared" si="75"/>
        <v>0</v>
      </c>
      <c r="E555" s="311">
        <f t="shared" si="76"/>
        <v>0</v>
      </c>
      <c r="F555" s="311">
        <f t="shared" si="77"/>
        <v>0</v>
      </c>
      <c r="G555" s="311">
        <f t="shared" si="72"/>
        <v>0</v>
      </c>
      <c r="H555" s="311">
        <f t="shared" si="78"/>
        <v>0</v>
      </c>
      <c r="I555" s="300">
        <f t="shared" si="79"/>
        <v>0</v>
      </c>
      <c r="J555" s="300">
        <f t="shared" si="80"/>
        <v>0</v>
      </c>
    </row>
    <row r="556" spans="1:10" x14ac:dyDescent="0.2">
      <c r="A556" s="307">
        <f>IF('Oct08'!$M49=" ",0,ROUND('Oct08'!$M49,0))</f>
        <v>0</v>
      </c>
      <c r="B556" s="307">
        <f t="shared" si="73"/>
        <v>90</v>
      </c>
      <c r="C556" s="300">
        <f t="shared" si="74"/>
        <v>0</v>
      </c>
      <c r="D556" s="300">
        <f t="shared" si="75"/>
        <v>0</v>
      </c>
      <c r="E556" s="311">
        <f t="shared" si="76"/>
        <v>0</v>
      </c>
      <c r="F556" s="311">
        <f t="shared" si="77"/>
        <v>0</v>
      </c>
      <c r="G556" s="311">
        <f t="shared" si="72"/>
        <v>0</v>
      </c>
      <c r="H556" s="311">
        <f t="shared" si="78"/>
        <v>0</v>
      </c>
      <c r="I556" s="300">
        <f t="shared" si="79"/>
        <v>0</v>
      </c>
      <c r="J556" s="300">
        <f t="shared" si="80"/>
        <v>0</v>
      </c>
    </row>
    <row r="557" spans="1:10" x14ac:dyDescent="0.2">
      <c r="A557" s="307">
        <f>IF('Oct08'!$M50=" ",0,ROUND('Oct08'!$M50,0))</f>
        <v>0</v>
      </c>
      <c r="B557" s="307">
        <f t="shared" si="73"/>
        <v>90</v>
      </c>
      <c r="C557" s="300">
        <f t="shared" si="74"/>
        <v>0</v>
      </c>
      <c r="D557" s="300">
        <f t="shared" si="75"/>
        <v>0</v>
      </c>
      <c r="E557" s="311">
        <f t="shared" si="76"/>
        <v>0</v>
      </c>
      <c r="F557" s="311">
        <f t="shared" si="77"/>
        <v>0</v>
      </c>
      <c r="G557" s="311">
        <f t="shared" si="72"/>
        <v>0</v>
      </c>
      <c r="H557" s="311">
        <f t="shared" si="78"/>
        <v>0</v>
      </c>
      <c r="I557" s="300">
        <f t="shared" si="79"/>
        <v>0</v>
      </c>
      <c r="J557" s="300">
        <f t="shared" si="80"/>
        <v>0</v>
      </c>
    </row>
    <row r="558" spans="1:10" x14ac:dyDescent="0.2">
      <c r="A558" s="307">
        <f>IF('Oct08'!$M51=" ",0,ROUND('Oct08'!$M51,0))</f>
        <v>0</v>
      </c>
      <c r="B558" s="307">
        <f t="shared" si="73"/>
        <v>90</v>
      </c>
      <c r="C558" s="300">
        <f t="shared" si="74"/>
        <v>0</v>
      </c>
      <c r="D558" s="300">
        <f t="shared" si="75"/>
        <v>0</v>
      </c>
      <c r="E558" s="311">
        <f t="shared" si="76"/>
        <v>0</v>
      </c>
      <c r="F558" s="311">
        <f t="shared" si="77"/>
        <v>0</v>
      </c>
      <c r="G558" s="311">
        <f t="shared" si="72"/>
        <v>0</v>
      </c>
      <c r="H558" s="311">
        <f t="shared" si="78"/>
        <v>0</v>
      </c>
      <c r="I558" s="300">
        <f t="shared" si="79"/>
        <v>0</v>
      </c>
      <c r="J558" s="300">
        <f t="shared" si="80"/>
        <v>0</v>
      </c>
    </row>
    <row r="559" spans="1:10" x14ac:dyDescent="0.2">
      <c r="A559" s="307">
        <f>IF('Oct08'!$M52=" ",0,ROUND('Oct08'!$M52,0))</f>
        <v>0</v>
      </c>
      <c r="B559" s="307">
        <f t="shared" si="73"/>
        <v>90</v>
      </c>
      <c r="C559" s="300">
        <f t="shared" si="74"/>
        <v>0</v>
      </c>
      <c r="D559" s="300">
        <f t="shared" si="75"/>
        <v>0</v>
      </c>
      <c r="E559" s="311">
        <f t="shared" si="76"/>
        <v>0</v>
      </c>
      <c r="F559" s="311">
        <f t="shared" si="77"/>
        <v>0</v>
      </c>
      <c r="G559" s="311">
        <f t="shared" si="72"/>
        <v>0</v>
      </c>
      <c r="H559" s="311">
        <f t="shared" si="78"/>
        <v>0</v>
      </c>
      <c r="I559" s="300">
        <f t="shared" si="79"/>
        <v>0</v>
      </c>
      <c r="J559" s="300">
        <f t="shared" si="80"/>
        <v>0</v>
      </c>
    </row>
    <row r="560" spans="1:10" x14ac:dyDescent="0.2">
      <c r="A560" s="307">
        <f>IF('Oct08'!$M53=" ",0,ROUND('Oct08'!$M53,0))</f>
        <v>0</v>
      </c>
      <c r="B560" s="307">
        <f t="shared" si="73"/>
        <v>90</v>
      </c>
      <c r="C560" s="300">
        <f t="shared" si="74"/>
        <v>0</v>
      </c>
      <c r="D560" s="300">
        <f t="shared" si="75"/>
        <v>0</v>
      </c>
      <c r="E560" s="311">
        <f t="shared" si="76"/>
        <v>0</v>
      </c>
      <c r="F560" s="311">
        <f t="shared" si="77"/>
        <v>0</v>
      </c>
      <c r="G560" s="311">
        <f t="shared" si="72"/>
        <v>0</v>
      </c>
      <c r="H560" s="311">
        <f t="shared" si="78"/>
        <v>0</v>
      </c>
      <c r="I560" s="300">
        <f t="shared" si="79"/>
        <v>0</v>
      </c>
      <c r="J560" s="300">
        <f t="shared" si="80"/>
        <v>0</v>
      </c>
    </row>
    <row r="561" spans="1:10" x14ac:dyDescent="0.2">
      <c r="A561" s="307">
        <f>IF('Oct08'!$M54=" ",0,ROUND('Oct08'!$M54,0))</f>
        <v>0</v>
      </c>
      <c r="B561" s="307">
        <f t="shared" si="73"/>
        <v>90</v>
      </c>
      <c r="C561" s="300">
        <f t="shared" si="74"/>
        <v>0</v>
      </c>
      <c r="D561" s="300">
        <f t="shared" si="75"/>
        <v>0</v>
      </c>
      <c r="E561" s="311">
        <f t="shared" si="76"/>
        <v>0</v>
      </c>
      <c r="F561" s="311">
        <f t="shared" si="77"/>
        <v>0</v>
      </c>
      <c r="G561" s="311">
        <f t="shared" si="72"/>
        <v>0</v>
      </c>
      <c r="H561" s="311">
        <f t="shared" si="78"/>
        <v>0</v>
      </c>
      <c r="I561" s="300">
        <f t="shared" si="79"/>
        <v>0</v>
      </c>
      <c r="J561" s="300">
        <f t="shared" si="80"/>
        <v>0</v>
      </c>
    </row>
    <row r="562" spans="1:10" x14ac:dyDescent="0.2">
      <c r="A562" s="307">
        <f>IF('Oct08'!$M55=" ",0,ROUND('Oct08'!$M55,0))</f>
        <v>0</v>
      </c>
      <c r="B562" s="307">
        <f t="shared" si="73"/>
        <v>90</v>
      </c>
      <c r="C562" s="300">
        <f t="shared" si="74"/>
        <v>0</v>
      </c>
      <c r="D562" s="300">
        <f t="shared" si="75"/>
        <v>0</v>
      </c>
      <c r="E562" s="311">
        <f t="shared" si="76"/>
        <v>0</v>
      </c>
      <c r="F562" s="311">
        <f t="shared" si="77"/>
        <v>0</v>
      </c>
      <c r="G562" s="311">
        <f t="shared" si="72"/>
        <v>0</v>
      </c>
      <c r="H562" s="311">
        <f t="shared" si="78"/>
        <v>0</v>
      </c>
      <c r="I562" s="300">
        <f t="shared" si="79"/>
        <v>0</v>
      </c>
      <c r="J562" s="300">
        <f t="shared" si="80"/>
        <v>0</v>
      </c>
    </row>
    <row r="563" spans="1:10" x14ac:dyDescent="0.2">
      <c r="A563" s="307">
        <f>IF('Oct08'!$M61=" ",0,ROUND('Oct08'!$M61,0))</f>
        <v>0</v>
      </c>
      <c r="B563" s="307">
        <f t="shared" si="73"/>
        <v>90</v>
      </c>
      <c r="C563" s="300">
        <f t="shared" si="74"/>
        <v>0</v>
      </c>
      <c r="D563" s="300">
        <f t="shared" si="75"/>
        <v>0</v>
      </c>
      <c r="E563" s="311">
        <f t="shared" si="76"/>
        <v>0</v>
      </c>
      <c r="F563" s="311">
        <f t="shared" si="77"/>
        <v>0</v>
      </c>
      <c r="G563" s="311">
        <f t="shared" si="72"/>
        <v>0</v>
      </c>
      <c r="H563" s="311">
        <f t="shared" si="78"/>
        <v>0</v>
      </c>
      <c r="I563" s="300">
        <f t="shared" si="79"/>
        <v>0</v>
      </c>
      <c r="J563" s="300">
        <f t="shared" si="80"/>
        <v>0</v>
      </c>
    </row>
    <row r="564" spans="1:10" x14ac:dyDescent="0.2">
      <c r="A564" s="307">
        <f>IF('Oct08'!$M62=" ",0,ROUND('Oct08'!$M62,0))</f>
        <v>0</v>
      </c>
      <c r="B564" s="307">
        <f t="shared" si="73"/>
        <v>90</v>
      </c>
      <c r="C564" s="300">
        <f t="shared" si="74"/>
        <v>0</v>
      </c>
      <c r="D564" s="300">
        <f t="shared" si="75"/>
        <v>0</v>
      </c>
      <c r="E564" s="311">
        <f t="shared" si="76"/>
        <v>0</v>
      </c>
      <c r="F564" s="311">
        <f t="shared" si="77"/>
        <v>0</v>
      </c>
      <c r="G564" s="311">
        <f t="shared" si="72"/>
        <v>0</v>
      </c>
      <c r="H564" s="311">
        <f t="shared" si="78"/>
        <v>0</v>
      </c>
      <c r="I564" s="300">
        <f t="shared" si="79"/>
        <v>0</v>
      </c>
      <c r="J564" s="300">
        <f t="shared" si="80"/>
        <v>0</v>
      </c>
    </row>
    <row r="565" spans="1:10" x14ac:dyDescent="0.2">
      <c r="A565" s="307">
        <f>IF('Oct08'!$M63=" ",0,ROUND('Oct08'!$M63,0))</f>
        <v>0</v>
      </c>
      <c r="B565" s="307">
        <f t="shared" si="73"/>
        <v>90</v>
      </c>
      <c r="C565" s="300">
        <f t="shared" si="74"/>
        <v>0</v>
      </c>
      <c r="D565" s="300">
        <f t="shared" si="75"/>
        <v>0</v>
      </c>
      <c r="E565" s="311">
        <f t="shared" si="76"/>
        <v>0</v>
      </c>
      <c r="F565" s="311">
        <f t="shared" si="77"/>
        <v>0</v>
      </c>
      <c r="G565" s="311">
        <f t="shared" si="72"/>
        <v>0</v>
      </c>
      <c r="H565" s="311">
        <f t="shared" si="78"/>
        <v>0</v>
      </c>
      <c r="I565" s="300">
        <f t="shared" si="79"/>
        <v>0</v>
      </c>
      <c r="J565" s="300">
        <f t="shared" si="80"/>
        <v>0</v>
      </c>
    </row>
    <row r="566" spans="1:10" x14ac:dyDescent="0.2">
      <c r="A566" s="307">
        <f>IF('Oct08'!$M64=" ",0,ROUND('Oct08'!$M64,0))</f>
        <v>0</v>
      </c>
      <c r="B566" s="307">
        <f t="shared" si="73"/>
        <v>90</v>
      </c>
      <c r="C566" s="300">
        <f t="shared" si="74"/>
        <v>0</v>
      </c>
      <c r="D566" s="300">
        <f t="shared" si="75"/>
        <v>0</v>
      </c>
      <c r="E566" s="311">
        <f t="shared" si="76"/>
        <v>0</v>
      </c>
      <c r="F566" s="311">
        <f t="shared" si="77"/>
        <v>0</v>
      </c>
      <c r="G566" s="311">
        <f t="shared" si="72"/>
        <v>0</v>
      </c>
      <c r="H566" s="311">
        <f t="shared" si="78"/>
        <v>0</v>
      </c>
      <c r="I566" s="300">
        <f t="shared" si="79"/>
        <v>0</v>
      </c>
      <c r="J566" s="300">
        <f t="shared" si="80"/>
        <v>0</v>
      </c>
    </row>
    <row r="567" spans="1:10" x14ac:dyDescent="0.2">
      <c r="A567" s="307">
        <f>IF('Oct08'!$M65=" ",0,ROUND('Oct08'!$M65,0))</f>
        <v>0</v>
      </c>
      <c r="B567" s="307">
        <f t="shared" si="73"/>
        <v>90</v>
      </c>
      <c r="C567" s="300">
        <f t="shared" si="74"/>
        <v>0</v>
      </c>
      <c r="D567" s="300">
        <f t="shared" si="75"/>
        <v>0</v>
      </c>
      <c r="E567" s="311">
        <f t="shared" si="76"/>
        <v>0</v>
      </c>
      <c r="F567" s="311">
        <f t="shared" si="77"/>
        <v>0</v>
      </c>
      <c r="G567" s="311">
        <f t="shared" si="72"/>
        <v>0</v>
      </c>
      <c r="H567" s="311">
        <f t="shared" si="78"/>
        <v>0</v>
      </c>
      <c r="I567" s="300">
        <f t="shared" si="79"/>
        <v>0</v>
      </c>
      <c r="J567" s="300">
        <f t="shared" si="80"/>
        <v>0</v>
      </c>
    </row>
    <row r="568" spans="1:10" x14ac:dyDescent="0.2">
      <c r="A568" s="307">
        <f>IF('Oct08'!$M66=" ",0,ROUND('Oct08'!$M66,0))</f>
        <v>0</v>
      </c>
      <c r="B568" s="307">
        <f t="shared" si="73"/>
        <v>90</v>
      </c>
      <c r="C568" s="300">
        <f t="shared" si="74"/>
        <v>0</v>
      </c>
      <c r="D568" s="300">
        <f t="shared" si="75"/>
        <v>0</v>
      </c>
      <c r="E568" s="311">
        <f t="shared" si="76"/>
        <v>0</v>
      </c>
      <c r="F568" s="311">
        <f t="shared" si="77"/>
        <v>0</v>
      </c>
      <c r="G568" s="311">
        <f t="shared" si="72"/>
        <v>0</v>
      </c>
      <c r="H568" s="311">
        <f t="shared" si="78"/>
        <v>0</v>
      </c>
      <c r="I568" s="300">
        <f t="shared" si="79"/>
        <v>0</v>
      </c>
      <c r="J568" s="300">
        <f t="shared" si="80"/>
        <v>0</v>
      </c>
    </row>
    <row r="569" spans="1:10" x14ac:dyDescent="0.2">
      <c r="A569" s="307">
        <f>IF('Oct08'!$M67=" ",0,ROUND('Oct08'!$M67,0))</f>
        <v>0</v>
      </c>
      <c r="B569" s="307">
        <f t="shared" si="73"/>
        <v>90</v>
      </c>
      <c r="C569" s="300">
        <f t="shared" si="74"/>
        <v>0</v>
      </c>
      <c r="D569" s="300">
        <f t="shared" si="75"/>
        <v>0</v>
      </c>
      <c r="E569" s="311">
        <f t="shared" si="76"/>
        <v>0</v>
      </c>
      <c r="F569" s="311">
        <f t="shared" si="77"/>
        <v>0</v>
      </c>
      <c r="G569" s="311">
        <f t="shared" si="72"/>
        <v>0</v>
      </c>
      <c r="H569" s="311">
        <f t="shared" si="78"/>
        <v>0</v>
      </c>
      <c r="I569" s="300">
        <f t="shared" si="79"/>
        <v>0</v>
      </c>
      <c r="J569" s="300">
        <f t="shared" si="80"/>
        <v>0</v>
      </c>
    </row>
    <row r="570" spans="1:10" x14ac:dyDescent="0.2">
      <c r="A570" s="307">
        <f>IF('Oct08'!$M68=" ",0,ROUND('Oct08'!$M68,0))</f>
        <v>0</v>
      </c>
      <c r="B570" s="307">
        <f t="shared" si="73"/>
        <v>90</v>
      </c>
      <c r="C570" s="300">
        <f t="shared" si="74"/>
        <v>0</v>
      </c>
      <c r="D570" s="300">
        <f t="shared" si="75"/>
        <v>0</v>
      </c>
      <c r="E570" s="311">
        <f t="shared" si="76"/>
        <v>0</v>
      </c>
      <c r="F570" s="311">
        <f t="shared" si="77"/>
        <v>0</v>
      </c>
      <c r="G570" s="311">
        <f t="shared" si="72"/>
        <v>0</v>
      </c>
      <c r="H570" s="311">
        <f t="shared" si="78"/>
        <v>0</v>
      </c>
      <c r="I570" s="300">
        <f t="shared" si="79"/>
        <v>0</v>
      </c>
      <c r="J570" s="300">
        <f t="shared" si="80"/>
        <v>0</v>
      </c>
    </row>
    <row r="571" spans="1:10" x14ac:dyDescent="0.2">
      <c r="A571" s="307">
        <f>IF('Oct08'!$M69=" ",0,ROUND('Oct08'!$M69,0))</f>
        <v>0</v>
      </c>
      <c r="B571" s="307">
        <f t="shared" si="73"/>
        <v>90</v>
      </c>
      <c r="C571" s="300">
        <f t="shared" si="74"/>
        <v>0</v>
      </c>
      <c r="D571" s="300">
        <f t="shared" si="75"/>
        <v>0</v>
      </c>
      <c r="E571" s="311">
        <f t="shared" si="76"/>
        <v>0</v>
      </c>
      <c r="F571" s="311">
        <f t="shared" si="77"/>
        <v>0</v>
      </c>
      <c r="G571" s="311">
        <f t="shared" si="72"/>
        <v>0</v>
      </c>
      <c r="H571" s="311">
        <f t="shared" si="78"/>
        <v>0</v>
      </c>
      <c r="I571" s="300">
        <f t="shared" si="79"/>
        <v>0</v>
      </c>
      <c r="J571" s="300">
        <f t="shared" si="80"/>
        <v>0</v>
      </c>
    </row>
    <row r="572" spans="1:10" x14ac:dyDescent="0.2">
      <c r="A572" s="307">
        <f>IF('Oct08'!$M70=" ",0,ROUND('Oct08'!$M70,0))</f>
        <v>0</v>
      </c>
      <c r="B572" s="307">
        <f t="shared" si="73"/>
        <v>90</v>
      </c>
      <c r="C572" s="300">
        <f t="shared" si="74"/>
        <v>0</v>
      </c>
      <c r="D572" s="300">
        <f t="shared" si="75"/>
        <v>0</v>
      </c>
      <c r="E572" s="311">
        <f t="shared" si="76"/>
        <v>0</v>
      </c>
      <c r="F572" s="311">
        <f t="shared" si="77"/>
        <v>0</v>
      </c>
      <c r="G572" s="311">
        <f t="shared" si="72"/>
        <v>0</v>
      </c>
      <c r="H572" s="311">
        <f t="shared" si="78"/>
        <v>0</v>
      </c>
      <c r="I572" s="300">
        <f t="shared" si="79"/>
        <v>0</v>
      </c>
      <c r="J572" s="300">
        <f t="shared" si="80"/>
        <v>0</v>
      </c>
    </row>
    <row r="573" spans="1:10" x14ac:dyDescent="0.2">
      <c r="A573" s="307">
        <f>IF('Oct08'!$M71=" ",0,ROUND('Oct08'!$M71,0))</f>
        <v>0</v>
      </c>
      <c r="B573" s="307">
        <f t="shared" si="73"/>
        <v>90</v>
      </c>
      <c r="C573" s="300">
        <f t="shared" si="74"/>
        <v>0</v>
      </c>
      <c r="D573" s="300">
        <f t="shared" si="75"/>
        <v>0</v>
      </c>
      <c r="E573" s="311">
        <f t="shared" si="76"/>
        <v>0</v>
      </c>
      <c r="F573" s="311">
        <f t="shared" si="77"/>
        <v>0</v>
      </c>
      <c r="G573" s="311">
        <f t="shared" si="72"/>
        <v>0</v>
      </c>
      <c r="H573" s="311">
        <f t="shared" si="78"/>
        <v>0</v>
      </c>
      <c r="I573" s="300">
        <f t="shared" si="79"/>
        <v>0</v>
      </c>
      <c r="J573" s="300">
        <f t="shared" si="80"/>
        <v>0</v>
      </c>
    </row>
    <row r="574" spans="1:10" x14ac:dyDescent="0.2">
      <c r="A574" s="307">
        <f>IF('Oct08'!$M72=" ",0,ROUND('Oct08'!$M72,0))</f>
        <v>0</v>
      </c>
      <c r="B574" s="307">
        <f t="shared" si="73"/>
        <v>90</v>
      </c>
      <c r="C574" s="300">
        <f t="shared" si="74"/>
        <v>0</v>
      </c>
      <c r="D574" s="300">
        <f t="shared" si="75"/>
        <v>0</v>
      </c>
      <c r="E574" s="311">
        <f t="shared" si="76"/>
        <v>0</v>
      </c>
      <c r="F574" s="311">
        <f t="shared" si="77"/>
        <v>0</v>
      </c>
      <c r="G574" s="311">
        <f t="shared" si="72"/>
        <v>0</v>
      </c>
      <c r="H574" s="311">
        <f t="shared" si="78"/>
        <v>0</v>
      </c>
      <c r="I574" s="300">
        <f t="shared" si="79"/>
        <v>0</v>
      </c>
      <c r="J574" s="300">
        <f t="shared" si="80"/>
        <v>0</v>
      </c>
    </row>
    <row r="575" spans="1:10" x14ac:dyDescent="0.2">
      <c r="A575" s="307">
        <f>IF('Oct08'!$M73=" ",0,ROUND('Oct08'!$M73,0))</f>
        <v>0</v>
      </c>
      <c r="B575" s="307">
        <f t="shared" si="73"/>
        <v>90</v>
      </c>
      <c r="C575" s="300">
        <f t="shared" si="74"/>
        <v>0</v>
      </c>
      <c r="D575" s="300">
        <f t="shared" si="75"/>
        <v>0</v>
      </c>
      <c r="E575" s="311">
        <f t="shared" si="76"/>
        <v>0</v>
      </c>
      <c r="F575" s="311">
        <f t="shared" si="77"/>
        <v>0</v>
      </c>
      <c r="G575" s="311">
        <f t="shared" si="72"/>
        <v>0</v>
      </c>
      <c r="H575" s="311">
        <f t="shared" si="78"/>
        <v>0</v>
      </c>
      <c r="I575" s="300">
        <f t="shared" si="79"/>
        <v>0</v>
      </c>
      <c r="J575" s="300">
        <f t="shared" si="80"/>
        <v>0</v>
      </c>
    </row>
    <row r="576" spans="1:10" x14ac:dyDescent="0.2">
      <c r="A576" s="307">
        <f>IF('Oct08'!$M74=" ",0,ROUND('Oct08'!$M74,0))</f>
        <v>0</v>
      </c>
      <c r="B576" s="307">
        <f t="shared" si="73"/>
        <v>90</v>
      </c>
      <c r="C576" s="300">
        <f t="shared" si="74"/>
        <v>0</v>
      </c>
      <c r="D576" s="300">
        <f t="shared" si="75"/>
        <v>0</v>
      </c>
      <c r="E576" s="311">
        <f t="shared" si="76"/>
        <v>0</v>
      </c>
      <c r="F576" s="311">
        <f t="shared" si="77"/>
        <v>0</v>
      </c>
      <c r="G576" s="311">
        <f t="shared" si="72"/>
        <v>0</v>
      </c>
      <c r="H576" s="311">
        <f t="shared" si="78"/>
        <v>0</v>
      </c>
      <c r="I576" s="300">
        <f t="shared" si="79"/>
        <v>0</v>
      </c>
      <c r="J576" s="300">
        <f t="shared" si="80"/>
        <v>0</v>
      </c>
    </row>
    <row r="577" spans="1:10" x14ac:dyDescent="0.2">
      <c r="A577" s="307">
        <f>IF('Oct08'!$M75=" ",0,ROUND('Oct08'!$M75,0))</f>
        <v>0</v>
      </c>
      <c r="B577" s="307">
        <f t="shared" si="73"/>
        <v>90</v>
      </c>
      <c r="C577" s="300">
        <f t="shared" si="74"/>
        <v>0</v>
      </c>
      <c r="D577" s="300">
        <f t="shared" si="75"/>
        <v>0</v>
      </c>
      <c r="E577" s="311">
        <f t="shared" si="76"/>
        <v>0</v>
      </c>
      <c r="F577" s="311">
        <f t="shared" si="77"/>
        <v>0</v>
      </c>
      <c r="G577" s="311">
        <f t="shared" si="72"/>
        <v>0</v>
      </c>
      <c r="H577" s="311">
        <f t="shared" si="78"/>
        <v>0</v>
      </c>
      <c r="I577" s="300">
        <f t="shared" si="79"/>
        <v>0</v>
      </c>
      <c r="J577" s="300">
        <f t="shared" si="80"/>
        <v>0</v>
      </c>
    </row>
    <row r="578" spans="1:10" x14ac:dyDescent="0.2">
      <c r="A578" s="307">
        <f>IF('Oct08'!$M76=" ",0,ROUND('Oct08'!$M76,0))</f>
        <v>0</v>
      </c>
      <c r="B578" s="307">
        <f t="shared" si="73"/>
        <v>90</v>
      </c>
      <c r="C578" s="300">
        <f t="shared" si="74"/>
        <v>0</v>
      </c>
      <c r="D578" s="300">
        <f t="shared" si="75"/>
        <v>0</v>
      </c>
      <c r="E578" s="311">
        <f t="shared" si="76"/>
        <v>0</v>
      </c>
      <c r="F578" s="311">
        <f t="shared" si="77"/>
        <v>0</v>
      </c>
      <c r="G578" s="311">
        <f t="shared" si="72"/>
        <v>0</v>
      </c>
      <c r="H578" s="311">
        <f t="shared" si="78"/>
        <v>0</v>
      </c>
      <c r="I578" s="300">
        <f t="shared" si="79"/>
        <v>0</v>
      </c>
      <c r="J578" s="300">
        <f t="shared" si="80"/>
        <v>0</v>
      </c>
    </row>
    <row r="579" spans="1:10" x14ac:dyDescent="0.2">
      <c r="A579" s="307">
        <f>IF('Oct08'!$M77=" ",0,ROUND('Oct08'!$M77,0))</f>
        <v>0</v>
      </c>
      <c r="B579" s="307">
        <f t="shared" si="73"/>
        <v>90</v>
      </c>
      <c r="C579" s="300">
        <f t="shared" si="74"/>
        <v>0</v>
      </c>
      <c r="D579" s="300">
        <f t="shared" si="75"/>
        <v>0</v>
      </c>
      <c r="E579" s="311">
        <f t="shared" si="76"/>
        <v>0</v>
      </c>
      <c r="F579" s="311">
        <f t="shared" si="77"/>
        <v>0</v>
      </c>
      <c r="G579" s="311">
        <f t="shared" si="72"/>
        <v>0</v>
      </c>
      <c r="H579" s="311">
        <f t="shared" si="78"/>
        <v>0</v>
      </c>
      <c r="I579" s="300">
        <f t="shared" si="79"/>
        <v>0</v>
      </c>
      <c r="J579" s="300">
        <f t="shared" si="80"/>
        <v>0</v>
      </c>
    </row>
    <row r="580" spans="1:10" x14ac:dyDescent="0.2">
      <c r="A580" s="307">
        <f>IF('Oct08'!$M78=" ",0,ROUND('Oct08'!$M78,0))</f>
        <v>0</v>
      </c>
      <c r="B580" s="307">
        <f t="shared" si="73"/>
        <v>90</v>
      </c>
      <c r="C580" s="300">
        <f t="shared" si="74"/>
        <v>0</v>
      </c>
      <c r="D580" s="300">
        <f t="shared" si="75"/>
        <v>0</v>
      </c>
      <c r="E580" s="311">
        <f t="shared" si="76"/>
        <v>0</v>
      </c>
      <c r="F580" s="311">
        <f t="shared" si="77"/>
        <v>0</v>
      </c>
      <c r="G580" s="311">
        <f t="shared" ref="G580:G643" si="81">G$1</f>
        <v>0</v>
      </c>
      <c r="H580" s="311">
        <f t="shared" si="78"/>
        <v>0</v>
      </c>
      <c r="I580" s="300">
        <f t="shared" si="79"/>
        <v>0</v>
      </c>
      <c r="J580" s="300">
        <f t="shared" si="80"/>
        <v>0</v>
      </c>
    </row>
    <row r="581" spans="1:10" x14ac:dyDescent="0.2">
      <c r="A581" s="307">
        <f>IF('Oct08'!$M79=" ",0,ROUND('Oct08'!$M79,0))</f>
        <v>0</v>
      </c>
      <c r="B581" s="307">
        <f t="shared" ref="B581:B644" si="82">B$1</f>
        <v>90</v>
      </c>
      <c r="C581" s="300">
        <f t="shared" ref="C581:C644" si="83">IF(A581&lt;B$1,0,IF(A581&lt;(B$1+C$1),A581-B581,C$1))</f>
        <v>0</v>
      </c>
      <c r="D581" s="300">
        <f t="shared" ref="D581:D644" si="84">IF(A581&gt;(B581+C581),A581-B581-C581,0)</f>
        <v>0</v>
      </c>
      <c r="E581" s="311">
        <f t="shared" ref="E581:E644" si="85">IF(A581&gt;D$1,(D$1-C$1-B$1)*E$1/100+(D581-D$1+C$1+B$1)*J$1/100,IF(D581&gt;0,D581*E$1/100,0))</f>
        <v>0</v>
      </c>
      <c r="F581" s="311">
        <f t="shared" ref="F581:F644" si="86">IF(A581&gt;D$1,(D$1-C$1-B$1)*F$1/100+(D581-D$1+C$1+B$1)*J$1/100,IF(D581&gt;0,D581*F$1/100,0))</f>
        <v>0</v>
      </c>
      <c r="G581" s="311">
        <f t="shared" si="81"/>
        <v>0</v>
      </c>
      <c r="H581" s="311">
        <f t="shared" ref="H581:H644" si="87">IF(A581&gt;G$1,(D$1-C$1-B$1)*H$1/100+(D581-D$1+C$1+B$1)*J$1/100,IF(D581&gt;0,D581*H$1/100,0))</f>
        <v>0</v>
      </c>
      <c r="I581" s="300">
        <f t="shared" ref="I581:I644" si="88">IF(D581&gt;0,D581*I$1/100,0)</f>
        <v>0</v>
      </c>
      <c r="J581" s="300">
        <f t="shared" ref="J581:J644" si="89">E581+I581</f>
        <v>0</v>
      </c>
    </row>
    <row r="582" spans="1:10" x14ac:dyDescent="0.2">
      <c r="A582" s="307">
        <f>IF('Oct08'!$M80=" ",0,ROUND('Oct08'!$M80,0))</f>
        <v>0</v>
      </c>
      <c r="B582" s="307">
        <f t="shared" si="82"/>
        <v>90</v>
      </c>
      <c r="C582" s="300">
        <f t="shared" si="83"/>
        <v>0</v>
      </c>
      <c r="D582" s="300">
        <f t="shared" si="84"/>
        <v>0</v>
      </c>
      <c r="E582" s="311">
        <f t="shared" si="85"/>
        <v>0</v>
      </c>
      <c r="F582" s="311">
        <f t="shared" si="86"/>
        <v>0</v>
      </c>
      <c r="G582" s="311">
        <f t="shared" si="81"/>
        <v>0</v>
      </c>
      <c r="H582" s="311">
        <f t="shared" si="87"/>
        <v>0</v>
      </c>
      <c r="I582" s="300">
        <f t="shared" si="88"/>
        <v>0</v>
      </c>
      <c r="J582" s="300">
        <f t="shared" si="89"/>
        <v>0</v>
      </c>
    </row>
    <row r="583" spans="1:10" x14ac:dyDescent="0.2">
      <c r="A583" s="307">
        <f>IF('Oct08'!$M86=" ",0,ROUND('Oct08'!$M86,0))</f>
        <v>0</v>
      </c>
      <c r="B583" s="307">
        <f t="shared" si="82"/>
        <v>90</v>
      </c>
      <c r="C583" s="300">
        <f t="shared" si="83"/>
        <v>0</v>
      </c>
      <c r="D583" s="300">
        <f t="shared" si="84"/>
        <v>0</v>
      </c>
      <c r="E583" s="311">
        <f t="shared" si="85"/>
        <v>0</v>
      </c>
      <c r="F583" s="311">
        <f t="shared" si="86"/>
        <v>0</v>
      </c>
      <c r="G583" s="311">
        <f t="shared" si="81"/>
        <v>0</v>
      </c>
      <c r="H583" s="311">
        <f t="shared" si="87"/>
        <v>0</v>
      </c>
      <c r="I583" s="300">
        <f t="shared" si="88"/>
        <v>0</v>
      </c>
      <c r="J583" s="300">
        <f t="shared" si="89"/>
        <v>0</v>
      </c>
    </row>
    <row r="584" spans="1:10" x14ac:dyDescent="0.2">
      <c r="A584" s="307">
        <f>IF('Oct08'!$M87=" ",0,ROUND('Oct08'!$M87,0))</f>
        <v>0</v>
      </c>
      <c r="B584" s="307">
        <f t="shared" si="82"/>
        <v>90</v>
      </c>
      <c r="C584" s="300">
        <f t="shared" si="83"/>
        <v>0</v>
      </c>
      <c r="D584" s="300">
        <f t="shared" si="84"/>
        <v>0</v>
      </c>
      <c r="E584" s="311">
        <f t="shared" si="85"/>
        <v>0</v>
      </c>
      <c r="F584" s="311">
        <f t="shared" si="86"/>
        <v>0</v>
      </c>
      <c r="G584" s="311">
        <f t="shared" si="81"/>
        <v>0</v>
      </c>
      <c r="H584" s="311">
        <f t="shared" si="87"/>
        <v>0</v>
      </c>
      <c r="I584" s="300">
        <f t="shared" si="88"/>
        <v>0</v>
      </c>
      <c r="J584" s="300">
        <f t="shared" si="89"/>
        <v>0</v>
      </c>
    </row>
    <row r="585" spans="1:10" x14ac:dyDescent="0.2">
      <c r="A585" s="307">
        <f>IF('Oct08'!$M88=" ",0,ROUND('Oct08'!$M88,0))</f>
        <v>0</v>
      </c>
      <c r="B585" s="307">
        <f t="shared" si="82"/>
        <v>90</v>
      </c>
      <c r="C585" s="300">
        <f t="shared" si="83"/>
        <v>0</v>
      </c>
      <c r="D585" s="300">
        <f t="shared" si="84"/>
        <v>0</v>
      </c>
      <c r="E585" s="311">
        <f t="shared" si="85"/>
        <v>0</v>
      </c>
      <c r="F585" s="311">
        <f t="shared" si="86"/>
        <v>0</v>
      </c>
      <c r="G585" s="311">
        <f t="shared" si="81"/>
        <v>0</v>
      </c>
      <c r="H585" s="311">
        <f t="shared" si="87"/>
        <v>0</v>
      </c>
      <c r="I585" s="300">
        <f t="shared" si="88"/>
        <v>0</v>
      </c>
      <c r="J585" s="300">
        <f t="shared" si="89"/>
        <v>0</v>
      </c>
    </row>
    <row r="586" spans="1:10" x14ac:dyDescent="0.2">
      <c r="A586" s="307">
        <f>IF('Oct08'!$M89=" ",0,ROUND('Oct08'!$M89,0))</f>
        <v>0</v>
      </c>
      <c r="B586" s="307">
        <f t="shared" si="82"/>
        <v>90</v>
      </c>
      <c r="C586" s="300">
        <f t="shared" si="83"/>
        <v>0</v>
      </c>
      <c r="D586" s="300">
        <f t="shared" si="84"/>
        <v>0</v>
      </c>
      <c r="E586" s="311">
        <f t="shared" si="85"/>
        <v>0</v>
      </c>
      <c r="F586" s="311">
        <f t="shared" si="86"/>
        <v>0</v>
      </c>
      <c r="G586" s="311">
        <f t="shared" si="81"/>
        <v>0</v>
      </c>
      <c r="H586" s="311">
        <f t="shared" si="87"/>
        <v>0</v>
      </c>
      <c r="I586" s="300">
        <f t="shared" si="88"/>
        <v>0</v>
      </c>
      <c r="J586" s="300">
        <f t="shared" si="89"/>
        <v>0</v>
      </c>
    </row>
    <row r="587" spans="1:10" x14ac:dyDescent="0.2">
      <c r="A587" s="307">
        <f>IF('Oct08'!$M90=" ",0,ROUND('Oct08'!$M90,0))</f>
        <v>0</v>
      </c>
      <c r="B587" s="307">
        <f t="shared" si="82"/>
        <v>90</v>
      </c>
      <c r="C587" s="300">
        <f t="shared" si="83"/>
        <v>0</v>
      </c>
      <c r="D587" s="300">
        <f t="shared" si="84"/>
        <v>0</v>
      </c>
      <c r="E587" s="311">
        <f t="shared" si="85"/>
        <v>0</v>
      </c>
      <c r="F587" s="311">
        <f t="shared" si="86"/>
        <v>0</v>
      </c>
      <c r="G587" s="311">
        <f t="shared" si="81"/>
        <v>0</v>
      </c>
      <c r="H587" s="311">
        <f t="shared" si="87"/>
        <v>0</v>
      </c>
      <c r="I587" s="300">
        <f t="shared" si="88"/>
        <v>0</v>
      </c>
      <c r="J587" s="300">
        <f t="shared" si="89"/>
        <v>0</v>
      </c>
    </row>
    <row r="588" spans="1:10" x14ac:dyDescent="0.2">
      <c r="A588" s="307">
        <f>IF('Oct08'!$M91=" ",0,ROUND('Oct08'!$M91,0))</f>
        <v>0</v>
      </c>
      <c r="B588" s="307">
        <f t="shared" si="82"/>
        <v>90</v>
      </c>
      <c r="C588" s="300">
        <f t="shared" si="83"/>
        <v>0</v>
      </c>
      <c r="D588" s="300">
        <f t="shared" si="84"/>
        <v>0</v>
      </c>
      <c r="E588" s="311">
        <f t="shared" si="85"/>
        <v>0</v>
      </c>
      <c r="F588" s="311">
        <f t="shared" si="86"/>
        <v>0</v>
      </c>
      <c r="G588" s="311">
        <f t="shared" si="81"/>
        <v>0</v>
      </c>
      <c r="H588" s="311">
        <f t="shared" si="87"/>
        <v>0</v>
      </c>
      <c r="I588" s="300">
        <f t="shared" si="88"/>
        <v>0</v>
      </c>
      <c r="J588" s="300">
        <f t="shared" si="89"/>
        <v>0</v>
      </c>
    </row>
    <row r="589" spans="1:10" x14ac:dyDescent="0.2">
      <c r="A589" s="307">
        <f>IF('Oct08'!$M92=" ",0,ROUND('Oct08'!$M92,0))</f>
        <v>0</v>
      </c>
      <c r="B589" s="307">
        <f t="shared" si="82"/>
        <v>90</v>
      </c>
      <c r="C589" s="300">
        <f t="shared" si="83"/>
        <v>0</v>
      </c>
      <c r="D589" s="300">
        <f t="shared" si="84"/>
        <v>0</v>
      </c>
      <c r="E589" s="311">
        <f t="shared" si="85"/>
        <v>0</v>
      </c>
      <c r="F589" s="311">
        <f t="shared" si="86"/>
        <v>0</v>
      </c>
      <c r="G589" s="311">
        <f t="shared" si="81"/>
        <v>0</v>
      </c>
      <c r="H589" s="311">
        <f t="shared" si="87"/>
        <v>0</v>
      </c>
      <c r="I589" s="300">
        <f t="shared" si="88"/>
        <v>0</v>
      </c>
      <c r="J589" s="300">
        <f t="shared" si="89"/>
        <v>0</v>
      </c>
    </row>
    <row r="590" spans="1:10" x14ac:dyDescent="0.2">
      <c r="A590" s="307">
        <f>IF('Oct08'!$M93=" ",0,ROUND('Oct08'!$M93,0))</f>
        <v>0</v>
      </c>
      <c r="B590" s="307">
        <f t="shared" si="82"/>
        <v>90</v>
      </c>
      <c r="C590" s="300">
        <f t="shared" si="83"/>
        <v>0</v>
      </c>
      <c r="D590" s="300">
        <f t="shared" si="84"/>
        <v>0</v>
      </c>
      <c r="E590" s="311">
        <f t="shared" si="85"/>
        <v>0</v>
      </c>
      <c r="F590" s="311">
        <f t="shared" si="86"/>
        <v>0</v>
      </c>
      <c r="G590" s="311">
        <f t="shared" si="81"/>
        <v>0</v>
      </c>
      <c r="H590" s="311">
        <f t="shared" si="87"/>
        <v>0</v>
      </c>
      <c r="I590" s="300">
        <f t="shared" si="88"/>
        <v>0</v>
      </c>
      <c r="J590" s="300">
        <f t="shared" si="89"/>
        <v>0</v>
      </c>
    </row>
    <row r="591" spans="1:10" x14ac:dyDescent="0.2">
      <c r="A591" s="307">
        <f>IF('Oct08'!$M94=" ",0,ROUND('Oct08'!$M94,0))</f>
        <v>0</v>
      </c>
      <c r="B591" s="307">
        <f t="shared" si="82"/>
        <v>90</v>
      </c>
      <c r="C591" s="300">
        <f t="shared" si="83"/>
        <v>0</v>
      </c>
      <c r="D591" s="300">
        <f t="shared" si="84"/>
        <v>0</v>
      </c>
      <c r="E591" s="311">
        <f t="shared" si="85"/>
        <v>0</v>
      </c>
      <c r="F591" s="311">
        <f t="shared" si="86"/>
        <v>0</v>
      </c>
      <c r="G591" s="311">
        <f t="shared" si="81"/>
        <v>0</v>
      </c>
      <c r="H591" s="311">
        <f t="shared" si="87"/>
        <v>0</v>
      </c>
      <c r="I591" s="300">
        <f t="shared" si="88"/>
        <v>0</v>
      </c>
      <c r="J591" s="300">
        <f t="shared" si="89"/>
        <v>0</v>
      </c>
    </row>
    <row r="592" spans="1:10" x14ac:dyDescent="0.2">
      <c r="A592" s="307">
        <f>IF('Oct08'!$M95=" ",0,ROUND('Oct08'!$M95,0))</f>
        <v>0</v>
      </c>
      <c r="B592" s="307">
        <f t="shared" si="82"/>
        <v>90</v>
      </c>
      <c r="C592" s="300">
        <f t="shared" si="83"/>
        <v>0</v>
      </c>
      <c r="D592" s="300">
        <f t="shared" si="84"/>
        <v>0</v>
      </c>
      <c r="E592" s="311">
        <f t="shared" si="85"/>
        <v>0</v>
      </c>
      <c r="F592" s="311">
        <f t="shared" si="86"/>
        <v>0</v>
      </c>
      <c r="G592" s="311">
        <f t="shared" si="81"/>
        <v>0</v>
      </c>
      <c r="H592" s="311">
        <f t="shared" si="87"/>
        <v>0</v>
      </c>
      <c r="I592" s="300">
        <f t="shared" si="88"/>
        <v>0</v>
      </c>
      <c r="J592" s="300">
        <f t="shared" si="89"/>
        <v>0</v>
      </c>
    </row>
    <row r="593" spans="1:10" x14ac:dyDescent="0.2">
      <c r="A593" s="307">
        <f>IF('Oct08'!$M96=" ",0,ROUND('Oct08'!$M96,0))</f>
        <v>0</v>
      </c>
      <c r="B593" s="307">
        <f t="shared" si="82"/>
        <v>90</v>
      </c>
      <c r="C593" s="300">
        <f t="shared" si="83"/>
        <v>0</v>
      </c>
      <c r="D593" s="300">
        <f t="shared" si="84"/>
        <v>0</v>
      </c>
      <c r="E593" s="311">
        <f t="shared" si="85"/>
        <v>0</v>
      </c>
      <c r="F593" s="311">
        <f t="shared" si="86"/>
        <v>0</v>
      </c>
      <c r="G593" s="311">
        <f t="shared" si="81"/>
        <v>0</v>
      </c>
      <c r="H593" s="311">
        <f t="shared" si="87"/>
        <v>0</v>
      </c>
      <c r="I593" s="300">
        <f t="shared" si="88"/>
        <v>0</v>
      </c>
      <c r="J593" s="300">
        <f t="shared" si="89"/>
        <v>0</v>
      </c>
    </row>
    <row r="594" spans="1:10" x14ac:dyDescent="0.2">
      <c r="A594" s="307">
        <f>IF('Oct08'!$M97=" ",0,ROUND('Oct08'!$M97,0))</f>
        <v>0</v>
      </c>
      <c r="B594" s="307">
        <f t="shared" si="82"/>
        <v>90</v>
      </c>
      <c r="C594" s="300">
        <f t="shared" si="83"/>
        <v>0</v>
      </c>
      <c r="D594" s="300">
        <f t="shared" si="84"/>
        <v>0</v>
      </c>
      <c r="E594" s="311">
        <f t="shared" si="85"/>
        <v>0</v>
      </c>
      <c r="F594" s="311">
        <f t="shared" si="86"/>
        <v>0</v>
      </c>
      <c r="G594" s="311">
        <f t="shared" si="81"/>
        <v>0</v>
      </c>
      <c r="H594" s="311">
        <f t="shared" si="87"/>
        <v>0</v>
      </c>
      <c r="I594" s="300">
        <f t="shared" si="88"/>
        <v>0</v>
      </c>
      <c r="J594" s="300">
        <f t="shared" si="89"/>
        <v>0</v>
      </c>
    </row>
    <row r="595" spans="1:10" x14ac:dyDescent="0.2">
      <c r="A595" s="307">
        <f>IF('Oct08'!$M98=" ",0,ROUND('Oct08'!$M98,0))</f>
        <v>0</v>
      </c>
      <c r="B595" s="307">
        <f t="shared" si="82"/>
        <v>90</v>
      </c>
      <c r="C595" s="300">
        <f t="shared" si="83"/>
        <v>0</v>
      </c>
      <c r="D595" s="300">
        <f t="shared" si="84"/>
        <v>0</v>
      </c>
      <c r="E595" s="311">
        <f t="shared" si="85"/>
        <v>0</v>
      </c>
      <c r="F595" s="311">
        <f t="shared" si="86"/>
        <v>0</v>
      </c>
      <c r="G595" s="311">
        <f t="shared" si="81"/>
        <v>0</v>
      </c>
      <c r="H595" s="311">
        <f t="shared" si="87"/>
        <v>0</v>
      </c>
      <c r="I595" s="300">
        <f t="shared" si="88"/>
        <v>0</v>
      </c>
      <c r="J595" s="300">
        <f t="shared" si="89"/>
        <v>0</v>
      </c>
    </row>
    <row r="596" spans="1:10" x14ac:dyDescent="0.2">
      <c r="A596" s="307">
        <f>IF('Oct08'!$M99=" ",0,ROUND('Oct08'!$M99,0))</f>
        <v>0</v>
      </c>
      <c r="B596" s="307">
        <f t="shared" si="82"/>
        <v>90</v>
      </c>
      <c r="C596" s="300">
        <f t="shared" si="83"/>
        <v>0</v>
      </c>
      <c r="D596" s="300">
        <f t="shared" si="84"/>
        <v>0</v>
      </c>
      <c r="E596" s="311">
        <f t="shared" si="85"/>
        <v>0</v>
      </c>
      <c r="F596" s="311">
        <f t="shared" si="86"/>
        <v>0</v>
      </c>
      <c r="G596" s="311">
        <f t="shared" si="81"/>
        <v>0</v>
      </c>
      <c r="H596" s="311">
        <f t="shared" si="87"/>
        <v>0</v>
      </c>
      <c r="I596" s="300">
        <f t="shared" si="88"/>
        <v>0</v>
      </c>
      <c r="J596" s="300">
        <f t="shared" si="89"/>
        <v>0</v>
      </c>
    </row>
    <row r="597" spans="1:10" x14ac:dyDescent="0.2">
      <c r="A597" s="307">
        <f>IF('Oct08'!$M100=" ",0,ROUND('Oct08'!$M100,0))</f>
        <v>0</v>
      </c>
      <c r="B597" s="307">
        <f t="shared" si="82"/>
        <v>90</v>
      </c>
      <c r="C597" s="300">
        <f t="shared" si="83"/>
        <v>0</v>
      </c>
      <c r="D597" s="300">
        <f t="shared" si="84"/>
        <v>0</v>
      </c>
      <c r="E597" s="311">
        <f t="shared" si="85"/>
        <v>0</v>
      </c>
      <c r="F597" s="311">
        <f t="shared" si="86"/>
        <v>0</v>
      </c>
      <c r="G597" s="311">
        <f t="shared" si="81"/>
        <v>0</v>
      </c>
      <c r="H597" s="311">
        <f t="shared" si="87"/>
        <v>0</v>
      </c>
      <c r="I597" s="300">
        <f t="shared" si="88"/>
        <v>0</v>
      </c>
      <c r="J597" s="300">
        <f t="shared" si="89"/>
        <v>0</v>
      </c>
    </row>
    <row r="598" spans="1:10" x14ac:dyDescent="0.2">
      <c r="A598" s="307">
        <f>IF('Oct08'!$M101=" ",0,ROUND('Oct08'!$M101,0))</f>
        <v>0</v>
      </c>
      <c r="B598" s="307">
        <f t="shared" si="82"/>
        <v>90</v>
      </c>
      <c r="C598" s="300">
        <f t="shared" si="83"/>
        <v>0</v>
      </c>
      <c r="D598" s="300">
        <f t="shared" si="84"/>
        <v>0</v>
      </c>
      <c r="E598" s="311">
        <f t="shared" si="85"/>
        <v>0</v>
      </c>
      <c r="F598" s="311">
        <f t="shared" si="86"/>
        <v>0</v>
      </c>
      <c r="G598" s="311">
        <f t="shared" si="81"/>
        <v>0</v>
      </c>
      <c r="H598" s="311">
        <f t="shared" si="87"/>
        <v>0</v>
      </c>
      <c r="I598" s="300">
        <f t="shared" si="88"/>
        <v>0</v>
      </c>
      <c r="J598" s="300">
        <f t="shared" si="89"/>
        <v>0</v>
      </c>
    </row>
    <row r="599" spans="1:10" x14ac:dyDescent="0.2">
      <c r="A599" s="307">
        <f>IF('Oct08'!$M102=" ",0,ROUND('Oct08'!$M102,0))</f>
        <v>0</v>
      </c>
      <c r="B599" s="307">
        <f t="shared" si="82"/>
        <v>90</v>
      </c>
      <c r="C599" s="300">
        <f t="shared" si="83"/>
        <v>0</v>
      </c>
      <c r="D599" s="300">
        <f t="shared" si="84"/>
        <v>0</v>
      </c>
      <c r="E599" s="311">
        <f t="shared" si="85"/>
        <v>0</v>
      </c>
      <c r="F599" s="311">
        <f t="shared" si="86"/>
        <v>0</v>
      </c>
      <c r="G599" s="311">
        <f t="shared" si="81"/>
        <v>0</v>
      </c>
      <c r="H599" s="311">
        <f t="shared" si="87"/>
        <v>0</v>
      </c>
      <c r="I599" s="300">
        <f t="shared" si="88"/>
        <v>0</v>
      </c>
      <c r="J599" s="300">
        <f t="shared" si="89"/>
        <v>0</v>
      </c>
    </row>
    <row r="600" spans="1:10" x14ac:dyDescent="0.2">
      <c r="A600" s="307">
        <f>IF('Oct08'!$M103=" ",0,ROUND('Oct08'!$M103,0))</f>
        <v>0</v>
      </c>
      <c r="B600" s="307">
        <f t="shared" si="82"/>
        <v>90</v>
      </c>
      <c r="C600" s="300">
        <f t="shared" si="83"/>
        <v>0</v>
      </c>
      <c r="D600" s="300">
        <f t="shared" si="84"/>
        <v>0</v>
      </c>
      <c r="E600" s="311">
        <f t="shared" si="85"/>
        <v>0</v>
      </c>
      <c r="F600" s="311">
        <f t="shared" si="86"/>
        <v>0</v>
      </c>
      <c r="G600" s="311">
        <f t="shared" si="81"/>
        <v>0</v>
      </c>
      <c r="H600" s="311">
        <f t="shared" si="87"/>
        <v>0</v>
      </c>
      <c r="I600" s="300">
        <f t="shared" si="88"/>
        <v>0</v>
      </c>
      <c r="J600" s="300">
        <f t="shared" si="89"/>
        <v>0</v>
      </c>
    </row>
    <row r="601" spans="1:10" x14ac:dyDescent="0.2">
      <c r="A601" s="307">
        <f>IF('Oct08'!$M104=" ",0,ROUND('Oct08'!$M104,0))</f>
        <v>0</v>
      </c>
      <c r="B601" s="307">
        <f t="shared" si="82"/>
        <v>90</v>
      </c>
      <c r="C601" s="300">
        <f t="shared" si="83"/>
        <v>0</v>
      </c>
      <c r="D601" s="300">
        <f t="shared" si="84"/>
        <v>0</v>
      </c>
      <c r="E601" s="311">
        <f t="shared" si="85"/>
        <v>0</v>
      </c>
      <c r="F601" s="311">
        <f t="shared" si="86"/>
        <v>0</v>
      </c>
      <c r="G601" s="311">
        <f t="shared" si="81"/>
        <v>0</v>
      </c>
      <c r="H601" s="311">
        <f t="shared" si="87"/>
        <v>0</v>
      </c>
      <c r="I601" s="300">
        <f t="shared" si="88"/>
        <v>0</v>
      </c>
      <c r="J601" s="300">
        <f t="shared" si="89"/>
        <v>0</v>
      </c>
    </row>
    <row r="602" spans="1:10" x14ac:dyDescent="0.2">
      <c r="A602" s="307">
        <f>IF('Oct08'!$M105=" ",0,ROUND('Oct08'!$M105,0))</f>
        <v>0</v>
      </c>
      <c r="B602" s="307">
        <f t="shared" si="82"/>
        <v>90</v>
      </c>
      <c r="C602" s="300">
        <f t="shared" si="83"/>
        <v>0</v>
      </c>
      <c r="D602" s="300">
        <f t="shared" si="84"/>
        <v>0</v>
      </c>
      <c r="E602" s="311">
        <f t="shared" si="85"/>
        <v>0</v>
      </c>
      <c r="F602" s="311">
        <f t="shared" si="86"/>
        <v>0</v>
      </c>
      <c r="G602" s="311">
        <f t="shared" si="81"/>
        <v>0</v>
      </c>
      <c r="H602" s="311">
        <f t="shared" si="87"/>
        <v>0</v>
      </c>
      <c r="I602" s="300">
        <f t="shared" si="88"/>
        <v>0</v>
      </c>
      <c r="J602" s="300">
        <f t="shared" si="89"/>
        <v>0</v>
      </c>
    </row>
    <row r="603" spans="1:10" x14ac:dyDescent="0.2">
      <c r="A603" s="307">
        <f>IF('Nov08'!$M11=" ",0,ROUND('Nov08'!$M11,0))</f>
        <v>0</v>
      </c>
      <c r="B603" s="307">
        <f t="shared" si="82"/>
        <v>90</v>
      </c>
      <c r="C603" s="300">
        <f t="shared" si="83"/>
        <v>0</v>
      </c>
      <c r="D603" s="300">
        <f t="shared" si="84"/>
        <v>0</v>
      </c>
      <c r="E603" s="311">
        <f t="shared" si="85"/>
        <v>0</v>
      </c>
      <c r="F603" s="311">
        <f t="shared" si="86"/>
        <v>0</v>
      </c>
      <c r="G603" s="311">
        <f t="shared" si="81"/>
        <v>0</v>
      </c>
      <c r="H603" s="311">
        <f t="shared" si="87"/>
        <v>0</v>
      </c>
      <c r="I603" s="300">
        <f t="shared" si="88"/>
        <v>0</v>
      </c>
      <c r="J603" s="300">
        <f t="shared" si="89"/>
        <v>0</v>
      </c>
    </row>
    <row r="604" spans="1:10" x14ac:dyDescent="0.2">
      <c r="A604" s="307">
        <f>IF('Nov08'!$M12=" ",0,ROUND('Nov08'!$M12,0))</f>
        <v>0</v>
      </c>
      <c r="B604" s="307">
        <f t="shared" si="82"/>
        <v>90</v>
      </c>
      <c r="C604" s="300">
        <f t="shared" si="83"/>
        <v>0</v>
      </c>
      <c r="D604" s="300">
        <f t="shared" si="84"/>
        <v>0</v>
      </c>
      <c r="E604" s="311">
        <f t="shared" si="85"/>
        <v>0</v>
      </c>
      <c r="F604" s="311">
        <f t="shared" si="86"/>
        <v>0</v>
      </c>
      <c r="G604" s="311">
        <f t="shared" si="81"/>
        <v>0</v>
      </c>
      <c r="H604" s="311">
        <f t="shared" si="87"/>
        <v>0</v>
      </c>
      <c r="I604" s="300">
        <f t="shared" si="88"/>
        <v>0</v>
      </c>
      <c r="J604" s="300">
        <f t="shared" si="89"/>
        <v>0</v>
      </c>
    </row>
    <row r="605" spans="1:10" x14ac:dyDescent="0.2">
      <c r="A605" s="307">
        <f>IF('Nov08'!$M13=" ",0,ROUND('Nov08'!$M13,0))</f>
        <v>0</v>
      </c>
      <c r="B605" s="307">
        <f t="shared" si="82"/>
        <v>90</v>
      </c>
      <c r="C605" s="300">
        <f t="shared" si="83"/>
        <v>0</v>
      </c>
      <c r="D605" s="300">
        <f t="shared" si="84"/>
        <v>0</v>
      </c>
      <c r="E605" s="311">
        <f t="shared" si="85"/>
        <v>0</v>
      </c>
      <c r="F605" s="311">
        <f t="shared" si="86"/>
        <v>0</v>
      </c>
      <c r="G605" s="311">
        <f t="shared" si="81"/>
        <v>0</v>
      </c>
      <c r="H605" s="311">
        <f t="shared" si="87"/>
        <v>0</v>
      </c>
      <c r="I605" s="300">
        <f t="shared" si="88"/>
        <v>0</v>
      </c>
      <c r="J605" s="300">
        <f t="shared" si="89"/>
        <v>0</v>
      </c>
    </row>
    <row r="606" spans="1:10" x14ac:dyDescent="0.2">
      <c r="A606" s="307">
        <f>IF('Nov08'!$M14=" ",0,ROUND('Nov08'!$M14,0))</f>
        <v>0</v>
      </c>
      <c r="B606" s="307">
        <f t="shared" si="82"/>
        <v>90</v>
      </c>
      <c r="C606" s="300">
        <f t="shared" si="83"/>
        <v>0</v>
      </c>
      <c r="D606" s="300">
        <f t="shared" si="84"/>
        <v>0</v>
      </c>
      <c r="E606" s="311">
        <f t="shared" si="85"/>
        <v>0</v>
      </c>
      <c r="F606" s="311">
        <f t="shared" si="86"/>
        <v>0</v>
      </c>
      <c r="G606" s="311">
        <f t="shared" si="81"/>
        <v>0</v>
      </c>
      <c r="H606" s="311">
        <f t="shared" si="87"/>
        <v>0</v>
      </c>
      <c r="I606" s="300">
        <f t="shared" si="88"/>
        <v>0</v>
      </c>
      <c r="J606" s="300">
        <f t="shared" si="89"/>
        <v>0</v>
      </c>
    </row>
    <row r="607" spans="1:10" x14ac:dyDescent="0.2">
      <c r="A607" s="307">
        <f>IF('Nov08'!$M15=" ",0,ROUND('Nov08'!$M15,0))</f>
        <v>0</v>
      </c>
      <c r="B607" s="307">
        <f t="shared" si="82"/>
        <v>90</v>
      </c>
      <c r="C607" s="300">
        <f t="shared" si="83"/>
        <v>0</v>
      </c>
      <c r="D607" s="300">
        <f t="shared" si="84"/>
        <v>0</v>
      </c>
      <c r="E607" s="311">
        <f t="shared" si="85"/>
        <v>0</v>
      </c>
      <c r="F607" s="311">
        <f t="shared" si="86"/>
        <v>0</v>
      </c>
      <c r="G607" s="311">
        <f t="shared" si="81"/>
        <v>0</v>
      </c>
      <c r="H607" s="311">
        <f t="shared" si="87"/>
        <v>0</v>
      </c>
      <c r="I607" s="300">
        <f t="shared" si="88"/>
        <v>0</v>
      </c>
      <c r="J607" s="300">
        <f t="shared" si="89"/>
        <v>0</v>
      </c>
    </row>
    <row r="608" spans="1:10" x14ac:dyDescent="0.2">
      <c r="A608" s="307">
        <f>IF('Nov08'!$M16=" ",0,ROUND('Nov08'!$M16,0))</f>
        <v>0</v>
      </c>
      <c r="B608" s="307">
        <f t="shared" si="82"/>
        <v>90</v>
      </c>
      <c r="C608" s="300">
        <f t="shared" si="83"/>
        <v>0</v>
      </c>
      <c r="D608" s="300">
        <f t="shared" si="84"/>
        <v>0</v>
      </c>
      <c r="E608" s="311">
        <f t="shared" si="85"/>
        <v>0</v>
      </c>
      <c r="F608" s="311">
        <f t="shared" si="86"/>
        <v>0</v>
      </c>
      <c r="G608" s="311">
        <f t="shared" si="81"/>
        <v>0</v>
      </c>
      <c r="H608" s="311">
        <f t="shared" si="87"/>
        <v>0</v>
      </c>
      <c r="I608" s="300">
        <f t="shared" si="88"/>
        <v>0</v>
      </c>
      <c r="J608" s="300">
        <f t="shared" si="89"/>
        <v>0</v>
      </c>
    </row>
    <row r="609" spans="1:10" x14ac:dyDescent="0.2">
      <c r="A609" s="307">
        <f>IF('Nov08'!$M17=" ",0,ROUND('Nov08'!$M17,0))</f>
        <v>0</v>
      </c>
      <c r="B609" s="307">
        <f t="shared" si="82"/>
        <v>90</v>
      </c>
      <c r="C609" s="300">
        <f t="shared" si="83"/>
        <v>0</v>
      </c>
      <c r="D609" s="300">
        <f t="shared" si="84"/>
        <v>0</v>
      </c>
      <c r="E609" s="311">
        <f t="shared" si="85"/>
        <v>0</v>
      </c>
      <c r="F609" s="311">
        <f t="shared" si="86"/>
        <v>0</v>
      </c>
      <c r="G609" s="311">
        <f t="shared" si="81"/>
        <v>0</v>
      </c>
      <c r="H609" s="311">
        <f t="shared" si="87"/>
        <v>0</v>
      </c>
      <c r="I609" s="300">
        <f t="shared" si="88"/>
        <v>0</v>
      </c>
      <c r="J609" s="300">
        <f t="shared" si="89"/>
        <v>0</v>
      </c>
    </row>
    <row r="610" spans="1:10" x14ac:dyDescent="0.2">
      <c r="A610" s="307">
        <f>IF('Nov08'!$M18=" ",0,ROUND('Nov08'!$M18,0))</f>
        <v>0</v>
      </c>
      <c r="B610" s="307">
        <f t="shared" si="82"/>
        <v>90</v>
      </c>
      <c r="C610" s="300">
        <f t="shared" si="83"/>
        <v>0</v>
      </c>
      <c r="D610" s="300">
        <f t="shared" si="84"/>
        <v>0</v>
      </c>
      <c r="E610" s="311">
        <f t="shared" si="85"/>
        <v>0</v>
      </c>
      <c r="F610" s="311">
        <f t="shared" si="86"/>
        <v>0</v>
      </c>
      <c r="G610" s="311">
        <f t="shared" si="81"/>
        <v>0</v>
      </c>
      <c r="H610" s="311">
        <f t="shared" si="87"/>
        <v>0</v>
      </c>
      <c r="I610" s="300">
        <f t="shared" si="88"/>
        <v>0</v>
      </c>
      <c r="J610" s="300">
        <f t="shared" si="89"/>
        <v>0</v>
      </c>
    </row>
    <row r="611" spans="1:10" x14ac:dyDescent="0.2">
      <c r="A611" s="307">
        <f>IF('Nov08'!$M19=" ",0,ROUND('Nov08'!$M19,0))</f>
        <v>0</v>
      </c>
      <c r="B611" s="307">
        <f t="shared" si="82"/>
        <v>90</v>
      </c>
      <c r="C611" s="300">
        <f t="shared" si="83"/>
        <v>0</v>
      </c>
      <c r="D611" s="300">
        <f t="shared" si="84"/>
        <v>0</v>
      </c>
      <c r="E611" s="311">
        <f t="shared" si="85"/>
        <v>0</v>
      </c>
      <c r="F611" s="311">
        <f t="shared" si="86"/>
        <v>0</v>
      </c>
      <c r="G611" s="311">
        <f t="shared" si="81"/>
        <v>0</v>
      </c>
      <c r="H611" s="311">
        <f t="shared" si="87"/>
        <v>0</v>
      </c>
      <c r="I611" s="300">
        <f t="shared" si="88"/>
        <v>0</v>
      </c>
      <c r="J611" s="300">
        <f t="shared" si="89"/>
        <v>0</v>
      </c>
    </row>
    <row r="612" spans="1:10" x14ac:dyDescent="0.2">
      <c r="A612" s="307">
        <f>IF('Nov08'!$M20=" ",0,ROUND('Nov08'!$M20,0))</f>
        <v>0</v>
      </c>
      <c r="B612" s="307">
        <f t="shared" si="82"/>
        <v>90</v>
      </c>
      <c r="C612" s="300">
        <f t="shared" si="83"/>
        <v>0</v>
      </c>
      <c r="D612" s="300">
        <f t="shared" si="84"/>
        <v>0</v>
      </c>
      <c r="E612" s="311">
        <f t="shared" si="85"/>
        <v>0</v>
      </c>
      <c r="F612" s="311">
        <f t="shared" si="86"/>
        <v>0</v>
      </c>
      <c r="G612" s="311">
        <f t="shared" si="81"/>
        <v>0</v>
      </c>
      <c r="H612" s="311">
        <f t="shared" si="87"/>
        <v>0</v>
      </c>
      <c r="I612" s="300">
        <f t="shared" si="88"/>
        <v>0</v>
      </c>
      <c r="J612" s="300">
        <f t="shared" si="89"/>
        <v>0</v>
      </c>
    </row>
    <row r="613" spans="1:10" x14ac:dyDescent="0.2">
      <c r="A613" s="307">
        <f>IF('Nov08'!$M21=" ",0,ROUND('Nov08'!$M21,0))</f>
        <v>0</v>
      </c>
      <c r="B613" s="307">
        <f t="shared" si="82"/>
        <v>90</v>
      </c>
      <c r="C613" s="300">
        <f t="shared" si="83"/>
        <v>0</v>
      </c>
      <c r="D613" s="300">
        <f t="shared" si="84"/>
        <v>0</v>
      </c>
      <c r="E613" s="311">
        <f t="shared" si="85"/>
        <v>0</v>
      </c>
      <c r="F613" s="311">
        <f t="shared" si="86"/>
        <v>0</v>
      </c>
      <c r="G613" s="311">
        <f t="shared" si="81"/>
        <v>0</v>
      </c>
      <c r="H613" s="311">
        <f t="shared" si="87"/>
        <v>0</v>
      </c>
      <c r="I613" s="300">
        <f t="shared" si="88"/>
        <v>0</v>
      </c>
      <c r="J613" s="300">
        <f t="shared" si="89"/>
        <v>0</v>
      </c>
    </row>
    <row r="614" spans="1:10" x14ac:dyDescent="0.2">
      <c r="A614" s="307">
        <f>IF('Nov08'!$M22=" ",0,ROUND('Nov08'!$M22,0))</f>
        <v>0</v>
      </c>
      <c r="B614" s="307">
        <f t="shared" si="82"/>
        <v>90</v>
      </c>
      <c r="C614" s="300">
        <f t="shared" si="83"/>
        <v>0</v>
      </c>
      <c r="D614" s="300">
        <f t="shared" si="84"/>
        <v>0</v>
      </c>
      <c r="E614" s="311">
        <f t="shared" si="85"/>
        <v>0</v>
      </c>
      <c r="F614" s="311">
        <f t="shared" si="86"/>
        <v>0</v>
      </c>
      <c r="G614" s="311">
        <f t="shared" si="81"/>
        <v>0</v>
      </c>
      <c r="H614" s="311">
        <f t="shared" si="87"/>
        <v>0</v>
      </c>
      <c r="I614" s="300">
        <f t="shared" si="88"/>
        <v>0</v>
      </c>
      <c r="J614" s="300">
        <f t="shared" si="89"/>
        <v>0</v>
      </c>
    </row>
    <row r="615" spans="1:10" x14ac:dyDescent="0.2">
      <c r="A615" s="307">
        <f>IF('Nov08'!$M23=" ",0,ROUND('Nov08'!$M23,0))</f>
        <v>0</v>
      </c>
      <c r="B615" s="307">
        <f t="shared" si="82"/>
        <v>90</v>
      </c>
      <c r="C615" s="300">
        <f t="shared" si="83"/>
        <v>0</v>
      </c>
      <c r="D615" s="300">
        <f t="shared" si="84"/>
        <v>0</v>
      </c>
      <c r="E615" s="311">
        <f t="shared" si="85"/>
        <v>0</v>
      </c>
      <c r="F615" s="311">
        <f t="shared" si="86"/>
        <v>0</v>
      </c>
      <c r="G615" s="311">
        <f t="shared" si="81"/>
        <v>0</v>
      </c>
      <c r="H615" s="311">
        <f t="shared" si="87"/>
        <v>0</v>
      </c>
      <c r="I615" s="300">
        <f t="shared" si="88"/>
        <v>0</v>
      </c>
      <c r="J615" s="300">
        <f t="shared" si="89"/>
        <v>0</v>
      </c>
    </row>
    <row r="616" spans="1:10" x14ac:dyDescent="0.2">
      <c r="A616" s="307">
        <f>IF('Nov08'!$M24=" ",0,ROUND('Nov08'!$M24,0))</f>
        <v>0</v>
      </c>
      <c r="B616" s="307">
        <f t="shared" si="82"/>
        <v>90</v>
      </c>
      <c r="C616" s="300">
        <f t="shared" si="83"/>
        <v>0</v>
      </c>
      <c r="D616" s="300">
        <f t="shared" si="84"/>
        <v>0</v>
      </c>
      <c r="E616" s="311">
        <f t="shared" si="85"/>
        <v>0</v>
      </c>
      <c r="F616" s="311">
        <f t="shared" si="86"/>
        <v>0</v>
      </c>
      <c r="G616" s="311">
        <f t="shared" si="81"/>
        <v>0</v>
      </c>
      <c r="H616" s="311">
        <f t="shared" si="87"/>
        <v>0</v>
      </c>
      <c r="I616" s="300">
        <f t="shared" si="88"/>
        <v>0</v>
      </c>
      <c r="J616" s="300">
        <f t="shared" si="89"/>
        <v>0</v>
      </c>
    </row>
    <row r="617" spans="1:10" x14ac:dyDescent="0.2">
      <c r="A617" s="307">
        <f>IF('Nov08'!$M25=" ",0,ROUND('Nov08'!$M25,0))</f>
        <v>0</v>
      </c>
      <c r="B617" s="307">
        <f t="shared" si="82"/>
        <v>90</v>
      </c>
      <c r="C617" s="300">
        <f t="shared" si="83"/>
        <v>0</v>
      </c>
      <c r="D617" s="300">
        <f t="shared" si="84"/>
        <v>0</v>
      </c>
      <c r="E617" s="311">
        <f t="shared" si="85"/>
        <v>0</v>
      </c>
      <c r="F617" s="311">
        <f t="shared" si="86"/>
        <v>0</v>
      </c>
      <c r="G617" s="311">
        <f t="shared" si="81"/>
        <v>0</v>
      </c>
      <c r="H617" s="311">
        <f t="shared" si="87"/>
        <v>0</v>
      </c>
      <c r="I617" s="300">
        <f t="shared" si="88"/>
        <v>0</v>
      </c>
      <c r="J617" s="300">
        <f t="shared" si="89"/>
        <v>0</v>
      </c>
    </row>
    <row r="618" spans="1:10" x14ac:dyDescent="0.2">
      <c r="A618" s="307">
        <f>IF('Nov08'!$M26=" ",0,ROUND('Nov08'!$M26,0))</f>
        <v>0</v>
      </c>
      <c r="B618" s="307">
        <f t="shared" si="82"/>
        <v>90</v>
      </c>
      <c r="C618" s="300">
        <f t="shared" si="83"/>
        <v>0</v>
      </c>
      <c r="D618" s="300">
        <f t="shared" si="84"/>
        <v>0</v>
      </c>
      <c r="E618" s="311">
        <f t="shared" si="85"/>
        <v>0</v>
      </c>
      <c r="F618" s="311">
        <f t="shared" si="86"/>
        <v>0</v>
      </c>
      <c r="G618" s="311">
        <f t="shared" si="81"/>
        <v>0</v>
      </c>
      <c r="H618" s="311">
        <f t="shared" si="87"/>
        <v>0</v>
      </c>
      <c r="I618" s="300">
        <f t="shared" si="88"/>
        <v>0</v>
      </c>
      <c r="J618" s="300">
        <f t="shared" si="89"/>
        <v>0</v>
      </c>
    </row>
    <row r="619" spans="1:10" x14ac:dyDescent="0.2">
      <c r="A619" s="307">
        <f>IF('Nov08'!$M27=" ",0,ROUND('Nov08'!$M27,0))</f>
        <v>0</v>
      </c>
      <c r="B619" s="307">
        <f t="shared" si="82"/>
        <v>90</v>
      </c>
      <c r="C619" s="300">
        <f t="shared" si="83"/>
        <v>0</v>
      </c>
      <c r="D619" s="300">
        <f t="shared" si="84"/>
        <v>0</v>
      </c>
      <c r="E619" s="311">
        <f t="shared" si="85"/>
        <v>0</v>
      </c>
      <c r="F619" s="311">
        <f t="shared" si="86"/>
        <v>0</v>
      </c>
      <c r="G619" s="311">
        <f t="shared" si="81"/>
        <v>0</v>
      </c>
      <c r="H619" s="311">
        <f t="shared" si="87"/>
        <v>0</v>
      </c>
      <c r="I619" s="300">
        <f t="shared" si="88"/>
        <v>0</v>
      </c>
      <c r="J619" s="300">
        <f t="shared" si="89"/>
        <v>0</v>
      </c>
    </row>
    <row r="620" spans="1:10" x14ac:dyDescent="0.2">
      <c r="A620" s="307">
        <f>IF('Nov08'!$M28=" ",0,ROUND('Nov08'!$M28,0))</f>
        <v>0</v>
      </c>
      <c r="B620" s="307">
        <f t="shared" si="82"/>
        <v>90</v>
      </c>
      <c r="C620" s="300">
        <f t="shared" si="83"/>
        <v>0</v>
      </c>
      <c r="D620" s="300">
        <f t="shared" si="84"/>
        <v>0</v>
      </c>
      <c r="E620" s="311">
        <f t="shared" si="85"/>
        <v>0</v>
      </c>
      <c r="F620" s="311">
        <f t="shared" si="86"/>
        <v>0</v>
      </c>
      <c r="G620" s="311">
        <f t="shared" si="81"/>
        <v>0</v>
      </c>
      <c r="H620" s="311">
        <f t="shared" si="87"/>
        <v>0</v>
      </c>
      <c r="I620" s="300">
        <f t="shared" si="88"/>
        <v>0</v>
      </c>
      <c r="J620" s="300">
        <f t="shared" si="89"/>
        <v>0</v>
      </c>
    </row>
    <row r="621" spans="1:10" x14ac:dyDescent="0.2">
      <c r="A621" s="307">
        <f>IF('Nov08'!$M29=" ",0,ROUND('Nov08'!$M29,0))</f>
        <v>0</v>
      </c>
      <c r="B621" s="307">
        <f t="shared" si="82"/>
        <v>90</v>
      </c>
      <c r="C621" s="300">
        <f t="shared" si="83"/>
        <v>0</v>
      </c>
      <c r="D621" s="300">
        <f t="shared" si="84"/>
        <v>0</v>
      </c>
      <c r="E621" s="311">
        <f t="shared" si="85"/>
        <v>0</v>
      </c>
      <c r="F621" s="311">
        <f t="shared" si="86"/>
        <v>0</v>
      </c>
      <c r="G621" s="311">
        <f t="shared" si="81"/>
        <v>0</v>
      </c>
      <c r="H621" s="311">
        <f t="shared" si="87"/>
        <v>0</v>
      </c>
      <c r="I621" s="300">
        <f t="shared" si="88"/>
        <v>0</v>
      </c>
      <c r="J621" s="300">
        <f t="shared" si="89"/>
        <v>0</v>
      </c>
    </row>
    <row r="622" spans="1:10" x14ac:dyDescent="0.2">
      <c r="A622" s="307">
        <f>IF('Nov08'!$M30=" ",0,ROUND('Nov08'!$M30,0))</f>
        <v>0</v>
      </c>
      <c r="B622" s="307">
        <f t="shared" si="82"/>
        <v>90</v>
      </c>
      <c r="C622" s="300">
        <f t="shared" si="83"/>
        <v>0</v>
      </c>
      <c r="D622" s="300">
        <f t="shared" si="84"/>
        <v>0</v>
      </c>
      <c r="E622" s="311">
        <f t="shared" si="85"/>
        <v>0</v>
      </c>
      <c r="F622" s="311">
        <f t="shared" si="86"/>
        <v>0</v>
      </c>
      <c r="G622" s="311">
        <f t="shared" si="81"/>
        <v>0</v>
      </c>
      <c r="H622" s="311">
        <f t="shared" si="87"/>
        <v>0</v>
      </c>
      <c r="I622" s="300">
        <f t="shared" si="88"/>
        <v>0</v>
      </c>
      <c r="J622" s="300">
        <f t="shared" si="89"/>
        <v>0</v>
      </c>
    </row>
    <row r="623" spans="1:10" x14ac:dyDescent="0.2">
      <c r="A623" s="307">
        <f>IF('Nov08'!$M36=" ",0,ROUND('Nov08'!$M36,0))</f>
        <v>0</v>
      </c>
      <c r="B623" s="307">
        <f t="shared" si="82"/>
        <v>90</v>
      </c>
      <c r="C623" s="300">
        <f t="shared" si="83"/>
        <v>0</v>
      </c>
      <c r="D623" s="300">
        <f t="shared" si="84"/>
        <v>0</v>
      </c>
      <c r="E623" s="311">
        <f t="shared" si="85"/>
        <v>0</v>
      </c>
      <c r="F623" s="311">
        <f t="shared" si="86"/>
        <v>0</v>
      </c>
      <c r="G623" s="311">
        <f t="shared" si="81"/>
        <v>0</v>
      </c>
      <c r="H623" s="311">
        <f t="shared" si="87"/>
        <v>0</v>
      </c>
      <c r="I623" s="300">
        <f t="shared" si="88"/>
        <v>0</v>
      </c>
      <c r="J623" s="300">
        <f t="shared" si="89"/>
        <v>0</v>
      </c>
    </row>
    <row r="624" spans="1:10" x14ac:dyDescent="0.2">
      <c r="A624" s="307">
        <f>IF('Nov08'!$M37=" ",0,ROUND('Nov08'!$M37,0))</f>
        <v>0</v>
      </c>
      <c r="B624" s="307">
        <f t="shared" si="82"/>
        <v>90</v>
      </c>
      <c r="C624" s="300">
        <f t="shared" si="83"/>
        <v>0</v>
      </c>
      <c r="D624" s="300">
        <f t="shared" si="84"/>
        <v>0</v>
      </c>
      <c r="E624" s="311">
        <f t="shared" si="85"/>
        <v>0</v>
      </c>
      <c r="F624" s="311">
        <f t="shared" si="86"/>
        <v>0</v>
      </c>
      <c r="G624" s="311">
        <f t="shared" si="81"/>
        <v>0</v>
      </c>
      <c r="H624" s="311">
        <f t="shared" si="87"/>
        <v>0</v>
      </c>
      <c r="I624" s="300">
        <f t="shared" si="88"/>
        <v>0</v>
      </c>
      <c r="J624" s="300">
        <f t="shared" si="89"/>
        <v>0</v>
      </c>
    </row>
    <row r="625" spans="1:10" x14ac:dyDescent="0.2">
      <c r="A625" s="307">
        <f>IF('Nov08'!$M38=" ",0,ROUND('Nov08'!$M38,0))</f>
        <v>0</v>
      </c>
      <c r="B625" s="307">
        <f t="shared" si="82"/>
        <v>90</v>
      </c>
      <c r="C625" s="300">
        <f t="shared" si="83"/>
        <v>0</v>
      </c>
      <c r="D625" s="300">
        <f t="shared" si="84"/>
        <v>0</v>
      </c>
      <c r="E625" s="311">
        <f t="shared" si="85"/>
        <v>0</v>
      </c>
      <c r="F625" s="311">
        <f t="shared" si="86"/>
        <v>0</v>
      </c>
      <c r="G625" s="311">
        <f t="shared" si="81"/>
        <v>0</v>
      </c>
      <c r="H625" s="311">
        <f t="shared" si="87"/>
        <v>0</v>
      </c>
      <c r="I625" s="300">
        <f t="shared" si="88"/>
        <v>0</v>
      </c>
      <c r="J625" s="300">
        <f t="shared" si="89"/>
        <v>0</v>
      </c>
    </row>
    <row r="626" spans="1:10" x14ac:dyDescent="0.2">
      <c r="A626" s="307">
        <f>IF('Nov08'!$M39=" ",0,ROUND('Nov08'!$M39,0))</f>
        <v>0</v>
      </c>
      <c r="B626" s="307">
        <f t="shared" si="82"/>
        <v>90</v>
      </c>
      <c r="C626" s="300">
        <f t="shared" si="83"/>
        <v>0</v>
      </c>
      <c r="D626" s="300">
        <f t="shared" si="84"/>
        <v>0</v>
      </c>
      <c r="E626" s="311">
        <f t="shared" si="85"/>
        <v>0</v>
      </c>
      <c r="F626" s="311">
        <f t="shared" si="86"/>
        <v>0</v>
      </c>
      <c r="G626" s="311">
        <f t="shared" si="81"/>
        <v>0</v>
      </c>
      <c r="H626" s="311">
        <f t="shared" si="87"/>
        <v>0</v>
      </c>
      <c r="I626" s="300">
        <f t="shared" si="88"/>
        <v>0</v>
      </c>
      <c r="J626" s="300">
        <f t="shared" si="89"/>
        <v>0</v>
      </c>
    </row>
    <row r="627" spans="1:10" x14ac:dyDescent="0.2">
      <c r="A627" s="307">
        <f>IF('Nov08'!$M40=" ",0,ROUND('Nov08'!$M40,0))</f>
        <v>0</v>
      </c>
      <c r="B627" s="307">
        <f t="shared" si="82"/>
        <v>90</v>
      </c>
      <c r="C627" s="300">
        <f t="shared" si="83"/>
        <v>0</v>
      </c>
      <c r="D627" s="300">
        <f t="shared" si="84"/>
        <v>0</v>
      </c>
      <c r="E627" s="311">
        <f t="shared" si="85"/>
        <v>0</v>
      </c>
      <c r="F627" s="311">
        <f t="shared" si="86"/>
        <v>0</v>
      </c>
      <c r="G627" s="311">
        <f t="shared" si="81"/>
        <v>0</v>
      </c>
      <c r="H627" s="311">
        <f t="shared" si="87"/>
        <v>0</v>
      </c>
      <c r="I627" s="300">
        <f t="shared" si="88"/>
        <v>0</v>
      </c>
      <c r="J627" s="300">
        <f t="shared" si="89"/>
        <v>0</v>
      </c>
    </row>
    <row r="628" spans="1:10" x14ac:dyDescent="0.2">
      <c r="A628" s="307">
        <f>IF('Nov08'!$M41=" ",0,ROUND('Nov08'!$M41,0))</f>
        <v>0</v>
      </c>
      <c r="B628" s="307">
        <f t="shared" si="82"/>
        <v>90</v>
      </c>
      <c r="C628" s="300">
        <f t="shared" si="83"/>
        <v>0</v>
      </c>
      <c r="D628" s="300">
        <f t="shared" si="84"/>
        <v>0</v>
      </c>
      <c r="E628" s="311">
        <f t="shared" si="85"/>
        <v>0</v>
      </c>
      <c r="F628" s="311">
        <f t="shared" si="86"/>
        <v>0</v>
      </c>
      <c r="G628" s="311">
        <f t="shared" si="81"/>
        <v>0</v>
      </c>
      <c r="H628" s="311">
        <f t="shared" si="87"/>
        <v>0</v>
      </c>
      <c r="I628" s="300">
        <f t="shared" si="88"/>
        <v>0</v>
      </c>
      <c r="J628" s="300">
        <f t="shared" si="89"/>
        <v>0</v>
      </c>
    </row>
    <row r="629" spans="1:10" x14ac:dyDescent="0.2">
      <c r="A629" s="307">
        <f>IF('Nov08'!$M42=" ",0,ROUND('Nov08'!$M42,0))</f>
        <v>0</v>
      </c>
      <c r="B629" s="307">
        <f t="shared" si="82"/>
        <v>90</v>
      </c>
      <c r="C629" s="300">
        <f t="shared" si="83"/>
        <v>0</v>
      </c>
      <c r="D629" s="300">
        <f t="shared" si="84"/>
        <v>0</v>
      </c>
      <c r="E629" s="311">
        <f t="shared" si="85"/>
        <v>0</v>
      </c>
      <c r="F629" s="311">
        <f t="shared" si="86"/>
        <v>0</v>
      </c>
      <c r="G629" s="311">
        <f t="shared" si="81"/>
        <v>0</v>
      </c>
      <c r="H629" s="311">
        <f t="shared" si="87"/>
        <v>0</v>
      </c>
      <c r="I629" s="300">
        <f t="shared" si="88"/>
        <v>0</v>
      </c>
      <c r="J629" s="300">
        <f t="shared" si="89"/>
        <v>0</v>
      </c>
    </row>
    <row r="630" spans="1:10" x14ac:dyDescent="0.2">
      <c r="A630" s="307">
        <f>IF('Nov08'!$M43=" ",0,ROUND('Nov08'!$M43,0))</f>
        <v>0</v>
      </c>
      <c r="B630" s="307">
        <f t="shared" si="82"/>
        <v>90</v>
      </c>
      <c r="C630" s="300">
        <f t="shared" si="83"/>
        <v>0</v>
      </c>
      <c r="D630" s="300">
        <f t="shared" si="84"/>
        <v>0</v>
      </c>
      <c r="E630" s="311">
        <f t="shared" si="85"/>
        <v>0</v>
      </c>
      <c r="F630" s="311">
        <f t="shared" si="86"/>
        <v>0</v>
      </c>
      <c r="G630" s="311">
        <f t="shared" si="81"/>
        <v>0</v>
      </c>
      <c r="H630" s="311">
        <f t="shared" si="87"/>
        <v>0</v>
      </c>
      <c r="I630" s="300">
        <f t="shared" si="88"/>
        <v>0</v>
      </c>
      <c r="J630" s="300">
        <f t="shared" si="89"/>
        <v>0</v>
      </c>
    </row>
    <row r="631" spans="1:10" x14ac:dyDescent="0.2">
      <c r="A631" s="307">
        <f>IF('Nov08'!$M44=" ",0,ROUND('Nov08'!$M44,0))</f>
        <v>0</v>
      </c>
      <c r="B631" s="307">
        <f t="shared" si="82"/>
        <v>90</v>
      </c>
      <c r="C631" s="300">
        <f t="shared" si="83"/>
        <v>0</v>
      </c>
      <c r="D631" s="300">
        <f t="shared" si="84"/>
        <v>0</v>
      </c>
      <c r="E631" s="311">
        <f t="shared" si="85"/>
        <v>0</v>
      </c>
      <c r="F631" s="311">
        <f t="shared" si="86"/>
        <v>0</v>
      </c>
      <c r="G631" s="311">
        <f t="shared" si="81"/>
        <v>0</v>
      </c>
      <c r="H631" s="311">
        <f t="shared" si="87"/>
        <v>0</v>
      </c>
      <c r="I631" s="300">
        <f t="shared" si="88"/>
        <v>0</v>
      </c>
      <c r="J631" s="300">
        <f t="shared" si="89"/>
        <v>0</v>
      </c>
    </row>
    <row r="632" spans="1:10" x14ac:dyDescent="0.2">
      <c r="A632" s="307">
        <f>IF('Nov08'!$M45=" ",0,ROUND('Nov08'!$M45,0))</f>
        <v>0</v>
      </c>
      <c r="B632" s="307">
        <f t="shared" si="82"/>
        <v>90</v>
      </c>
      <c r="C632" s="300">
        <f t="shared" si="83"/>
        <v>0</v>
      </c>
      <c r="D632" s="300">
        <f t="shared" si="84"/>
        <v>0</v>
      </c>
      <c r="E632" s="311">
        <f t="shared" si="85"/>
        <v>0</v>
      </c>
      <c r="F632" s="311">
        <f t="shared" si="86"/>
        <v>0</v>
      </c>
      <c r="G632" s="311">
        <f t="shared" si="81"/>
        <v>0</v>
      </c>
      <c r="H632" s="311">
        <f t="shared" si="87"/>
        <v>0</v>
      </c>
      <c r="I632" s="300">
        <f t="shared" si="88"/>
        <v>0</v>
      </c>
      <c r="J632" s="300">
        <f t="shared" si="89"/>
        <v>0</v>
      </c>
    </row>
    <row r="633" spans="1:10" x14ac:dyDescent="0.2">
      <c r="A633" s="307">
        <f>IF('Nov08'!$M46=" ",0,ROUND('Nov08'!$M46,0))</f>
        <v>0</v>
      </c>
      <c r="B633" s="307">
        <f t="shared" si="82"/>
        <v>90</v>
      </c>
      <c r="C633" s="300">
        <f t="shared" si="83"/>
        <v>0</v>
      </c>
      <c r="D633" s="300">
        <f t="shared" si="84"/>
        <v>0</v>
      </c>
      <c r="E633" s="311">
        <f t="shared" si="85"/>
        <v>0</v>
      </c>
      <c r="F633" s="311">
        <f t="shared" si="86"/>
        <v>0</v>
      </c>
      <c r="G633" s="311">
        <f t="shared" si="81"/>
        <v>0</v>
      </c>
      <c r="H633" s="311">
        <f t="shared" si="87"/>
        <v>0</v>
      </c>
      <c r="I633" s="300">
        <f t="shared" si="88"/>
        <v>0</v>
      </c>
      <c r="J633" s="300">
        <f t="shared" si="89"/>
        <v>0</v>
      </c>
    </row>
    <row r="634" spans="1:10" x14ac:dyDescent="0.2">
      <c r="A634" s="307">
        <f>IF('Nov08'!$M47=" ",0,ROUND('Nov08'!$M47,0))</f>
        <v>0</v>
      </c>
      <c r="B634" s="307">
        <f t="shared" si="82"/>
        <v>90</v>
      </c>
      <c r="C634" s="300">
        <f t="shared" si="83"/>
        <v>0</v>
      </c>
      <c r="D634" s="300">
        <f t="shared" si="84"/>
        <v>0</v>
      </c>
      <c r="E634" s="311">
        <f t="shared" si="85"/>
        <v>0</v>
      </c>
      <c r="F634" s="311">
        <f t="shared" si="86"/>
        <v>0</v>
      </c>
      <c r="G634" s="311">
        <f t="shared" si="81"/>
        <v>0</v>
      </c>
      <c r="H634" s="311">
        <f t="shared" si="87"/>
        <v>0</v>
      </c>
      <c r="I634" s="300">
        <f t="shared" si="88"/>
        <v>0</v>
      </c>
      <c r="J634" s="300">
        <f t="shared" si="89"/>
        <v>0</v>
      </c>
    </row>
    <row r="635" spans="1:10" x14ac:dyDescent="0.2">
      <c r="A635" s="307">
        <f>IF('Nov08'!$M48=" ",0,ROUND('Nov08'!$M48,0))</f>
        <v>0</v>
      </c>
      <c r="B635" s="307">
        <f t="shared" si="82"/>
        <v>90</v>
      </c>
      <c r="C635" s="300">
        <f t="shared" si="83"/>
        <v>0</v>
      </c>
      <c r="D635" s="300">
        <f t="shared" si="84"/>
        <v>0</v>
      </c>
      <c r="E635" s="311">
        <f t="shared" si="85"/>
        <v>0</v>
      </c>
      <c r="F635" s="311">
        <f t="shared" si="86"/>
        <v>0</v>
      </c>
      <c r="G635" s="311">
        <f t="shared" si="81"/>
        <v>0</v>
      </c>
      <c r="H635" s="311">
        <f t="shared" si="87"/>
        <v>0</v>
      </c>
      <c r="I635" s="300">
        <f t="shared" si="88"/>
        <v>0</v>
      </c>
      <c r="J635" s="300">
        <f t="shared" si="89"/>
        <v>0</v>
      </c>
    </row>
    <row r="636" spans="1:10" x14ac:dyDescent="0.2">
      <c r="A636" s="307">
        <f>IF('Nov08'!$M49=" ",0,ROUND('Nov08'!$M49,0))</f>
        <v>0</v>
      </c>
      <c r="B636" s="307">
        <f t="shared" si="82"/>
        <v>90</v>
      </c>
      <c r="C636" s="300">
        <f t="shared" si="83"/>
        <v>0</v>
      </c>
      <c r="D636" s="300">
        <f t="shared" si="84"/>
        <v>0</v>
      </c>
      <c r="E636" s="311">
        <f t="shared" si="85"/>
        <v>0</v>
      </c>
      <c r="F636" s="311">
        <f t="shared" si="86"/>
        <v>0</v>
      </c>
      <c r="G636" s="311">
        <f t="shared" si="81"/>
        <v>0</v>
      </c>
      <c r="H636" s="311">
        <f t="shared" si="87"/>
        <v>0</v>
      </c>
      <c r="I636" s="300">
        <f t="shared" si="88"/>
        <v>0</v>
      </c>
      <c r="J636" s="300">
        <f t="shared" si="89"/>
        <v>0</v>
      </c>
    </row>
    <row r="637" spans="1:10" x14ac:dyDescent="0.2">
      <c r="A637" s="307">
        <f>IF('Nov08'!$M50=" ",0,ROUND('Nov08'!$M50,0))</f>
        <v>0</v>
      </c>
      <c r="B637" s="307">
        <f t="shared" si="82"/>
        <v>90</v>
      </c>
      <c r="C637" s="300">
        <f t="shared" si="83"/>
        <v>0</v>
      </c>
      <c r="D637" s="300">
        <f t="shared" si="84"/>
        <v>0</v>
      </c>
      <c r="E637" s="311">
        <f t="shared" si="85"/>
        <v>0</v>
      </c>
      <c r="F637" s="311">
        <f t="shared" si="86"/>
        <v>0</v>
      </c>
      <c r="G637" s="311">
        <f t="shared" si="81"/>
        <v>0</v>
      </c>
      <c r="H637" s="311">
        <f t="shared" si="87"/>
        <v>0</v>
      </c>
      <c r="I637" s="300">
        <f t="shared" si="88"/>
        <v>0</v>
      </c>
      <c r="J637" s="300">
        <f t="shared" si="89"/>
        <v>0</v>
      </c>
    </row>
    <row r="638" spans="1:10" x14ac:dyDescent="0.2">
      <c r="A638" s="307">
        <f>IF('Nov08'!$M51=" ",0,ROUND('Nov08'!$M51,0))</f>
        <v>0</v>
      </c>
      <c r="B638" s="307">
        <f t="shared" si="82"/>
        <v>90</v>
      </c>
      <c r="C638" s="300">
        <f t="shared" si="83"/>
        <v>0</v>
      </c>
      <c r="D638" s="300">
        <f t="shared" si="84"/>
        <v>0</v>
      </c>
      <c r="E638" s="311">
        <f t="shared" si="85"/>
        <v>0</v>
      </c>
      <c r="F638" s="311">
        <f t="shared" si="86"/>
        <v>0</v>
      </c>
      <c r="G638" s="311">
        <f t="shared" si="81"/>
        <v>0</v>
      </c>
      <c r="H638" s="311">
        <f t="shared" si="87"/>
        <v>0</v>
      </c>
      <c r="I638" s="300">
        <f t="shared" si="88"/>
        <v>0</v>
      </c>
      <c r="J638" s="300">
        <f t="shared" si="89"/>
        <v>0</v>
      </c>
    </row>
    <row r="639" spans="1:10" x14ac:dyDescent="0.2">
      <c r="A639" s="307">
        <f>IF('Nov08'!$M52=" ",0,ROUND('Nov08'!$M52,0))</f>
        <v>0</v>
      </c>
      <c r="B639" s="307">
        <f t="shared" si="82"/>
        <v>90</v>
      </c>
      <c r="C639" s="300">
        <f t="shared" si="83"/>
        <v>0</v>
      </c>
      <c r="D639" s="300">
        <f t="shared" si="84"/>
        <v>0</v>
      </c>
      <c r="E639" s="311">
        <f t="shared" si="85"/>
        <v>0</v>
      </c>
      <c r="F639" s="311">
        <f t="shared" si="86"/>
        <v>0</v>
      </c>
      <c r="G639" s="311">
        <f t="shared" si="81"/>
        <v>0</v>
      </c>
      <c r="H639" s="311">
        <f t="shared" si="87"/>
        <v>0</v>
      </c>
      <c r="I639" s="300">
        <f t="shared" si="88"/>
        <v>0</v>
      </c>
      <c r="J639" s="300">
        <f t="shared" si="89"/>
        <v>0</v>
      </c>
    </row>
    <row r="640" spans="1:10" x14ac:dyDescent="0.2">
      <c r="A640" s="307">
        <f>IF('Nov08'!$M53=" ",0,ROUND('Nov08'!$M53,0))</f>
        <v>0</v>
      </c>
      <c r="B640" s="307">
        <f t="shared" si="82"/>
        <v>90</v>
      </c>
      <c r="C640" s="300">
        <f t="shared" si="83"/>
        <v>0</v>
      </c>
      <c r="D640" s="300">
        <f t="shared" si="84"/>
        <v>0</v>
      </c>
      <c r="E640" s="311">
        <f t="shared" si="85"/>
        <v>0</v>
      </c>
      <c r="F640" s="311">
        <f t="shared" si="86"/>
        <v>0</v>
      </c>
      <c r="G640" s="311">
        <f t="shared" si="81"/>
        <v>0</v>
      </c>
      <c r="H640" s="311">
        <f t="shared" si="87"/>
        <v>0</v>
      </c>
      <c r="I640" s="300">
        <f t="shared" si="88"/>
        <v>0</v>
      </c>
      <c r="J640" s="300">
        <f t="shared" si="89"/>
        <v>0</v>
      </c>
    </row>
    <row r="641" spans="1:10" x14ac:dyDescent="0.2">
      <c r="A641" s="307">
        <f>IF('Nov08'!$M54=" ",0,ROUND('Nov08'!$M54,0))</f>
        <v>0</v>
      </c>
      <c r="B641" s="307">
        <f t="shared" si="82"/>
        <v>90</v>
      </c>
      <c r="C641" s="300">
        <f t="shared" si="83"/>
        <v>0</v>
      </c>
      <c r="D641" s="300">
        <f t="shared" si="84"/>
        <v>0</v>
      </c>
      <c r="E641" s="311">
        <f t="shared" si="85"/>
        <v>0</v>
      </c>
      <c r="F641" s="311">
        <f t="shared" si="86"/>
        <v>0</v>
      </c>
      <c r="G641" s="311">
        <f t="shared" si="81"/>
        <v>0</v>
      </c>
      <c r="H641" s="311">
        <f t="shared" si="87"/>
        <v>0</v>
      </c>
      <c r="I641" s="300">
        <f t="shared" si="88"/>
        <v>0</v>
      </c>
      <c r="J641" s="300">
        <f t="shared" si="89"/>
        <v>0</v>
      </c>
    </row>
    <row r="642" spans="1:10" x14ac:dyDescent="0.2">
      <c r="A642" s="307">
        <f>IF('Nov08'!$M55=" ",0,ROUND('Nov08'!$M55,0))</f>
        <v>0</v>
      </c>
      <c r="B642" s="307">
        <f t="shared" si="82"/>
        <v>90</v>
      </c>
      <c r="C642" s="300">
        <f t="shared" si="83"/>
        <v>0</v>
      </c>
      <c r="D642" s="300">
        <f t="shared" si="84"/>
        <v>0</v>
      </c>
      <c r="E642" s="311">
        <f t="shared" si="85"/>
        <v>0</v>
      </c>
      <c r="F642" s="311">
        <f t="shared" si="86"/>
        <v>0</v>
      </c>
      <c r="G642" s="311">
        <f t="shared" si="81"/>
        <v>0</v>
      </c>
      <c r="H642" s="311">
        <f t="shared" si="87"/>
        <v>0</v>
      </c>
      <c r="I642" s="300">
        <f t="shared" si="88"/>
        <v>0</v>
      </c>
      <c r="J642" s="300">
        <f t="shared" si="89"/>
        <v>0</v>
      </c>
    </row>
    <row r="643" spans="1:10" x14ac:dyDescent="0.2">
      <c r="A643" s="307">
        <f>IF('Nov08'!$M61=" ",0,ROUND('Nov08'!$M61,0))</f>
        <v>0</v>
      </c>
      <c r="B643" s="307">
        <f t="shared" si="82"/>
        <v>90</v>
      </c>
      <c r="C643" s="300">
        <f t="shared" si="83"/>
        <v>0</v>
      </c>
      <c r="D643" s="300">
        <f t="shared" si="84"/>
        <v>0</v>
      </c>
      <c r="E643" s="311">
        <f t="shared" si="85"/>
        <v>0</v>
      </c>
      <c r="F643" s="311">
        <f t="shared" si="86"/>
        <v>0</v>
      </c>
      <c r="G643" s="311">
        <f t="shared" si="81"/>
        <v>0</v>
      </c>
      <c r="H643" s="311">
        <f t="shared" si="87"/>
        <v>0</v>
      </c>
      <c r="I643" s="300">
        <f t="shared" si="88"/>
        <v>0</v>
      </c>
      <c r="J643" s="300">
        <f t="shared" si="89"/>
        <v>0</v>
      </c>
    </row>
    <row r="644" spans="1:10" x14ac:dyDescent="0.2">
      <c r="A644" s="307">
        <f>IF('Nov08'!$M62=" ",0,ROUND('Nov08'!$M62,0))</f>
        <v>0</v>
      </c>
      <c r="B644" s="307">
        <f t="shared" si="82"/>
        <v>90</v>
      </c>
      <c r="C644" s="300">
        <f t="shared" si="83"/>
        <v>0</v>
      </c>
      <c r="D644" s="300">
        <f t="shared" si="84"/>
        <v>0</v>
      </c>
      <c r="E644" s="311">
        <f t="shared" si="85"/>
        <v>0</v>
      </c>
      <c r="F644" s="311">
        <f t="shared" si="86"/>
        <v>0</v>
      </c>
      <c r="G644" s="311">
        <f t="shared" ref="G644:G707" si="90">G$1</f>
        <v>0</v>
      </c>
      <c r="H644" s="311">
        <f t="shared" si="87"/>
        <v>0</v>
      </c>
      <c r="I644" s="300">
        <f t="shared" si="88"/>
        <v>0</v>
      </c>
      <c r="J644" s="300">
        <f t="shared" si="89"/>
        <v>0</v>
      </c>
    </row>
    <row r="645" spans="1:10" x14ac:dyDescent="0.2">
      <c r="A645" s="307">
        <f>IF('Nov08'!$M63=" ",0,ROUND('Nov08'!$M63,0))</f>
        <v>0</v>
      </c>
      <c r="B645" s="307">
        <f t="shared" ref="B645:B708" si="91">B$1</f>
        <v>90</v>
      </c>
      <c r="C645" s="300">
        <f t="shared" ref="C645:C708" si="92">IF(A645&lt;B$1,0,IF(A645&lt;(B$1+C$1),A645-B645,C$1))</f>
        <v>0</v>
      </c>
      <c r="D645" s="300">
        <f t="shared" ref="D645:D708" si="93">IF(A645&gt;(B645+C645),A645-B645-C645,0)</f>
        <v>0</v>
      </c>
      <c r="E645" s="311">
        <f t="shared" ref="E645:E708" si="94">IF(A645&gt;D$1,(D$1-C$1-B$1)*E$1/100+(D645-D$1+C$1+B$1)*J$1/100,IF(D645&gt;0,D645*E$1/100,0))</f>
        <v>0</v>
      </c>
      <c r="F645" s="311">
        <f t="shared" ref="F645:F708" si="95">IF(A645&gt;D$1,(D$1-C$1-B$1)*F$1/100+(D645-D$1+C$1+B$1)*J$1/100,IF(D645&gt;0,D645*F$1/100,0))</f>
        <v>0</v>
      </c>
      <c r="G645" s="311">
        <f t="shared" si="90"/>
        <v>0</v>
      </c>
      <c r="H645" s="311">
        <f t="shared" ref="H645:H708" si="96">IF(A645&gt;G$1,(D$1-C$1-B$1)*H$1/100+(D645-D$1+C$1+B$1)*J$1/100,IF(D645&gt;0,D645*H$1/100,0))</f>
        <v>0</v>
      </c>
      <c r="I645" s="300">
        <f t="shared" ref="I645:I708" si="97">IF(D645&gt;0,D645*I$1/100,0)</f>
        <v>0</v>
      </c>
      <c r="J645" s="300">
        <f t="shared" ref="J645:J708" si="98">E645+I645</f>
        <v>0</v>
      </c>
    </row>
    <row r="646" spans="1:10" x14ac:dyDescent="0.2">
      <c r="A646" s="307">
        <f>IF('Nov08'!$M64=" ",0,ROUND('Nov08'!$M64,0))</f>
        <v>0</v>
      </c>
      <c r="B646" s="307">
        <f t="shared" si="91"/>
        <v>90</v>
      </c>
      <c r="C646" s="300">
        <f t="shared" si="92"/>
        <v>0</v>
      </c>
      <c r="D646" s="300">
        <f t="shared" si="93"/>
        <v>0</v>
      </c>
      <c r="E646" s="311">
        <f t="shared" si="94"/>
        <v>0</v>
      </c>
      <c r="F646" s="311">
        <f t="shared" si="95"/>
        <v>0</v>
      </c>
      <c r="G646" s="311">
        <f t="shared" si="90"/>
        <v>0</v>
      </c>
      <c r="H646" s="311">
        <f t="shared" si="96"/>
        <v>0</v>
      </c>
      <c r="I646" s="300">
        <f t="shared" si="97"/>
        <v>0</v>
      </c>
      <c r="J646" s="300">
        <f t="shared" si="98"/>
        <v>0</v>
      </c>
    </row>
    <row r="647" spans="1:10" x14ac:dyDescent="0.2">
      <c r="A647" s="307">
        <f>IF('Nov08'!$M65=" ",0,ROUND('Nov08'!$M65,0))</f>
        <v>0</v>
      </c>
      <c r="B647" s="307">
        <f t="shared" si="91"/>
        <v>90</v>
      </c>
      <c r="C647" s="300">
        <f t="shared" si="92"/>
        <v>0</v>
      </c>
      <c r="D647" s="300">
        <f t="shared" si="93"/>
        <v>0</v>
      </c>
      <c r="E647" s="311">
        <f t="shared" si="94"/>
        <v>0</v>
      </c>
      <c r="F647" s="311">
        <f t="shared" si="95"/>
        <v>0</v>
      </c>
      <c r="G647" s="311">
        <f t="shared" si="90"/>
        <v>0</v>
      </c>
      <c r="H647" s="311">
        <f t="shared" si="96"/>
        <v>0</v>
      </c>
      <c r="I647" s="300">
        <f t="shared" si="97"/>
        <v>0</v>
      </c>
      <c r="J647" s="300">
        <f t="shared" si="98"/>
        <v>0</v>
      </c>
    </row>
    <row r="648" spans="1:10" x14ac:dyDescent="0.2">
      <c r="A648" s="307">
        <f>IF('Nov08'!$M66=" ",0,ROUND('Nov08'!$M66,0))</f>
        <v>0</v>
      </c>
      <c r="B648" s="307">
        <f t="shared" si="91"/>
        <v>90</v>
      </c>
      <c r="C648" s="300">
        <f t="shared" si="92"/>
        <v>0</v>
      </c>
      <c r="D648" s="300">
        <f t="shared" si="93"/>
        <v>0</v>
      </c>
      <c r="E648" s="311">
        <f t="shared" si="94"/>
        <v>0</v>
      </c>
      <c r="F648" s="311">
        <f t="shared" si="95"/>
        <v>0</v>
      </c>
      <c r="G648" s="311">
        <f t="shared" si="90"/>
        <v>0</v>
      </c>
      <c r="H648" s="311">
        <f t="shared" si="96"/>
        <v>0</v>
      </c>
      <c r="I648" s="300">
        <f t="shared" si="97"/>
        <v>0</v>
      </c>
      <c r="J648" s="300">
        <f t="shared" si="98"/>
        <v>0</v>
      </c>
    </row>
    <row r="649" spans="1:10" x14ac:dyDescent="0.2">
      <c r="A649" s="307">
        <f>IF('Nov08'!$M67=" ",0,ROUND('Nov08'!$M67,0))</f>
        <v>0</v>
      </c>
      <c r="B649" s="307">
        <f t="shared" si="91"/>
        <v>90</v>
      </c>
      <c r="C649" s="300">
        <f t="shared" si="92"/>
        <v>0</v>
      </c>
      <c r="D649" s="300">
        <f t="shared" si="93"/>
        <v>0</v>
      </c>
      <c r="E649" s="311">
        <f t="shared" si="94"/>
        <v>0</v>
      </c>
      <c r="F649" s="311">
        <f t="shared" si="95"/>
        <v>0</v>
      </c>
      <c r="G649" s="311">
        <f t="shared" si="90"/>
        <v>0</v>
      </c>
      <c r="H649" s="311">
        <f t="shared" si="96"/>
        <v>0</v>
      </c>
      <c r="I649" s="300">
        <f t="shared" si="97"/>
        <v>0</v>
      </c>
      <c r="J649" s="300">
        <f t="shared" si="98"/>
        <v>0</v>
      </c>
    </row>
    <row r="650" spans="1:10" x14ac:dyDescent="0.2">
      <c r="A650" s="307">
        <f>IF('Nov08'!$M68=" ",0,ROUND('Nov08'!$M68,0))</f>
        <v>0</v>
      </c>
      <c r="B650" s="307">
        <f t="shared" si="91"/>
        <v>90</v>
      </c>
      <c r="C650" s="300">
        <f t="shared" si="92"/>
        <v>0</v>
      </c>
      <c r="D650" s="300">
        <f t="shared" si="93"/>
        <v>0</v>
      </c>
      <c r="E650" s="311">
        <f t="shared" si="94"/>
        <v>0</v>
      </c>
      <c r="F650" s="311">
        <f t="shared" si="95"/>
        <v>0</v>
      </c>
      <c r="G650" s="311">
        <f t="shared" si="90"/>
        <v>0</v>
      </c>
      <c r="H650" s="311">
        <f t="shared" si="96"/>
        <v>0</v>
      </c>
      <c r="I650" s="300">
        <f t="shared" si="97"/>
        <v>0</v>
      </c>
      <c r="J650" s="300">
        <f t="shared" si="98"/>
        <v>0</v>
      </c>
    </row>
    <row r="651" spans="1:10" x14ac:dyDescent="0.2">
      <c r="A651" s="307">
        <f>IF('Nov08'!$M69=" ",0,ROUND('Nov08'!$M69,0))</f>
        <v>0</v>
      </c>
      <c r="B651" s="307">
        <f t="shared" si="91"/>
        <v>90</v>
      </c>
      <c r="C651" s="300">
        <f t="shared" si="92"/>
        <v>0</v>
      </c>
      <c r="D651" s="300">
        <f t="shared" si="93"/>
        <v>0</v>
      </c>
      <c r="E651" s="311">
        <f t="shared" si="94"/>
        <v>0</v>
      </c>
      <c r="F651" s="311">
        <f t="shared" si="95"/>
        <v>0</v>
      </c>
      <c r="G651" s="311">
        <f t="shared" si="90"/>
        <v>0</v>
      </c>
      <c r="H651" s="311">
        <f t="shared" si="96"/>
        <v>0</v>
      </c>
      <c r="I651" s="300">
        <f t="shared" si="97"/>
        <v>0</v>
      </c>
      <c r="J651" s="300">
        <f t="shared" si="98"/>
        <v>0</v>
      </c>
    </row>
    <row r="652" spans="1:10" x14ac:dyDescent="0.2">
      <c r="A652" s="307">
        <f>IF('Nov08'!$M70=" ",0,ROUND('Nov08'!$M70,0))</f>
        <v>0</v>
      </c>
      <c r="B652" s="307">
        <f t="shared" si="91"/>
        <v>90</v>
      </c>
      <c r="C652" s="300">
        <f t="shared" si="92"/>
        <v>0</v>
      </c>
      <c r="D652" s="300">
        <f t="shared" si="93"/>
        <v>0</v>
      </c>
      <c r="E652" s="311">
        <f t="shared" si="94"/>
        <v>0</v>
      </c>
      <c r="F652" s="311">
        <f t="shared" si="95"/>
        <v>0</v>
      </c>
      <c r="G652" s="311">
        <f t="shared" si="90"/>
        <v>0</v>
      </c>
      <c r="H652" s="311">
        <f t="shared" si="96"/>
        <v>0</v>
      </c>
      <c r="I652" s="300">
        <f t="shared" si="97"/>
        <v>0</v>
      </c>
      <c r="J652" s="300">
        <f t="shared" si="98"/>
        <v>0</v>
      </c>
    </row>
    <row r="653" spans="1:10" x14ac:dyDescent="0.2">
      <c r="A653" s="307">
        <f>IF('Nov08'!$M71=" ",0,ROUND('Nov08'!$M71,0))</f>
        <v>0</v>
      </c>
      <c r="B653" s="307">
        <f t="shared" si="91"/>
        <v>90</v>
      </c>
      <c r="C653" s="300">
        <f t="shared" si="92"/>
        <v>0</v>
      </c>
      <c r="D653" s="300">
        <f t="shared" si="93"/>
        <v>0</v>
      </c>
      <c r="E653" s="311">
        <f t="shared" si="94"/>
        <v>0</v>
      </c>
      <c r="F653" s="311">
        <f t="shared" si="95"/>
        <v>0</v>
      </c>
      <c r="G653" s="311">
        <f t="shared" si="90"/>
        <v>0</v>
      </c>
      <c r="H653" s="311">
        <f t="shared" si="96"/>
        <v>0</v>
      </c>
      <c r="I653" s="300">
        <f t="shared" si="97"/>
        <v>0</v>
      </c>
      <c r="J653" s="300">
        <f t="shared" si="98"/>
        <v>0</v>
      </c>
    </row>
    <row r="654" spans="1:10" x14ac:dyDescent="0.2">
      <c r="A654" s="307">
        <f>IF('Nov08'!$M72=" ",0,ROUND('Nov08'!$M72,0))</f>
        <v>0</v>
      </c>
      <c r="B654" s="307">
        <f t="shared" si="91"/>
        <v>90</v>
      </c>
      <c r="C654" s="300">
        <f t="shared" si="92"/>
        <v>0</v>
      </c>
      <c r="D654" s="300">
        <f t="shared" si="93"/>
        <v>0</v>
      </c>
      <c r="E654" s="311">
        <f t="shared" si="94"/>
        <v>0</v>
      </c>
      <c r="F654" s="311">
        <f t="shared" si="95"/>
        <v>0</v>
      </c>
      <c r="G654" s="311">
        <f t="shared" si="90"/>
        <v>0</v>
      </c>
      <c r="H654" s="311">
        <f t="shared" si="96"/>
        <v>0</v>
      </c>
      <c r="I654" s="300">
        <f t="shared" si="97"/>
        <v>0</v>
      </c>
      <c r="J654" s="300">
        <f t="shared" si="98"/>
        <v>0</v>
      </c>
    </row>
    <row r="655" spans="1:10" x14ac:dyDescent="0.2">
      <c r="A655" s="307">
        <f>IF('Nov08'!$M73=" ",0,ROUND('Nov08'!$M73,0))</f>
        <v>0</v>
      </c>
      <c r="B655" s="307">
        <f t="shared" si="91"/>
        <v>90</v>
      </c>
      <c r="C655" s="300">
        <f t="shared" si="92"/>
        <v>0</v>
      </c>
      <c r="D655" s="300">
        <f t="shared" si="93"/>
        <v>0</v>
      </c>
      <c r="E655" s="311">
        <f t="shared" si="94"/>
        <v>0</v>
      </c>
      <c r="F655" s="311">
        <f t="shared" si="95"/>
        <v>0</v>
      </c>
      <c r="G655" s="311">
        <f t="shared" si="90"/>
        <v>0</v>
      </c>
      <c r="H655" s="311">
        <f t="shared" si="96"/>
        <v>0</v>
      </c>
      <c r="I655" s="300">
        <f t="shared" si="97"/>
        <v>0</v>
      </c>
      <c r="J655" s="300">
        <f t="shared" si="98"/>
        <v>0</v>
      </c>
    </row>
    <row r="656" spans="1:10" x14ac:dyDescent="0.2">
      <c r="A656" s="307">
        <f>IF('Nov08'!$M74=" ",0,ROUND('Nov08'!$M74,0))</f>
        <v>0</v>
      </c>
      <c r="B656" s="307">
        <f t="shared" si="91"/>
        <v>90</v>
      </c>
      <c r="C656" s="300">
        <f t="shared" si="92"/>
        <v>0</v>
      </c>
      <c r="D656" s="300">
        <f t="shared" si="93"/>
        <v>0</v>
      </c>
      <c r="E656" s="311">
        <f t="shared" si="94"/>
        <v>0</v>
      </c>
      <c r="F656" s="311">
        <f t="shared" si="95"/>
        <v>0</v>
      </c>
      <c r="G656" s="311">
        <f t="shared" si="90"/>
        <v>0</v>
      </c>
      <c r="H656" s="311">
        <f t="shared" si="96"/>
        <v>0</v>
      </c>
      <c r="I656" s="300">
        <f t="shared" si="97"/>
        <v>0</v>
      </c>
      <c r="J656" s="300">
        <f t="shared" si="98"/>
        <v>0</v>
      </c>
    </row>
    <row r="657" spans="1:10" x14ac:dyDescent="0.2">
      <c r="A657" s="307">
        <f>IF('Nov08'!$M75=" ",0,ROUND('Nov08'!$M75,0))</f>
        <v>0</v>
      </c>
      <c r="B657" s="307">
        <f t="shared" si="91"/>
        <v>90</v>
      </c>
      <c r="C657" s="300">
        <f t="shared" si="92"/>
        <v>0</v>
      </c>
      <c r="D657" s="300">
        <f t="shared" si="93"/>
        <v>0</v>
      </c>
      <c r="E657" s="311">
        <f t="shared" si="94"/>
        <v>0</v>
      </c>
      <c r="F657" s="311">
        <f t="shared" si="95"/>
        <v>0</v>
      </c>
      <c r="G657" s="311">
        <f t="shared" si="90"/>
        <v>0</v>
      </c>
      <c r="H657" s="311">
        <f t="shared" si="96"/>
        <v>0</v>
      </c>
      <c r="I657" s="300">
        <f t="shared" si="97"/>
        <v>0</v>
      </c>
      <c r="J657" s="300">
        <f t="shared" si="98"/>
        <v>0</v>
      </c>
    </row>
    <row r="658" spans="1:10" x14ac:dyDescent="0.2">
      <c r="A658" s="307">
        <f>IF('Nov08'!$M76=" ",0,ROUND('Nov08'!$M76,0))</f>
        <v>0</v>
      </c>
      <c r="B658" s="307">
        <f t="shared" si="91"/>
        <v>90</v>
      </c>
      <c r="C658" s="300">
        <f t="shared" si="92"/>
        <v>0</v>
      </c>
      <c r="D658" s="300">
        <f t="shared" si="93"/>
        <v>0</v>
      </c>
      <c r="E658" s="311">
        <f t="shared" si="94"/>
        <v>0</v>
      </c>
      <c r="F658" s="311">
        <f t="shared" si="95"/>
        <v>0</v>
      </c>
      <c r="G658" s="311">
        <f t="shared" si="90"/>
        <v>0</v>
      </c>
      <c r="H658" s="311">
        <f t="shared" si="96"/>
        <v>0</v>
      </c>
      <c r="I658" s="300">
        <f t="shared" si="97"/>
        <v>0</v>
      </c>
      <c r="J658" s="300">
        <f t="shared" si="98"/>
        <v>0</v>
      </c>
    </row>
    <row r="659" spans="1:10" x14ac:dyDescent="0.2">
      <c r="A659" s="307">
        <f>IF('Nov08'!$M77=" ",0,ROUND('Nov08'!$M77,0))</f>
        <v>0</v>
      </c>
      <c r="B659" s="307">
        <f t="shared" si="91"/>
        <v>90</v>
      </c>
      <c r="C659" s="300">
        <f t="shared" si="92"/>
        <v>0</v>
      </c>
      <c r="D659" s="300">
        <f t="shared" si="93"/>
        <v>0</v>
      </c>
      <c r="E659" s="311">
        <f t="shared" si="94"/>
        <v>0</v>
      </c>
      <c r="F659" s="311">
        <f t="shared" si="95"/>
        <v>0</v>
      </c>
      <c r="G659" s="311">
        <f t="shared" si="90"/>
        <v>0</v>
      </c>
      <c r="H659" s="311">
        <f t="shared" si="96"/>
        <v>0</v>
      </c>
      <c r="I659" s="300">
        <f t="shared" si="97"/>
        <v>0</v>
      </c>
      <c r="J659" s="300">
        <f t="shared" si="98"/>
        <v>0</v>
      </c>
    </row>
    <row r="660" spans="1:10" x14ac:dyDescent="0.2">
      <c r="A660" s="307">
        <f>IF('Nov08'!$M78=" ",0,ROUND('Nov08'!$M78,0))</f>
        <v>0</v>
      </c>
      <c r="B660" s="307">
        <f t="shared" si="91"/>
        <v>90</v>
      </c>
      <c r="C660" s="300">
        <f t="shared" si="92"/>
        <v>0</v>
      </c>
      <c r="D660" s="300">
        <f t="shared" si="93"/>
        <v>0</v>
      </c>
      <c r="E660" s="311">
        <f t="shared" si="94"/>
        <v>0</v>
      </c>
      <c r="F660" s="311">
        <f t="shared" si="95"/>
        <v>0</v>
      </c>
      <c r="G660" s="311">
        <f t="shared" si="90"/>
        <v>0</v>
      </c>
      <c r="H660" s="311">
        <f t="shared" si="96"/>
        <v>0</v>
      </c>
      <c r="I660" s="300">
        <f t="shared" si="97"/>
        <v>0</v>
      </c>
      <c r="J660" s="300">
        <f t="shared" si="98"/>
        <v>0</v>
      </c>
    </row>
    <row r="661" spans="1:10" x14ac:dyDescent="0.2">
      <c r="A661" s="307">
        <f>IF('Nov08'!$M79=" ",0,ROUND('Nov08'!$M79,0))</f>
        <v>0</v>
      </c>
      <c r="B661" s="307">
        <f t="shared" si="91"/>
        <v>90</v>
      </c>
      <c r="C661" s="300">
        <f t="shared" si="92"/>
        <v>0</v>
      </c>
      <c r="D661" s="300">
        <f t="shared" si="93"/>
        <v>0</v>
      </c>
      <c r="E661" s="311">
        <f t="shared" si="94"/>
        <v>0</v>
      </c>
      <c r="F661" s="311">
        <f t="shared" si="95"/>
        <v>0</v>
      </c>
      <c r="G661" s="311">
        <f t="shared" si="90"/>
        <v>0</v>
      </c>
      <c r="H661" s="311">
        <f t="shared" si="96"/>
        <v>0</v>
      </c>
      <c r="I661" s="300">
        <f t="shared" si="97"/>
        <v>0</v>
      </c>
      <c r="J661" s="300">
        <f t="shared" si="98"/>
        <v>0</v>
      </c>
    </row>
    <row r="662" spans="1:10" x14ac:dyDescent="0.2">
      <c r="A662" s="307">
        <f>IF('Nov08'!$M80=" ",0,ROUND('Nov08'!$M80,0))</f>
        <v>0</v>
      </c>
      <c r="B662" s="307">
        <f t="shared" si="91"/>
        <v>90</v>
      </c>
      <c r="C662" s="300">
        <f t="shared" si="92"/>
        <v>0</v>
      </c>
      <c r="D662" s="300">
        <f t="shared" si="93"/>
        <v>0</v>
      </c>
      <c r="E662" s="311">
        <f t="shared" si="94"/>
        <v>0</v>
      </c>
      <c r="F662" s="311">
        <f t="shared" si="95"/>
        <v>0</v>
      </c>
      <c r="G662" s="311">
        <f t="shared" si="90"/>
        <v>0</v>
      </c>
      <c r="H662" s="311">
        <f t="shared" si="96"/>
        <v>0</v>
      </c>
      <c r="I662" s="300">
        <f t="shared" si="97"/>
        <v>0</v>
      </c>
      <c r="J662" s="300">
        <f t="shared" si="98"/>
        <v>0</v>
      </c>
    </row>
    <row r="663" spans="1:10" x14ac:dyDescent="0.2">
      <c r="A663" s="307">
        <f>IF('Nov08'!$M86=" ",0,ROUND('Nov08'!$M86,0))</f>
        <v>0</v>
      </c>
      <c r="B663" s="307">
        <f t="shared" si="91"/>
        <v>90</v>
      </c>
      <c r="C663" s="300">
        <f t="shared" si="92"/>
        <v>0</v>
      </c>
      <c r="D663" s="300">
        <f t="shared" si="93"/>
        <v>0</v>
      </c>
      <c r="E663" s="311">
        <f t="shared" si="94"/>
        <v>0</v>
      </c>
      <c r="F663" s="311">
        <f t="shared" si="95"/>
        <v>0</v>
      </c>
      <c r="G663" s="311">
        <f t="shared" si="90"/>
        <v>0</v>
      </c>
      <c r="H663" s="311">
        <f t="shared" si="96"/>
        <v>0</v>
      </c>
      <c r="I663" s="300">
        <f t="shared" si="97"/>
        <v>0</v>
      </c>
      <c r="J663" s="300">
        <f t="shared" si="98"/>
        <v>0</v>
      </c>
    </row>
    <row r="664" spans="1:10" x14ac:dyDescent="0.2">
      <c r="A664" s="307">
        <f>IF('Nov08'!$M87=" ",0,ROUND('Nov08'!$M87,0))</f>
        <v>0</v>
      </c>
      <c r="B664" s="307">
        <f t="shared" si="91"/>
        <v>90</v>
      </c>
      <c r="C664" s="300">
        <f t="shared" si="92"/>
        <v>0</v>
      </c>
      <c r="D664" s="300">
        <f t="shared" si="93"/>
        <v>0</v>
      </c>
      <c r="E664" s="311">
        <f t="shared" si="94"/>
        <v>0</v>
      </c>
      <c r="F664" s="311">
        <f t="shared" si="95"/>
        <v>0</v>
      </c>
      <c r="G664" s="311">
        <f t="shared" si="90"/>
        <v>0</v>
      </c>
      <c r="H664" s="311">
        <f t="shared" si="96"/>
        <v>0</v>
      </c>
      <c r="I664" s="300">
        <f t="shared" si="97"/>
        <v>0</v>
      </c>
      <c r="J664" s="300">
        <f t="shared" si="98"/>
        <v>0</v>
      </c>
    </row>
    <row r="665" spans="1:10" x14ac:dyDescent="0.2">
      <c r="A665" s="307">
        <f>IF('Nov08'!$M88=" ",0,ROUND('Nov08'!$M88,0))</f>
        <v>0</v>
      </c>
      <c r="B665" s="307">
        <f t="shared" si="91"/>
        <v>90</v>
      </c>
      <c r="C665" s="300">
        <f t="shared" si="92"/>
        <v>0</v>
      </c>
      <c r="D665" s="300">
        <f t="shared" si="93"/>
        <v>0</v>
      </c>
      <c r="E665" s="311">
        <f t="shared" si="94"/>
        <v>0</v>
      </c>
      <c r="F665" s="311">
        <f t="shared" si="95"/>
        <v>0</v>
      </c>
      <c r="G665" s="311">
        <f t="shared" si="90"/>
        <v>0</v>
      </c>
      <c r="H665" s="311">
        <f t="shared" si="96"/>
        <v>0</v>
      </c>
      <c r="I665" s="300">
        <f t="shared" si="97"/>
        <v>0</v>
      </c>
      <c r="J665" s="300">
        <f t="shared" si="98"/>
        <v>0</v>
      </c>
    </row>
    <row r="666" spans="1:10" x14ac:dyDescent="0.2">
      <c r="A666" s="307">
        <f>IF('Nov08'!$M89=" ",0,ROUND('Nov08'!$M89,0))</f>
        <v>0</v>
      </c>
      <c r="B666" s="307">
        <f t="shared" si="91"/>
        <v>90</v>
      </c>
      <c r="C666" s="300">
        <f t="shared" si="92"/>
        <v>0</v>
      </c>
      <c r="D666" s="300">
        <f t="shared" si="93"/>
        <v>0</v>
      </c>
      <c r="E666" s="311">
        <f t="shared" si="94"/>
        <v>0</v>
      </c>
      <c r="F666" s="311">
        <f t="shared" si="95"/>
        <v>0</v>
      </c>
      <c r="G666" s="311">
        <f t="shared" si="90"/>
        <v>0</v>
      </c>
      <c r="H666" s="311">
        <f t="shared" si="96"/>
        <v>0</v>
      </c>
      <c r="I666" s="300">
        <f t="shared" si="97"/>
        <v>0</v>
      </c>
      <c r="J666" s="300">
        <f t="shared" si="98"/>
        <v>0</v>
      </c>
    </row>
    <row r="667" spans="1:10" x14ac:dyDescent="0.2">
      <c r="A667" s="307">
        <f>IF('Nov08'!$M90=" ",0,ROUND('Nov08'!$M90,0))</f>
        <v>0</v>
      </c>
      <c r="B667" s="307">
        <f t="shared" si="91"/>
        <v>90</v>
      </c>
      <c r="C667" s="300">
        <f t="shared" si="92"/>
        <v>0</v>
      </c>
      <c r="D667" s="300">
        <f t="shared" si="93"/>
        <v>0</v>
      </c>
      <c r="E667" s="311">
        <f t="shared" si="94"/>
        <v>0</v>
      </c>
      <c r="F667" s="311">
        <f t="shared" si="95"/>
        <v>0</v>
      </c>
      <c r="G667" s="311">
        <f t="shared" si="90"/>
        <v>0</v>
      </c>
      <c r="H667" s="311">
        <f t="shared" si="96"/>
        <v>0</v>
      </c>
      <c r="I667" s="300">
        <f t="shared" si="97"/>
        <v>0</v>
      </c>
      <c r="J667" s="300">
        <f t="shared" si="98"/>
        <v>0</v>
      </c>
    </row>
    <row r="668" spans="1:10" x14ac:dyDescent="0.2">
      <c r="A668" s="307">
        <f>IF('Nov08'!$M91=" ",0,ROUND('Nov08'!$M91,0))</f>
        <v>0</v>
      </c>
      <c r="B668" s="307">
        <f t="shared" si="91"/>
        <v>90</v>
      </c>
      <c r="C668" s="300">
        <f t="shared" si="92"/>
        <v>0</v>
      </c>
      <c r="D668" s="300">
        <f t="shared" si="93"/>
        <v>0</v>
      </c>
      <c r="E668" s="311">
        <f t="shared" si="94"/>
        <v>0</v>
      </c>
      <c r="F668" s="311">
        <f t="shared" si="95"/>
        <v>0</v>
      </c>
      <c r="G668" s="311">
        <f t="shared" si="90"/>
        <v>0</v>
      </c>
      <c r="H668" s="311">
        <f t="shared" si="96"/>
        <v>0</v>
      </c>
      <c r="I668" s="300">
        <f t="shared" si="97"/>
        <v>0</v>
      </c>
      <c r="J668" s="300">
        <f t="shared" si="98"/>
        <v>0</v>
      </c>
    </row>
    <row r="669" spans="1:10" x14ac:dyDescent="0.2">
      <c r="A669" s="307">
        <f>IF('Nov08'!$M92=" ",0,ROUND('Nov08'!$M92,0))</f>
        <v>0</v>
      </c>
      <c r="B669" s="307">
        <f t="shared" si="91"/>
        <v>90</v>
      </c>
      <c r="C669" s="300">
        <f t="shared" si="92"/>
        <v>0</v>
      </c>
      <c r="D669" s="300">
        <f t="shared" si="93"/>
        <v>0</v>
      </c>
      <c r="E669" s="311">
        <f t="shared" si="94"/>
        <v>0</v>
      </c>
      <c r="F669" s="311">
        <f t="shared" si="95"/>
        <v>0</v>
      </c>
      <c r="G669" s="311">
        <f t="shared" si="90"/>
        <v>0</v>
      </c>
      <c r="H669" s="311">
        <f t="shared" si="96"/>
        <v>0</v>
      </c>
      <c r="I669" s="300">
        <f t="shared" si="97"/>
        <v>0</v>
      </c>
      <c r="J669" s="300">
        <f t="shared" si="98"/>
        <v>0</v>
      </c>
    </row>
    <row r="670" spans="1:10" x14ac:dyDescent="0.2">
      <c r="A670" s="307">
        <f>IF('Nov08'!$M93=" ",0,ROUND('Nov08'!$M93,0))</f>
        <v>0</v>
      </c>
      <c r="B670" s="307">
        <f t="shared" si="91"/>
        <v>90</v>
      </c>
      <c r="C670" s="300">
        <f t="shared" si="92"/>
        <v>0</v>
      </c>
      <c r="D670" s="300">
        <f t="shared" si="93"/>
        <v>0</v>
      </c>
      <c r="E670" s="311">
        <f t="shared" si="94"/>
        <v>0</v>
      </c>
      <c r="F670" s="311">
        <f t="shared" si="95"/>
        <v>0</v>
      </c>
      <c r="G670" s="311">
        <f t="shared" si="90"/>
        <v>0</v>
      </c>
      <c r="H670" s="311">
        <f t="shared" si="96"/>
        <v>0</v>
      </c>
      <c r="I670" s="300">
        <f t="shared" si="97"/>
        <v>0</v>
      </c>
      <c r="J670" s="300">
        <f t="shared" si="98"/>
        <v>0</v>
      </c>
    </row>
    <row r="671" spans="1:10" x14ac:dyDescent="0.2">
      <c r="A671" s="307">
        <f>IF('Nov08'!$M94=" ",0,ROUND('Nov08'!$M94,0))</f>
        <v>0</v>
      </c>
      <c r="B671" s="307">
        <f t="shared" si="91"/>
        <v>90</v>
      </c>
      <c r="C671" s="300">
        <f t="shared" si="92"/>
        <v>0</v>
      </c>
      <c r="D671" s="300">
        <f t="shared" si="93"/>
        <v>0</v>
      </c>
      <c r="E671" s="311">
        <f t="shared" si="94"/>
        <v>0</v>
      </c>
      <c r="F671" s="311">
        <f t="shared" si="95"/>
        <v>0</v>
      </c>
      <c r="G671" s="311">
        <f t="shared" si="90"/>
        <v>0</v>
      </c>
      <c r="H671" s="311">
        <f t="shared" si="96"/>
        <v>0</v>
      </c>
      <c r="I671" s="300">
        <f t="shared" si="97"/>
        <v>0</v>
      </c>
      <c r="J671" s="300">
        <f t="shared" si="98"/>
        <v>0</v>
      </c>
    </row>
    <row r="672" spans="1:10" x14ac:dyDescent="0.2">
      <c r="A672" s="307">
        <f>IF('Nov08'!$M95=" ",0,ROUND('Nov08'!$M95,0))</f>
        <v>0</v>
      </c>
      <c r="B672" s="307">
        <f t="shared" si="91"/>
        <v>90</v>
      </c>
      <c r="C672" s="300">
        <f t="shared" si="92"/>
        <v>0</v>
      </c>
      <c r="D672" s="300">
        <f t="shared" si="93"/>
        <v>0</v>
      </c>
      <c r="E672" s="311">
        <f t="shared" si="94"/>
        <v>0</v>
      </c>
      <c r="F672" s="311">
        <f t="shared" si="95"/>
        <v>0</v>
      </c>
      <c r="G672" s="311">
        <f t="shared" si="90"/>
        <v>0</v>
      </c>
      <c r="H672" s="311">
        <f t="shared" si="96"/>
        <v>0</v>
      </c>
      <c r="I672" s="300">
        <f t="shared" si="97"/>
        <v>0</v>
      </c>
      <c r="J672" s="300">
        <f t="shared" si="98"/>
        <v>0</v>
      </c>
    </row>
    <row r="673" spans="1:10" x14ac:dyDescent="0.2">
      <c r="A673" s="307">
        <f>IF('Nov08'!$M96=" ",0,ROUND('Nov08'!$M96,0))</f>
        <v>0</v>
      </c>
      <c r="B673" s="307">
        <f t="shared" si="91"/>
        <v>90</v>
      </c>
      <c r="C673" s="300">
        <f t="shared" si="92"/>
        <v>0</v>
      </c>
      <c r="D673" s="300">
        <f t="shared" si="93"/>
        <v>0</v>
      </c>
      <c r="E673" s="311">
        <f t="shared" si="94"/>
        <v>0</v>
      </c>
      <c r="F673" s="311">
        <f t="shared" si="95"/>
        <v>0</v>
      </c>
      <c r="G673" s="311">
        <f t="shared" si="90"/>
        <v>0</v>
      </c>
      <c r="H673" s="311">
        <f t="shared" si="96"/>
        <v>0</v>
      </c>
      <c r="I673" s="300">
        <f t="shared" si="97"/>
        <v>0</v>
      </c>
      <c r="J673" s="300">
        <f t="shared" si="98"/>
        <v>0</v>
      </c>
    </row>
    <row r="674" spans="1:10" x14ac:dyDescent="0.2">
      <c r="A674" s="307">
        <f>IF('Nov08'!$M97=" ",0,ROUND('Nov08'!$M97,0))</f>
        <v>0</v>
      </c>
      <c r="B674" s="307">
        <f t="shared" si="91"/>
        <v>90</v>
      </c>
      <c r="C674" s="300">
        <f t="shared" si="92"/>
        <v>0</v>
      </c>
      <c r="D674" s="300">
        <f t="shared" si="93"/>
        <v>0</v>
      </c>
      <c r="E674" s="311">
        <f t="shared" si="94"/>
        <v>0</v>
      </c>
      <c r="F674" s="311">
        <f t="shared" si="95"/>
        <v>0</v>
      </c>
      <c r="G674" s="311">
        <f t="shared" si="90"/>
        <v>0</v>
      </c>
      <c r="H674" s="311">
        <f t="shared" si="96"/>
        <v>0</v>
      </c>
      <c r="I674" s="300">
        <f t="shared" si="97"/>
        <v>0</v>
      </c>
      <c r="J674" s="300">
        <f t="shared" si="98"/>
        <v>0</v>
      </c>
    </row>
    <row r="675" spans="1:10" x14ac:dyDescent="0.2">
      <c r="A675" s="307">
        <f>IF('Nov08'!$M98=" ",0,ROUND('Nov08'!$M98,0))</f>
        <v>0</v>
      </c>
      <c r="B675" s="307">
        <f t="shared" si="91"/>
        <v>90</v>
      </c>
      <c r="C675" s="300">
        <f t="shared" si="92"/>
        <v>0</v>
      </c>
      <c r="D675" s="300">
        <f t="shared" si="93"/>
        <v>0</v>
      </c>
      <c r="E675" s="311">
        <f t="shared" si="94"/>
        <v>0</v>
      </c>
      <c r="F675" s="311">
        <f t="shared" si="95"/>
        <v>0</v>
      </c>
      <c r="G675" s="311">
        <f t="shared" si="90"/>
        <v>0</v>
      </c>
      <c r="H675" s="311">
        <f t="shared" si="96"/>
        <v>0</v>
      </c>
      <c r="I675" s="300">
        <f t="shared" si="97"/>
        <v>0</v>
      </c>
      <c r="J675" s="300">
        <f t="shared" si="98"/>
        <v>0</v>
      </c>
    </row>
    <row r="676" spans="1:10" x14ac:dyDescent="0.2">
      <c r="A676" s="307">
        <f>IF('Nov08'!$M99=" ",0,ROUND('Nov08'!$M99,0))</f>
        <v>0</v>
      </c>
      <c r="B676" s="307">
        <f t="shared" si="91"/>
        <v>90</v>
      </c>
      <c r="C676" s="300">
        <f t="shared" si="92"/>
        <v>0</v>
      </c>
      <c r="D676" s="300">
        <f t="shared" si="93"/>
        <v>0</v>
      </c>
      <c r="E676" s="311">
        <f t="shared" si="94"/>
        <v>0</v>
      </c>
      <c r="F676" s="311">
        <f t="shared" si="95"/>
        <v>0</v>
      </c>
      <c r="G676" s="311">
        <f t="shared" si="90"/>
        <v>0</v>
      </c>
      <c r="H676" s="311">
        <f t="shared" si="96"/>
        <v>0</v>
      </c>
      <c r="I676" s="300">
        <f t="shared" si="97"/>
        <v>0</v>
      </c>
      <c r="J676" s="300">
        <f t="shared" si="98"/>
        <v>0</v>
      </c>
    </row>
    <row r="677" spans="1:10" x14ac:dyDescent="0.2">
      <c r="A677" s="307">
        <f>IF('Nov08'!$M100=" ",0,ROUND('Nov08'!$M100,0))</f>
        <v>0</v>
      </c>
      <c r="B677" s="307">
        <f t="shared" si="91"/>
        <v>90</v>
      </c>
      <c r="C677" s="300">
        <f t="shared" si="92"/>
        <v>0</v>
      </c>
      <c r="D677" s="300">
        <f t="shared" si="93"/>
        <v>0</v>
      </c>
      <c r="E677" s="311">
        <f t="shared" si="94"/>
        <v>0</v>
      </c>
      <c r="F677" s="311">
        <f t="shared" si="95"/>
        <v>0</v>
      </c>
      <c r="G677" s="311">
        <f t="shared" si="90"/>
        <v>0</v>
      </c>
      <c r="H677" s="311">
        <f t="shared" si="96"/>
        <v>0</v>
      </c>
      <c r="I677" s="300">
        <f t="shared" si="97"/>
        <v>0</v>
      </c>
      <c r="J677" s="300">
        <f t="shared" si="98"/>
        <v>0</v>
      </c>
    </row>
    <row r="678" spans="1:10" x14ac:dyDescent="0.2">
      <c r="A678" s="307">
        <f>IF('Nov08'!$M101=" ",0,ROUND('Nov08'!$M101,0))</f>
        <v>0</v>
      </c>
      <c r="B678" s="307">
        <f t="shared" si="91"/>
        <v>90</v>
      </c>
      <c r="C678" s="300">
        <f t="shared" si="92"/>
        <v>0</v>
      </c>
      <c r="D678" s="300">
        <f t="shared" si="93"/>
        <v>0</v>
      </c>
      <c r="E678" s="311">
        <f t="shared" si="94"/>
        <v>0</v>
      </c>
      <c r="F678" s="311">
        <f t="shared" si="95"/>
        <v>0</v>
      </c>
      <c r="G678" s="311">
        <f t="shared" si="90"/>
        <v>0</v>
      </c>
      <c r="H678" s="311">
        <f t="shared" si="96"/>
        <v>0</v>
      </c>
      <c r="I678" s="300">
        <f t="shared" si="97"/>
        <v>0</v>
      </c>
      <c r="J678" s="300">
        <f t="shared" si="98"/>
        <v>0</v>
      </c>
    </row>
    <row r="679" spans="1:10" x14ac:dyDescent="0.2">
      <c r="A679" s="307">
        <f>IF('Nov08'!$M102=" ",0,ROUND('Nov08'!$M102,0))</f>
        <v>0</v>
      </c>
      <c r="B679" s="307">
        <f t="shared" si="91"/>
        <v>90</v>
      </c>
      <c r="C679" s="300">
        <f t="shared" si="92"/>
        <v>0</v>
      </c>
      <c r="D679" s="300">
        <f t="shared" si="93"/>
        <v>0</v>
      </c>
      <c r="E679" s="311">
        <f t="shared" si="94"/>
        <v>0</v>
      </c>
      <c r="F679" s="311">
        <f t="shared" si="95"/>
        <v>0</v>
      </c>
      <c r="G679" s="311">
        <f t="shared" si="90"/>
        <v>0</v>
      </c>
      <c r="H679" s="311">
        <f t="shared" si="96"/>
        <v>0</v>
      </c>
      <c r="I679" s="300">
        <f t="shared" si="97"/>
        <v>0</v>
      </c>
      <c r="J679" s="300">
        <f t="shared" si="98"/>
        <v>0</v>
      </c>
    </row>
    <row r="680" spans="1:10" x14ac:dyDescent="0.2">
      <c r="A680" s="307">
        <f>IF('Nov08'!$M103=" ",0,ROUND('Nov08'!$M103,0))</f>
        <v>0</v>
      </c>
      <c r="B680" s="307">
        <f t="shared" si="91"/>
        <v>90</v>
      </c>
      <c r="C680" s="300">
        <f t="shared" si="92"/>
        <v>0</v>
      </c>
      <c r="D680" s="300">
        <f t="shared" si="93"/>
        <v>0</v>
      </c>
      <c r="E680" s="311">
        <f t="shared" si="94"/>
        <v>0</v>
      </c>
      <c r="F680" s="311">
        <f t="shared" si="95"/>
        <v>0</v>
      </c>
      <c r="G680" s="311">
        <f t="shared" si="90"/>
        <v>0</v>
      </c>
      <c r="H680" s="311">
        <f t="shared" si="96"/>
        <v>0</v>
      </c>
      <c r="I680" s="300">
        <f t="shared" si="97"/>
        <v>0</v>
      </c>
      <c r="J680" s="300">
        <f t="shared" si="98"/>
        <v>0</v>
      </c>
    </row>
    <row r="681" spans="1:10" x14ac:dyDescent="0.2">
      <c r="A681" s="307">
        <f>IF('Nov08'!$M104=" ",0,ROUND('Nov08'!$M104,0))</f>
        <v>0</v>
      </c>
      <c r="B681" s="307">
        <f t="shared" si="91"/>
        <v>90</v>
      </c>
      <c r="C681" s="300">
        <f t="shared" si="92"/>
        <v>0</v>
      </c>
      <c r="D681" s="300">
        <f t="shared" si="93"/>
        <v>0</v>
      </c>
      <c r="E681" s="311">
        <f t="shared" si="94"/>
        <v>0</v>
      </c>
      <c r="F681" s="311">
        <f t="shared" si="95"/>
        <v>0</v>
      </c>
      <c r="G681" s="311">
        <f t="shared" si="90"/>
        <v>0</v>
      </c>
      <c r="H681" s="311">
        <f t="shared" si="96"/>
        <v>0</v>
      </c>
      <c r="I681" s="300">
        <f t="shared" si="97"/>
        <v>0</v>
      </c>
      <c r="J681" s="300">
        <f t="shared" si="98"/>
        <v>0</v>
      </c>
    </row>
    <row r="682" spans="1:10" x14ac:dyDescent="0.2">
      <c r="A682" s="307">
        <f>IF('Nov08'!$M105=" ",0,ROUND('Nov08'!$M105,0))</f>
        <v>0</v>
      </c>
      <c r="B682" s="307">
        <f t="shared" si="91"/>
        <v>90</v>
      </c>
      <c r="C682" s="300">
        <f t="shared" si="92"/>
        <v>0</v>
      </c>
      <c r="D682" s="300">
        <f t="shared" si="93"/>
        <v>0</v>
      </c>
      <c r="E682" s="311">
        <f t="shared" si="94"/>
        <v>0</v>
      </c>
      <c r="F682" s="311">
        <f t="shared" si="95"/>
        <v>0</v>
      </c>
      <c r="G682" s="311">
        <f t="shared" si="90"/>
        <v>0</v>
      </c>
      <c r="H682" s="311">
        <f t="shared" si="96"/>
        <v>0</v>
      </c>
      <c r="I682" s="300">
        <f t="shared" si="97"/>
        <v>0</v>
      </c>
      <c r="J682" s="300">
        <f t="shared" si="98"/>
        <v>0</v>
      </c>
    </row>
    <row r="683" spans="1:10" x14ac:dyDescent="0.2">
      <c r="A683" s="307">
        <f>IF('Dec08'!$M11=" ",0,ROUND('Dec08'!$M11,0))</f>
        <v>0</v>
      </c>
      <c r="B683" s="307">
        <f t="shared" si="91"/>
        <v>90</v>
      </c>
      <c r="C683" s="300">
        <f t="shared" si="92"/>
        <v>0</v>
      </c>
      <c r="D683" s="300">
        <f t="shared" si="93"/>
        <v>0</v>
      </c>
      <c r="E683" s="311">
        <f t="shared" si="94"/>
        <v>0</v>
      </c>
      <c r="F683" s="311">
        <f t="shared" si="95"/>
        <v>0</v>
      </c>
      <c r="G683" s="311">
        <f t="shared" si="90"/>
        <v>0</v>
      </c>
      <c r="H683" s="311">
        <f t="shared" si="96"/>
        <v>0</v>
      </c>
      <c r="I683" s="300">
        <f t="shared" si="97"/>
        <v>0</v>
      </c>
      <c r="J683" s="300">
        <f t="shared" si="98"/>
        <v>0</v>
      </c>
    </row>
    <row r="684" spans="1:10" x14ac:dyDescent="0.2">
      <c r="A684" s="307">
        <f>IF('Dec08'!$M12=" ",0,ROUND('Dec08'!$M12,0))</f>
        <v>0</v>
      </c>
      <c r="B684" s="307">
        <f t="shared" si="91"/>
        <v>90</v>
      </c>
      <c r="C684" s="300">
        <f t="shared" si="92"/>
        <v>0</v>
      </c>
      <c r="D684" s="300">
        <f t="shared" si="93"/>
        <v>0</v>
      </c>
      <c r="E684" s="311">
        <f t="shared" si="94"/>
        <v>0</v>
      </c>
      <c r="F684" s="311">
        <f t="shared" si="95"/>
        <v>0</v>
      </c>
      <c r="G684" s="311">
        <f t="shared" si="90"/>
        <v>0</v>
      </c>
      <c r="H684" s="311">
        <f t="shared" si="96"/>
        <v>0</v>
      </c>
      <c r="I684" s="300">
        <f t="shared" si="97"/>
        <v>0</v>
      </c>
      <c r="J684" s="300">
        <f t="shared" si="98"/>
        <v>0</v>
      </c>
    </row>
    <row r="685" spans="1:10" x14ac:dyDescent="0.2">
      <c r="A685" s="307">
        <f>IF('Dec08'!$M13=" ",0,ROUND('Dec08'!$M13,0))</f>
        <v>0</v>
      </c>
      <c r="B685" s="307">
        <f t="shared" si="91"/>
        <v>90</v>
      </c>
      <c r="C685" s="300">
        <f t="shared" si="92"/>
        <v>0</v>
      </c>
      <c r="D685" s="300">
        <f t="shared" si="93"/>
        <v>0</v>
      </c>
      <c r="E685" s="311">
        <f t="shared" si="94"/>
        <v>0</v>
      </c>
      <c r="F685" s="311">
        <f t="shared" si="95"/>
        <v>0</v>
      </c>
      <c r="G685" s="311">
        <f t="shared" si="90"/>
        <v>0</v>
      </c>
      <c r="H685" s="311">
        <f t="shared" si="96"/>
        <v>0</v>
      </c>
      <c r="I685" s="300">
        <f t="shared" si="97"/>
        <v>0</v>
      </c>
      <c r="J685" s="300">
        <f t="shared" si="98"/>
        <v>0</v>
      </c>
    </row>
    <row r="686" spans="1:10" x14ac:dyDescent="0.2">
      <c r="A686" s="307">
        <f>IF('Dec08'!$M14=" ",0,ROUND('Dec08'!$M14,0))</f>
        <v>0</v>
      </c>
      <c r="B686" s="307">
        <f t="shared" si="91"/>
        <v>90</v>
      </c>
      <c r="C686" s="300">
        <f t="shared" si="92"/>
        <v>0</v>
      </c>
      <c r="D686" s="300">
        <f t="shared" si="93"/>
        <v>0</v>
      </c>
      <c r="E686" s="311">
        <f t="shared" si="94"/>
        <v>0</v>
      </c>
      <c r="F686" s="311">
        <f t="shared" si="95"/>
        <v>0</v>
      </c>
      <c r="G686" s="311">
        <f t="shared" si="90"/>
        <v>0</v>
      </c>
      <c r="H686" s="311">
        <f t="shared" si="96"/>
        <v>0</v>
      </c>
      <c r="I686" s="300">
        <f t="shared" si="97"/>
        <v>0</v>
      </c>
      <c r="J686" s="300">
        <f t="shared" si="98"/>
        <v>0</v>
      </c>
    </row>
    <row r="687" spans="1:10" x14ac:dyDescent="0.2">
      <c r="A687" s="307">
        <f>IF('Dec08'!$M15=" ",0,ROUND('Dec08'!$M15,0))</f>
        <v>0</v>
      </c>
      <c r="B687" s="307">
        <f t="shared" si="91"/>
        <v>90</v>
      </c>
      <c r="C687" s="300">
        <f t="shared" si="92"/>
        <v>0</v>
      </c>
      <c r="D687" s="300">
        <f t="shared" si="93"/>
        <v>0</v>
      </c>
      <c r="E687" s="311">
        <f t="shared" si="94"/>
        <v>0</v>
      </c>
      <c r="F687" s="311">
        <f t="shared" si="95"/>
        <v>0</v>
      </c>
      <c r="G687" s="311">
        <f t="shared" si="90"/>
        <v>0</v>
      </c>
      <c r="H687" s="311">
        <f t="shared" si="96"/>
        <v>0</v>
      </c>
      <c r="I687" s="300">
        <f t="shared" si="97"/>
        <v>0</v>
      </c>
      <c r="J687" s="300">
        <f t="shared" si="98"/>
        <v>0</v>
      </c>
    </row>
    <row r="688" spans="1:10" x14ac:dyDescent="0.2">
      <c r="A688" s="307">
        <f>IF('Dec08'!$M16=" ",0,ROUND('Dec08'!$M16,0))</f>
        <v>0</v>
      </c>
      <c r="B688" s="307">
        <f t="shared" si="91"/>
        <v>90</v>
      </c>
      <c r="C688" s="300">
        <f t="shared" si="92"/>
        <v>0</v>
      </c>
      <c r="D688" s="300">
        <f t="shared" si="93"/>
        <v>0</v>
      </c>
      <c r="E688" s="311">
        <f t="shared" si="94"/>
        <v>0</v>
      </c>
      <c r="F688" s="311">
        <f t="shared" si="95"/>
        <v>0</v>
      </c>
      <c r="G688" s="311">
        <f t="shared" si="90"/>
        <v>0</v>
      </c>
      <c r="H688" s="311">
        <f t="shared" si="96"/>
        <v>0</v>
      </c>
      <c r="I688" s="300">
        <f t="shared" si="97"/>
        <v>0</v>
      </c>
      <c r="J688" s="300">
        <f t="shared" si="98"/>
        <v>0</v>
      </c>
    </row>
    <row r="689" spans="1:10" x14ac:dyDescent="0.2">
      <c r="A689" s="307">
        <f>IF('Dec08'!$M17=" ",0,ROUND('Dec08'!$M17,0))</f>
        <v>0</v>
      </c>
      <c r="B689" s="307">
        <f t="shared" si="91"/>
        <v>90</v>
      </c>
      <c r="C689" s="300">
        <f t="shared" si="92"/>
        <v>0</v>
      </c>
      <c r="D689" s="300">
        <f t="shared" si="93"/>
        <v>0</v>
      </c>
      <c r="E689" s="311">
        <f t="shared" si="94"/>
        <v>0</v>
      </c>
      <c r="F689" s="311">
        <f t="shared" si="95"/>
        <v>0</v>
      </c>
      <c r="G689" s="311">
        <f t="shared" si="90"/>
        <v>0</v>
      </c>
      <c r="H689" s="311">
        <f t="shared" si="96"/>
        <v>0</v>
      </c>
      <c r="I689" s="300">
        <f t="shared" si="97"/>
        <v>0</v>
      </c>
      <c r="J689" s="300">
        <f t="shared" si="98"/>
        <v>0</v>
      </c>
    </row>
    <row r="690" spans="1:10" x14ac:dyDescent="0.2">
      <c r="A690" s="307">
        <f>IF('Dec08'!$M18=" ",0,ROUND('Dec08'!$M18,0))</f>
        <v>0</v>
      </c>
      <c r="B690" s="307">
        <f t="shared" si="91"/>
        <v>90</v>
      </c>
      <c r="C690" s="300">
        <f t="shared" si="92"/>
        <v>0</v>
      </c>
      <c r="D690" s="300">
        <f t="shared" si="93"/>
        <v>0</v>
      </c>
      <c r="E690" s="311">
        <f t="shared" si="94"/>
        <v>0</v>
      </c>
      <c r="F690" s="311">
        <f t="shared" si="95"/>
        <v>0</v>
      </c>
      <c r="G690" s="311">
        <f t="shared" si="90"/>
        <v>0</v>
      </c>
      <c r="H690" s="311">
        <f t="shared" si="96"/>
        <v>0</v>
      </c>
      <c r="I690" s="300">
        <f t="shared" si="97"/>
        <v>0</v>
      </c>
      <c r="J690" s="300">
        <f t="shared" si="98"/>
        <v>0</v>
      </c>
    </row>
    <row r="691" spans="1:10" x14ac:dyDescent="0.2">
      <c r="A691" s="307">
        <f>IF('Dec08'!$M19=" ",0,ROUND('Dec08'!$M19,0))</f>
        <v>0</v>
      </c>
      <c r="B691" s="307">
        <f t="shared" si="91"/>
        <v>90</v>
      </c>
      <c r="C691" s="300">
        <f t="shared" si="92"/>
        <v>0</v>
      </c>
      <c r="D691" s="300">
        <f t="shared" si="93"/>
        <v>0</v>
      </c>
      <c r="E691" s="311">
        <f t="shared" si="94"/>
        <v>0</v>
      </c>
      <c r="F691" s="311">
        <f t="shared" si="95"/>
        <v>0</v>
      </c>
      <c r="G691" s="311">
        <f t="shared" si="90"/>
        <v>0</v>
      </c>
      <c r="H691" s="311">
        <f t="shared" si="96"/>
        <v>0</v>
      </c>
      <c r="I691" s="300">
        <f t="shared" si="97"/>
        <v>0</v>
      </c>
      <c r="J691" s="300">
        <f t="shared" si="98"/>
        <v>0</v>
      </c>
    </row>
    <row r="692" spans="1:10" x14ac:dyDescent="0.2">
      <c r="A692" s="307">
        <f>IF('Dec08'!$M20=" ",0,ROUND('Dec08'!$M20,0))</f>
        <v>0</v>
      </c>
      <c r="B692" s="307">
        <f t="shared" si="91"/>
        <v>90</v>
      </c>
      <c r="C692" s="300">
        <f t="shared" si="92"/>
        <v>0</v>
      </c>
      <c r="D692" s="300">
        <f t="shared" si="93"/>
        <v>0</v>
      </c>
      <c r="E692" s="311">
        <f t="shared" si="94"/>
        <v>0</v>
      </c>
      <c r="F692" s="311">
        <f t="shared" si="95"/>
        <v>0</v>
      </c>
      <c r="G692" s="311">
        <f t="shared" si="90"/>
        <v>0</v>
      </c>
      <c r="H692" s="311">
        <f t="shared" si="96"/>
        <v>0</v>
      </c>
      <c r="I692" s="300">
        <f t="shared" si="97"/>
        <v>0</v>
      </c>
      <c r="J692" s="300">
        <f t="shared" si="98"/>
        <v>0</v>
      </c>
    </row>
    <row r="693" spans="1:10" x14ac:dyDescent="0.2">
      <c r="A693" s="307">
        <f>IF('Dec08'!$M21=" ",0,ROUND('Dec08'!$M21,0))</f>
        <v>0</v>
      </c>
      <c r="B693" s="307">
        <f t="shared" si="91"/>
        <v>90</v>
      </c>
      <c r="C693" s="300">
        <f t="shared" si="92"/>
        <v>0</v>
      </c>
      <c r="D693" s="300">
        <f t="shared" si="93"/>
        <v>0</v>
      </c>
      <c r="E693" s="311">
        <f t="shared" si="94"/>
        <v>0</v>
      </c>
      <c r="F693" s="311">
        <f t="shared" si="95"/>
        <v>0</v>
      </c>
      <c r="G693" s="311">
        <f t="shared" si="90"/>
        <v>0</v>
      </c>
      <c r="H693" s="311">
        <f t="shared" si="96"/>
        <v>0</v>
      </c>
      <c r="I693" s="300">
        <f t="shared" si="97"/>
        <v>0</v>
      </c>
      <c r="J693" s="300">
        <f t="shared" si="98"/>
        <v>0</v>
      </c>
    </row>
    <row r="694" spans="1:10" x14ac:dyDescent="0.2">
      <c r="A694" s="307">
        <f>IF('Dec08'!$M22=" ",0,ROUND('Dec08'!$M22,0))</f>
        <v>0</v>
      </c>
      <c r="B694" s="307">
        <f t="shared" si="91"/>
        <v>90</v>
      </c>
      <c r="C694" s="300">
        <f t="shared" si="92"/>
        <v>0</v>
      </c>
      <c r="D694" s="300">
        <f t="shared" si="93"/>
        <v>0</v>
      </c>
      <c r="E694" s="311">
        <f t="shared" si="94"/>
        <v>0</v>
      </c>
      <c r="F694" s="311">
        <f t="shared" si="95"/>
        <v>0</v>
      </c>
      <c r="G694" s="311">
        <f t="shared" si="90"/>
        <v>0</v>
      </c>
      <c r="H694" s="311">
        <f t="shared" si="96"/>
        <v>0</v>
      </c>
      <c r="I694" s="300">
        <f t="shared" si="97"/>
        <v>0</v>
      </c>
      <c r="J694" s="300">
        <f t="shared" si="98"/>
        <v>0</v>
      </c>
    </row>
    <row r="695" spans="1:10" x14ac:dyDescent="0.2">
      <c r="A695" s="307">
        <f>IF('Dec08'!$M23=" ",0,ROUND('Dec08'!$M23,0))</f>
        <v>0</v>
      </c>
      <c r="B695" s="307">
        <f t="shared" si="91"/>
        <v>90</v>
      </c>
      <c r="C695" s="300">
        <f t="shared" si="92"/>
        <v>0</v>
      </c>
      <c r="D695" s="300">
        <f t="shared" si="93"/>
        <v>0</v>
      </c>
      <c r="E695" s="311">
        <f t="shared" si="94"/>
        <v>0</v>
      </c>
      <c r="F695" s="311">
        <f t="shared" si="95"/>
        <v>0</v>
      </c>
      <c r="G695" s="311">
        <f t="shared" si="90"/>
        <v>0</v>
      </c>
      <c r="H695" s="311">
        <f t="shared" si="96"/>
        <v>0</v>
      </c>
      <c r="I695" s="300">
        <f t="shared" si="97"/>
        <v>0</v>
      </c>
      <c r="J695" s="300">
        <f t="shared" si="98"/>
        <v>0</v>
      </c>
    </row>
    <row r="696" spans="1:10" x14ac:dyDescent="0.2">
      <c r="A696" s="307">
        <f>IF('Dec08'!$M24=" ",0,ROUND('Dec08'!$M24,0))</f>
        <v>0</v>
      </c>
      <c r="B696" s="307">
        <f t="shared" si="91"/>
        <v>90</v>
      </c>
      <c r="C696" s="300">
        <f t="shared" si="92"/>
        <v>0</v>
      </c>
      <c r="D696" s="300">
        <f t="shared" si="93"/>
        <v>0</v>
      </c>
      <c r="E696" s="311">
        <f t="shared" si="94"/>
        <v>0</v>
      </c>
      <c r="F696" s="311">
        <f t="shared" si="95"/>
        <v>0</v>
      </c>
      <c r="G696" s="311">
        <f t="shared" si="90"/>
        <v>0</v>
      </c>
      <c r="H696" s="311">
        <f t="shared" si="96"/>
        <v>0</v>
      </c>
      <c r="I696" s="300">
        <f t="shared" si="97"/>
        <v>0</v>
      </c>
      <c r="J696" s="300">
        <f t="shared" si="98"/>
        <v>0</v>
      </c>
    </row>
    <row r="697" spans="1:10" x14ac:dyDescent="0.2">
      <c r="A697" s="307">
        <f>IF('Dec08'!$M25=" ",0,ROUND('Dec08'!$M25,0))</f>
        <v>0</v>
      </c>
      <c r="B697" s="307">
        <f t="shared" si="91"/>
        <v>90</v>
      </c>
      <c r="C697" s="300">
        <f t="shared" si="92"/>
        <v>0</v>
      </c>
      <c r="D697" s="300">
        <f t="shared" si="93"/>
        <v>0</v>
      </c>
      <c r="E697" s="311">
        <f t="shared" si="94"/>
        <v>0</v>
      </c>
      <c r="F697" s="311">
        <f t="shared" si="95"/>
        <v>0</v>
      </c>
      <c r="G697" s="311">
        <f t="shared" si="90"/>
        <v>0</v>
      </c>
      <c r="H697" s="311">
        <f t="shared" si="96"/>
        <v>0</v>
      </c>
      <c r="I697" s="300">
        <f t="shared" si="97"/>
        <v>0</v>
      </c>
      <c r="J697" s="300">
        <f t="shared" si="98"/>
        <v>0</v>
      </c>
    </row>
    <row r="698" spans="1:10" x14ac:dyDescent="0.2">
      <c r="A698" s="307">
        <f>IF('Dec08'!$M26=" ",0,ROUND('Dec08'!$M26,0))</f>
        <v>0</v>
      </c>
      <c r="B698" s="307">
        <f t="shared" si="91"/>
        <v>90</v>
      </c>
      <c r="C698" s="300">
        <f t="shared" si="92"/>
        <v>0</v>
      </c>
      <c r="D698" s="300">
        <f t="shared" si="93"/>
        <v>0</v>
      </c>
      <c r="E698" s="311">
        <f t="shared" si="94"/>
        <v>0</v>
      </c>
      <c r="F698" s="311">
        <f t="shared" si="95"/>
        <v>0</v>
      </c>
      <c r="G698" s="311">
        <f t="shared" si="90"/>
        <v>0</v>
      </c>
      <c r="H698" s="311">
        <f t="shared" si="96"/>
        <v>0</v>
      </c>
      <c r="I698" s="300">
        <f t="shared" si="97"/>
        <v>0</v>
      </c>
      <c r="J698" s="300">
        <f t="shared" si="98"/>
        <v>0</v>
      </c>
    </row>
    <row r="699" spans="1:10" x14ac:dyDescent="0.2">
      <c r="A699" s="307">
        <f>IF('Dec08'!$M27=" ",0,ROUND('Dec08'!$M27,0))</f>
        <v>0</v>
      </c>
      <c r="B699" s="307">
        <f t="shared" si="91"/>
        <v>90</v>
      </c>
      <c r="C699" s="300">
        <f t="shared" si="92"/>
        <v>0</v>
      </c>
      <c r="D699" s="300">
        <f t="shared" si="93"/>
        <v>0</v>
      </c>
      <c r="E699" s="311">
        <f t="shared" si="94"/>
        <v>0</v>
      </c>
      <c r="F699" s="311">
        <f t="shared" si="95"/>
        <v>0</v>
      </c>
      <c r="G699" s="311">
        <f t="shared" si="90"/>
        <v>0</v>
      </c>
      <c r="H699" s="311">
        <f t="shared" si="96"/>
        <v>0</v>
      </c>
      <c r="I699" s="300">
        <f t="shared" si="97"/>
        <v>0</v>
      </c>
      <c r="J699" s="300">
        <f t="shared" si="98"/>
        <v>0</v>
      </c>
    </row>
    <row r="700" spans="1:10" x14ac:dyDescent="0.2">
      <c r="A700" s="307">
        <f>IF('Dec08'!$M28=" ",0,ROUND('Dec08'!$M28,0))</f>
        <v>0</v>
      </c>
      <c r="B700" s="307">
        <f t="shared" si="91"/>
        <v>90</v>
      </c>
      <c r="C700" s="300">
        <f t="shared" si="92"/>
        <v>0</v>
      </c>
      <c r="D700" s="300">
        <f t="shared" si="93"/>
        <v>0</v>
      </c>
      <c r="E700" s="311">
        <f t="shared" si="94"/>
        <v>0</v>
      </c>
      <c r="F700" s="311">
        <f t="shared" si="95"/>
        <v>0</v>
      </c>
      <c r="G700" s="311">
        <f t="shared" si="90"/>
        <v>0</v>
      </c>
      <c r="H700" s="311">
        <f t="shared" si="96"/>
        <v>0</v>
      </c>
      <c r="I700" s="300">
        <f t="shared" si="97"/>
        <v>0</v>
      </c>
      <c r="J700" s="300">
        <f t="shared" si="98"/>
        <v>0</v>
      </c>
    </row>
    <row r="701" spans="1:10" x14ac:dyDescent="0.2">
      <c r="A701" s="307">
        <f>IF('Dec08'!$M29=" ",0,ROUND('Dec08'!$M29,0))</f>
        <v>0</v>
      </c>
      <c r="B701" s="307">
        <f t="shared" si="91"/>
        <v>90</v>
      </c>
      <c r="C701" s="300">
        <f t="shared" si="92"/>
        <v>0</v>
      </c>
      <c r="D701" s="300">
        <f t="shared" si="93"/>
        <v>0</v>
      </c>
      <c r="E701" s="311">
        <f t="shared" si="94"/>
        <v>0</v>
      </c>
      <c r="F701" s="311">
        <f t="shared" si="95"/>
        <v>0</v>
      </c>
      <c r="G701" s="311">
        <f t="shared" si="90"/>
        <v>0</v>
      </c>
      <c r="H701" s="311">
        <f t="shared" si="96"/>
        <v>0</v>
      </c>
      <c r="I701" s="300">
        <f t="shared" si="97"/>
        <v>0</v>
      </c>
      <c r="J701" s="300">
        <f t="shared" si="98"/>
        <v>0</v>
      </c>
    </row>
    <row r="702" spans="1:10" x14ac:dyDescent="0.2">
      <c r="A702" s="307">
        <f>IF('Dec08'!$M30=" ",0,ROUND('Dec08'!$M30,0))</f>
        <v>0</v>
      </c>
      <c r="B702" s="307">
        <f t="shared" si="91"/>
        <v>90</v>
      </c>
      <c r="C702" s="300">
        <f t="shared" si="92"/>
        <v>0</v>
      </c>
      <c r="D702" s="300">
        <f t="shared" si="93"/>
        <v>0</v>
      </c>
      <c r="E702" s="311">
        <f t="shared" si="94"/>
        <v>0</v>
      </c>
      <c r="F702" s="311">
        <f t="shared" si="95"/>
        <v>0</v>
      </c>
      <c r="G702" s="311">
        <f t="shared" si="90"/>
        <v>0</v>
      </c>
      <c r="H702" s="311">
        <f t="shared" si="96"/>
        <v>0</v>
      </c>
      <c r="I702" s="300">
        <f t="shared" si="97"/>
        <v>0</v>
      </c>
      <c r="J702" s="300">
        <f t="shared" si="98"/>
        <v>0</v>
      </c>
    </row>
    <row r="703" spans="1:10" x14ac:dyDescent="0.2">
      <c r="A703" s="307">
        <f>IF('Dec08'!$M36=" ",0,ROUND('Dec08'!$M36,0))</f>
        <v>0</v>
      </c>
      <c r="B703" s="307">
        <f t="shared" si="91"/>
        <v>90</v>
      </c>
      <c r="C703" s="300">
        <f t="shared" si="92"/>
        <v>0</v>
      </c>
      <c r="D703" s="300">
        <f t="shared" si="93"/>
        <v>0</v>
      </c>
      <c r="E703" s="311">
        <f t="shared" si="94"/>
        <v>0</v>
      </c>
      <c r="F703" s="311">
        <f t="shared" si="95"/>
        <v>0</v>
      </c>
      <c r="G703" s="311">
        <f t="shared" si="90"/>
        <v>0</v>
      </c>
      <c r="H703" s="311">
        <f t="shared" si="96"/>
        <v>0</v>
      </c>
      <c r="I703" s="300">
        <f t="shared" si="97"/>
        <v>0</v>
      </c>
      <c r="J703" s="300">
        <f t="shared" si="98"/>
        <v>0</v>
      </c>
    </row>
    <row r="704" spans="1:10" x14ac:dyDescent="0.2">
      <c r="A704" s="307">
        <f>IF('Dec08'!$M37=" ",0,ROUND('Dec08'!$M37,0))</f>
        <v>0</v>
      </c>
      <c r="B704" s="307">
        <f t="shared" si="91"/>
        <v>90</v>
      </c>
      <c r="C704" s="300">
        <f t="shared" si="92"/>
        <v>0</v>
      </c>
      <c r="D704" s="300">
        <f t="shared" si="93"/>
        <v>0</v>
      </c>
      <c r="E704" s="311">
        <f t="shared" si="94"/>
        <v>0</v>
      </c>
      <c r="F704" s="311">
        <f t="shared" si="95"/>
        <v>0</v>
      </c>
      <c r="G704" s="311">
        <f t="shared" si="90"/>
        <v>0</v>
      </c>
      <c r="H704" s="311">
        <f t="shared" si="96"/>
        <v>0</v>
      </c>
      <c r="I704" s="300">
        <f t="shared" si="97"/>
        <v>0</v>
      </c>
      <c r="J704" s="300">
        <f t="shared" si="98"/>
        <v>0</v>
      </c>
    </row>
    <row r="705" spans="1:10" x14ac:dyDescent="0.2">
      <c r="A705" s="307">
        <f>IF('Dec08'!$M38=" ",0,ROUND('Dec08'!$M38,0))</f>
        <v>0</v>
      </c>
      <c r="B705" s="307">
        <f t="shared" si="91"/>
        <v>90</v>
      </c>
      <c r="C705" s="300">
        <f t="shared" si="92"/>
        <v>0</v>
      </c>
      <c r="D705" s="300">
        <f t="shared" si="93"/>
        <v>0</v>
      </c>
      <c r="E705" s="311">
        <f t="shared" si="94"/>
        <v>0</v>
      </c>
      <c r="F705" s="311">
        <f t="shared" si="95"/>
        <v>0</v>
      </c>
      <c r="G705" s="311">
        <f t="shared" si="90"/>
        <v>0</v>
      </c>
      <c r="H705" s="311">
        <f t="shared" si="96"/>
        <v>0</v>
      </c>
      <c r="I705" s="300">
        <f t="shared" si="97"/>
        <v>0</v>
      </c>
      <c r="J705" s="300">
        <f t="shared" si="98"/>
        <v>0</v>
      </c>
    </row>
    <row r="706" spans="1:10" x14ac:dyDescent="0.2">
      <c r="A706" s="307">
        <f>IF('Dec08'!$M39=" ",0,ROUND('Dec08'!$M39,0))</f>
        <v>0</v>
      </c>
      <c r="B706" s="307">
        <f t="shared" si="91"/>
        <v>90</v>
      </c>
      <c r="C706" s="300">
        <f t="shared" si="92"/>
        <v>0</v>
      </c>
      <c r="D706" s="300">
        <f t="shared" si="93"/>
        <v>0</v>
      </c>
      <c r="E706" s="311">
        <f t="shared" si="94"/>
        <v>0</v>
      </c>
      <c r="F706" s="311">
        <f t="shared" si="95"/>
        <v>0</v>
      </c>
      <c r="G706" s="311">
        <f t="shared" si="90"/>
        <v>0</v>
      </c>
      <c r="H706" s="311">
        <f t="shared" si="96"/>
        <v>0</v>
      </c>
      <c r="I706" s="300">
        <f t="shared" si="97"/>
        <v>0</v>
      </c>
      <c r="J706" s="300">
        <f t="shared" si="98"/>
        <v>0</v>
      </c>
    </row>
    <row r="707" spans="1:10" x14ac:dyDescent="0.2">
      <c r="A707" s="307">
        <f>IF('Dec08'!$M40=" ",0,ROUND('Dec08'!$M40,0))</f>
        <v>0</v>
      </c>
      <c r="B707" s="307">
        <f t="shared" si="91"/>
        <v>90</v>
      </c>
      <c r="C707" s="300">
        <f t="shared" si="92"/>
        <v>0</v>
      </c>
      <c r="D707" s="300">
        <f t="shared" si="93"/>
        <v>0</v>
      </c>
      <c r="E707" s="311">
        <f t="shared" si="94"/>
        <v>0</v>
      </c>
      <c r="F707" s="311">
        <f t="shared" si="95"/>
        <v>0</v>
      </c>
      <c r="G707" s="311">
        <f t="shared" si="90"/>
        <v>0</v>
      </c>
      <c r="H707" s="311">
        <f t="shared" si="96"/>
        <v>0</v>
      </c>
      <c r="I707" s="300">
        <f t="shared" si="97"/>
        <v>0</v>
      </c>
      <c r="J707" s="300">
        <f t="shared" si="98"/>
        <v>0</v>
      </c>
    </row>
    <row r="708" spans="1:10" x14ac:dyDescent="0.2">
      <c r="A708" s="307">
        <f>IF('Dec08'!$M41=" ",0,ROUND('Dec08'!$M41,0))</f>
        <v>0</v>
      </c>
      <c r="B708" s="307">
        <f t="shared" si="91"/>
        <v>90</v>
      </c>
      <c r="C708" s="300">
        <f t="shared" si="92"/>
        <v>0</v>
      </c>
      <c r="D708" s="300">
        <f t="shared" si="93"/>
        <v>0</v>
      </c>
      <c r="E708" s="311">
        <f t="shared" si="94"/>
        <v>0</v>
      </c>
      <c r="F708" s="311">
        <f t="shared" si="95"/>
        <v>0</v>
      </c>
      <c r="G708" s="311">
        <f t="shared" ref="G708:G771" si="99">G$1</f>
        <v>0</v>
      </c>
      <c r="H708" s="311">
        <f t="shared" si="96"/>
        <v>0</v>
      </c>
      <c r="I708" s="300">
        <f t="shared" si="97"/>
        <v>0</v>
      </c>
      <c r="J708" s="300">
        <f t="shared" si="98"/>
        <v>0</v>
      </c>
    </row>
    <row r="709" spans="1:10" x14ac:dyDescent="0.2">
      <c r="A709" s="307">
        <f>IF('Dec08'!$M42=" ",0,ROUND('Dec08'!$M42,0))</f>
        <v>0</v>
      </c>
      <c r="B709" s="307">
        <f t="shared" ref="B709:B772" si="100">B$1</f>
        <v>90</v>
      </c>
      <c r="C709" s="300">
        <f t="shared" ref="C709:C772" si="101">IF(A709&lt;B$1,0,IF(A709&lt;(B$1+C$1),A709-B709,C$1))</f>
        <v>0</v>
      </c>
      <c r="D709" s="300">
        <f t="shared" ref="D709:D772" si="102">IF(A709&gt;(B709+C709),A709-B709-C709,0)</f>
        <v>0</v>
      </c>
      <c r="E709" s="311">
        <f t="shared" ref="E709:E772" si="103">IF(A709&gt;D$1,(D$1-C$1-B$1)*E$1/100+(D709-D$1+C$1+B$1)*J$1/100,IF(D709&gt;0,D709*E$1/100,0))</f>
        <v>0</v>
      </c>
      <c r="F709" s="311">
        <f t="shared" ref="F709:F772" si="104">IF(A709&gt;D$1,(D$1-C$1-B$1)*F$1/100+(D709-D$1+C$1+B$1)*J$1/100,IF(D709&gt;0,D709*F$1/100,0))</f>
        <v>0</v>
      </c>
      <c r="G709" s="311">
        <f t="shared" si="99"/>
        <v>0</v>
      </c>
      <c r="H709" s="311">
        <f t="shared" ref="H709:H772" si="105">IF(A709&gt;G$1,(D$1-C$1-B$1)*H$1/100+(D709-D$1+C$1+B$1)*J$1/100,IF(D709&gt;0,D709*H$1/100,0))</f>
        <v>0</v>
      </c>
      <c r="I709" s="300">
        <f t="shared" ref="I709:I772" si="106">IF(D709&gt;0,D709*I$1/100,0)</f>
        <v>0</v>
      </c>
      <c r="J709" s="300">
        <f t="shared" ref="J709:J772" si="107">E709+I709</f>
        <v>0</v>
      </c>
    </row>
    <row r="710" spans="1:10" x14ac:dyDescent="0.2">
      <c r="A710" s="307">
        <f>IF('Dec08'!$M43=" ",0,ROUND('Dec08'!$M43,0))</f>
        <v>0</v>
      </c>
      <c r="B710" s="307">
        <f t="shared" si="100"/>
        <v>90</v>
      </c>
      <c r="C710" s="300">
        <f t="shared" si="101"/>
        <v>0</v>
      </c>
      <c r="D710" s="300">
        <f t="shared" si="102"/>
        <v>0</v>
      </c>
      <c r="E710" s="311">
        <f t="shared" si="103"/>
        <v>0</v>
      </c>
      <c r="F710" s="311">
        <f t="shared" si="104"/>
        <v>0</v>
      </c>
      <c r="G710" s="311">
        <f t="shared" si="99"/>
        <v>0</v>
      </c>
      <c r="H710" s="311">
        <f t="shared" si="105"/>
        <v>0</v>
      </c>
      <c r="I710" s="300">
        <f t="shared" si="106"/>
        <v>0</v>
      </c>
      <c r="J710" s="300">
        <f t="shared" si="107"/>
        <v>0</v>
      </c>
    </row>
    <row r="711" spans="1:10" x14ac:dyDescent="0.2">
      <c r="A711" s="307">
        <f>IF('Dec08'!$M44=" ",0,ROUND('Dec08'!$M44,0))</f>
        <v>0</v>
      </c>
      <c r="B711" s="307">
        <f t="shared" si="100"/>
        <v>90</v>
      </c>
      <c r="C711" s="300">
        <f t="shared" si="101"/>
        <v>0</v>
      </c>
      <c r="D711" s="300">
        <f t="shared" si="102"/>
        <v>0</v>
      </c>
      <c r="E711" s="311">
        <f t="shared" si="103"/>
        <v>0</v>
      </c>
      <c r="F711" s="311">
        <f t="shared" si="104"/>
        <v>0</v>
      </c>
      <c r="G711" s="311">
        <f t="shared" si="99"/>
        <v>0</v>
      </c>
      <c r="H711" s="311">
        <f t="shared" si="105"/>
        <v>0</v>
      </c>
      <c r="I711" s="300">
        <f t="shared" si="106"/>
        <v>0</v>
      </c>
      <c r="J711" s="300">
        <f t="shared" si="107"/>
        <v>0</v>
      </c>
    </row>
    <row r="712" spans="1:10" x14ac:dyDescent="0.2">
      <c r="A712" s="307">
        <f>IF('Dec08'!$M45=" ",0,ROUND('Dec08'!$M45,0))</f>
        <v>0</v>
      </c>
      <c r="B712" s="307">
        <f t="shared" si="100"/>
        <v>90</v>
      </c>
      <c r="C712" s="300">
        <f t="shared" si="101"/>
        <v>0</v>
      </c>
      <c r="D712" s="300">
        <f t="shared" si="102"/>
        <v>0</v>
      </c>
      <c r="E712" s="311">
        <f t="shared" si="103"/>
        <v>0</v>
      </c>
      <c r="F712" s="311">
        <f t="shared" si="104"/>
        <v>0</v>
      </c>
      <c r="G712" s="311">
        <f t="shared" si="99"/>
        <v>0</v>
      </c>
      <c r="H712" s="311">
        <f t="shared" si="105"/>
        <v>0</v>
      </c>
      <c r="I712" s="300">
        <f t="shared" si="106"/>
        <v>0</v>
      </c>
      <c r="J712" s="300">
        <f t="shared" si="107"/>
        <v>0</v>
      </c>
    </row>
    <row r="713" spans="1:10" x14ac:dyDescent="0.2">
      <c r="A713" s="307">
        <f>IF('Dec08'!$M46=" ",0,ROUND('Dec08'!$M46,0))</f>
        <v>0</v>
      </c>
      <c r="B713" s="307">
        <f t="shared" si="100"/>
        <v>90</v>
      </c>
      <c r="C713" s="300">
        <f t="shared" si="101"/>
        <v>0</v>
      </c>
      <c r="D713" s="300">
        <f t="shared" si="102"/>
        <v>0</v>
      </c>
      <c r="E713" s="311">
        <f t="shared" si="103"/>
        <v>0</v>
      </c>
      <c r="F713" s="311">
        <f t="shared" si="104"/>
        <v>0</v>
      </c>
      <c r="G713" s="311">
        <f t="shared" si="99"/>
        <v>0</v>
      </c>
      <c r="H713" s="311">
        <f t="shared" si="105"/>
        <v>0</v>
      </c>
      <c r="I713" s="300">
        <f t="shared" si="106"/>
        <v>0</v>
      </c>
      <c r="J713" s="300">
        <f t="shared" si="107"/>
        <v>0</v>
      </c>
    </row>
    <row r="714" spans="1:10" x14ac:dyDescent="0.2">
      <c r="A714" s="307">
        <f>IF('Dec08'!$M47=" ",0,ROUND('Dec08'!$M47,0))</f>
        <v>0</v>
      </c>
      <c r="B714" s="307">
        <f t="shared" si="100"/>
        <v>90</v>
      </c>
      <c r="C714" s="300">
        <f t="shared" si="101"/>
        <v>0</v>
      </c>
      <c r="D714" s="300">
        <f t="shared" si="102"/>
        <v>0</v>
      </c>
      <c r="E714" s="311">
        <f t="shared" si="103"/>
        <v>0</v>
      </c>
      <c r="F714" s="311">
        <f t="shared" si="104"/>
        <v>0</v>
      </c>
      <c r="G714" s="311">
        <f t="shared" si="99"/>
        <v>0</v>
      </c>
      <c r="H714" s="311">
        <f t="shared" si="105"/>
        <v>0</v>
      </c>
      <c r="I714" s="300">
        <f t="shared" si="106"/>
        <v>0</v>
      </c>
      <c r="J714" s="300">
        <f t="shared" si="107"/>
        <v>0</v>
      </c>
    </row>
    <row r="715" spans="1:10" x14ac:dyDescent="0.2">
      <c r="A715" s="307">
        <f>IF('Dec08'!$M48=" ",0,ROUND('Dec08'!$M48,0))</f>
        <v>0</v>
      </c>
      <c r="B715" s="307">
        <f t="shared" si="100"/>
        <v>90</v>
      </c>
      <c r="C715" s="300">
        <f t="shared" si="101"/>
        <v>0</v>
      </c>
      <c r="D715" s="300">
        <f t="shared" si="102"/>
        <v>0</v>
      </c>
      <c r="E715" s="311">
        <f t="shared" si="103"/>
        <v>0</v>
      </c>
      <c r="F715" s="311">
        <f t="shared" si="104"/>
        <v>0</v>
      </c>
      <c r="G715" s="311">
        <f t="shared" si="99"/>
        <v>0</v>
      </c>
      <c r="H715" s="311">
        <f t="shared" si="105"/>
        <v>0</v>
      </c>
      <c r="I715" s="300">
        <f t="shared" si="106"/>
        <v>0</v>
      </c>
      <c r="J715" s="300">
        <f t="shared" si="107"/>
        <v>0</v>
      </c>
    </row>
    <row r="716" spans="1:10" x14ac:dyDescent="0.2">
      <c r="A716" s="307">
        <f>IF('Dec08'!$M49=" ",0,ROUND('Dec08'!$M49,0))</f>
        <v>0</v>
      </c>
      <c r="B716" s="307">
        <f t="shared" si="100"/>
        <v>90</v>
      </c>
      <c r="C716" s="300">
        <f t="shared" si="101"/>
        <v>0</v>
      </c>
      <c r="D716" s="300">
        <f t="shared" si="102"/>
        <v>0</v>
      </c>
      <c r="E716" s="311">
        <f t="shared" si="103"/>
        <v>0</v>
      </c>
      <c r="F716" s="311">
        <f t="shared" si="104"/>
        <v>0</v>
      </c>
      <c r="G716" s="311">
        <f t="shared" si="99"/>
        <v>0</v>
      </c>
      <c r="H716" s="311">
        <f t="shared" si="105"/>
        <v>0</v>
      </c>
      <c r="I716" s="300">
        <f t="shared" si="106"/>
        <v>0</v>
      </c>
      <c r="J716" s="300">
        <f t="shared" si="107"/>
        <v>0</v>
      </c>
    </row>
    <row r="717" spans="1:10" x14ac:dyDescent="0.2">
      <c r="A717" s="307">
        <f>IF('Dec08'!$M50=" ",0,ROUND('Dec08'!$M50,0))</f>
        <v>0</v>
      </c>
      <c r="B717" s="307">
        <f t="shared" si="100"/>
        <v>90</v>
      </c>
      <c r="C717" s="300">
        <f t="shared" si="101"/>
        <v>0</v>
      </c>
      <c r="D717" s="300">
        <f t="shared" si="102"/>
        <v>0</v>
      </c>
      <c r="E717" s="311">
        <f t="shared" si="103"/>
        <v>0</v>
      </c>
      <c r="F717" s="311">
        <f t="shared" si="104"/>
        <v>0</v>
      </c>
      <c r="G717" s="311">
        <f t="shared" si="99"/>
        <v>0</v>
      </c>
      <c r="H717" s="311">
        <f t="shared" si="105"/>
        <v>0</v>
      </c>
      <c r="I717" s="300">
        <f t="shared" si="106"/>
        <v>0</v>
      </c>
      <c r="J717" s="300">
        <f t="shared" si="107"/>
        <v>0</v>
      </c>
    </row>
    <row r="718" spans="1:10" x14ac:dyDescent="0.2">
      <c r="A718" s="307">
        <f>IF('Dec08'!$M51=" ",0,ROUND('Dec08'!$M51,0))</f>
        <v>0</v>
      </c>
      <c r="B718" s="307">
        <f t="shared" si="100"/>
        <v>90</v>
      </c>
      <c r="C718" s="300">
        <f t="shared" si="101"/>
        <v>0</v>
      </c>
      <c r="D718" s="300">
        <f t="shared" si="102"/>
        <v>0</v>
      </c>
      <c r="E718" s="311">
        <f t="shared" si="103"/>
        <v>0</v>
      </c>
      <c r="F718" s="311">
        <f t="shared" si="104"/>
        <v>0</v>
      </c>
      <c r="G718" s="311">
        <f t="shared" si="99"/>
        <v>0</v>
      </c>
      <c r="H718" s="311">
        <f t="shared" si="105"/>
        <v>0</v>
      </c>
      <c r="I718" s="300">
        <f t="shared" si="106"/>
        <v>0</v>
      </c>
      <c r="J718" s="300">
        <f t="shared" si="107"/>
        <v>0</v>
      </c>
    </row>
    <row r="719" spans="1:10" x14ac:dyDescent="0.2">
      <c r="A719" s="307">
        <f>IF('Dec08'!$M52=" ",0,ROUND('Dec08'!$M52,0))</f>
        <v>0</v>
      </c>
      <c r="B719" s="307">
        <f t="shared" si="100"/>
        <v>90</v>
      </c>
      <c r="C719" s="300">
        <f t="shared" si="101"/>
        <v>0</v>
      </c>
      <c r="D719" s="300">
        <f t="shared" si="102"/>
        <v>0</v>
      </c>
      <c r="E719" s="311">
        <f t="shared" si="103"/>
        <v>0</v>
      </c>
      <c r="F719" s="311">
        <f t="shared" si="104"/>
        <v>0</v>
      </c>
      <c r="G719" s="311">
        <f t="shared" si="99"/>
        <v>0</v>
      </c>
      <c r="H719" s="311">
        <f t="shared" si="105"/>
        <v>0</v>
      </c>
      <c r="I719" s="300">
        <f t="shared" si="106"/>
        <v>0</v>
      </c>
      <c r="J719" s="300">
        <f t="shared" si="107"/>
        <v>0</v>
      </c>
    </row>
    <row r="720" spans="1:10" x14ac:dyDescent="0.2">
      <c r="A720" s="307">
        <f>IF('Dec08'!$M53=" ",0,ROUND('Dec08'!$M53,0))</f>
        <v>0</v>
      </c>
      <c r="B720" s="307">
        <f t="shared" si="100"/>
        <v>90</v>
      </c>
      <c r="C720" s="300">
        <f t="shared" si="101"/>
        <v>0</v>
      </c>
      <c r="D720" s="300">
        <f t="shared" si="102"/>
        <v>0</v>
      </c>
      <c r="E720" s="311">
        <f t="shared" si="103"/>
        <v>0</v>
      </c>
      <c r="F720" s="311">
        <f t="shared" si="104"/>
        <v>0</v>
      </c>
      <c r="G720" s="311">
        <f t="shared" si="99"/>
        <v>0</v>
      </c>
      <c r="H720" s="311">
        <f t="shared" si="105"/>
        <v>0</v>
      </c>
      <c r="I720" s="300">
        <f t="shared" si="106"/>
        <v>0</v>
      </c>
      <c r="J720" s="300">
        <f t="shared" si="107"/>
        <v>0</v>
      </c>
    </row>
    <row r="721" spans="1:10" x14ac:dyDescent="0.2">
      <c r="A721" s="307">
        <f>IF('Dec08'!$M54=" ",0,ROUND('Dec08'!$M54,0))</f>
        <v>0</v>
      </c>
      <c r="B721" s="307">
        <f t="shared" si="100"/>
        <v>90</v>
      </c>
      <c r="C721" s="300">
        <f t="shared" si="101"/>
        <v>0</v>
      </c>
      <c r="D721" s="300">
        <f t="shared" si="102"/>
        <v>0</v>
      </c>
      <c r="E721" s="311">
        <f t="shared" si="103"/>
        <v>0</v>
      </c>
      <c r="F721" s="311">
        <f t="shared" si="104"/>
        <v>0</v>
      </c>
      <c r="G721" s="311">
        <f t="shared" si="99"/>
        <v>0</v>
      </c>
      <c r="H721" s="311">
        <f t="shared" si="105"/>
        <v>0</v>
      </c>
      <c r="I721" s="300">
        <f t="shared" si="106"/>
        <v>0</v>
      </c>
      <c r="J721" s="300">
        <f t="shared" si="107"/>
        <v>0</v>
      </c>
    </row>
    <row r="722" spans="1:10" x14ac:dyDescent="0.2">
      <c r="A722" s="307">
        <f>IF('Dec08'!$M55=" ",0,ROUND('Dec08'!$M55,0))</f>
        <v>0</v>
      </c>
      <c r="B722" s="307">
        <f t="shared" si="100"/>
        <v>90</v>
      </c>
      <c r="C722" s="300">
        <f t="shared" si="101"/>
        <v>0</v>
      </c>
      <c r="D722" s="300">
        <f t="shared" si="102"/>
        <v>0</v>
      </c>
      <c r="E722" s="311">
        <f t="shared" si="103"/>
        <v>0</v>
      </c>
      <c r="F722" s="311">
        <f t="shared" si="104"/>
        <v>0</v>
      </c>
      <c r="G722" s="311">
        <f t="shared" si="99"/>
        <v>0</v>
      </c>
      <c r="H722" s="311">
        <f t="shared" si="105"/>
        <v>0</v>
      </c>
      <c r="I722" s="300">
        <f t="shared" si="106"/>
        <v>0</v>
      </c>
      <c r="J722" s="300">
        <f t="shared" si="107"/>
        <v>0</v>
      </c>
    </row>
    <row r="723" spans="1:10" x14ac:dyDescent="0.2">
      <c r="A723" s="307">
        <f>IF('Dec08'!$M61=" ",0,ROUND('Dec08'!$M61,0))</f>
        <v>0</v>
      </c>
      <c r="B723" s="307">
        <f t="shared" si="100"/>
        <v>90</v>
      </c>
      <c r="C723" s="300">
        <f t="shared" si="101"/>
        <v>0</v>
      </c>
      <c r="D723" s="300">
        <f t="shared" si="102"/>
        <v>0</v>
      </c>
      <c r="E723" s="311">
        <f t="shared" si="103"/>
        <v>0</v>
      </c>
      <c r="F723" s="311">
        <f t="shared" si="104"/>
        <v>0</v>
      </c>
      <c r="G723" s="311">
        <f t="shared" si="99"/>
        <v>0</v>
      </c>
      <c r="H723" s="311">
        <f t="shared" si="105"/>
        <v>0</v>
      </c>
      <c r="I723" s="300">
        <f t="shared" si="106"/>
        <v>0</v>
      </c>
      <c r="J723" s="300">
        <f t="shared" si="107"/>
        <v>0</v>
      </c>
    </row>
    <row r="724" spans="1:10" x14ac:dyDescent="0.2">
      <c r="A724" s="307">
        <f>IF('Dec08'!$M62=" ",0,ROUND('Dec08'!$M62,0))</f>
        <v>0</v>
      </c>
      <c r="B724" s="307">
        <f t="shared" si="100"/>
        <v>90</v>
      </c>
      <c r="C724" s="300">
        <f t="shared" si="101"/>
        <v>0</v>
      </c>
      <c r="D724" s="300">
        <f t="shared" si="102"/>
        <v>0</v>
      </c>
      <c r="E724" s="311">
        <f t="shared" si="103"/>
        <v>0</v>
      </c>
      <c r="F724" s="311">
        <f t="shared" si="104"/>
        <v>0</v>
      </c>
      <c r="G724" s="311">
        <f t="shared" si="99"/>
        <v>0</v>
      </c>
      <c r="H724" s="311">
        <f t="shared" si="105"/>
        <v>0</v>
      </c>
      <c r="I724" s="300">
        <f t="shared" si="106"/>
        <v>0</v>
      </c>
      <c r="J724" s="300">
        <f t="shared" si="107"/>
        <v>0</v>
      </c>
    </row>
    <row r="725" spans="1:10" x14ac:dyDescent="0.2">
      <c r="A725" s="307">
        <f>IF('Dec08'!$M63=" ",0,ROUND('Dec08'!$M63,0))</f>
        <v>0</v>
      </c>
      <c r="B725" s="307">
        <f t="shared" si="100"/>
        <v>90</v>
      </c>
      <c r="C725" s="300">
        <f t="shared" si="101"/>
        <v>0</v>
      </c>
      <c r="D725" s="300">
        <f t="shared" si="102"/>
        <v>0</v>
      </c>
      <c r="E725" s="311">
        <f t="shared" si="103"/>
        <v>0</v>
      </c>
      <c r="F725" s="311">
        <f t="shared" si="104"/>
        <v>0</v>
      </c>
      <c r="G725" s="311">
        <f t="shared" si="99"/>
        <v>0</v>
      </c>
      <c r="H725" s="311">
        <f t="shared" si="105"/>
        <v>0</v>
      </c>
      <c r="I725" s="300">
        <f t="shared" si="106"/>
        <v>0</v>
      </c>
      <c r="J725" s="300">
        <f t="shared" si="107"/>
        <v>0</v>
      </c>
    </row>
    <row r="726" spans="1:10" x14ac:dyDescent="0.2">
      <c r="A726" s="307">
        <f>IF('Dec08'!$M64=" ",0,ROUND('Dec08'!$M64,0))</f>
        <v>0</v>
      </c>
      <c r="B726" s="307">
        <f t="shared" si="100"/>
        <v>90</v>
      </c>
      <c r="C726" s="300">
        <f t="shared" si="101"/>
        <v>0</v>
      </c>
      <c r="D726" s="300">
        <f t="shared" si="102"/>
        <v>0</v>
      </c>
      <c r="E726" s="311">
        <f t="shared" si="103"/>
        <v>0</v>
      </c>
      <c r="F726" s="311">
        <f t="shared" si="104"/>
        <v>0</v>
      </c>
      <c r="G726" s="311">
        <f t="shared" si="99"/>
        <v>0</v>
      </c>
      <c r="H726" s="311">
        <f t="shared" si="105"/>
        <v>0</v>
      </c>
      <c r="I726" s="300">
        <f t="shared" si="106"/>
        <v>0</v>
      </c>
      <c r="J726" s="300">
        <f t="shared" si="107"/>
        <v>0</v>
      </c>
    </row>
    <row r="727" spans="1:10" x14ac:dyDescent="0.2">
      <c r="A727" s="307">
        <f>IF('Dec08'!$M65=" ",0,ROUND('Dec08'!$M65,0))</f>
        <v>0</v>
      </c>
      <c r="B727" s="307">
        <f t="shared" si="100"/>
        <v>90</v>
      </c>
      <c r="C727" s="300">
        <f t="shared" si="101"/>
        <v>0</v>
      </c>
      <c r="D727" s="300">
        <f t="shared" si="102"/>
        <v>0</v>
      </c>
      <c r="E727" s="311">
        <f t="shared" si="103"/>
        <v>0</v>
      </c>
      <c r="F727" s="311">
        <f t="shared" si="104"/>
        <v>0</v>
      </c>
      <c r="G727" s="311">
        <f t="shared" si="99"/>
        <v>0</v>
      </c>
      <c r="H727" s="311">
        <f t="shared" si="105"/>
        <v>0</v>
      </c>
      <c r="I727" s="300">
        <f t="shared" si="106"/>
        <v>0</v>
      </c>
      <c r="J727" s="300">
        <f t="shared" si="107"/>
        <v>0</v>
      </c>
    </row>
    <row r="728" spans="1:10" x14ac:dyDescent="0.2">
      <c r="A728" s="307">
        <f>IF('Dec08'!$M66=" ",0,ROUND('Dec08'!$M66,0))</f>
        <v>0</v>
      </c>
      <c r="B728" s="307">
        <f t="shared" si="100"/>
        <v>90</v>
      </c>
      <c r="C728" s="300">
        <f t="shared" si="101"/>
        <v>0</v>
      </c>
      <c r="D728" s="300">
        <f t="shared" si="102"/>
        <v>0</v>
      </c>
      <c r="E728" s="311">
        <f t="shared" si="103"/>
        <v>0</v>
      </c>
      <c r="F728" s="311">
        <f t="shared" si="104"/>
        <v>0</v>
      </c>
      <c r="G728" s="311">
        <f t="shared" si="99"/>
        <v>0</v>
      </c>
      <c r="H728" s="311">
        <f t="shared" si="105"/>
        <v>0</v>
      </c>
      <c r="I728" s="300">
        <f t="shared" si="106"/>
        <v>0</v>
      </c>
      <c r="J728" s="300">
        <f t="shared" si="107"/>
        <v>0</v>
      </c>
    </row>
    <row r="729" spans="1:10" x14ac:dyDescent="0.2">
      <c r="A729" s="307">
        <f>IF('Dec08'!$M67=" ",0,ROUND('Dec08'!$M67,0))</f>
        <v>0</v>
      </c>
      <c r="B729" s="307">
        <f t="shared" si="100"/>
        <v>90</v>
      </c>
      <c r="C729" s="300">
        <f t="shared" si="101"/>
        <v>0</v>
      </c>
      <c r="D729" s="300">
        <f t="shared" si="102"/>
        <v>0</v>
      </c>
      <c r="E729" s="311">
        <f t="shared" si="103"/>
        <v>0</v>
      </c>
      <c r="F729" s="311">
        <f t="shared" si="104"/>
        <v>0</v>
      </c>
      <c r="G729" s="311">
        <f t="shared" si="99"/>
        <v>0</v>
      </c>
      <c r="H729" s="311">
        <f t="shared" si="105"/>
        <v>0</v>
      </c>
      <c r="I729" s="300">
        <f t="shared" si="106"/>
        <v>0</v>
      </c>
      <c r="J729" s="300">
        <f t="shared" si="107"/>
        <v>0</v>
      </c>
    </row>
    <row r="730" spans="1:10" x14ac:dyDescent="0.2">
      <c r="A730" s="307">
        <f>IF('Dec08'!$M68=" ",0,ROUND('Dec08'!$M68,0))</f>
        <v>0</v>
      </c>
      <c r="B730" s="307">
        <f t="shared" si="100"/>
        <v>90</v>
      </c>
      <c r="C730" s="300">
        <f t="shared" si="101"/>
        <v>0</v>
      </c>
      <c r="D730" s="300">
        <f t="shared" si="102"/>
        <v>0</v>
      </c>
      <c r="E730" s="311">
        <f t="shared" si="103"/>
        <v>0</v>
      </c>
      <c r="F730" s="311">
        <f t="shared" si="104"/>
        <v>0</v>
      </c>
      <c r="G730" s="311">
        <f t="shared" si="99"/>
        <v>0</v>
      </c>
      <c r="H730" s="311">
        <f t="shared" si="105"/>
        <v>0</v>
      </c>
      <c r="I730" s="300">
        <f t="shared" si="106"/>
        <v>0</v>
      </c>
      <c r="J730" s="300">
        <f t="shared" si="107"/>
        <v>0</v>
      </c>
    </row>
    <row r="731" spans="1:10" x14ac:dyDescent="0.2">
      <c r="A731" s="307">
        <f>IF('Dec08'!$M69=" ",0,ROUND('Dec08'!$M69,0))</f>
        <v>0</v>
      </c>
      <c r="B731" s="307">
        <f t="shared" si="100"/>
        <v>90</v>
      </c>
      <c r="C731" s="300">
        <f t="shared" si="101"/>
        <v>0</v>
      </c>
      <c r="D731" s="300">
        <f t="shared" si="102"/>
        <v>0</v>
      </c>
      <c r="E731" s="311">
        <f t="shared" si="103"/>
        <v>0</v>
      </c>
      <c r="F731" s="311">
        <f t="shared" si="104"/>
        <v>0</v>
      </c>
      <c r="G731" s="311">
        <f t="shared" si="99"/>
        <v>0</v>
      </c>
      <c r="H731" s="311">
        <f t="shared" si="105"/>
        <v>0</v>
      </c>
      <c r="I731" s="300">
        <f t="shared" si="106"/>
        <v>0</v>
      </c>
      <c r="J731" s="300">
        <f t="shared" si="107"/>
        <v>0</v>
      </c>
    </row>
    <row r="732" spans="1:10" x14ac:dyDescent="0.2">
      <c r="A732" s="307">
        <f>IF('Dec08'!$M70=" ",0,ROUND('Dec08'!$M70,0))</f>
        <v>0</v>
      </c>
      <c r="B732" s="307">
        <f t="shared" si="100"/>
        <v>90</v>
      </c>
      <c r="C732" s="300">
        <f t="shared" si="101"/>
        <v>0</v>
      </c>
      <c r="D732" s="300">
        <f t="shared" si="102"/>
        <v>0</v>
      </c>
      <c r="E732" s="311">
        <f t="shared" si="103"/>
        <v>0</v>
      </c>
      <c r="F732" s="311">
        <f t="shared" si="104"/>
        <v>0</v>
      </c>
      <c r="G732" s="311">
        <f t="shared" si="99"/>
        <v>0</v>
      </c>
      <c r="H732" s="311">
        <f t="shared" si="105"/>
        <v>0</v>
      </c>
      <c r="I732" s="300">
        <f t="shared" si="106"/>
        <v>0</v>
      </c>
      <c r="J732" s="300">
        <f t="shared" si="107"/>
        <v>0</v>
      </c>
    </row>
    <row r="733" spans="1:10" x14ac:dyDescent="0.2">
      <c r="A733" s="307">
        <f>IF('Dec08'!$M71=" ",0,ROUND('Dec08'!$M71,0))</f>
        <v>0</v>
      </c>
      <c r="B733" s="307">
        <f t="shared" si="100"/>
        <v>90</v>
      </c>
      <c r="C733" s="300">
        <f t="shared" si="101"/>
        <v>0</v>
      </c>
      <c r="D733" s="300">
        <f t="shared" si="102"/>
        <v>0</v>
      </c>
      <c r="E733" s="311">
        <f t="shared" si="103"/>
        <v>0</v>
      </c>
      <c r="F733" s="311">
        <f t="shared" si="104"/>
        <v>0</v>
      </c>
      <c r="G733" s="311">
        <f t="shared" si="99"/>
        <v>0</v>
      </c>
      <c r="H733" s="311">
        <f t="shared" si="105"/>
        <v>0</v>
      </c>
      <c r="I733" s="300">
        <f t="shared" si="106"/>
        <v>0</v>
      </c>
      <c r="J733" s="300">
        <f t="shared" si="107"/>
        <v>0</v>
      </c>
    </row>
    <row r="734" spans="1:10" x14ac:dyDescent="0.2">
      <c r="A734" s="307">
        <f>IF('Dec08'!$M72=" ",0,ROUND('Dec08'!$M72,0))</f>
        <v>0</v>
      </c>
      <c r="B734" s="307">
        <f t="shared" si="100"/>
        <v>90</v>
      </c>
      <c r="C734" s="300">
        <f t="shared" si="101"/>
        <v>0</v>
      </c>
      <c r="D734" s="300">
        <f t="shared" si="102"/>
        <v>0</v>
      </c>
      <c r="E734" s="311">
        <f t="shared" si="103"/>
        <v>0</v>
      </c>
      <c r="F734" s="311">
        <f t="shared" si="104"/>
        <v>0</v>
      </c>
      <c r="G734" s="311">
        <f t="shared" si="99"/>
        <v>0</v>
      </c>
      <c r="H734" s="311">
        <f t="shared" si="105"/>
        <v>0</v>
      </c>
      <c r="I734" s="300">
        <f t="shared" si="106"/>
        <v>0</v>
      </c>
      <c r="J734" s="300">
        <f t="shared" si="107"/>
        <v>0</v>
      </c>
    </row>
    <row r="735" spans="1:10" x14ac:dyDescent="0.2">
      <c r="A735" s="307">
        <f>IF('Dec08'!$M73=" ",0,ROUND('Dec08'!$M73,0))</f>
        <v>0</v>
      </c>
      <c r="B735" s="307">
        <f t="shared" si="100"/>
        <v>90</v>
      </c>
      <c r="C735" s="300">
        <f t="shared" si="101"/>
        <v>0</v>
      </c>
      <c r="D735" s="300">
        <f t="shared" si="102"/>
        <v>0</v>
      </c>
      <c r="E735" s="311">
        <f t="shared" si="103"/>
        <v>0</v>
      </c>
      <c r="F735" s="311">
        <f t="shared" si="104"/>
        <v>0</v>
      </c>
      <c r="G735" s="311">
        <f t="shared" si="99"/>
        <v>0</v>
      </c>
      <c r="H735" s="311">
        <f t="shared" si="105"/>
        <v>0</v>
      </c>
      <c r="I735" s="300">
        <f t="shared" si="106"/>
        <v>0</v>
      </c>
      <c r="J735" s="300">
        <f t="shared" si="107"/>
        <v>0</v>
      </c>
    </row>
    <row r="736" spans="1:10" x14ac:dyDescent="0.2">
      <c r="A736" s="307">
        <f>IF('Dec08'!$M74=" ",0,ROUND('Dec08'!$M74,0))</f>
        <v>0</v>
      </c>
      <c r="B736" s="307">
        <f t="shared" si="100"/>
        <v>90</v>
      </c>
      <c r="C736" s="300">
        <f t="shared" si="101"/>
        <v>0</v>
      </c>
      <c r="D736" s="300">
        <f t="shared" si="102"/>
        <v>0</v>
      </c>
      <c r="E736" s="311">
        <f t="shared" si="103"/>
        <v>0</v>
      </c>
      <c r="F736" s="311">
        <f t="shared" si="104"/>
        <v>0</v>
      </c>
      <c r="G736" s="311">
        <f t="shared" si="99"/>
        <v>0</v>
      </c>
      <c r="H736" s="311">
        <f t="shared" si="105"/>
        <v>0</v>
      </c>
      <c r="I736" s="300">
        <f t="shared" si="106"/>
        <v>0</v>
      </c>
      <c r="J736" s="300">
        <f t="shared" si="107"/>
        <v>0</v>
      </c>
    </row>
    <row r="737" spans="1:10" x14ac:dyDescent="0.2">
      <c r="A737" s="307">
        <f>IF('Dec08'!$M75=" ",0,ROUND('Dec08'!$M75,0))</f>
        <v>0</v>
      </c>
      <c r="B737" s="307">
        <f t="shared" si="100"/>
        <v>90</v>
      </c>
      <c r="C737" s="300">
        <f t="shared" si="101"/>
        <v>0</v>
      </c>
      <c r="D737" s="300">
        <f t="shared" si="102"/>
        <v>0</v>
      </c>
      <c r="E737" s="311">
        <f t="shared" si="103"/>
        <v>0</v>
      </c>
      <c r="F737" s="311">
        <f t="shared" si="104"/>
        <v>0</v>
      </c>
      <c r="G737" s="311">
        <f t="shared" si="99"/>
        <v>0</v>
      </c>
      <c r="H737" s="311">
        <f t="shared" si="105"/>
        <v>0</v>
      </c>
      <c r="I737" s="300">
        <f t="shared" si="106"/>
        <v>0</v>
      </c>
      <c r="J737" s="300">
        <f t="shared" si="107"/>
        <v>0</v>
      </c>
    </row>
    <row r="738" spans="1:10" x14ac:dyDescent="0.2">
      <c r="A738" s="307">
        <f>IF('Dec08'!$M76=" ",0,ROUND('Dec08'!$M76,0))</f>
        <v>0</v>
      </c>
      <c r="B738" s="307">
        <f t="shared" si="100"/>
        <v>90</v>
      </c>
      <c r="C738" s="300">
        <f t="shared" si="101"/>
        <v>0</v>
      </c>
      <c r="D738" s="300">
        <f t="shared" si="102"/>
        <v>0</v>
      </c>
      <c r="E738" s="311">
        <f t="shared" si="103"/>
        <v>0</v>
      </c>
      <c r="F738" s="311">
        <f t="shared" si="104"/>
        <v>0</v>
      </c>
      <c r="G738" s="311">
        <f t="shared" si="99"/>
        <v>0</v>
      </c>
      <c r="H738" s="311">
        <f t="shared" si="105"/>
        <v>0</v>
      </c>
      <c r="I738" s="300">
        <f t="shared" si="106"/>
        <v>0</v>
      </c>
      <c r="J738" s="300">
        <f t="shared" si="107"/>
        <v>0</v>
      </c>
    </row>
    <row r="739" spans="1:10" x14ac:dyDescent="0.2">
      <c r="A739" s="307">
        <f>IF('Dec08'!$M77=" ",0,ROUND('Dec08'!$M77,0))</f>
        <v>0</v>
      </c>
      <c r="B739" s="307">
        <f t="shared" si="100"/>
        <v>90</v>
      </c>
      <c r="C739" s="300">
        <f t="shared" si="101"/>
        <v>0</v>
      </c>
      <c r="D739" s="300">
        <f t="shared" si="102"/>
        <v>0</v>
      </c>
      <c r="E739" s="311">
        <f t="shared" si="103"/>
        <v>0</v>
      </c>
      <c r="F739" s="311">
        <f t="shared" si="104"/>
        <v>0</v>
      </c>
      <c r="G739" s="311">
        <f t="shared" si="99"/>
        <v>0</v>
      </c>
      <c r="H739" s="311">
        <f t="shared" si="105"/>
        <v>0</v>
      </c>
      <c r="I739" s="300">
        <f t="shared" si="106"/>
        <v>0</v>
      </c>
      <c r="J739" s="300">
        <f t="shared" si="107"/>
        <v>0</v>
      </c>
    </row>
    <row r="740" spans="1:10" x14ac:dyDescent="0.2">
      <c r="A740" s="307">
        <f>IF('Dec08'!$M78=" ",0,ROUND('Dec08'!$M78,0))</f>
        <v>0</v>
      </c>
      <c r="B740" s="307">
        <f t="shared" si="100"/>
        <v>90</v>
      </c>
      <c r="C740" s="300">
        <f t="shared" si="101"/>
        <v>0</v>
      </c>
      <c r="D740" s="300">
        <f t="shared" si="102"/>
        <v>0</v>
      </c>
      <c r="E740" s="311">
        <f t="shared" si="103"/>
        <v>0</v>
      </c>
      <c r="F740" s="311">
        <f t="shared" si="104"/>
        <v>0</v>
      </c>
      <c r="G740" s="311">
        <f t="shared" si="99"/>
        <v>0</v>
      </c>
      <c r="H740" s="311">
        <f t="shared" si="105"/>
        <v>0</v>
      </c>
      <c r="I740" s="300">
        <f t="shared" si="106"/>
        <v>0</v>
      </c>
      <c r="J740" s="300">
        <f t="shared" si="107"/>
        <v>0</v>
      </c>
    </row>
    <row r="741" spans="1:10" x14ac:dyDescent="0.2">
      <c r="A741" s="307">
        <f>IF('Dec08'!$M79=" ",0,ROUND('Dec08'!$M79,0))</f>
        <v>0</v>
      </c>
      <c r="B741" s="307">
        <f t="shared" si="100"/>
        <v>90</v>
      </c>
      <c r="C741" s="300">
        <f t="shared" si="101"/>
        <v>0</v>
      </c>
      <c r="D741" s="300">
        <f t="shared" si="102"/>
        <v>0</v>
      </c>
      <c r="E741" s="311">
        <f t="shared" si="103"/>
        <v>0</v>
      </c>
      <c r="F741" s="311">
        <f t="shared" si="104"/>
        <v>0</v>
      </c>
      <c r="G741" s="311">
        <f t="shared" si="99"/>
        <v>0</v>
      </c>
      <c r="H741" s="311">
        <f t="shared" si="105"/>
        <v>0</v>
      </c>
      <c r="I741" s="300">
        <f t="shared" si="106"/>
        <v>0</v>
      </c>
      <c r="J741" s="300">
        <f t="shared" si="107"/>
        <v>0</v>
      </c>
    </row>
    <row r="742" spans="1:10" x14ac:dyDescent="0.2">
      <c r="A742" s="307">
        <f>IF('Dec08'!$M80=" ",0,ROUND('Dec08'!$M80,0))</f>
        <v>0</v>
      </c>
      <c r="B742" s="307">
        <f t="shared" si="100"/>
        <v>90</v>
      </c>
      <c r="C742" s="300">
        <f t="shared" si="101"/>
        <v>0</v>
      </c>
      <c r="D742" s="300">
        <f t="shared" si="102"/>
        <v>0</v>
      </c>
      <c r="E742" s="311">
        <f t="shared" si="103"/>
        <v>0</v>
      </c>
      <c r="F742" s="311">
        <f t="shared" si="104"/>
        <v>0</v>
      </c>
      <c r="G742" s="311">
        <f t="shared" si="99"/>
        <v>0</v>
      </c>
      <c r="H742" s="311">
        <f t="shared" si="105"/>
        <v>0</v>
      </c>
      <c r="I742" s="300">
        <f t="shared" si="106"/>
        <v>0</v>
      </c>
      <c r="J742" s="300">
        <f t="shared" si="107"/>
        <v>0</v>
      </c>
    </row>
    <row r="743" spans="1:10" x14ac:dyDescent="0.2">
      <c r="A743" s="307">
        <f>IF('Dec08'!$M86=" ",0,ROUND('Dec08'!$M86,0))</f>
        <v>0</v>
      </c>
      <c r="B743" s="307">
        <f t="shared" si="100"/>
        <v>90</v>
      </c>
      <c r="C743" s="300">
        <f t="shared" si="101"/>
        <v>0</v>
      </c>
      <c r="D743" s="300">
        <f t="shared" si="102"/>
        <v>0</v>
      </c>
      <c r="E743" s="311">
        <f t="shared" si="103"/>
        <v>0</v>
      </c>
      <c r="F743" s="311">
        <f t="shared" si="104"/>
        <v>0</v>
      </c>
      <c r="G743" s="311">
        <f t="shared" si="99"/>
        <v>0</v>
      </c>
      <c r="H743" s="311">
        <f t="shared" si="105"/>
        <v>0</v>
      </c>
      <c r="I743" s="300">
        <f t="shared" si="106"/>
        <v>0</v>
      </c>
      <c r="J743" s="300">
        <f t="shared" si="107"/>
        <v>0</v>
      </c>
    </row>
    <row r="744" spans="1:10" x14ac:dyDescent="0.2">
      <c r="A744" s="307">
        <f>IF('Dec08'!$M87=" ",0,ROUND('Dec08'!$M87,0))</f>
        <v>0</v>
      </c>
      <c r="B744" s="307">
        <f t="shared" si="100"/>
        <v>90</v>
      </c>
      <c r="C744" s="300">
        <f t="shared" si="101"/>
        <v>0</v>
      </c>
      <c r="D744" s="300">
        <f t="shared" si="102"/>
        <v>0</v>
      </c>
      <c r="E744" s="311">
        <f t="shared" si="103"/>
        <v>0</v>
      </c>
      <c r="F744" s="311">
        <f t="shared" si="104"/>
        <v>0</v>
      </c>
      <c r="G744" s="311">
        <f t="shared" si="99"/>
        <v>0</v>
      </c>
      <c r="H744" s="311">
        <f t="shared" si="105"/>
        <v>0</v>
      </c>
      <c r="I744" s="300">
        <f t="shared" si="106"/>
        <v>0</v>
      </c>
      <c r="J744" s="300">
        <f t="shared" si="107"/>
        <v>0</v>
      </c>
    </row>
    <row r="745" spans="1:10" x14ac:dyDescent="0.2">
      <c r="A745" s="307">
        <f>IF('Dec08'!$M88=" ",0,ROUND('Dec08'!$M88,0))</f>
        <v>0</v>
      </c>
      <c r="B745" s="307">
        <f t="shared" si="100"/>
        <v>90</v>
      </c>
      <c r="C745" s="300">
        <f t="shared" si="101"/>
        <v>0</v>
      </c>
      <c r="D745" s="300">
        <f t="shared" si="102"/>
        <v>0</v>
      </c>
      <c r="E745" s="311">
        <f t="shared" si="103"/>
        <v>0</v>
      </c>
      <c r="F745" s="311">
        <f t="shared" si="104"/>
        <v>0</v>
      </c>
      <c r="G745" s="311">
        <f t="shared" si="99"/>
        <v>0</v>
      </c>
      <c r="H745" s="311">
        <f t="shared" si="105"/>
        <v>0</v>
      </c>
      <c r="I745" s="300">
        <f t="shared" si="106"/>
        <v>0</v>
      </c>
      <c r="J745" s="300">
        <f t="shared" si="107"/>
        <v>0</v>
      </c>
    </row>
    <row r="746" spans="1:10" x14ac:dyDescent="0.2">
      <c r="A746" s="307">
        <f>IF('Dec08'!$M89=" ",0,ROUND('Dec08'!$M89,0))</f>
        <v>0</v>
      </c>
      <c r="B746" s="307">
        <f t="shared" si="100"/>
        <v>90</v>
      </c>
      <c r="C746" s="300">
        <f t="shared" si="101"/>
        <v>0</v>
      </c>
      <c r="D746" s="300">
        <f t="shared" si="102"/>
        <v>0</v>
      </c>
      <c r="E746" s="311">
        <f t="shared" si="103"/>
        <v>0</v>
      </c>
      <c r="F746" s="311">
        <f t="shared" si="104"/>
        <v>0</v>
      </c>
      <c r="G746" s="311">
        <f t="shared" si="99"/>
        <v>0</v>
      </c>
      <c r="H746" s="311">
        <f t="shared" si="105"/>
        <v>0</v>
      </c>
      <c r="I746" s="300">
        <f t="shared" si="106"/>
        <v>0</v>
      </c>
      <c r="J746" s="300">
        <f t="shared" si="107"/>
        <v>0</v>
      </c>
    </row>
    <row r="747" spans="1:10" x14ac:dyDescent="0.2">
      <c r="A747" s="307">
        <f>IF('Dec08'!$M90=" ",0,ROUND('Dec08'!$M90,0))</f>
        <v>0</v>
      </c>
      <c r="B747" s="307">
        <f t="shared" si="100"/>
        <v>90</v>
      </c>
      <c r="C747" s="300">
        <f t="shared" si="101"/>
        <v>0</v>
      </c>
      <c r="D747" s="300">
        <f t="shared" si="102"/>
        <v>0</v>
      </c>
      <c r="E747" s="311">
        <f t="shared" si="103"/>
        <v>0</v>
      </c>
      <c r="F747" s="311">
        <f t="shared" si="104"/>
        <v>0</v>
      </c>
      <c r="G747" s="311">
        <f t="shared" si="99"/>
        <v>0</v>
      </c>
      <c r="H747" s="311">
        <f t="shared" si="105"/>
        <v>0</v>
      </c>
      <c r="I747" s="300">
        <f t="shared" si="106"/>
        <v>0</v>
      </c>
      <c r="J747" s="300">
        <f t="shared" si="107"/>
        <v>0</v>
      </c>
    </row>
    <row r="748" spans="1:10" x14ac:dyDescent="0.2">
      <c r="A748" s="307">
        <f>IF('Dec08'!$M91=" ",0,ROUND('Dec08'!$M91,0))</f>
        <v>0</v>
      </c>
      <c r="B748" s="307">
        <f t="shared" si="100"/>
        <v>90</v>
      </c>
      <c r="C748" s="300">
        <f t="shared" si="101"/>
        <v>0</v>
      </c>
      <c r="D748" s="300">
        <f t="shared" si="102"/>
        <v>0</v>
      </c>
      <c r="E748" s="311">
        <f t="shared" si="103"/>
        <v>0</v>
      </c>
      <c r="F748" s="311">
        <f t="shared" si="104"/>
        <v>0</v>
      </c>
      <c r="G748" s="311">
        <f t="shared" si="99"/>
        <v>0</v>
      </c>
      <c r="H748" s="311">
        <f t="shared" si="105"/>
        <v>0</v>
      </c>
      <c r="I748" s="300">
        <f t="shared" si="106"/>
        <v>0</v>
      </c>
      <c r="J748" s="300">
        <f t="shared" si="107"/>
        <v>0</v>
      </c>
    </row>
    <row r="749" spans="1:10" x14ac:dyDescent="0.2">
      <c r="A749" s="307">
        <f>IF('Dec08'!$M92=" ",0,ROUND('Dec08'!$M92,0))</f>
        <v>0</v>
      </c>
      <c r="B749" s="307">
        <f t="shared" si="100"/>
        <v>90</v>
      </c>
      <c r="C749" s="300">
        <f t="shared" si="101"/>
        <v>0</v>
      </c>
      <c r="D749" s="300">
        <f t="shared" si="102"/>
        <v>0</v>
      </c>
      <c r="E749" s="311">
        <f t="shared" si="103"/>
        <v>0</v>
      </c>
      <c r="F749" s="311">
        <f t="shared" si="104"/>
        <v>0</v>
      </c>
      <c r="G749" s="311">
        <f t="shared" si="99"/>
        <v>0</v>
      </c>
      <c r="H749" s="311">
        <f t="shared" si="105"/>
        <v>0</v>
      </c>
      <c r="I749" s="300">
        <f t="shared" si="106"/>
        <v>0</v>
      </c>
      <c r="J749" s="300">
        <f t="shared" si="107"/>
        <v>0</v>
      </c>
    </row>
    <row r="750" spans="1:10" x14ac:dyDescent="0.2">
      <c r="A750" s="307">
        <f>IF('Dec08'!$M93=" ",0,ROUND('Dec08'!$M93,0))</f>
        <v>0</v>
      </c>
      <c r="B750" s="307">
        <f t="shared" si="100"/>
        <v>90</v>
      </c>
      <c r="C750" s="300">
        <f t="shared" si="101"/>
        <v>0</v>
      </c>
      <c r="D750" s="300">
        <f t="shared" si="102"/>
        <v>0</v>
      </c>
      <c r="E750" s="311">
        <f t="shared" si="103"/>
        <v>0</v>
      </c>
      <c r="F750" s="311">
        <f t="shared" si="104"/>
        <v>0</v>
      </c>
      <c r="G750" s="311">
        <f t="shared" si="99"/>
        <v>0</v>
      </c>
      <c r="H750" s="311">
        <f t="shared" si="105"/>
        <v>0</v>
      </c>
      <c r="I750" s="300">
        <f t="shared" si="106"/>
        <v>0</v>
      </c>
      <c r="J750" s="300">
        <f t="shared" si="107"/>
        <v>0</v>
      </c>
    </row>
    <row r="751" spans="1:10" x14ac:dyDescent="0.2">
      <c r="A751" s="307">
        <f>IF('Dec08'!$M94=" ",0,ROUND('Dec08'!$M94,0))</f>
        <v>0</v>
      </c>
      <c r="B751" s="307">
        <f t="shared" si="100"/>
        <v>90</v>
      </c>
      <c r="C751" s="300">
        <f t="shared" si="101"/>
        <v>0</v>
      </c>
      <c r="D751" s="300">
        <f t="shared" si="102"/>
        <v>0</v>
      </c>
      <c r="E751" s="311">
        <f t="shared" si="103"/>
        <v>0</v>
      </c>
      <c r="F751" s="311">
        <f t="shared" si="104"/>
        <v>0</v>
      </c>
      <c r="G751" s="311">
        <f t="shared" si="99"/>
        <v>0</v>
      </c>
      <c r="H751" s="311">
        <f t="shared" si="105"/>
        <v>0</v>
      </c>
      <c r="I751" s="300">
        <f t="shared" si="106"/>
        <v>0</v>
      </c>
      <c r="J751" s="300">
        <f t="shared" si="107"/>
        <v>0</v>
      </c>
    </row>
    <row r="752" spans="1:10" x14ac:dyDescent="0.2">
      <c r="A752" s="307">
        <f>IF('Dec08'!$M95=" ",0,ROUND('Dec08'!$M95,0))</f>
        <v>0</v>
      </c>
      <c r="B752" s="307">
        <f t="shared" si="100"/>
        <v>90</v>
      </c>
      <c r="C752" s="300">
        <f t="shared" si="101"/>
        <v>0</v>
      </c>
      <c r="D752" s="300">
        <f t="shared" si="102"/>
        <v>0</v>
      </c>
      <c r="E752" s="311">
        <f t="shared" si="103"/>
        <v>0</v>
      </c>
      <c r="F752" s="311">
        <f t="shared" si="104"/>
        <v>0</v>
      </c>
      <c r="G752" s="311">
        <f t="shared" si="99"/>
        <v>0</v>
      </c>
      <c r="H752" s="311">
        <f t="shared" si="105"/>
        <v>0</v>
      </c>
      <c r="I752" s="300">
        <f t="shared" si="106"/>
        <v>0</v>
      </c>
      <c r="J752" s="300">
        <f t="shared" si="107"/>
        <v>0</v>
      </c>
    </row>
    <row r="753" spans="1:10" x14ac:dyDescent="0.2">
      <c r="A753" s="307">
        <f>IF('Dec08'!$M96=" ",0,ROUND('Dec08'!$M96,0))</f>
        <v>0</v>
      </c>
      <c r="B753" s="307">
        <f t="shared" si="100"/>
        <v>90</v>
      </c>
      <c r="C753" s="300">
        <f t="shared" si="101"/>
        <v>0</v>
      </c>
      <c r="D753" s="300">
        <f t="shared" si="102"/>
        <v>0</v>
      </c>
      <c r="E753" s="311">
        <f t="shared" si="103"/>
        <v>0</v>
      </c>
      <c r="F753" s="311">
        <f t="shared" si="104"/>
        <v>0</v>
      </c>
      <c r="G753" s="311">
        <f t="shared" si="99"/>
        <v>0</v>
      </c>
      <c r="H753" s="311">
        <f t="shared" si="105"/>
        <v>0</v>
      </c>
      <c r="I753" s="300">
        <f t="shared" si="106"/>
        <v>0</v>
      </c>
      <c r="J753" s="300">
        <f t="shared" si="107"/>
        <v>0</v>
      </c>
    </row>
    <row r="754" spans="1:10" x14ac:dyDescent="0.2">
      <c r="A754" s="307">
        <f>IF('Dec08'!$M97=" ",0,ROUND('Dec08'!$M97,0))</f>
        <v>0</v>
      </c>
      <c r="B754" s="307">
        <f t="shared" si="100"/>
        <v>90</v>
      </c>
      <c r="C754" s="300">
        <f t="shared" si="101"/>
        <v>0</v>
      </c>
      <c r="D754" s="300">
        <f t="shared" si="102"/>
        <v>0</v>
      </c>
      <c r="E754" s="311">
        <f t="shared" si="103"/>
        <v>0</v>
      </c>
      <c r="F754" s="311">
        <f t="shared" si="104"/>
        <v>0</v>
      </c>
      <c r="G754" s="311">
        <f t="shared" si="99"/>
        <v>0</v>
      </c>
      <c r="H754" s="311">
        <f t="shared" si="105"/>
        <v>0</v>
      </c>
      <c r="I754" s="300">
        <f t="shared" si="106"/>
        <v>0</v>
      </c>
      <c r="J754" s="300">
        <f t="shared" si="107"/>
        <v>0</v>
      </c>
    </row>
    <row r="755" spans="1:10" x14ac:dyDescent="0.2">
      <c r="A755" s="307">
        <f>IF('Dec08'!$M98=" ",0,ROUND('Dec08'!$M98,0))</f>
        <v>0</v>
      </c>
      <c r="B755" s="307">
        <f t="shared" si="100"/>
        <v>90</v>
      </c>
      <c r="C755" s="300">
        <f t="shared" si="101"/>
        <v>0</v>
      </c>
      <c r="D755" s="300">
        <f t="shared" si="102"/>
        <v>0</v>
      </c>
      <c r="E755" s="311">
        <f t="shared" si="103"/>
        <v>0</v>
      </c>
      <c r="F755" s="311">
        <f t="shared" si="104"/>
        <v>0</v>
      </c>
      <c r="G755" s="311">
        <f t="shared" si="99"/>
        <v>0</v>
      </c>
      <c r="H755" s="311">
        <f t="shared" si="105"/>
        <v>0</v>
      </c>
      <c r="I755" s="300">
        <f t="shared" si="106"/>
        <v>0</v>
      </c>
      <c r="J755" s="300">
        <f t="shared" si="107"/>
        <v>0</v>
      </c>
    </row>
    <row r="756" spans="1:10" x14ac:dyDescent="0.2">
      <c r="A756" s="307">
        <f>IF('Dec08'!$M99=" ",0,ROUND('Dec08'!$M99,0))</f>
        <v>0</v>
      </c>
      <c r="B756" s="307">
        <f t="shared" si="100"/>
        <v>90</v>
      </c>
      <c r="C756" s="300">
        <f t="shared" si="101"/>
        <v>0</v>
      </c>
      <c r="D756" s="300">
        <f t="shared" si="102"/>
        <v>0</v>
      </c>
      <c r="E756" s="311">
        <f t="shared" si="103"/>
        <v>0</v>
      </c>
      <c r="F756" s="311">
        <f t="shared" si="104"/>
        <v>0</v>
      </c>
      <c r="G756" s="311">
        <f t="shared" si="99"/>
        <v>0</v>
      </c>
      <c r="H756" s="311">
        <f t="shared" si="105"/>
        <v>0</v>
      </c>
      <c r="I756" s="300">
        <f t="shared" si="106"/>
        <v>0</v>
      </c>
      <c r="J756" s="300">
        <f t="shared" si="107"/>
        <v>0</v>
      </c>
    </row>
    <row r="757" spans="1:10" x14ac:dyDescent="0.2">
      <c r="A757" s="307">
        <f>IF('Dec08'!$M100=" ",0,ROUND('Dec08'!$M100,0))</f>
        <v>0</v>
      </c>
      <c r="B757" s="307">
        <f t="shared" si="100"/>
        <v>90</v>
      </c>
      <c r="C757" s="300">
        <f t="shared" si="101"/>
        <v>0</v>
      </c>
      <c r="D757" s="300">
        <f t="shared" si="102"/>
        <v>0</v>
      </c>
      <c r="E757" s="311">
        <f t="shared" si="103"/>
        <v>0</v>
      </c>
      <c r="F757" s="311">
        <f t="shared" si="104"/>
        <v>0</v>
      </c>
      <c r="G757" s="311">
        <f t="shared" si="99"/>
        <v>0</v>
      </c>
      <c r="H757" s="311">
        <f t="shared" si="105"/>
        <v>0</v>
      </c>
      <c r="I757" s="300">
        <f t="shared" si="106"/>
        <v>0</v>
      </c>
      <c r="J757" s="300">
        <f t="shared" si="107"/>
        <v>0</v>
      </c>
    </row>
    <row r="758" spans="1:10" x14ac:dyDescent="0.2">
      <c r="A758" s="307">
        <f>IF('Dec08'!$M101=" ",0,ROUND('Dec08'!$M101,0))</f>
        <v>0</v>
      </c>
      <c r="B758" s="307">
        <f t="shared" si="100"/>
        <v>90</v>
      </c>
      <c r="C758" s="300">
        <f t="shared" si="101"/>
        <v>0</v>
      </c>
      <c r="D758" s="300">
        <f t="shared" si="102"/>
        <v>0</v>
      </c>
      <c r="E758" s="311">
        <f t="shared" si="103"/>
        <v>0</v>
      </c>
      <c r="F758" s="311">
        <f t="shared" si="104"/>
        <v>0</v>
      </c>
      <c r="G758" s="311">
        <f t="shared" si="99"/>
        <v>0</v>
      </c>
      <c r="H758" s="311">
        <f t="shared" si="105"/>
        <v>0</v>
      </c>
      <c r="I758" s="300">
        <f t="shared" si="106"/>
        <v>0</v>
      </c>
      <c r="J758" s="300">
        <f t="shared" si="107"/>
        <v>0</v>
      </c>
    </row>
    <row r="759" spans="1:10" x14ac:dyDescent="0.2">
      <c r="A759" s="307">
        <f>IF('Dec08'!$M102=" ",0,ROUND('Dec08'!$M102,0))</f>
        <v>0</v>
      </c>
      <c r="B759" s="307">
        <f t="shared" si="100"/>
        <v>90</v>
      </c>
      <c r="C759" s="300">
        <f t="shared" si="101"/>
        <v>0</v>
      </c>
      <c r="D759" s="300">
        <f t="shared" si="102"/>
        <v>0</v>
      </c>
      <c r="E759" s="311">
        <f t="shared" si="103"/>
        <v>0</v>
      </c>
      <c r="F759" s="311">
        <f t="shared" si="104"/>
        <v>0</v>
      </c>
      <c r="G759" s="311">
        <f t="shared" si="99"/>
        <v>0</v>
      </c>
      <c r="H759" s="311">
        <f t="shared" si="105"/>
        <v>0</v>
      </c>
      <c r="I759" s="300">
        <f t="shared" si="106"/>
        <v>0</v>
      </c>
      <c r="J759" s="300">
        <f t="shared" si="107"/>
        <v>0</v>
      </c>
    </row>
    <row r="760" spans="1:10" x14ac:dyDescent="0.2">
      <c r="A760" s="307">
        <f>IF('Dec08'!$M103=" ",0,ROUND('Dec08'!$M103,0))</f>
        <v>0</v>
      </c>
      <c r="B760" s="307">
        <f t="shared" si="100"/>
        <v>90</v>
      </c>
      <c r="C760" s="300">
        <f t="shared" si="101"/>
        <v>0</v>
      </c>
      <c r="D760" s="300">
        <f t="shared" si="102"/>
        <v>0</v>
      </c>
      <c r="E760" s="311">
        <f t="shared" si="103"/>
        <v>0</v>
      </c>
      <c r="F760" s="311">
        <f t="shared" si="104"/>
        <v>0</v>
      </c>
      <c r="G760" s="311">
        <f t="shared" si="99"/>
        <v>0</v>
      </c>
      <c r="H760" s="311">
        <f t="shared" si="105"/>
        <v>0</v>
      </c>
      <c r="I760" s="300">
        <f t="shared" si="106"/>
        <v>0</v>
      </c>
      <c r="J760" s="300">
        <f t="shared" si="107"/>
        <v>0</v>
      </c>
    </row>
    <row r="761" spans="1:10" x14ac:dyDescent="0.2">
      <c r="A761" s="307">
        <f>IF('Dec08'!$M104=" ",0,ROUND('Dec08'!$M104,0))</f>
        <v>0</v>
      </c>
      <c r="B761" s="307">
        <f t="shared" si="100"/>
        <v>90</v>
      </c>
      <c r="C761" s="300">
        <f t="shared" si="101"/>
        <v>0</v>
      </c>
      <c r="D761" s="300">
        <f t="shared" si="102"/>
        <v>0</v>
      </c>
      <c r="E761" s="311">
        <f t="shared" si="103"/>
        <v>0</v>
      </c>
      <c r="F761" s="311">
        <f t="shared" si="104"/>
        <v>0</v>
      </c>
      <c r="G761" s="311">
        <f t="shared" si="99"/>
        <v>0</v>
      </c>
      <c r="H761" s="311">
        <f t="shared" si="105"/>
        <v>0</v>
      </c>
      <c r="I761" s="300">
        <f t="shared" si="106"/>
        <v>0</v>
      </c>
      <c r="J761" s="300">
        <f t="shared" si="107"/>
        <v>0</v>
      </c>
    </row>
    <row r="762" spans="1:10" x14ac:dyDescent="0.2">
      <c r="A762" s="307">
        <f>IF('Dec08'!$M105=" ",0,ROUND('Dec08'!$M105,0))</f>
        <v>0</v>
      </c>
      <c r="B762" s="307">
        <f t="shared" si="100"/>
        <v>90</v>
      </c>
      <c r="C762" s="300">
        <f t="shared" si="101"/>
        <v>0</v>
      </c>
      <c r="D762" s="300">
        <f t="shared" si="102"/>
        <v>0</v>
      </c>
      <c r="E762" s="311">
        <f t="shared" si="103"/>
        <v>0</v>
      </c>
      <c r="F762" s="311">
        <f t="shared" si="104"/>
        <v>0</v>
      </c>
      <c r="G762" s="311">
        <f t="shared" si="99"/>
        <v>0</v>
      </c>
      <c r="H762" s="311">
        <f t="shared" si="105"/>
        <v>0</v>
      </c>
      <c r="I762" s="300">
        <f t="shared" si="106"/>
        <v>0</v>
      </c>
      <c r="J762" s="300">
        <f t="shared" si="107"/>
        <v>0</v>
      </c>
    </row>
    <row r="763" spans="1:10" x14ac:dyDescent="0.2">
      <c r="A763" s="307">
        <f>IF('Dec08'!$M111=" ",0,ROUND('Dec08'!$M111,0))</f>
        <v>0</v>
      </c>
      <c r="B763" s="307">
        <f t="shared" si="100"/>
        <v>90</v>
      </c>
      <c r="C763" s="300">
        <f t="shared" si="101"/>
        <v>0</v>
      </c>
      <c r="D763" s="300">
        <f t="shared" si="102"/>
        <v>0</v>
      </c>
      <c r="E763" s="311">
        <f t="shared" si="103"/>
        <v>0</v>
      </c>
      <c r="F763" s="311">
        <f t="shared" si="104"/>
        <v>0</v>
      </c>
      <c r="G763" s="311">
        <f t="shared" si="99"/>
        <v>0</v>
      </c>
      <c r="H763" s="311">
        <f t="shared" si="105"/>
        <v>0</v>
      </c>
      <c r="I763" s="300">
        <f t="shared" si="106"/>
        <v>0</v>
      </c>
      <c r="J763" s="300">
        <f t="shared" si="107"/>
        <v>0</v>
      </c>
    </row>
    <row r="764" spans="1:10" x14ac:dyDescent="0.2">
      <c r="A764" s="307">
        <f>IF('Dec08'!$M112=" ",0,ROUND('Dec08'!$M112,0))</f>
        <v>0</v>
      </c>
      <c r="B764" s="307">
        <f t="shared" si="100"/>
        <v>90</v>
      </c>
      <c r="C764" s="300">
        <f t="shared" si="101"/>
        <v>0</v>
      </c>
      <c r="D764" s="300">
        <f t="shared" si="102"/>
        <v>0</v>
      </c>
      <c r="E764" s="311">
        <f t="shared" si="103"/>
        <v>0</v>
      </c>
      <c r="F764" s="311">
        <f t="shared" si="104"/>
        <v>0</v>
      </c>
      <c r="G764" s="311">
        <f t="shared" si="99"/>
        <v>0</v>
      </c>
      <c r="H764" s="311">
        <f t="shared" si="105"/>
        <v>0</v>
      </c>
      <c r="I764" s="300">
        <f t="shared" si="106"/>
        <v>0</v>
      </c>
      <c r="J764" s="300">
        <f t="shared" si="107"/>
        <v>0</v>
      </c>
    </row>
    <row r="765" spans="1:10" x14ac:dyDescent="0.2">
      <c r="A765" s="307">
        <f>IF('Dec08'!$M113=" ",0,ROUND('Dec08'!$M113,0))</f>
        <v>0</v>
      </c>
      <c r="B765" s="307">
        <f t="shared" si="100"/>
        <v>90</v>
      </c>
      <c r="C765" s="300">
        <f t="shared" si="101"/>
        <v>0</v>
      </c>
      <c r="D765" s="300">
        <f t="shared" si="102"/>
        <v>0</v>
      </c>
      <c r="E765" s="311">
        <f t="shared" si="103"/>
        <v>0</v>
      </c>
      <c r="F765" s="311">
        <f t="shared" si="104"/>
        <v>0</v>
      </c>
      <c r="G765" s="311">
        <f t="shared" si="99"/>
        <v>0</v>
      </c>
      <c r="H765" s="311">
        <f t="shared" si="105"/>
        <v>0</v>
      </c>
      <c r="I765" s="300">
        <f t="shared" si="106"/>
        <v>0</v>
      </c>
      <c r="J765" s="300">
        <f t="shared" si="107"/>
        <v>0</v>
      </c>
    </row>
    <row r="766" spans="1:10" x14ac:dyDescent="0.2">
      <c r="A766" s="307">
        <f>IF('Dec08'!$M114=" ",0,ROUND('Dec08'!$M114,0))</f>
        <v>0</v>
      </c>
      <c r="B766" s="307">
        <f t="shared" si="100"/>
        <v>90</v>
      </c>
      <c r="C766" s="300">
        <f t="shared" si="101"/>
        <v>0</v>
      </c>
      <c r="D766" s="300">
        <f t="shared" si="102"/>
        <v>0</v>
      </c>
      <c r="E766" s="311">
        <f t="shared" si="103"/>
        <v>0</v>
      </c>
      <c r="F766" s="311">
        <f t="shared" si="104"/>
        <v>0</v>
      </c>
      <c r="G766" s="311">
        <f t="shared" si="99"/>
        <v>0</v>
      </c>
      <c r="H766" s="311">
        <f t="shared" si="105"/>
        <v>0</v>
      </c>
      <c r="I766" s="300">
        <f t="shared" si="106"/>
        <v>0</v>
      </c>
      <c r="J766" s="300">
        <f t="shared" si="107"/>
        <v>0</v>
      </c>
    </row>
    <row r="767" spans="1:10" x14ac:dyDescent="0.2">
      <c r="A767" s="307">
        <f>IF('Dec08'!$M115=" ",0,ROUND('Dec08'!$M115,0))</f>
        <v>0</v>
      </c>
      <c r="B767" s="307">
        <f t="shared" si="100"/>
        <v>90</v>
      </c>
      <c r="C767" s="300">
        <f t="shared" si="101"/>
        <v>0</v>
      </c>
      <c r="D767" s="300">
        <f t="shared" si="102"/>
        <v>0</v>
      </c>
      <c r="E767" s="311">
        <f t="shared" si="103"/>
        <v>0</v>
      </c>
      <c r="F767" s="311">
        <f t="shared" si="104"/>
        <v>0</v>
      </c>
      <c r="G767" s="311">
        <f t="shared" si="99"/>
        <v>0</v>
      </c>
      <c r="H767" s="311">
        <f t="shared" si="105"/>
        <v>0</v>
      </c>
      <c r="I767" s="300">
        <f t="shared" si="106"/>
        <v>0</v>
      </c>
      <c r="J767" s="300">
        <f t="shared" si="107"/>
        <v>0</v>
      </c>
    </row>
    <row r="768" spans="1:10" x14ac:dyDescent="0.2">
      <c r="A768" s="307">
        <f>IF('Dec08'!$M116=" ",0,ROUND('Dec08'!$M116,0))</f>
        <v>0</v>
      </c>
      <c r="B768" s="307">
        <f t="shared" si="100"/>
        <v>90</v>
      </c>
      <c r="C768" s="300">
        <f t="shared" si="101"/>
        <v>0</v>
      </c>
      <c r="D768" s="300">
        <f t="shared" si="102"/>
        <v>0</v>
      </c>
      <c r="E768" s="311">
        <f t="shared" si="103"/>
        <v>0</v>
      </c>
      <c r="F768" s="311">
        <f t="shared" si="104"/>
        <v>0</v>
      </c>
      <c r="G768" s="311">
        <f t="shared" si="99"/>
        <v>0</v>
      </c>
      <c r="H768" s="311">
        <f t="shared" si="105"/>
        <v>0</v>
      </c>
      <c r="I768" s="300">
        <f t="shared" si="106"/>
        <v>0</v>
      </c>
      <c r="J768" s="300">
        <f t="shared" si="107"/>
        <v>0</v>
      </c>
    </row>
    <row r="769" spans="1:10" x14ac:dyDescent="0.2">
      <c r="A769" s="307">
        <f>IF('Dec08'!$M117=" ",0,ROUND('Dec08'!$M117,0))</f>
        <v>0</v>
      </c>
      <c r="B769" s="307">
        <f t="shared" si="100"/>
        <v>90</v>
      </c>
      <c r="C769" s="300">
        <f t="shared" si="101"/>
        <v>0</v>
      </c>
      <c r="D769" s="300">
        <f t="shared" si="102"/>
        <v>0</v>
      </c>
      <c r="E769" s="311">
        <f t="shared" si="103"/>
        <v>0</v>
      </c>
      <c r="F769" s="311">
        <f t="shared" si="104"/>
        <v>0</v>
      </c>
      <c r="G769" s="311">
        <f t="shared" si="99"/>
        <v>0</v>
      </c>
      <c r="H769" s="311">
        <f t="shared" si="105"/>
        <v>0</v>
      </c>
      <c r="I769" s="300">
        <f t="shared" si="106"/>
        <v>0</v>
      </c>
      <c r="J769" s="300">
        <f t="shared" si="107"/>
        <v>0</v>
      </c>
    </row>
    <row r="770" spans="1:10" x14ac:dyDescent="0.2">
      <c r="A770" s="307">
        <f>IF('Dec08'!$M118=" ",0,ROUND('Dec08'!$M118,0))</f>
        <v>0</v>
      </c>
      <c r="B770" s="307">
        <f t="shared" si="100"/>
        <v>90</v>
      </c>
      <c r="C770" s="300">
        <f t="shared" si="101"/>
        <v>0</v>
      </c>
      <c r="D770" s="300">
        <f t="shared" si="102"/>
        <v>0</v>
      </c>
      <c r="E770" s="311">
        <f t="shared" si="103"/>
        <v>0</v>
      </c>
      <c r="F770" s="311">
        <f t="shared" si="104"/>
        <v>0</v>
      </c>
      <c r="G770" s="311">
        <f t="shared" si="99"/>
        <v>0</v>
      </c>
      <c r="H770" s="311">
        <f t="shared" si="105"/>
        <v>0</v>
      </c>
      <c r="I770" s="300">
        <f t="shared" si="106"/>
        <v>0</v>
      </c>
      <c r="J770" s="300">
        <f t="shared" si="107"/>
        <v>0</v>
      </c>
    </row>
    <row r="771" spans="1:10" x14ac:dyDescent="0.2">
      <c r="A771" s="307">
        <f>IF('Dec08'!$M119=" ",0,ROUND('Dec08'!$M119,0))</f>
        <v>0</v>
      </c>
      <c r="B771" s="307">
        <f t="shared" si="100"/>
        <v>90</v>
      </c>
      <c r="C771" s="300">
        <f t="shared" si="101"/>
        <v>0</v>
      </c>
      <c r="D771" s="300">
        <f t="shared" si="102"/>
        <v>0</v>
      </c>
      <c r="E771" s="311">
        <f t="shared" si="103"/>
        <v>0</v>
      </c>
      <c r="F771" s="311">
        <f t="shared" si="104"/>
        <v>0</v>
      </c>
      <c r="G771" s="311">
        <f t="shared" si="99"/>
        <v>0</v>
      </c>
      <c r="H771" s="311">
        <f t="shared" si="105"/>
        <v>0</v>
      </c>
      <c r="I771" s="300">
        <f t="shared" si="106"/>
        <v>0</v>
      </c>
      <c r="J771" s="300">
        <f t="shared" si="107"/>
        <v>0</v>
      </c>
    </row>
    <row r="772" spans="1:10" x14ac:dyDescent="0.2">
      <c r="A772" s="307">
        <f>IF('Dec08'!$M120=" ",0,ROUND('Dec08'!$M120,0))</f>
        <v>0</v>
      </c>
      <c r="B772" s="307">
        <f t="shared" si="100"/>
        <v>90</v>
      </c>
      <c r="C772" s="300">
        <f t="shared" si="101"/>
        <v>0</v>
      </c>
      <c r="D772" s="300">
        <f t="shared" si="102"/>
        <v>0</v>
      </c>
      <c r="E772" s="311">
        <f t="shared" si="103"/>
        <v>0</v>
      </c>
      <c r="F772" s="311">
        <f t="shared" si="104"/>
        <v>0</v>
      </c>
      <c r="G772" s="311">
        <f t="shared" ref="G772:G835" si="108">G$1</f>
        <v>0</v>
      </c>
      <c r="H772" s="311">
        <f t="shared" si="105"/>
        <v>0</v>
      </c>
      <c r="I772" s="300">
        <f t="shared" si="106"/>
        <v>0</v>
      </c>
      <c r="J772" s="300">
        <f t="shared" si="107"/>
        <v>0</v>
      </c>
    </row>
    <row r="773" spans="1:10" x14ac:dyDescent="0.2">
      <c r="A773" s="307">
        <f>IF('Dec08'!$M121=" ",0,ROUND('Dec08'!$M121,0))</f>
        <v>0</v>
      </c>
      <c r="B773" s="307">
        <f t="shared" ref="B773:B836" si="109">B$1</f>
        <v>90</v>
      </c>
      <c r="C773" s="300">
        <f t="shared" ref="C773:C836" si="110">IF(A773&lt;B$1,0,IF(A773&lt;(B$1+C$1),A773-B773,C$1))</f>
        <v>0</v>
      </c>
      <c r="D773" s="300">
        <f t="shared" ref="D773:D836" si="111">IF(A773&gt;(B773+C773),A773-B773-C773,0)</f>
        <v>0</v>
      </c>
      <c r="E773" s="311">
        <f t="shared" ref="E773:E836" si="112">IF(A773&gt;D$1,(D$1-C$1-B$1)*E$1/100+(D773-D$1+C$1+B$1)*J$1/100,IF(D773&gt;0,D773*E$1/100,0))</f>
        <v>0</v>
      </c>
      <c r="F773" s="311">
        <f t="shared" ref="F773:F836" si="113">IF(A773&gt;D$1,(D$1-C$1-B$1)*F$1/100+(D773-D$1+C$1+B$1)*J$1/100,IF(D773&gt;0,D773*F$1/100,0))</f>
        <v>0</v>
      </c>
      <c r="G773" s="311">
        <f t="shared" si="108"/>
        <v>0</v>
      </c>
      <c r="H773" s="311">
        <f t="shared" ref="H773:H836" si="114">IF(A773&gt;G$1,(D$1-C$1-B$1)*H$1/100+(D773-D$1+C$1+B$1)*J$1/100,IF(D773&gt;0,D773*H$1/100,0))</f>
        <v>0</v>
      </c>
      <c r="I773" s="300">
        <f t="shared" ref="I773:I836" si="115">IF(D773&gt;0,D773*I$1/100,0)</f>
        <v>0</v>
      </c>
      <c r="J773" s="300">
        <f t="shared" ref="J773:J836" si="116">E773+I773</f>
        <v>0</v>
      </c>
    </row>
    <row r="774" spans="1:10" x14ac:dyDescent="0.2">
      <c r="A774" s="307">
        <f>IF('Dec08'!$M122=" ",0,ROUND('Dec08'!$M122,0))</f>
        <v>0</v>
      </c>
      <c r="B774" s="307">
        <f t="shared" si="109"/>
        <v>90</v>
      </c>
      <c r="C774" s="300">
        <f t="shared" si="110"/>
        <v>0</v>
      </c>
      <c r="D774" s="300">
        <f t="shared" si="111"/>
        <v>0</v>
      </c>
      <c r="E774" s="311">
        <f t="shared" si="112"/>
        <v>0</v>
      </c>
      <c r="F774" s="311">
        <f t="shared" si="113"/>
        <v>0</v>
      </c>
      <c r="G774" s="311">
        <f t="shared" si="108"/>
        <v>0</v>
      </c>
      <c r="H774" s="311">
        <f t="shared" si="114"/>
        <v>0</v>
      </c>
      <c r="I774" s="300">
        <f t="shared" si="115"/>
        <v>0</v>
      </c>
      <c r="J774" s="300">
        <f t="shared" si="116"/>
        <v>0</v>
      </c>
    </row>
    <row r="775" spans="1:10" x14ac:dyDescent="0.2">
      <c r="A775" s="307">
        <f>IF('Dec08'!$M123=" ",0,ROUND('Dec08'!$M123,0))</f>
        <v>0</v>
      </c>
      <c r="B775" s="307">
        <f t="shared" si="109"/>
        <v>90</v>
      </c>
      <c r="C775" s="300">
        <f t="shared" si="110"/>
        <v>0</v>
      </c>
      <c r="D775" s="300">
        <f t="shared" si="111"/>
        <v>0</v>
      </c>
      <c r="E775" s="311">
        <f t="shared" si="112"/>
        <v>0</v>
      </c>
      <c r="F775" s="311">
        <f t="shared" si="113"/>
        <v>0</v>
      </c>
      <c r="G775" s="311">
        <f t="shared" si="108"/>
        <v>0</v>
      </c>
      <c r="H775" s="311">
        <f t="shared" si="114"/>
        <v>0</v>
      </c>
      <c r="I775" s="300">
        <f t="shared" si="115"/>
        <v>0</v>
      </c>
      <c r="J775" s="300">
        <f t="shared" si="116"/>
        <v>0</v>
      </c>
    </row>
    <row r="776" spans="1:10" x14ac:dyDescent="0.2">
      <c r="A776" s="307">
        <f>IF('Dec08'!$M124=" ",0,ROUND('Dec08'!$M124,0))</f>
        <v>0</v>
      </c>
      <c r="B776" s="307">
        <f t="shared" si="109"/>
        <v>90</v>
      </c>
      <c r="C776" s="300">
        <f t="shared" si="110"/>
        <v>0</v>
      </c>
      <c r="D776" s="300">
        <f t="shared" si="111"/>
        <v>0</v>
      </c>
      <c r="E776" s="311">
        <f t="shared" si="112"/>
        <v>0</v>
      </c>
      <c r="F776" s="311">
        <f t="shared" si="113"/>
        <v>0</v>
      </c>
      <c r="G776" s="311">
        <f t="shared" si="108"/>
        <v>0</v>
      </c>
      <c r="H776" s="311">
        <f t="shared" si="114"/>
        <v>0</v>
      </c>
      <c r="I776" s="300">
        <f t="shared" si="115"/>
        <v>0</v>
      </c>
      <c r="J776" s="300">
        <f t="shared" si="116"/>
        <v>0</v>
      </c>
    </row>
    <row r="777" spans="1:10" x14ac:dyDescent="0.2">
      <c r="A777" s="307">
        <f>IF('Dec08'!$M125=" ",0,ROUND('Dec08'!$M125,0))</f>
        <v>0</v>
      </c>
      <c r="B777" s="307">
        <f t="shared" si="109"/>
        <v>90</v>
      </c>
      <c r="C777" s="300">
        <f t="shared" si="110"/>
        <v>0</v>
      </c>
      <c r="D777" s="300">
        <f t="shared" si="111"/>
        <v>0</v>
      </c>
      <c r="E777" s="311">
        <f t="shared" si="112"/>
        <v>0</v>
      </c>
      <c r="F777" s="311">
        <f t="shared" si="113"/>
        <v>0</v>
      </c>
      <c r="G777" s="311">
        <f t="shared" si="108"/>
        <v>0</v>
      </c>
      <c r="H777" s="311">
        <f t="shared" si="114"/>
        <v>0</v>
      </c>
      <c r="I777" s="300">
        <f t="shared" si="115"/>
        <v>0</v>
      </c>
      <c r="J777" s="300">
        <f t="shared" si="116"/>
        <v>0</v>
      </c>
    </row>
    <row r="778" spans="1:10" x14ac:dyDescent="0.2">
      <c r="A778" s="307">
        <f>IF('Dec08'!$M126=" ",0,ROUND('Dec08'!$M126,0))</f>
        <v>0</v>
      </c>
      <c r="B778" s="307">
        <f t="shared" si="109"/>
        <v>90</v>
      </c>
      <c r="C778" s="300">
        <f t="shared" si="110"/>
        <v>0</v>
      </c>
      <c r="D778" s="300">
        <f t="shared" si="111"/>
        <v>0</v>
      </c>
      <c r="E778" s="311">
        <f t="shared" si="112"/>
        <v>0</v>
      </c>
      <c r="F778" s="311">
        <f t="shared" si="113"/>
        <v>0</v>
      </c>
      <c r="G778" s="311">
        <f t="shared" si="108"/>
        <v>0</v>
      </c>
      <c r="H778" s="311">
        <f t="shared" si="114"/>
        <v>0</v>
      </c>
      <c r="I778" s="300">
        <f t="shared" si="115"/>
        <v>0</v>
      </c>
      <c r="J778" s="300">
        <f t="shared" si="116"/>
        <v>0</v>
      </c>
    </row>
    <row r="779" spans="1:10" x14ac:dyDescent="0.2">
      <c r="A779" s="307">
        <f>IF('Dec08'!$M127=" ",0,ROUND('Dec08'!$M127,0))</f>
        <v>0</v>
      </c>
      <c r="B779" s="307">
        <f t="shared" si="109"/>
        <v>90</v>
      </c>
      <c r="C779" s="300">
        <f t="shared" si="110"/>
        <v>0</v>
      </c>
      <c r="D779" s="300">
        <f t="shared" si="111"/>
        <v>0</v>
      </c>
      <c r="E779" s="311">
        <f t="shared" si="112"/>
        <v>0</v>
      </c>
      <c r="F779" s="311">
        <f t="shared" si="113"/>
        <v>0</v>
      </c>
      <c r="G779" s="311">
        <f t="shared" si="108"/>
        <v>0</v>
      </c>
      <c r="H779" s="311">
        <f t="shared" si="114"/>
        <v>0</v>
      </c>
      <c r="I779" s="300">
        <f t="shared" si="115"/>
        <v>0</v>
      </c>
      <c r="J779" s="300">
        <f t="shared" si="116"/>
        <v>0</v>
      </c>
    </row>
    <row r="780" spans="1:10" x14ac:dyDescent="0.2">
      <c r="A780" s="307">
        <f>IF('Dec08'!$M128=" ",0,ROUND('Dec08'!$M128,0))</f>
        <v>0</v>
      </c>
      <c r="B780" s="307">
        <f t="shared" si="109"/>
        <v>90</v>
      </c>
      <c r="C780" s="300">
        <f t="shared" si="110"/>
        <v>0</v>
      </c>
      <c r="D780" s="300">
        <f t="shared" si="111"/>
        <v>0</v>
      </c>
      <c r="E780" s="311">
        <f t="shared" si="112"/>
        <v>0</v>
      </c>
      <c r="F780" s="311">
        <f t="shared" si="113"/>
        <v>0</v>
      </c>
      <c r="G780" s="311">
        <f t="shared" si="108"/>
        <v>0</v>
      </c>
      <c r="H780" s="311">
        <f t="shared" si="114"/>
        <v>0</v>
      </c>
      <c r="I780" s="300">
        <f t="shared" si="115"/>
        <v>0</v>
      </c>
      <c r="J780" s="300">
        <f t="shared" si="116"/>
        <v>0</v>
      </c>
    </row>
    <row r="781" spans="1:10" x14ac:dyDescent="0.2">
      <c r="A781" s="307">
        <f>IF('Dec08'!$M129=" ",0,ROUND('Dec08'!$M129,0))</f>
        <v>0</v>
      </c>
      <c r="B781" s="307">
        <f t="shared" si="109"/>
        <v>90</v>
      </c>
      <c r="C781" s="300">
        <f t="shared" si="110"/>
        <v>0</v>
      </c>
      <c r="D781" s="300">
        <f t="shared" si="111"/>
        <v>0</v>
      </c>
      <c r="E781" s="311">
        <f t="shared" si="112"/>
        <v>0</v>
      </c>
      <c r="F781" s="311">
        <f t="shared" si="113"/>
        <v>0</v>
      </c>
      <c r="G781" s="311">
        <f t="shared" si="108"/>
        <v>0</v>
      </c>
      <c r="H781" s="311">
        <f t="shared" si="114"/>
        <v>0</v>
      </c>
      <c r="I781" s="300">
        <f t="shared" si="115"/>
        <v>0</v>
      </c>
      <c r="J781" s="300">
        <f t="shared" si="116"/>
        <v>0</v>
      </c>
    </row>
    <row r="782" spans="1:10" x14ac:dyDescent="0.2">
      <c r="A782" s="307">
        <f>IF('Dec08'!$M130=" ",0,ROUND('Dec08'!$M130,0))</f>
        <v>0</v>
      </c>
      <c r="B782" s="307">
        <f t="shared" si="109"/>
        <v>90</v>
      </c>
      <c r="C782" s="300">
        <f t="shared" si="110"/>
        <v>0</v>
      </c>
      <c r="D782" s="300">
        <f t="shared" si="111"/>
        <v>0</v>
      </c>
      <c r="E782" s="311">
        <f t="shared" si="112"/>
        <v>0</v>
      </c>
      <c r="F782" s="311">
        <f t="shared" si="113"/>
        <v>0</v>
      </c>
      <c r="G782" s="311">
        <f t="shared" si="108"/>
        <v>0</v>
      </c>
      <c r="H782" s="311">
        <f t="shared" si="114"/>
        <v>0</v>
      </c>
      <c r="I782" s="300">
        <f t="shared" si="115"/>
        <v>0</v>
      </c>
      <c r="J782" s="300">
        <f t="shared" si="116"/>
        <v>0</v>
      </c>
    </row>
    <row r="783" spans="1:10" x14ac:dyDescent="0.2">
      <c r="A783" s="307">
        <f>IF('Jan09'!$M11=" ",0,ROUND('Jan09'!$M11,0))</f>
        <v>0</v>
      </c>
      <c r="B783" s="307">
        <f t="shared" si="109"/>
        <v>90</v>
      </c>
      <c r="C783" s="300">
        <f t="shared" si="110"/>
        <v>0</v>
      </c>
      <c r="D783" s="300">
        <f t="shared" si="111"/>
        <v>0</v>
      </c>
      <c r="E783" s="311">
        <f t="shared" si="112"/>
        <v>0</v>
      </c>
      <c r="F783" s="311">
        <f t="shared" si="113"/>
        <v>0</v>
      </c>
      <c r="G783" s="311">
        <f t="shared" si="108"/>
        <v>0</v>
      </c>
      <c r="H783" s="311">
        <f t="shared" si="114"/>
        <v>0</v>
      </c>
      <c r="I783" s="300">
        <f t="shared" si="115"/>
        <v>0</v>
      </c>
      <c r="J783" s="300">
        <f t="shared" si="116"/>
        <v>0</v>
      </c>
    </row>
    <row r="784" spans="1:10" x14ac:dyDescent="0.2">
      <c r="A784" s="307">
        <f>IF('Jan09'!$M12=" ",0,ROUND('Jan09'!$M12,0))</f>
        <v>0</v>
      </c>
      <c r="B784" s="307">
        <f t="shared" si="109"/>
        <v>90</v>
      </c>
      <c r="C784" s="300">
        <f t="shared" si="110"/>
        <v>0</v>
      </c>
      <c r="D784" s="300">
        <f t="shared" si="111"/>
        <v>0</v>
      </c>
      <c r="E784" s="311">
        <f t="shared" si="112"/>
        <v>0</v>
      </c>
      <c r="F784" s="311">
        <f t="shared" si="113"/>
        <v>0</v>
      </c>
      <c r="G784" s="311">
        <f t="shared" si="108"/>
        <v>0</v>
      </c>
      <c r="H784" s="311">
        <f t="shared" si="114"/>
        <v>0</v>
      </c>
      <c r="I784" s="300">
        <f t="shared" si="115"/>
        <v>0</v>
      </c>
      <c r="J784" s="300">
        <f t="shared" si="116"/>
        <v>0</v>
      </c>
    </row>
    <row r="785" spans="1:10" x14ac:dyDescent="0.2">
      <c r="A785" s="307">
        <f>IF('Jan09'!$M13=" ",0,ROUND('Jan09'!$M13,0))</f>
        <v>0</v>
      </c>
      <c r="B785" s="307">
        <f t="shared" si="109"/>
        <v>90</v>
      </c>
      <c r="C785" s="300">
        <f t="shared" si="110"/>
        <v>0</v>
      </c>
      <c r="D785" s="300">
        <f t="shared" si="111"/>
        <v>0</v>
      </c>
      <c r="E785" s="311">
        <f t="shared" si="112"/>
        <v>0</v>
      </c>
      <c r="F785" s="311">
        <f t="shared" si="113"/>
        <v>0</v>
      </c>
      <c r="G785" s="311">
        <f t="shared" si="108"/>
        <v>0</v>
      </c>
      <c r="H785" s="311">
        <f t="shared" si="114"/>
        <v>0</v>
      </c>
      <c r="I785" s="300">
        <f t="shared" si="115"/>
        <v>0</v>
      </c>
      <c r="J785" s="300">
        <f t="shared" si="116"/>
        <v>0</v>
      </c>
    </row>
    <row r="786" spans="1:10" x14ac:dyDescent="0.2">
      <c r="A786" s="307">
        <f>IF('Jan09'!$M14=" ",0,ROUND('Jan09'!$M14,0))</f>
        <v>0</v>
      </c>
      <c r="B786" s="307">
        <f t="shared" si="109"/>
        <v>90</v>
      </c>
      <c r="C786" s="300">
        <f t="shared" si="110"/>
        <v>0</v>
      </c>
      <c r="D786" s="300">
        <f t="shared" si="111"/>
        <v>0</v>
      </c>
      <c r="E786" s="311">
        <f t="shared" si="112"/>
        <v>0</v>
      </c>
      <c r="F786" s="311">
        <f t="shared" si="113"/>
        <v>0</v>
      </c>
      <c r="G786" s="311">
        <f t="shared" si="108"/>
        <v>0</v>
      </c>
      <c r="H786" s="311">
        <f t="shared" si="114"/>
        <v>0</v>
      </c>
      <c r="I786" s="300">
        <f t="shared" si="115"/>
        <v>0</v>
      </c>
      <c r="J786" s="300">
        <f t="shared" si="116"/>
        <v>0</v>
      </c>
    </row>
    <row r="787" spans="1:10" x14ac:dyDescent="0.2">
      <c r="A787" s="307">
        <f>IF('Jan09'!$M15=" ",0,ROUND('Jan09'!$M15,0))</f>
        <v>0</v>
      </c>
      <c r="B787" s="307">
        <f t="shared" si="109"/>
        <v>90</v>
      </c>
      <c r="C787" s="300">
        <f t="shared" si="110"/>
        <v>0</v>
      </c>
      <c r="D787" s="300">
        <f t="shared" si="111"/>
        <v>0</v>
      </c>
      <c r="E787" s="311">
        <f t="shared" si="112"/>
        <v>0</v>
      </c>
      <c r="F787" s="311">
        <f t="shared" si="113"/>
        <v>0</v>
      </c>
      <c r="G787" s="311">
        <f t="shared" si="108"/>
        <v>0</v>
      </c>
      <c r="H787" s="311">
        <f t="shared" si="114"/>
        <v>0</v>
      </c>
      <c r="I787" s="300">
        <f t="shared" si="115"/>
        <v>0</v>
      </c>
      <c r="J787" s="300">
        <f t="shared" si="116"/>
        <v>0</v>
      </c>
    </row>
    <row r="788" spans="1:10" x14ac:dyDescent="0.2">
      <c r="A788" s="307">
        <f>IF('Jan09'!$M16=" ",0,ROUND('Jan09'!$M16,0))</f>
        <v>0</v>
      </c>
      <c r="B788" s="307">
        <f t="shared" si="109"/>
        <v>90</v>
      </c>
      <c r="C788" s="300">
        <f t="shared" si="110"/>
        <v>0</v>
      </c>
      <c r="D788" s="300">
        <f t="shared" si="111"/>
        <v>0</v>
      </c>
      <c r="E788" s="311">
        <f t="shared" si="112"/>
        <v>0</v>
      </c>
      <c r="F788" s="311">
        <f t="shared" si="113"/>
        <v>0</v>
      </c>
      <c r="G788" s="311">
        <f t="shared" si="108"/>
        <v>0</v>
      </c>
      <c r="H788" s="311">
        <f t="shared" si="114"/>
        <v>0</v>
      </c>
      <c r="I788" s="300">
        <f t="shared" si="115"/>
        <v>0</v>
      </c>
      <c r="J788" s="300">
        <f t="shared" si="116"/>
        <v>0</v>
      </c>
    </row>
    <row r="789" spans="1:10" x14ac:dyDescent="0.2">
      <c r="A789" s="307">
        <f>IF('Jan09'!$M17=" ",0,ROUND('Jan09'!$M17,0))</f>
        <v>0</v>
      </c>
      <c r="B789" s="307">
        <f t="shared" si="109"/>
        <v>90</v>
      </c>
      <c r="C789" s="300">
        <f t="shared" si="110"/>
        <v>0</v>
      </c>
      <c r="D789" s="300">
        <f t="shared" si="111"/>
        <v>0</v>
      </c>
      <c r="E789" s="311">
        <f t="shared" si="112"/>
        <v>0</v>
      </c>
      <c r="F789" s="311">
        <f t="shared" si="113"/>
        <v>0</v>
      </c>
      <c r="G789" s="311">
        <f t="shared" si="108"/>
        <v>0</v>
      </c>
      <c r="H789" s="311">
        <f t="shared" si="114"/>
        <v>0</v>
      </c>
      <c r="I789" s="300">
        <f t="shared" si="115"/>
        <v>0</v>
      </c>
      <c r="J789" s="300">
        <f t="shared" si="116"/>
        <v>0</v>
      </c>
    </row>
    <row r="790" spans="1:10" x14ac:dyDescent="0.2">
      <c r="A790" s="307">
        <f>IF('Jan09'!$M18=" ",0,ROUND('Jan09'!$M18,0))</f>
        <v>0</v>
      </c>
      <c r="B790" s="307">
        <f t="shared" si="109"/>
        <v>90</v>
      </c>
      <c r="C790" s="300">
        <f t="shared" si="110"/>
        <v>0</v>
      </c>
      <c r="D790" s="300">
        <f t="shared" si="111"/>
        <v>0</v>
      </c>
      <c r="E790" s="311">
        <f t="shared" si="112"/>
        <v>0</v>
      </c>
      <c r="F790" s="311">
        <f t="shared" si="113"/>
        <v>0</v>
      </c>
      <c r="G790" s="311">
        <f t="shared" si="108"/>
        <v>0</v>
      </c>
      <c r="H790" s="311">
        <f t="shared" si="114"/>
        <v>0</v>
      </c>
      <c r="I790" s="300">
        <f t="shared" si="115"/>
        <v>0</v>
      </c>
      <c r="J790" s="300">
        <f t="shared" si="116"/>
        <v>0</v>
      </c>
    </row>
    <row r="791" spans="1:10" x14ac:dyDescent="0.2">
      <c r="A791" s="307">
        <f>IF('Jan09'!$M19=" ",0,ROUND('Jan09'!$M19,0))</f>
        <v>0</v>
      </c>
      <c r="B791" s="307">
        <f t="shared" si="109"/>
        <v>90</v>
      </c>
      <c r="C791" s="300">
        <f t="shared" si="110"/>
        <v>0</v>
      </c>
      <c r="D791" s="300">
        <f t="shared" si="111"/>
        <v>0</v>
      </c>
      <c r="E791" s="311">
        <f t="shared" si="112"/>
        <v>0</v>
      </c>
      <c r="F791" s="311">
        <f t="shared" si="113"/>
        <v>0</v>
      </c>
      <c r="G791" s="311">
        <f t="shared" si="108"/>
        <v>0</v>
      </c>
      <c r="H791" s="311">
        <f t="shared" si="114"/>
        <v>0</v>
      </c>
      <c r="I791" s="300">
        <f t="shared" si="115"/>
        <v>0</v>
      </c>
      <c r="J791" s="300">
        <f t="shared" si="116"/>
        <v>0</v>
      </c>
    </row>
    <row r="792" spans="1:10" x14ac:dyDescent="0.2">
      <c r="A792" s="307">
        <f>IF('Jan09'!$M20=" ",0,ROUND('Jan09'!$M20,0))</f>
        <v>0</v>
      </c>
      <c r="B792" s="307">
        <f t="shared" si="109"/>
        <v>90</v>
      </c>
      <c r="C792" s="300">
        <f t="shared" si="110"/>
        <v>0</v>
      </c>
      <c r="D792" s="300">
        <f t="shared" si="111"/>
        <v>0</v>
      </c>
      <c r="E792" s="311">
        <f t="shared" si="112"/>
        <v>0</v>
      </c>
      <c r="F792" s="311">
        <f t="shared" si="113"/>
        <v>0</v>
      </c>
      <c r="G792" s="311">
        <f t="shared" si="108"/>
        <v>0</v>
      </c>
      <c r="H792" s="311">
        <f t="shared" si="114"/>
        <v>0</v>
      </c>
      <c r="I792" s="300">
        <f t="shared" si="115"/>
        <v>0</v>
      </c>
      <c r="J792" s="300">
        <f t="shared" si="116"/>
        <v>0</v>
      </c>
    </row>
    <row r="793" spans="1:10" x14ac:dyDescent="0.2">
      <c r="A793" s="307">
        <f>IF('Jan09'!$M21=" ",0,ROUND('Jan09'!$M21,0))</f>
        <v>0</v>
      </c>
      <c r="B793" s="307">
        <f t="shared" si="109"/>
        <v>90</v>
      </c>
      <c r="C793" s="300">
        <f t="shared" si="110"/>
        <v>0</v>
      </c>
      <c r="D793" s="300">
        <f t="shared" si="111"/>
        <v>0</v>
      </c>
      <c r="E793" s="311">
        <f t="shared" si="112"/>
        <v>0</v>
      </c>
      <c r="F793" s="311">
        <f t="shared" si="113"/>
        <v>0</v>
      </c>
      <c r="G793" s="311">
        <f t="shared" si="108"/>
        <v>0</v>
      </c>
      <c r="H793" s="311">
        <f t="shared" si="114"/>
        <v>0</v>
      </c>
      <c r="I793" s="300">
        <f t="shared" si="115"/>
        <v>0</v>
      </c>
      <c r="J793" s="300">
        <f t="shared" si="116"/>
        <v>0</v>
      </c>
    </row>
    <row r="794" spans="1:10" x14ac:dyDescent="0.2">
      <c r="A794" s="307">
        <f>IF('Jan09'!$M22=" ",0,ROUND('Jan09'!$M22,0))</f>
        <v>0</v>
      </c>
      <c r="B794" s="307">
        <f t="shared" si="109"/>
        <v>90</v>
      </c>
      <c r="C794" s="300">
        <f t="shared" si="110"/>
        <v>0</v>
      </c>
      <c r="D794" s="300">
        <f t="shared" si="111"/>
        <v>0</v>
      </c>
      <c r="E794" s="311">
        <f t="shared" si="112"/>
        <v>0</v>
      </c>
      <c r="F794" s="311">
        <f t="shared" si="113"/>
        <v>0</v>
      </c>
      <c r="G794" s="311">
        <f t="shared" si="108"/>
        <v>0</v>
      </c>
      <c r="H794" s="311">
        <f t="shared" si="114"/>
        <v>0</v>
      </c>
      <c r="I794" s="300">
        <f t="shared" si="115"/>
        <v>0</v>
      </c>
      <c r="J794" s="300">
        <f t="shared" si="116"/>
        <v>0</v>
      </c>
    </row>
    <row r="795" spans="1:10" x14ac:dyDescent="0.2">
      <c r="A795" s="307">
        <f>IF('Jan09'!$M23=" ",0,ROUND('Jan09'!$M23,0))</f>
        <v>0</v>
      </c>
      <c r="B795" s="307">
        <f t="shared" si="109"/>
        <v>90</v>
      </c>
      <c r="C795" s="300">
        <f t="shared" si="110"/>
        <v>0</v>
      </c>
      <c r="D795" s="300">
        <f t="shared" si="111"/>
        <v>0</v>
      </c>
      <c r="E795" s="311">
        <f t="shared" si="112"/>
        <v>0</v>
      </c>
      <c r="F795" s="311">
        <f t="shared" si="113"/>
        <v>0</v>
      </c>
      <c r="G795" s="311">
        <f t="shared" si="108"/>
        <v>0</v>
      </c>
      <c r="H795" s="311">
        <f t="shared" si="114"/>
        <v>0</v>
      </c>
      <c r="I795" s="300">
        <f t="shared" si="115"/>
        <v>0</v>
      </c>
      <c r="J795" s="300">
        <f t="shared" si="116"/>
        <v>0</v>
      </c>
    </row>
    <row r="796" spans="1:10" x14ac:dyDescent="0.2">
      <c r="A796" s="307">
        <f>IF('Jan09'!$M24=" ",0,ROUND('Jan09'!$M24,0))</f>
        <v>0</v>
      </c>
      <c r="B796" s="307">
        <f t="shared" si="109"/>
        <v>90</v>
      </c>
      <c r="C796" s="300">
        <f t="shared" si="110"/>
        <v>0</v>
      </c>
      <c r="D796" s="300">
        <f t="shared" si="111"/>
        <v>0</v>
      </c>
      <c r="E796" s="311">
        <f t="shared" si="112"/>
        <v>0</v>
      </c>
      <c r="F796" s="311">
        <f t="shared" si="113"/>
        <v>0</v>
      </c>
      <c r="G796" s="311">
        <f t="shared" si="108"/>
        <v>0</v>
      </c>
      <c r="H796" s="311">
        <f t="shared" si="114"/>
        <v>0</v>
      </c>
      <c r="I796" s="300">
        <f t="shared" si="115"/>
        <v>0</v>
      </c>
      <c r="J796" s="300">
        <f t="shared" si="116"/>
        <v>0</v>
      </c>
    </row>
    <row r="797" spans="1:10" x14ac:dyDescent="0.2">
      <c r="A797" s="307">
        <f>IF('Jan09'!$M25=" ",0,ROUND('Jan09'!$M25,0))</f>
        <v>0</v>
      </c>
      <c r="B797" s="307">
        <f t="shared" si="109"/>
        <v>90</v>
      </c>
      <c r="C797" s="300">
        <f t="shared" si="110"/>
        <v>0</v>
      </c>
      <c r="D797" s="300">
        <f t="shared" si="111"/>
        <v>0</v>
      </c>
      <c r="E797" s="311">
        <f t="shared" si="112"/>
        <v>0</v>
      </c>
      <c r="F797" s="311">
        <f t="shared" si="113"/>
        <v>0</v>
      </c>
      <c r="G797" s="311">
        <f t="shared" si="108"/>
        <v>0</v>
      </c>
      <c r="H797" s="311">
        <f t="shared" si="114"/>
        <v>0</v>
      </c>
      <c r="I797" s="300">
        <f t="shared" si="115"/>
        <v>0</v>
      </c>
      <c r="J797" s="300">
        <f t="shared" si="116"/>
        <v>0</v>
      </c>
    </row>
    <row r="798" spans="1:10" x14ac:dyDescent="0.2">
      <c r="A798" s="307">
        <f>IF('Jan09'!$M26=" ",0,ROUND('Jan09'!$M26,0))</f>
        <v>0</v>
      </c>
      <c r="B798" s="307">
        <f t="shared" si="109"/>
        <v>90</v>
      </c>
      <c r="C798" s="300">
        <f t="shared" si="110"/>
        <v>0</v>
      </c>
      <c r="D798" s="300">
        <f t="shared" si="111"/>
        <v>0</v>
      </c>
      <c r="E798" s="311">
        <f t="shared" si="112"/>
        <v>0</v>
      </c>
      <c r="F798" s="311">
        <f t="shared" si="113"/>
        <v>0</v>
      </c>
      <c r="G798" s="311">
        <f t="shared" si="108"/>
        <v>0</v>
      </c>
      <c r="H798" s="311">
        <f t="shared" si="114"/>
        <v>0</v>
      </c>
      <c r="I798" s="300">
        <f t="shared" si="115"/>
        <v>0</v>
      </c>
      <c r="J798" s="300">
        <f t="shared" si="116"/>
        <v>0</v>
      </c>
    </row>
    <row r="799" spans="1:10" x14ac:dyDescent="0.2">
      <c r="A799" s="307">
        <f>IF('Jan09'!$M27=" ",0,ROUND('Jan09'!$M27,0))</f>
        <v>0</v>
      </c>
      <c r="B799" s="307">
        <f t="shared" si="109"/>
        <v>90</v>
      </c>
      <c r="C799" s="300">
        <f t="shared" si="110"/>
        <v>0</v>
      </c>
      <c r="D799" s="300">
        <f t="shared" si="111"/>
        <v>0</v>
      </c>
      <c r="E799" s="311">
        <f t="shared" si="112"/>
        <v>0</v>
      </c>
      <c r="F799" s="311">
        <f t="shared" si="113"/>
        <v>0</v>
      </c>
      <c r="G799" s="311">
        <f t="shared" si="108"/>
        <v>0</v>
      </c>
      <c r="H799" s="311">
        <f t="shared" si="114"/>
        <v>0</v>
      </c>
      <c r="I799" s="300">
        <f t="shared" si="115"/>
        <v>0</v>
      </c>
      <c r="J799" s="300">
        <f t="shared" si="116"/>
        <v>0</v>
      </c>
    </row>
    <row r="800" spans="1:10" x14ac:dyDescent="0.2">
      <c r="A800" s="307">
        <f>IF('Jan09'!$M28=" ",0,ROUND('Jan09'!$M28,0))</f>
        <v>0</v>
      </c>
      <c r="B800" s="307">
        <f t="shared" si="109"/>
        <v>90</v>
      </c>
      <c r="C800" s="300">
        <f t="shared" si="110"/>
        <v>0</v>
      </c>
      <c r="D800" s="300">
        <f t="shared" si="111"/>
        <v>0</v>
      </c>
      <c r="E800" s="311">
        <f t="shared" si="112"/>
        <v>0</v>
      </c>
      <c r="F800" s="311">
        <f t="shared" si="113"/>
        <v>0</v>
      </c>
      <c r="G800" s="311">
        <f t="shared" si="108"/>
        <v>0</v>
      </c>
      <c r="H800" s="311">
        <f t="shared" si="114"/>
        <v>0</v>
      </c>
      <c r="I800" s="300">
        <f t="shared" si="115"/>
        <v>0</v>
      </c>
      <c r="J800" s="300">
        <f t="shared" si="116"/>
        <v>0</v>
      </c>
    </row>
    <row r="801" spans="1:10" x14ac:dyDescent="0.2">
      <c r="A801" s="307">
        <f>IF('Jan09'!$M29=" ",0,ROUND('Jan09'!$M29,0))</f>
        <v>0</v>
      </c>
      <c r="B801" s="307">
        <f t="shared" si="109"/>
        <v>90</v>
      </c>
      <c r="C801" s="300">
        <f t="shared" si="110"/>
        <v>0</v>
      </c>
      <c r="D801" s="300">
        <f t="shared" si="111"/>
        <v>0</v>
      </c>
      <c r="E801" s="311">
        <f t="shared" si="112"/>
        <v>0</v>
      </c>
      <c r="F801" s="311">
        <f t="shared" si="113"/>
        <v>0</v>
      </c>
      <c r="G801" s="311">
        <f t="shared" si="108"/>
        <v>0</v>
      </c>
      <c r="H801" s="311">
        <f t="shared" si="114"/>
        <v>0</v>
      </c>
      <c r="I801" s="300">
        <f t="shared" si="115"/>
        <v>0</v>
      </c>
      <c r="J801" s="300">
        <f t="shared" si="116"/>
        <v>0</v>
      </c>
    </row>
    <row r="802" spans="1:10" x14ac:dyDescent="0.2">
      <c r="A802" s="307">
        <f>IF('Jan09'!$M30=" ",0,ROUND('Jan09'!$M30,0))</f>
        <v>0</v>
      </c>
      <c r="B802" s="307">
        <f t="shared" si="109"/>
        <v>90</v>
      </c>
      <c r="C802" s="300">
        <f t="shared" si="110"/>
        <v>0</v>
      </c>
      <c r="D802" s="300">
        <f t="shared" si="111"/>
        <v>0</v>
      </c>
      <c r="E802" s="311">
        <f t="shared" si="112"/>
        <v>0</v>
      </c>
      <c r="F802" s="311">
        <f t="shared" si="113"/>
        <v>0</v>
      </c>
      <c r="G802" s="311">
        <f t="shared" si="108"/>
        <v>0</v>
      </c>
      <c r="H802" s="311">
        <f t="shared" si="114"/>
        <v>0</v>
      </c>
      <c r="I802" s="300">
        <f t="shared" si="115"/>
        <v>0</v>
      </c>
      <c r="J802" s="300">
        <f t="shared" si="116"/>
        <v>0</v>
      </c>
    </row>
    <row r="803" spans="1:10" x14ac:dyDescent="0.2">
      <c r="A803" s="307">
        <f>IF('Jan09'!$M36=" ",0,ROUND('Jan09'!$M36,0))</f>
        <v>0</v>
      </c>
      <c r="B803" s="307">
        <f t="shared" si="109"/>
        <v>90</v>
      </c>
      <c r="C803" s="300">
        <f t="shared" si="110"/>
        <v>0</v>
      </c>
      <c r="D803" s="300">
        <f t="shared" si="111"/>
        <v>0</v>
      </c>
      <c r="E803" s="311">
        <f t="shared" si="112"/>
        <v>0</v>
      </c>
      <c r="F803" s="311">
        <f t="shared" si="113"/>
        <v>0</v>
      </c>
      <c r="G803" s="311">
        <f t="shared" si="108"/>
        <v>0</v>
      </c>
      <c r="H803" s="311">
        <f t="shared" si="114"/>
        <v>0</v>
      </c>
      <c r="I803" s="300">
        <f t="shared" si="115"/>
        <v>0</v>
      </c>
      <c r="J803" s="300">
        <f t="shared" si="116"/>
        <v>0</v>
      </c>
    </row>
    <row r="804" spans="1:10" x14ac:dyDescent="0.2">
      <c r="A804" s="307">
        <f>IF('Jan09'!$M37=" ",0,ROUND('Jan09'!$M37,0))</f>
        <v>0</v>
      </c>
      <c r="B804" s="307">
        <f t="shared" si="109"/>
        <v>90</v>
      </c>
      <c r="C804" s="300">
        <f t="shared" si="110"/>
        <v>0</v>
      </c>
      <c r="D804" s="300">
        <f t="shared" si="111"/>
        <v>0</v>
      </c>
      <c r="E804" s="311">
        <f t="shared" si="112"/>
        <v>0</v>
      </c>
      <c r="F804" s="311">
        <f t="shared" si="113"/>
        <v>0</v>
      </c>
      <c r="G804" s="311">
        <f t="shared" si="108"/>
        <v>0</v>
      </c>
      <c r="H804" s="311">
        <f t="shared" si="114"/>
        <v>0</v>
      </c>
      <c r="I804" s="300">
        <f t="shared" si="115"/>
        <v>0</v>
      </c>
      <c r="J804" s="300">
        <f t="shared" si="116"/>
        <v>0</v>
      </c>
    </row>
    <row r="805" spans="1:10" x14ac:dyDescent="0.2">
      <c r="A805" s="307">
        <f>IF('Jan09'!$M38=" ",0,ROUND('Jan09'!$M38,0))</f>
        <v>0</v>
      </c>
      <c r="B805" s="307">
        <f t="shared" si="109"/>
        <v>90</v>
      </c>
      <c r="C805" s="300">
        <f t="shared" si="110"/>
        <v>0</v>
      </c>
      <c r="D805" s="300">
        <f t="shared" si="111"/>
        <v>0</v>
      </c>
      <c r="E805" s="311">
        <f t="shared" si="112"/>
        <v>0</v>
      </c>
      <c r="F805" s="311">
        <f t="shared" si="113"/>
        <v>0</v>
      </c>
      <c r="G805" s="311">
        <f t="shared" si="108"/>
        <v>0</v>
      </c>
      <c r="H805" s="311">
        <f t="shared" si="114"/>
        <v>0</v>
      </c>
      <c r="I805" s="300">
        <f t="shared" si="115"/>
        <v>0</v>
      </c>
      <c r="J805" s="300">
        <f t="shared" si="116"/>
        <v>0</v>
      </c>
    </row>
    <row r="806" spans="1:10" x14ac:dyDescent="0.2">
      <c r="A806" s="307">
        <f>IF('Jan09'!$M39=" ",0,ROUND('Jan09'!$M39,0))</f>
        <v>0</v>
      </c>
      <c r="B806" s="307">
        <f t="shared" si="109"/>
        <v>90</v>
      </c>
      <c r="C806" s="300">
        <f t="shared" si="110"/>
        <v>0</v>
      </c>
      <c r="D806" s="300">
        <f t="shared" si="111"/>
        <v>0</v>
      </c>
      <c r="E806" s="311">
        <f t="shared" si="112"/>
        <v>0</v>
      </c>
      <c r="F806" s="311">
        <f t="shared" si="113"/>
        <v>0</v>
      </c>
      <c r="G806" s="311">
        <f t="shared" si="108"/>
        <v>0</v>
      </c>
      <c r="H806" s="311">
        <f t="shared" si="114"/>
        <v>0</v>
      </c>
      <c r="I806" s="300">
        <f t="shared" si="115"/>
        <v>0</v>
      </c>
      <c r="J806" s="300">
        <f t="shared" si="116"/>
        <v>0</v>
      </c>
    </row>
    <row r="807" spans="1:10" x14ac:dyDescent="0.2">
      <c r="A807" s="307">
        <f>IF('Jan09'!$M40=" ",0,ROUND('Jan09'!$M40,0))</f>
        <v>0</v>
      </c>
      <c r="B807" s="307">
        <f t="shared" si="109"/>
        <v>90</v>
      </c>
      <c r="C807" s="300">
        <f t="shared" si="110"/>
        <v>0</v>
      </c>
      <c r="D807" s="300">
        <f t="shared" si="111"/>
        <v>0</v>
      </c>
      <c r="E807" s="311">
        <f t="shared" si="112"/>
        <v>0</v>
      </c>
      <c r="F807" s="311">
        <f t="shared" si="113"/>
        <v>0</v>
      </c>
      <c r="G807" s="311">
        <f t="shared" si="108"/>
        <v>0</v>
      </c>
      <c r="H807" s="311">
        <f t="shared" si="114"/>
        <v>0</v>
      </c>
      <c r="I807" s="300">
        <f t="shared" si="115"/>
        <v>0</v>
      </c>
      <c r="J807" s="300">
        <f t="shared" si="116"/>
        <v>0</v>
      </c>
    </row>
    <row r="808" spans="1:10" x14ac:dyDescent="0.2">
      <c r="A808" s="307">
        <f>IF('Jan09'!$M41=" ",0,ROUND('Jan09'!$M41,0))</f>
        <v>0</v>
      </c>
      <c r="B808" s="307">
        <f t="shared" si="109"/>
        <v>90</v>
      </c>
      <c r="C808" s="300">
        <f t="shared" si="110"/>
        <v>0</v>
      </c>
      <c r="D808" s="300">
        <f t="shared" si="111"/>
        <v>0</v>
      </c>
      <c r="E808" s="311">
        <f t="shared" si="112"/>
        <v>0</v>
      </c>
      <c r="F808" s="311">
        <f t="shared" si="113"/>
        <v>0</v>
      </c>
      <c r="G808" s="311">
        <f t="shared" si="108"/>
        <v>0</v>
      </c>
      <c r="H808" s="311">
        <f t="shared" si="114"/>
        <v>0</v>
      </c>
      <c r="I808" s="300">
        <f t="shared" si="115"/>
        <v>0</v>
      </c>
      <c r="J808" s="300">
        <f t="shared" si="116"/>
        <v>0</v>
      </c>
    </row>
    <row r="809" spans="1:10" x14ac:dyDescent="0.2">
      <c r="A809" s="307">
        <f>IF('Jan09'!$M42=" ",0,ROUND('Jan09'!$M42,0))</f>
        <v>0</v>
      </c>
      <c r="B809" s="307">
        <f t="shared" si="109"/>
        <v>90</v>
      </c>
      <c r="C809" s="300">
        <f t="shared" si="110"/>
        <v>0</v>
      </c>
      <c r="D809" s="300">
        <f t="shared" si="111"/>
        <v>0</v>
      </c>
      <c r="E809" s="311">
        <f t="shared" si="112"/>
        <v>0</v>
      </c>
      <c r="F809" s="311">
        <f t="shared" si="113"/>
        <v>0</v>
      </c>
      <c r="G809" s="311">
        <f t="shared" si="108"/>
        <v>0</v>
      </c>
      <c r="H809" s="311">
        <f t="shared" si="114"/>
        <v>0</v>
      </c>
      <c r="I809" s="300">
        <f t="shared" si="115"/>
        <v>0</v>
      </c>
      <c r="J809" s="300">
        <f t="shared" si="116"/>
        <v>0</v>
      </c>
    </row>
    <row r="810" spans="1:10" x14ac:dyDescent="0.2">
      <c r="A810" s="307">
        <f>IF('Jan09'!$M43=" ",0,ROUND('Jan09'!$M43,0))</f>
        <v>0</v>
      </c>
      <c r="B810" s="307">
        <f t="shared" si="109"/>
        <v>90</v>
      </c>
      <c r="C810" s="300">
        <f t="shared" si="110"/>
        <v>0</v>
      </c>
      <c r="D810" s="300">
        <f t="shared" si="111"/>
        <v>0</v>
      </c>
      <c r="E810" s="311">
        <f t="shared" si="112"/>
        <v>0</v>
      </c>
      <c r="F810" s="311">
        <f t="shared" si="113"/>
        <v>0</v>
      </c>
      <c r="G810" s="311">
        <f t="shared" si="108"/>
        <v>0</v>
      </c>
      <c r="H810" s="311">
        <f t="shared" si="114"/>
        <v>0</v>
      </c>
      <c r="I810" s="300">
        <f t="shared" si="115"/>
        <v>0</v>
      </c>
      <c r="J810" s="300">
        <f t="shared" si="116"/>
        <v>0</v>
      </c>
    </row>
    <row r="811" spans="1:10" x14ac:dyDescent="0.2">
      <c r="A811" s="307">
        <f>IF('Jan09'!$M44=" ",0,ROUND('Jan09'!$M44,0))</f>
        <v>0</v>
      </c>
      <c r="B811" s="307">
        <f t="shared" si="109"/>
        <v>90</v>
      </c>
      <c r="C811" s="300">
        <f t="shared" si="110"/>
        <v>0</v>
      </c>
      <c r="D811" s="300">
        <f t="shared" si="111"/>
        <v>0</v>
      </c>
      <c r="E811" s="311">
        <f t="shared" si="112"/>
        <v>0</v>
      </c>
      <c r="F811" s="311">
        <f t="shared" si="113"/>
        <v>0</v>
      </c>
      <c r="G811" s="311">
        <f t="shared" si="108"/>
        <v>0</v>
      </c>
      <c r="H811" s="311">
        <f t="shared" si="114"/>
        <v>0</v>
      </c>
      <c r="I811" s="300">
        <f t="shared" si="115"/>
        <v>0</v>
      </c>
      <c r="J811" s="300">
        <f t="shared" si="116"/>
        <v>0</v>
      </c>
    </row>
    <row r="812" spans="1:10" x14ac:dyDescent="0.2">
      <c r="A812" s="307">
        <f>IF('Jan09'!$M45=" ",0,ROUND('Jan09'!$M45,0))</f>
        <v>0</v>
      </c>
      <c r="B812" s="307">
        <f t="shared" si="109"/>
        <v>90</v>
      </c>
      <c r="C812" s="300">
        <f t="shared" si="110"/>
        <v>0</v>
      </c>
      <c r="D812" s="300">
        <f t="shared" si="111"/>
        <v>0</v>
      </c>
      <c r="E812" s="311">
        <f t="shared" si="112"/>
        <v>0</v>
      </c>
      <c r="F812" s="311">
        <f t="shared" si="113"/>
        <v>0</v>
      </c>
      <c r="G812" s="311">
        <f t="shared" si="108"/>
        <v>0</v>
      </c>
      <c r="H812" s="311">
        <f t="shared" si="114"/>
        <v>0</v>
      </c>
      <c r="I812" s="300">
        <f t="shared" si="115"/>
        <v>0</v>
      </c>
      <c r="J812" s="300">
        <f t="shared" si="116"/>
        <v>0</v>
      </c>
    </row>
    <row r="813" spans="1:10" x14ac:dyDescent="0.2">
      <c r="A813" s="307">
        <f>IF('Jan09'!$M46=" ",0,ROUND('Jan09'!$M46,0))</f>
        <v>0</v>
      </c>
      <c r="B813" s="307">
        <f t="shared" si="109"/>
        <v>90</v>
      </c>
      <c r="C813" s="300">
        <f t="shared" si="110"/>
        <v>0</v>
      </c>
      <c r="D813" s="300">
        <f t="shared" si="111"/>
        <v>0</v>
      </c>
      <c r="E813" s="311">
        <f t="shared" si="112"/>
        <v>0</v>
      </c>
      <c r="F813" s="311">
        <f t="shared" si="113"/>
        <v>0</v>
      </c>
      <c r="G813" s="311">
        <f t="shared" si="108"/>
        <v>0</v>
      </c>
      <c r="H813" s="311">
        <f t="shared" si="114"/>
        <v>0</v>
      </c>
      <c r="I813" s="300">
        <f t="shared" si="115"/>
        <v>0</v>
      </c>
      <c r="J813" s="300">
        <f t="shared" si="116"/>
        <v>0</v>
      </c>
    </row>
    <row r="814" spans="1:10" x14ac:dyDescent="0.2">
      <c r="A814" s="307">
        <f>IF('Jan09'!$M47=" ",0,ROUND('Jan09'!$M47,0))</f>
        <v>0</v>
      </c>
      <c r="B814" s="307">
        <f t="shared" si="109"/>
        <v>90</v>
      </c>
      <c r="C814" s="300">
        <f t="shared" si="110"/>
        <v>0</v>
      </c>
      <c r="D814" s="300">
        <f t="shared" si="111"/>
        <v>0</v>
      </c>
      <c r="E814" s="311">
        <f t="shared" si="112"/>
        <v>0</v>
      </c>
      <c r="F814" s="311">
        <f t="shared" si="113"/>
        <v>0</v>
      </c>
      <c r="G814" s="311">
        <f t="shared" si="108"/>
        <v>0</v>
      </c>
      <c r="H814" s="311">
        <f t="shared" si="114"/>
        <v>0</v>
      </c>
      <c r="I814" s="300">
        <f t="shared" si="115"/>
        <v>0</v>
      </c>
      <c r="J814" s="300">
        <f t="shared" si="116"/>
        <v>0</v>
      </c>
    </row>
    <row r="815" spans="1:10" x14ac:dyDescent="0.2">
      <c r="A815" s="307">
        <f>IF('Jan09'!$M48=" ",0,ROUND('Jan09'!$M48,0))</f>
        <v>0</v>
      </c>
      <c r="B815" s="307">
        <f t="shared" si="109"/>
        <v>90</v>
      </c>
      <c r="C815" s="300">
        <f t="shared" si="110"/>
        <v>0</v>
      </c>
      <c r="D815" s="300">
        <f t="shared" si="111"/>
        <v>0</v>
      </c>
      <c r="E815" s="311">
        <f t="shared" si="112"/>
        <v>0</v>
      </c>
      <c r="F815" s="311">
        <f t="shared" si="113"/>
        <v>0</v>
      </c>
      <c r="G815" s="311">
        <f t="shared" si="108"/>
        <v>0</v>
      </c>
      <c r="H815" s="311">
        <f t="shared" si="114"/>
        <v>0</v>
      </c>
      <c r="I815" s="300">
        <f t="shared" si="115"/>
        <v>0</v>
      </c>
      <c r="J815" s="300">
        <f t="shared" si="116"/>
        <v>0</v>
      </c>
    </row>
    <row r="816" spans="1:10" x14ac:dyDescent="0.2">
      <c r="A816" s="307">
        <f>IF('Jan09'!$M49=" ",0,ROUND('Jan09'!$M49,0))</f>
        <v>0</v>
      </c>
      <c r="B816" s="307">
        <f t="shared" si="109"/>
        <v>90</v>
      </c>
      <c r="C816" s="300">
        <f t="shared" si="110"/>
        <v>0</v>
      </c>
      <c r="D816" s="300">
        <f t="shared" si="111"/>
        <v>0</v>
      </c>
      <c r="E816" s="311">
        <f t="shared" si="112"/>
        <v>0</v>
      </c>
      <c r="F816" s="311">
        <f t="shared" si="113"/>
        <v>0</v>
      </c>
      <c r="G816" s="311">
        <f t="shared" si="108"/>
        <v>0</v>
      </c>
      <c r="H816" s="311">
        <f t="shared" si="114"/>
        <v>0</v>
      </c>
      <c r="I816" s="300">
        <f t="shared" si="115"/>
        <v>0</v>
      </c>
      <c r="J816" s="300">
        <f t="shared" si="116"/>
        <v>0</v>
      </c>
    </row>
    <row r="817" spans="1:10" x14ac:dyDescent="0.2">
      <c r="A817" s="307">
        <f>IF('Jan09'!$M50=" ",0,ROUND('Jan09'!$M50,0))</f>
        <v>0</v>
      </c>
      <c r="B817" s="307">
        <f t="shared" si="109"/>
        <v>90</v>
      </c>
      <c r="C817" s="300">
        <f t="shared" si="110"/>
        <v>0</v>
      </c>
      <c r="D817" s="300">
        <f t="shared" si="111"/>
        <v>0</v>
      </c>
      <c r="E817" s="311">
        <f t="shared" si="112"/>
        <v>0</v>
      </c>
      <c r="F817" s="311">
        <f t="shared" si="113"/>
        <v>0</v>
      </c>
      <c r="G817" s="311">
        <f t="shared" si="108"/>
        <v>0</v>
      </c>
      <c r="H817" s="311">
        <f t="shared" si="114"/>
        <v>0</v>
      </c>
      <c r="I817" s="300">
        <f t="shared" si="115"/>
        <v>0</v>
      </c>
      <c r="J817" s="300">
        <f t="shared" si="116"/>
        <v>0</v>
      </c>
    </row>
    <row r="818" spans="1:10" x14ac:dyDescent="0.2">
      <c r="A818" s="307">
        <f>IF('Jan09'!$M51=" ",0,ROUND('Jan09'!$M51,0))</f>
        <v>0</v>
      </c>
      <c r="B818" s="307">
        <f t="shared" si="109"/>
        <v>90</v>
      </c>
      <c r="C818" s="300">
        <f t="shared" si="110"/>
        <v>0</v>
      </c>
      <c r="D818" s="300">
        <f t="shared" si="111"/>
        <v>0</v>
      </c>
      <c r="E818" s="311">
        <f t="shared" si="112"/>
        <v>0</v>
      </c>
      <c r="F818" s="311">
        <f t="shared" si="113"/>
        <v>0</v>
      </c>
      <c r="G818" s="311">
        <f t="shared" si="108"/>
        <v>0</v>
      </c>
      <c r="H818" s="311">
        <f t="shared" si="114"/>
        <v>0</v>
      </c>
      <c r="I818" s="300">
        <f t="shared" si="115"/>
        <v>0</v>
      </c>
      <c r="J818" s="300">
        <f t="shared" si="116"/>
        <v>0</v>
      </c>
    </row>
    <row r="819" spans="1:10" x14ac:dyDescent="0.2">
      <c r="A819" s="307">
        <f>IF('Jan09'!$M52=" ",0,ROUND('Jan09'!$M52,0))</f>
        <v>0</v>
      </c>
      <c r="B819" s="307">
        <f t="shared" si="109"/>
        <v>90</v>
      </c>
      <c r="C819" s="300">
        <f t="shared" si="110"/>
        <v>0</v>
      </c>
      <c r="D819" s="300">
        <f t="shared" si="111"/>
        <v>0</v>
      </c>
      <c r="E819" s="311">
        <f t="shared" si="112"/>
        <v>0</v>
      </c>
      <c r="F819" s="311">
        <f t="shared" si="113"/>
        <v>0</v>
      </c>
      <c r="G819" s="311">
        <f t="shared" si="108"/>
        <v>0</v>
      </c>
      <c r="H819" s="311">
        <f t="shared" si="114"/>
        <v>0</v>
      </c>
      <c r="I819" s="300">
        <f t="shared" si="115"/>
        <v>0</v>
      </c>
      <c r="J819" s="300">
        <f t="shared" si="116"/>
        <v>0</v>
      </c>
    </row>
    <row r="820" spans="1:10" x14ac:dyDescent="0.2">
      <c r="A820" s="307">
        <f>IF('Jan09'!$M53=" ",0,ROUND('Jan09'!$M53,0))</f>
        <v>0</v>
      </c>
      <c r="B820" s="307">
        <f t="shared" si="109"/>
        <v>90</v>
      </c>
      <c r="C820" s="300">
        <f t="shared" si="110"/>
        <v>0</v>
      </c>
      <c r="D820" s="300">
        <f t="shared" si="111"/>
        <v>0</v>
      </c>
      <c r="E820" s="311">
        <f t="shared" si="112"/>
        <v>0</v>
      </c>
      <c r="F820" s="311">
        <f t="shared" si="113"/>
        <v>0</v>
      </c>
      <c r="G820" s="311">
        <f t="shared" si="108"/>
        <v>0</v>
      </c>
      <c r="H820" s="311">
        <f t="shared" si="114"/>
        <v>0</v>
      </c>
      <c r="I820" s="300">
        <f t="shared" si="115"/>
        <v>0</v>
      </c>
      <c r="J820" s="300">
        <f t="shared" si="116"/>
        <v>0</v>
      </c>
    </row>
    <row r="821" spans="1:10" x14ac:dyDescent="0.2">
      <c r="A821" s="307">
        <f>IF('Jan09'!$M54=" ",0,ROUND('Jan09'!$M54,0))</f>
        <v>0</v>
      </c>
      <c r="B821" s="307">
        <f t="shared" si="109"/>
        <v>90</v>
      </c>
      <c r="C821" s="300">
        <f t="shared" si="110"/>
        <v>0</v>
      </c>
      <c r="D821" s="300">
        <f t="shared" si="111"/>
        <v>0</v>
      </c>
      <c r="E821" s="311">
        <f t="shared" si="112"/>
        <v>0</v>
      </c>
      <c r="F821" s="311">
        <f t="shared" si="113"/>
        <v>0</v>
      </c>
      <c r="G821" s="311">
        <f t="shared" si="108"/>
        <v>0</v>
      </c>
      <c r="H821" s="311">
        <f t="shared" si="114"/>
        <v>0</v>
      </c>
      <c r="I821" s="300">
        <f t="shared" si="115"/>
        <v>0</v>
      </c>
      <c r="J821" s="300">
        <f t="shared" si="116"/>
        <v>0</v>
      </c>
    </row>
    <row r="822" spans="1:10" x14ac:dyDescent="0.2">
      <c r="A822" s="307">
        <f>IF('Jan09'!$M55=" ",0,ROUND('Jan09'!$M55,0))</f>
        <v>0</v>
      </c>
      <c r="B822" s="307">
        <f t="shared" si="109"/>
        <v>90</v>
      </c>
      <c r="C822" s="300">
        <f t="shared" si="110"/>
        <v>0</v>
      </c>
      <c r="D822" s="300">
        <f t="shared" si="111"/>
        <v>0</v>
      </c>
      <c r="E822" s="311">
        <f t="shared" si="112"/>
        <v>0</v>
      </c>
      <c r="F822" s="311">
        <f t="shared" si="113"/>
        <v>0</v>
      </c>
      <c r="G822" s="311">
        <f t="shared" si="108"/>
        <v>0</v>
      </c>
      <c r="H822" s="311">
        <f t="shared" si="114"/>
        <v>0</v>
      </c>
      <c r="I822" s="300">
        <f t="shared" si="115"/>
        <v>0</v>
      </c>
      <c r="J822" s="300">
        <f t="shared" si="116"/>
        <v>0</v>
      </c>
    </row>
    <row r="823" spans="1:10" x14ac:dyDescent="0.2">
      <c r="A823" s="307">
        <f>IF('Jan09'!$M61=" ",0,ROUND('Jan09'!$M61,0))</f>
        <v>0</v>
      </c>
      <c r="B823" s="307">
        <f t="shared" si="109"/>
        <v>90</v>
      </c>
      <c r="C823" s="300">
        <f t="shared" si="110"/>
        <v>0</v>
      </c>
      <c r="D823" s="300">
        <f t="shared" si="111"/>
        <v>0</v>
      </c>
      <c r="E823" s="311">
        <f t="shared" si="112"/>
        <v>0</v>
      </c>
      <c r="F823" s="311">
        <f t="shared" si="113"/>
        <v>0</v>
      </c>
      <c r="G823" s="311">
        <f t="shared" si="108"/>
        <v>0</v>
      </c>
      <c r="H823" s="311">
        <f t="shared" si="114"/>
        <v>0</v>
      </c>
      <c r="I823" s="300">
        <f t="shared" si="115"/>
        <v>0</v>
      </c>
      <c r="J823" s="300">
        <f t="shared" si="116"/>
        <v>0</v>
      </c>
    </row>
    <row r="824" spans="1:10" x14ac:dyDescent="0.2">
      <c r="A824" s="307">
        <f>IF('Jan09'!$M62=" ",0,ROUND('Jan09'!$M62,0))</f>
        <v>0</v>
      </c>
      <c r="B824" s="307">
        <f t="shared" si="109"/>
        <v>90</v>
      </c>
      <c r="C824" s="300">
        <f t="shared" si="110"/>
        <v>0</v>
      </c>
      <c r="D824" s="300">
        <f t="shared" si="111"/>
        <v>0</v>
      </c>
      <c r="E824" s="311">
        <f t="shared" si="112"/>
        <v>0</v>
      </c>
      <c r="F824" s="311">
        <f t="shared" si="113"/>
        <v>0</v>
      </c>
      <c r="G824" s="311">
        <f t="shared" si="108"/>
        <v>0</v>
      </c>
      <c r="H824" s="311">
        <f t="shared" si="114"/>
        <v>0</v>
      </c>
      <c r="I824" s="300">
        <f t="shared" si="115"/>
        <v>0</v>
      </c>
      <c r="J824" s="300">
        <f t="shared" si="116"/>
        <v>0</v>
      </c>
    </row>
    <row r="825" spans="1:10" x14ac:dyDescent="0.2">
      <c r="A825" s="307">
        <f>IF('Jan09'!$M63=" ",0,ROUND('Jan09'!$M63,0))</f>
        <v>0</v>
      </c>
      <c r="B825" s="307">
        <f t="shared" si="109"/>
        <v>90</v>
      </c>
      <c r="C825" s="300">
        <f t="shared" si="110"/>
        <v>0</v>
      </c>
      <c r="D825" s="300">
        <f t="shared" si="111"/>
        <v>0</v>
      </c>
      <c r="E825" s="311">
        <f t="shared" si="112"/>
        <v>0</v>
      </c>
      <c r="F825" s="311">
        <f t="shared" si="113"/>
        <v>0</v>
      </c>
      <c r="G825" s="311">
        <f t="shared" si="108"/>
        <v>0</v>
      </c>
      <c r="H825" s="311">
        <f t="shared" si="114"/>
        <v>0</v>
      </c>
      <c r="I825" s="300">
        <f t="shared" si="115"/>
        <v>0</v>
      </c>
      <c r="J825" s="300">
        <f t="shared" si="116"/>
        <v>0</v>
      </c>
    </row>
    <row r="826" spans="1:10" x14ac:dyDescent="0.2">
      <c r="A826" s="307">
        <f>IF('Jan09'!$M64=" ",0,ROUND('Jan09'!$M64,0))</f>
        <v>0</v>
      </c>
      <c r="B826" s="307">
        <f t="shared" si="109"/>
        <v>90</v>
      </c>
      <c r="C826" s="300">
        <f t="shared" si="110"/>
        <v>0</v>
      </c>
      <c r="D826" s="300">
        <f t="shared" si="111"/>
        <v>0</v>
      </c>
      <c r="E826" s="311">
        <f t="shared" si="112"/>
        <v>0</v>
      </c>
      <c r="F826" s="311">
        <f t="shared" si="113"/>
        <v>0</v>
      </c>
      <c r="G826" s="311">
        <f t="shared" si="108"/>
        <v>0</v>
      </c>
      <c r="H826" s="311">
        <f t="shared" si="114"/>
        <v>0</v>
      </c>
      <c r="I826" s="300">
        <f t="shared" si="115"/>
        <v>0</v>
      </c>
      <c r="J826" s="300">
        <f t="shared" si="116"/>
        <v>0</v>
      </c>
    </row>
    <row r="827" spans="1:10" x14ac:dyDescent="0.2">
      <c r="A827" s="307">
        <f>IF('Jan09'!$M65=" ",0,ROUND('Jan09'!$M65,0))</f>
        <v>0</v>
      </c>
      <c r="B827" s="307">
        <f t="shared" si="109"/>
        <v>90</v>
      </c>
      <c r="C827" s="300">
        <f t="shared" si="110"/>
        <v>0</v>
      </c>
      <c r="D827" s="300">
        <f t="shared" si="111"/>
        <v>0</v>
      </c>
      <c r="E827" s="311">
        <f t="shared" si="112"/>
        <v>0</v>
      </c>
      <c r="F827" s="311">
        <f t="shared" si="113"/>
        <v>0</v>
      </c>
      <c r="G827" s="311">
        <f t="shared" si="108"/>
        <v>0</v>
      </c>
      <c r="H827" s="311">
        <f t="shared" si="114"/>
        <v>0</v>
      </c>
      <c r="I827" s="300">
        <f t="shared" si="115"/>
        <v>0</v>
      </c>
      <c r="J827" s="300">
        <f t="shared" si="116"/>
        <v>0</v>
      </c>
    </row>
    <row r="828" spans="1:10" x14ac:dyDescent="0.2">
      <c r="A828" s="307">
        <f>IF('Jan09'!$M66=" ",0,ROUND('Jan09'!$M66,0))</f>
        <v>0</v>
      </c>
      <c r="B828" s="307">
        <f t="shared" si="109"/>
        <v>90</v>
      </c>
      <c r="C828" s="300">
        <f t="shared" si="110"/>
        <v>0</v>
      </c>
      <c r="D828" s="300">
        <f t="shared" si="111"/>
        <v>0</v>
      </c>
      <c r="E828" s="311">
        <f t="shared" si="112"/>
        <v>0</v>
      </c>
      <c r="F828" s="311">
        <f t="shared" si="113"/>
        <v>0</v>
      </c>
      <c r="G828" s="311">
        <f t="shared" si="108"/>
        <v>0</v>
      </c>
      <c r="H828" s="311">
        <f t="shared" si="114"/>
        <v>0</v>
      </c>
      <c r="I828" s="300">
        <f t="shared" si="115"/>
        <v>0</v>
      </c>
      <c r="J828" s="300">
        <f t="shared" si="116"/>
        <v>0</v>
      </c>
    </row>
    <row r="829" spans="1:10" x14ac:dyDescent="0.2">
      <c r="A829" s="307">
        <f>IF('Jan09'!$M67=" ",0,ROUND('Jan09'!$M67,0))</f>
        <v>0</v>
      </c>
      <c r="B829" s="307">
        <f t="shared" si="109"/>
        <v>90</v>
      </c>
      <c r="C829" s="300">
        <f t="shared" si="110"/>
        <v>0</v>
      </c>
      <c r="D829" s="300">
        <f t="shared" si="111"/>
        <v>0</v>
      </c>
      <c r="E829" s="311">
        <f t="shared" si="112"/>
        <v>0</v>
      </c>
      <c r="F829" s="311">
        <f t="shared" si="113"/>
        <v>0</v>
      </c>
      <c r="G829" s="311">
        <f t="shared" si="108"/>
        <v>0</v>
      </c>
      <c r="H829" s="311">
        <f t="shared" si="114"/>
        <v>0</v>
      </c>
      <c r="I829" s="300">
        <f t="shared" si="115"/>
        <v>0</v>
      </c>
      <c r="J829" s="300">
        <f t="shared" si="116"/>
        <v>0</v>
      </c>
    </row>
    <row r="830" spans="1:10" x14ac:dyDescent="0.2">
      <c r="A830" s="307">
        <f>IF('Jan09'!$M68=" ",0,ROUND('Jan09'!$M68,0))</f>
        <v>0</v>
      </c>
      <c r="B830" s="307">
        <f t="shared" si="109"/>
        <v>90</v>
      </c>
      <c r="C830" s="300">
        <f t="shared" si="110"/>
        <v>0</v>
      </c>
      <c r="D830" s="300">
        <f t="shared" si="111"/>
        <v>0</v>
      </c>
      <c r="E830" s="311">
        <f t="shared" si="112"/>
        <v>0</v>
      </c>
      <c r="F830" s="311">
        <f t="shared" si="113"/>
        <v>0</v>
      </c>
      <c r="G830" s="311">
        <f t="shared" si="108"/>
        <v>0</v>
      </c>
      <c r="H830" s="311">
        <f t="shared" si="114"/>
        <v>0</v>
      </c>
      <c r="I830" s="300">
        <f t="shared" si="115"/>
        <v>0</v>
      </c>
      <c r="J830" s="300">
        <f t="shared" si="116"/>
        <v>0</v>
      </c>
    </row>
    <row r="831" spans="1:10" x14ac:dyDescent="0.2">
      <c r="A831" s="307">
        <f>IF('Jan09'!$M69=" ",0,ROUND('Jan09'!$M69,0))</f>
        <v>0</v>
      </c>
      <c r="B831" s="307">
        <f t="shared" si="109"/>
        <v>90</v>
      </c>
      <c r="C831" s="300">
        <f t="shared" si="110"/>
        <v>0</v>
      </c>
      <c r="D831" s="300">
        <f t="shared" si="111"/>
        <v>0</v>
      </c>
      <c r="E831" s="311">
        <f t="shared" si="112"/>
        <v>0</v>
      </c>
      <c r="F831" s="311">
        <f t="shared" si="113"/>
        <v>0</v>
      </c>
      <c r="G831" s="311">
        <f t="shared" si="108"/>
        <v>0</v>
      </c>
      <c r="H831" s="311">
        <f t="shared" si="114"/>
        <v>0</v>
      </c>
      <c r="I831" s="300">
        <f t="shared" si="115"/>
        <v>0</v>
      </c>
      <c r="J831" s="300">
        <f t="shared" si="116"/>
        <v>0</v>
      </c>
    </row>
    <row r="832" spans="1:10" x14ac:dyDescent="0.2">
      <c r="A832" s="307">
        <f>IF('Jan09'!$M70=" ",0,ROUND('Jan09'!$M70,0))</f>
        <v>0</v>
      </c>
      <c r="B832" s="307">
        <f t="shared" si="109"/>
        <v>90</v>
      </c>
      <c r="C832" s="300">
        <f t="shared" si="110"/>
        <v>0</v>
      </c>
      <c r="D832" s="300">
        <f t="shared" si="111"/>
        <v>0</v>
      </c>
      <c r="E832" s="311">
        <f t="shared" si="112"/>
        <v>0</v>
      </c>
      <c r="F832" s="311">
        <f t="shared" si="113"/>
        <v>0</v>
      </c>
      <c r="G832" s="311">
        <f t="shared" si="108"/>
        <v>0</v>
      </c>
      <c r="H832" s="311">
        <f t="shared" si="114"/>
        <v>0</v>
      </c>
      <c r="I832" s="300">
        <f t="shared" si="115"/>
        <v>0</v>
      </c>
      <c r="J832" s="300">
        <f t="shared" si="116"/>
        <v>0</v>
      </c>
    </row>
    <row r="833" spans="1:10" x14ac:dyDescent="0.2">
      <c r="A833" s="307">
        <f>IF('Jan09'!$M71=" ",0,ROUND('Jan09'!$M71,0))</f>
        <v>0</v>
      </c>
      <c r="B833" s="307">
        <f t="shared" si="109"/>
        <v>90</v>
      </c>
      <c r="C833" s="300">
        <f t="shared" si="110"/>
        <v>0</v>
      </c>
      <c r="D833" s="300">
        <f t="shared" si="111"/>
        <v>0</v>
      </c>
      <c r="E833" s="311">
        <f t="shared" si="112"/>
        <v>0</v>
      </c>
      <c r="F833" s="311">
        <f t="shared" si="113"/>
        <v>0</v>
      </c>
      <c r="G833" s="311">
        <f t="shared" si="108"/>
        <v>0</v>
      </c>
      <c r="H833" s="311">
        <f t="shared" si="114"/>
        <v>0</v>
      </c>
      <c r="I833" s="300">
        <f t="shared" si="115"/>
        <v>0</v>
      </c>
      <c r="J833" s="300">
        <f t="shared" si="116"/>
        <v>0</v>
      </c>
    </row>
    <row r="834" spans="1:10" x14ac:dyDescent="0.2">
      <c r="A834" s="307">
        <f>IF('Jan09'!$M72=" ",0,ROUND('Jan09'!$M72,0))</f>
        <v>0</v>
      </c>
      <c r="B834" s="307">
        <f t="shared" si="109"/>
        <v>90</v>
      </c>
      <c r="C834" s="300">
        <f t="shared" si="110"/>
        <v>0</v>
      </c>
      <c r="D834" s="300">
        <f t="shared" si="111"/>
        <v>0</v>
      </c>
      <c r="E834" s="311">
        <f t="shared" si="112"/>
        <v>0</v>
      </c>
      <c r="F834" s="311">
        <f t="shared" si="113"/>
        <v>0</v>
      </c>
      <c r="G834" s="311">
        <f t="shared" si="108"/>
        <v>0</v>
      </c>
      <c r="H834" s="311">
        <f t="shared" si="114"/>
        <v>0</v>
      </c>
      <c r="I834" s="300">
        <f t="shared" si="115"/>
        <v>0</v>
      </c>
      <c r="J834" s="300">
        <f t="shared" si="116"/>
        <v>0</v>
      </c>
    </row>
    <row r="835" spans="1:10" x14ac:dyDescent="0.2">
      <c r="A835" s="307">
        <f>IF('Jan09'!$M73=" ",0,ROUND('Jan09'!$M73,0))</f>
        <v>0</v>
      </c>
      <c r="B835" s="307">
        <f t="shared" si="109"/>
        <v>90</v>
      </c>
      <c r="C835" s="300">
        <f t="shared" si="110"/>
        <v>0</v>
      </c>
      <c r="D835" s="300">
        <f t="shared" si="111"/>
        <v>0</v>
      </c>
      <c r="E835" s="311">
        <f t="shared" si="112"/>
        <v>0</v>
      </c>
      <c r="F835" s="311">
        <f t="shared" si="113"/>
        <v>0</v>
      </c>
      <c r="G835" s="311">
        <f t="shared" si="108"/>
        <v>0</v>
      </c>
      <c r="H835" s="311">
        <f t="shared" si="114"/>
        <v>0</v>
      </c>
      <c r="I835" s="300">
        <f t="shared" si="115"/>
        <v>0</v>
      </c>
      <c r="J835" s="300">
        <f t="shared" si="116"/>
        <v>0</v>
      </c>
    </row>
    <row r="836" spans="1:10" x14ac:dyDescent="0.2">
      <c r="A836" s="307">
        <f>IF('Jan09'!$M74=" ",0,ROUND('Jan09'!$M74,0))</f>
        <v>0</v>
      </c>
      <c r="B836" s="307">
        <f t="shared" si="109"/>
        <v>90</v>
      </c>
      <c r="C836" s="300">
        <f t="shared" si="110"/>
        <v>0</v>
      </c>
      <c r="D836" s="300">
        <f t="shared" si="111"/>
        <v>0</v>
      </c>
      <c r="E836" s="311">
        <f t="shared" si="112"/>
        <v>0</v>
      </c>
      <c r="F836" s="311">
        <f t="shared" si="113"/>
        <v>0</v>
      </c>
      <c r="G836" s="311">
        <f t="shared" ref="G836:G899" si="117">G$1</f>
        <v>0</v>
      </c>
      <c r="H836" s="311">
        <f t="shared" si="114"/>
        <v>0</v>
      </c>
      <c r="I836" s="300">
        <f t="shared" si="115"/>
        <v>0</v>
      </c>
      <c r="J836" s="300">
        <f t="shared" si="116"/>
        <v>0</v>
      </c>
    </row>
    <row r="837" spans="1:10" x14ac:dyDescent="0.2">
      <c r="A837" s="307">
        <f>IF('Jan09'!$M75=" ",0,ROUND('Jan09'!$M75,0))</f>
        <v>0</v>
      </c>
      <c r="B837" s="307">
        <f t="shared" ref="B837:B900" si="118">B$1</f>
        <v>90</v>
      </c>
      <c r="C837" s="300">
        <f t="shared" ref="C837:C900" si="119">IF(A837&lt;B$1,0,IF(A837&lt;(B$1+C$1),A837-B837,C$1))</f>
        <v>0</v>
      </c>
      <c r="D837" s="300">
        <f t="shared" ref="D837:D900" si="120">IF(A837&gt;(B837+C837),A837-B837-C837,0)</f>
        <v>0</v>
      </c>
      <c r="E837" s="311">
        <f t="shared" ref="E837:E900" si="121">IF(A837&gt;D$1,(D$1-C$1-B$1)*E$1/100+(D837-D$1+C$1+B$1)*J$1/100,IF(D837&gt;0,D837*E$1/100,0))</f>
        <v>0</v>
      </c>
      <c r="F837" s="311">
        <f t="shared" ref="F837:F900" si="122">IF(A837&gt;D$1,(D$1-C$1-B$1)*F$1/100+(D837-D$1+C$1+B$1)*J$1/100,IF(D837&gt;0,D837*F$1/100,0))</f>
        <v>0</v>
      </c>
      <c r="G837" s="311">
        <f t="shared" si="117"/>
        <v>0</v>
      </c>
      <c r="H837" s="311">
        <f t="shared" ref="H837:H900" si="123">IF(A837&gt;G$1,(D$1-C$1-B$1)*H$1/100+(D837-D$1+C$1+B$1)*J$1/100,IF(D837&gt;0,D837*H$1/100,0))</f>
        <v>0</v>
      </c>
      <c r="I837" s="300">
        <f t="shared" ref="I837:I900" si="124">IF(D837&gt;0,D837*I$1/100,0)</f>
        <v>0</v>
      </c>
      <c r="J837" s="300">
        <f t="shared" ref="J837:J900" si="125">E837+I837</f>
        <v>0</v>
      </c>
    </row>
    <row r="838" spans="1:10" x14ac:dyDescent="0.2">
      <c r="A838" s="307">
        <f>IF('Jan09'!$M76=" ",0,ROUND('Jan09'!$M76,0))</f>
        <v>0</v>
      </c>
      <c r="B838" s="307">
        <f t="shared" si="118"/>
        <v>90</v>
      </c>
      <c r="C838" s="300">
        <f t="shared" si="119"/>
        <v>0</v>
      </c>
      <c r="D838" s="300">
        <f t="shared" si="120"/>
        <v>0</v>
      </c>
      <c r="E838" s="311">
        <f t="shared" si="121"/>
        <v>0</v>
      </c>
      <c r="F838" s="311">
        <f t="shared" si="122"/>
        <v>0</v>
      </c>
      <c r="G838" s="311">
        <f t="shared" si="117"/>
        <v>0</v>
      </c>
      <c r="H838" s="311">
        <f t="shared" si="123"/>
        <v>0</v>
      </c>
      <c r="I838" s="300">
        <f t="shared" si="124"/>
        <v>0</v>
      </c>
      <c r="J838" s="300">
        <f t="shared" si="125"/>
        <v>0</v>
      </c>
    </row>
    <row r="839" spans="1:10" x14ac:dyDescent="0.2">
      <c r="A839" s="307">
        <f>IF('Jan09'!$M77=" ",0,ROUND('Jan09'!$M77,0))</f>
        <v>0</v>
      </c>
      <c r="B839" s="307">
        <f t="shared" si="118"/>
        <v>90</v>
      </c>
      <c r="C839" s="300">
        <f t="shared" si="119"/>
        <v>0</v>
      </c>
      <c r="D839" s="300">
        <f t="shared" si="120"/>
        <v>0</v>
      </c>
      <c r="E839" s="311">
        <f t="shared" si="121"/>
        <v>0</v>
      </c>
      <c r="F839" s="311">
        <f t="shared" si="122"/>
        <v>0</v>
      </c>
      <c r="G839" s="311">
        <f t="shared" si="117"/>
        <v>0</v>
      </c>
      <c r="H839" s="311">
        <f t="shared" si="123"/>
        <v>0</v>
      </c>
      <c r="I839" s="300">
        <f t="shared" si="124"/>
        <v>0</v>
      </c>
      <c r="J839" s="300">
        <f t="shared" si="125"/>
        <v>0</v>
      </c>
    </row>
    <row r="840" spans="1:10" x14ac:dyDescent="0.2">
      <c r="A840" s="307">
        <f>IF('Jan09'!$M78=" ",0,ROUND('Jan09'!$M78,0))</f>
        <v>0</v>
      </c>
      <c r="B840" s="307">
        <f t="shared" si="118"/>
        <v>90</v>
      </c>
      <c r="C840" s="300">
        <f t="shared" si="119"/>
        <v>0</v>
      </c>
      <c r="D840" s="300">
        <f t="shared" si="120"/>
        <v>0</v>
      </c>
      <c r="E840" s="311">
        <f t="shared" si="121"/>
        <v>0</v>
      </c>
      <c r="F840" s="311">
        <f t="shared" si="122"/>
        <v>0</v>
      </c>
      <c r="G840" s="311">
        <f t="shared" si="117"/>
        <v>0</v>
      </c>
      <c r="H840" s="311">
        <f t="shared" si="123"/>
        <v>0</v>
      </c>
      <c r="I840" s="300">
        <f t="shared" si="124"/>
        <v>0</v>
      </c>
      <c r="J840" s="300">
        <f t="shared" si="125"/>
        <v>0</v>
      </c>
    </row>
    <row r="841" spans="1:10" x14ac:dyDescent="0.2">
      <c r="A841" s="307">
        <f>IF('Jan09'!$M79=" ",0,ROUND('Jan09'!$M79,0))</f>
        <v>0</v>
      </c>
      <c r="B841" s="307">
        <f t="shared" si="118"/>
        <v>90</v>
      </c>
      <c r="C841" s="300">
        <f t="shared" si="119"/>
        <v>0</v>
      </c>
      <c r="D841" s="300">
        <f t="shared" si="120"/>
        <v>0</v>
      </c>
      <c r="E841" s="311">
        <f t="shared" si="121"/>
        <v>0</v>
      </c>
      <c r="F841" s="311">
        <f t="shared" si="122"/>
        <v>0</v>
      </c>
      <c r="G841" s="311">
        <f t="shared" si="117"/>
        <v>0</v>
      </c>
      <c r="H841" s="311">
        <f t="shared" si="123"/>
        <v>0</v>
      </c>
      <c r="I841" s="300">
        <f t="shared" si="124"/>
        <v>0</v>
      </c>
      <c r="J841" s="300">
        <f t="shared" si="125"/>
        <v>0</v>
      </c>
    </row>
    <row r="842" spans="1:10" x14ac:dyDescent="0.2">
      <c r="A842" s="307">
        <f>IF('Jan09'!$M80=" ",0,ROUND('Jan09'!$M80,0))</f>
        <v>0</v>
      </c>
      <c r="B842" s="307">
        <f t="shared" si="118"/>
        <v>90</v>
      </c>
      <c r="C842" s="300">
        <f t="shared" si="119"/>
        <v>0</v>
      </c>
      <c r="D842" s="300">
        <f t="shared" si="120"/>
        <v>0</v>
      </c>
      <c r="E842" s="311">
        <f t="shared" si="121"/>
        <v>0</v>
      </c>
      <c r="F842" s="311">
        <f t="shared" si="122"/>
        <v>0</v>
      </c>
      <c r="G842" s="311">
        <f t="shared" si="117"/>
        <v>0</v>
      </c>
      <c r="H842" s="311">
        <f t="shared" si="123"/>
        <v>0</v>
      </c>
      <c r="I842" s="300">
        <f t="shared" si="124"/>
        <v>0</v>
      </c>
      <c r="J842" s="300">
        <f t="shared" si="125"/>
        <v>0</v>
      </c>
    </row>
    <row r="843" spans="1:10" x14ac:dyDescent="0.2">
      <c r="A843" s="307">
        <f>IF('Jan09'!$M86=" ",0,ROUND('Jan09'!$M86,0))</f>
        <v>0</v>
      </c>
      <c r="B843" s="307">
        <f t="shared" si="118"/>
        <v>90</v>
      </c>
      <c r="C843" s="300">
        <f t="shared" si="119"/>
        <v>0</v>
      </c>
      <c r="D843" s="300">
        <f t="shared" si="120"/>
        <v>0</v>
      </c>
      <c r="E843" s="311">
        <f t="shared" si="121"/>
        <v>0</v>
      </c>
      <c r="F843" s="311">
        <f t="shared" si="122"/>
        <v>0</v>
      </c>
      <c r="G843" s="311">
        <f t="shared" si="117"/>
        <v>0</v>
      </c>
      <c r="H843" s="311">
        <f t="shared" si="123"/>
        <v>0</v>
      </c>
      <c r="I843" s="300">
        <f t="shared" si="124"/>
        <v>0</v>
      </c>
      <c r="J843" s="300">
        <f t="shared" si="125"/>
        <v>0</v>
      </c>
    </row>
    <row r="844" spans="1:10" x14ac:dyDescent="0.2">
      <c r="A844" s="307">
        <f>IF('Jan09'!$M87=" ",0,ROUND('Jan09'!$M87,0))</f>
        <v>0</v>
      </c>
      <c r="B844" s="307">
        <f t="shared" si="118"/>
        <v>90</v>
      </c>
      <c r="C844" s="300">
        <f t="shared" si="119"/>
        <v>0</v>
      </c>
      <c r="D844" s="300">
        <f t="shared" si="120"/>
        <v>0</v>
      </c>
      <c r="E844" s="311">
        <f t="shared" si="121"/>
        <v>0</v>
      </c>
      <c r="F844" s="311">
        <f t="shared" si="122"/>
        <v>0</v>
      </c>
      <c r="G844" s="311">
        <f t="shared" si="117"/>
        <v>0</v>
      </c>
      <c r="H844" s="311">
        <f t="shared" si="123"/>
        <v>0</v>
      </c>
      <c r="I844" s="300">
        <f t="shared" si="124"/>
        <v>0</v>
      </c>
      <c r="J844" s="300">
        <f t="shared" si="125"/>
        <v>0</v>
      </c>
    </row>
    <row r="845" spans="1:10" x14ac:dyDescent="0.2">
      <c r="A845" s="307">
        <f>IF('Jan09'!$M88=" ",0,ROUND('Jan09'!$M88,0))</f>
        <v>0</v>
      </c>
      <c r="B845" s="307">
        <f t="shared" si="118"/>
        <v>90</v>
      </c>
      <c r="C845" s="300">
        <f t="shared" si="119"/>
        <v>0</v>
      </c>
      <c r="D845" s="300">
        <f t="shared" si="120"/>
        <v>0</v>
      </c>
      <c r="E845" s="311">
        <f t="shared" si="121"/>
        <v>0</v>
      </c>
      <c r="F845" s="311">
        <f t="shared" si="122"/>
        <v>0</v>
      </c>
      <c r="G845" s="311">
        <f t="shared" si="117"/>
        <v>0</v>
      </c>
      <c r="H845" s="311">
        <f t="shared" si="123"/>
        <v>0</v>
      </c>
      <c r="I845" s="300">
        <f t="shared" si="124"/>
        <v>0</v>
      </c>
      <c r="J845" s="300">
        <f t="shared" si="125"/>
        <v>0</v>
      </c>
    </row>
    <row r="846" spans="1:10" x14ac:dyDescent="0.2">
      <c r="A846" s="307">
        <f>IF('Jan09'!$M89=" ",0,ROUND('Jan09'!$M89,0))</f>
        <v>0</v>
      </c>
      <c r="B846" s="307">
        <f t="shared" si="118"/>
        <v>90</v>
      </c>
      <c r="C846" s="300">
        <f t="shared" si="119"/>
        <v>0</v>
      </c>
      <c r="D846" s="300">
        <f t="shared" si="120"/>
        <v>0</v>
      </c>
      <c r="E846" s="311">
        <f t="shared" si="121"/>
        <v>0</v>
      </c>
      <c r="F846" s="311">
        <f t="shared" si="122"/>
        <v>0</v>
      </c>
      <c r="G846" s="311">
        <f t="shared" si="117"/>
        <v>0</v>
      </c>
      <c r="H846" s="311">
        <f t="shared" si="123"/>
        <v>0</v>
      </c>
      <c r="I846" s="300">
        <f t="shared" si="124"/>
        <v>0</v>
      </c>
      <c r="J846" s="300">
        <f t="shared" si="125"/>
        <v>0</v>
      </c>
    </row>
    <row r="847" spans="1:10" x14ac:dyDescent="0.2">
      <c r="A847" s="307">
        <f>IF('Jan09'!$M90=" ",0,ROUND('Jan09'!$M90,0))</f>
        <v>0</v>
      </c>
      <c r="B847" s="307">
        <f t="shared" si="118"/>
        <v>90</v>
      </c>
      <c r="C847" s="300">
        <f t="shared" si="119"/>
        <v>0</v>
      </c>
      <c r="D847" s="300">
        <f t="shared" si="120"/>
        <v>0</v>
      </c>
      <c r="E847" s="311">
        <f t="shared" si="121"/>
        <v>0</v>
      </c>
      <c r="F847" s="311">
        <f t="shared" si="122"/>
        <v>0</v>
      </c>
      <c r="G847" s="311">
        <f t="shared" si="117"/>
        <v>0</v>
      </c>
      <c r="H847" s="311">
        <f t="shared" si="123"/>
        <v>0</v>
      </c>
      <c r="I847" s="300">
        <f t="shared" si="124"/>
        <v>0</v>
      </c>
      <c r="J847" s="300">
        <f t="shared" si="125"/>
        <v>0</v>
      </c>
    </row>
    <row r="848" spans="1:10" x14ac:dyDescent="0.2">
      <c r="A848" s="307">
        <f>IF('Jan09'!$M91=" ",0,ROUND('Jan09'!$M91,0))</f>
        <v>0</v>
      </c>
      <c r="B848" s="307">
        <f t="shared" si="118"/>
        <v>90</v>
      </c>
      <c r="C848" s="300">
        <f t="shared" si="119"/>
        <v>0</v>
      </c>
      <c r="D848" s="300">
        <f t="shared" si="120"/>
        <v>0</v>
      </c>
      <c r="E848" s="311">
        <f t="shared" si="121"/>
        <v>0</v>
      </c>
      <c r="F848" s="311">
        <f t="shared" si="122"/>
        <v>0</v>
      </c>
      <c r="G848" s="311">
        <f t="shared" si="117"/>
        <v>0</v>
      </c>
      <c r="H848" s="311">
        <f t="shared" si="123"/>
        <v>0</v>
      </c>
      <c r="I848" s="300">
        <f t="shared" si="124"/>
        <v>0</v>
      </c>
      <c r="J848" s="300">
        <f t="shared" si="125"/>
        <v>0</v>
      </c>
    </row>
    <row r="849" spans="1:10" x14ac:dyDescent="0.2">
      <c r="A849" s="307">
        <f>IF('Jan09'!$M92=" ",0,ROUND('Jan09'!$M92,0))</f>
        <v>0</v>
      </c>
      <c r="B849" s="307">
        <f t="shared" si="118"/>
        <v>90</v>
      </c>
      <c r="C849" s="300">
        <f t="shared" si="119"/>
        <v>0</v>
      </c>
      <c r="D849" s="300">
        <f t="shared" si="120"/>
        <v>0</v>
      </c>
      <c r="E849" s="311">
        <f t="shared" si="121"/>
        <v>0</v>
      </c>
      <c r="F849" s="311">
        <f t="shared" si="122"/>
        <v>0</v>
      </c>
      <c r="G849" s="311">
        <f t="shared" si="117"/>
        <v>0</v>
      </c>
      <c r="H849" s="311">
        <f t="shared" si="123"/>
        <v>0</v>
      </c>
      <c r="I849" s="300">
        <f t="shared" si="124"/>
        <v>0</v>
      </c>
      <c r="J849" s="300">
        <f t="shared" si="125"/>
        <v>0</v>
      </c>
    </row>
    <row r="850" spans="1:10" x14ac:dyDescent="0.2">
      <c r="A850" s="307">
        <f>IF('Jan09'!$M93=" ",0,ROUND('Jan09'!$M93,0))</f>
        <v>0</v>
      </c>
      <c r="B850" s="307">
        <f t="shared" si="118"/>
        <v>90</v>
      </c>
      <c r="C850" s="300">
        <f t="shared" si="119"/>
        <v>0</v>
      </c>
      <c r="D850" s="300">
        <f t="shared" si="120"/>
        <v>0</v>
      </c>
      <c r="E850" s="311">
        <f t="shared" si="121"/>
        <v>0</v>
      </c>
      <c r="F850" s="311">
        <f t="shared" si="122"/>
        <v>0</v>
      </c>
      <c r="G850" s="311">
        <f t="shared" si="117"/>
        <v>0</v>
      </c>
      <c r="H850" s="311">
        <f t="shared" si="123"/>
        <v>0</v>
      </c>
      <c r="I850" s="300">
        <f t="shared" si="124"/>
        <v>0</v>
      </c>
      <c r="J850" s="300">
        <f t="shared" si="125"/>
        <v>0</v>
      </c>
    </row>
    <row r="851" spans="1:10" x14ac:dyDescent="0.2">
      <c r="A851" s="307">
        <f>IF('Jan09'!$M94=" ",0,ROUND('Jan09'!$M94,0))</f>
        <v>0</v>
      </c>
      <c r="B851" s="307">
        <f t="shared" si="118"/>
        <v>90</v>
      </c>
      <c r="C851" s="300">
        <f t="shared" si="119"/>
        <v>0</v>
      </c>
      <c r="D851" s="300">
        <f t="shared" si="120"/>
        <v>0</v>
      </c>
      <c r="E851" s="311">
        <f t="shared" si="121"/>
        <v>0</v>
      </c>
      <c r="F851" s="311">
        <f t="shared" si="122"/>
        <v>0</v>
      </c>
      <c r="G851" s="311">
        <f t="shared" si="117"/>
        <v>0</v>
      </c>
      <c r="H851" s="311">
        <f t="shared" si="123"/>
        <v>0</v>
      </c>
      <c r="I851" s="300">
        <f t="shared" si="124"/>
        <v>0</v>
      </c>
      <c r="J851" s="300">
        <f t="shared" si="125"/>
        <v>0</v>
      </c>
    </row>
    <row r="852" spans="1:10" x14ac:dyDescent="0.2">
      <c r="A852" s="307">
        <f>IF('Jan09'!$M95=" ",0,ROUND('Jan09'!$M95,0))</f>
        <v>0</v>
      </c>
      <c r="B852" s="307">
        <f t="shared" si="118"/>
        <v>90</v>
      </c>
      <c r="C852" s="300">
        <f t="shared" si="119"/>
        <v>0</v>
      </c>
      <c r="D852" s="300">
        <f t="shared" si="120"/>
        <v>0</v>
      </c>
      <c r="E852" s="311">
        <f t="shared" si="121"/>
        <v>0</v>
      </c>
      <c r="F852" s="311">
        <f t="shared" si="122"/>
        <v>0</v>
      </c>
      <c r="G852" s="311">
        <f t="shared" si="117"/>
        <v>0</v>
      </c>
      <c r="H852" s="311">
        <f t="shared" si="123"/>
        <v>0</v>
      </c>
      <c r="I852" s="300">
        <f t="shared" si="124"/>
        <v>0</v>
      </c>
      <c r="J852" s="300">
        <f t="shared" si="125"/>
        <v>0</v>
      </c>
    </row>
    <row r="853" spans="1:10" x14ac:dyDescent="0.2">
      <c r="A853" s="307">
        <f>IF('Jan09'!$M96=" ",0,ROUND('Jan09'!$M96,0))</f>
        <v>0</v>
      </c>
      <c r="B853" s="307">
        <f t="shared" si="118"/>
        <v>90</v>
      </c>
      <c r="C853" s="300">
        <f t="shared" si="119"/>
        <v>0</v>
      </c>
      <c r="D853" s="300">
        <f t="shared" si="120"/>
        <v>0</v>
      </c>
      <c r="E853" s="311">
        <f t="shared" si="121"/>
        <v>0</v>
      </c>
      <c r="F853" s="311">
        <f t="shared" si="122"/>
        <v>0</v>
      </c>
      <c r="G853" s="311">
        <f t="shared" si="117"/>
        <v>0</v>
      </c>
      <c r="H853" s="311">
        <f t="shared" si="123"/>
        <v>0</v>
      </c>
      <c r="I853" s="300">
        <f t="shared" si="124"/>
        <v>0</v>
      </c>
      <c r="J853" s="300">
        <f t="shared" si="125"/>
        <v>0</v>
      </c>
    </row>
    <row r="854" spans="1:10" x14ac:dyDescent="0.2">
      <c r="A854" s="307">
        <f>IF('Jan09'!$M97=" ",0,ROUND('Jan09'!$M97,0))</f>
        <v>0</v>
      </c>
      <c r="B854" s="307">
        <f t="shared" si="118"/>
        <v>90</v>
      </c>
      <c r="C854" s="300">
        <f t="shared" si="119"/>
        <v>0</v>
      </c>
      <c r="D854" s="300">
        <f t="shared" si="120"/>
        <v>0</v>
      </c>
      <c r="E854" s="311">
        <f t="shared" si="121"/>
        <v>0</v>
      </c>
      <c r="F854" s="311">
        <f t="shared" si="122"/>
        <v>0</v>
      </c>
      <c r="G854" s="311">
        <f t="shared" si="117"/>
        <v>0</v>
      </c>
      <c r="H854" s="311">
        <f t="shared" si="123"/>
        <v>0</v>
      </c>
      <c r="I854" s="300">
        <f t="shared" si="124"/>
        <v>0</v>
      </c>
      <c r="J854" s="300">
        <f t="shared" si="125"/>
        <v>0</v>
      </c>
    </row>
    <row r="855" spans="1:10" x14ac:dyDescent="0.2">
      <c r="A855" s="307">
        <f>IF('Jan09'!$M98=" ",0,ROUND('Jan09'!$M98,0))</f>
        <v>0</v>
      </c>
      <c r="B855" s="307">
        <f t="shared" si="118"/>
        <v>90</v>
      </c>
      <c r="C855" s="300">
        <f t="shared" si="119"/>
        <v>0</v>
      </c>
      <c r="D855" s="300">
        <f t="shared" si="120"/>
        <v>0</v>
      </c>
      <c r="E855" s="311">
        <f t="shared" si="121"/>
        <v>0</v>
      </c>
      <c r="F855" s="311">
        <f t="shared" si="122"/>
        <v>0</v>
      </c>
      <c r="G855" s="311">
        <f t="shared" si="117"/>
        <v>0</v>
      </c>
      <c r="H855" s="311">
        <f t="shared" si="123"/>
        <v>0</v>
      </c>
      <c r="I855" s="300">
        <f t="shared" si="124"/>
        <v>0</v>
      </c>
      <c r="J855" s="300">
        <f t="shared" si="125"/>
        <v>0</v>
      </c>
    </row>
    <row r="856" spans="1:10" x14ac:dyDescent="0.2">
      <c r="A856" s="307">
        <f>IF('Jan09'!$M99=" ",0,ROUND('Jan09'!$M99,0))</f>
        <v>0</v>
      </c>
      <c r="B856" s="307">
        <f t="shared" si="118"/>
        <v>90</v>
      </c>
      <c r="C856" s="300">
        <f t="shared" si="119"/>
        <v>0</v>
      </c>
      <c r="D856" s="300">
        <f t="shared" si="120"/>
        <v>0</v>
      </c>
      <c r="E856" s="311">
        <f t="shared" si="121"/>
        <v>0</v>
      </c>
      <c r="F856" s="311">
        <f t="shared" si="122"/>
        <v>0</v>
      </c>
      <c r="G856" s="311">
        <f t="shared" si="117"/>
        <v>0</v>
      </c>
      <c r="H856" s="311">
        <f t="shared" si="123"/>
        <v>0</v>
      </c>
      <c r="I856" s="300">
        <f t="shared" si="124"/>
        <v>0</v>
      </c>
      <c r="J856" s="300">
        <f t="shared" si="125"/>
        <v>0</v>
      </c>
    </row>
    <row r="857" spans="1:10" x14ac:dyDescent="0.2">
      <c r="A857" s="307">
        <f>IF('Jan09'!$M100=" ",0,ROUND('Jan09'!$M100,0))</f>
        <v>0</v>
      </c>
      <c r="B857" s="307">
        <f t="shared" si="118"/>
        <v>90</v>
      </c>
      <c r="C857" s="300">
        <f t="shared" si="119"/>
        <v>0</v>
      </c>
      <c r="D857" s="300">
        <f t="shared" si="120"/>
        <v>0</v>
      </c>
      <c r="E857" s="311">
        <f t="shared" si="121"/>
        <v>0</v>
      </c>
      <c r="F857" s="311">
        <f t="shared" si="122"/>
        <v>0</v>
      </c>
      <c r="G857" s="311">
        <f t="shared" si="117"/>
        <v>0</v>
      </c>
      <c r="H857" s="311">
        <f t="shared" si="123"/>
        <v>0</v>
      </c>
      <c r="I857" s="300">
        <f t="shared" si="124"/>
        <v>0</v>
      </c>
      <c r="J857" s="300">
        <f t="shared" si="125"/>
        <v>0</v>
      </c>
    </row>
    <row r="858" spans="1:10" x14ac:dyDescent="0.2">
      <c r="A858" s="307">
        <f>IF('Jan09'!$M101=" ",0,ROUND('Jan09'!$M101,0))</f>
        <v>0</v>
      </c>
      <c r="B858" s="307">
        <f t="shared" si="118"/>
        <v>90</v>
      </c>
      <c r="C858" s="300">
        <f t="shared" si="119"/>
        <v>0</v>
      </c>
      <c r="D858" s="300">
        <f t="shared" si="120"/>
        <v>0</v>
      </c>
      <c r="E858" s="311">
        <f t="shared" si="121"/>
        <v>0</v>
      </c>
      <c r="F858" s="311">
        <f t="shared" si="122"/>
        <v>0</v>
      </c>
      <c r="G858" s="311">
        <f t="shared" si="117"/>
        <v>0</v>
      </c>
      <c r="H858" s="311">
        <f t="shared" si="123"/>
        <v>0</v>
      </c>
      <c r="I858" s="300">
        <f t="shared" si="124"/>
        <v>0</v>
      </c>
      <c r="J858" s="300">
        <f t="shared" si="125"/>
        <v>0</v>
      </c>
    </row>
    <row r="859" spans="1:10" x14ac:dyDescent="0.2">
      <c r="A859" s="307">
        <f>IF('Jan09'!$M102=" ",0,ROUND('Jan09'!$M102,0))</f>
        <v>0</v>
      </c>
      <c r="B859" s="307">
        <f t="shared" si="118"/>
        <v>90</v>
      </c>
      <c r="C859" s="300">
        <f t="shared" si="119"/>
        <v>0</v>
      </c>
      <c r="D859" s="300">
        <f t="shared" si="120"/>
        <v>0</v>
      </c>
      <c r="E859" s="311">
        <f t="shared" si="121"/>
        <v>0</v>
      </c>
      <c r="F859" s="311">
        <f t="shared" si="122"/>
        <v>0</v>
      </c>
      <c r="G859" s="311">
        <f t="shared" si="117"/>
        <v>0</v>
      </c>
      <c r="H859" s="311">
        <f t="shared" si="123"/>
        <v>0</v>
      </c>
      <c r="I859" s="300">
        <f t="shared" si="124"/>
        <v>0</v>
      </c>
      <c r="J859" s="300">
        <f t="shared" si="125"/>
        <v>0</v>
      </c>
    </row>
    <row r="860" spans="1:10" x14ac:dyDescent="0.2">
      <c r="A860" s="307">
        <f>IF('Jan09'!$M103=" ",0,ROUND('Jan09'!$M103,0))</f>
        <v>0</v>
      </c>
      <c r="B860" s="307">
        <f t="shared" si="118"/>
        <v>90</v>
      </c>
      <c r="C860" s="300">
        <f t="shared" si="119"/>
        <v>0</v>
      </c>
      <c r="D860" s="300">
        <f t="shared" si="120"/>
        <v>0</v>
      </c>
      <c r="E860" s="311">
        <f t="shared" si="121"/>
        <v>0</v>
      </c>
      <c r="F860" s="311">
        <f t="shared" si="122"/>
        <v>0</v>
      </c>
      <c r="G860" s="311">
        <f t="shared" si="117"/>
        <v>0</v>
      </c>
      <c r="H860" s="311">
        <f t="shared" si="123"/>
        <v>0</v>
      </c>
      <c r="I860" s="300">
        <f t="shared" si="124"/>
        <v>0</v>
      </c>
      <c r="J860" s="300">
        <f t="shared" si="125"/>
        <v>0</v>
      </c>
    </row>
    <row r="861" spans="1:10" x14ac:dyDescent="0.2">
      <c r="A861" s="307">
        <f>IF('Jan09'!$M104=" ",0,ROUND('Jan09'!$M104,0))</f>
        <v>0</v>
      </c>
      <c r="B861" s="307">
        <f t="shared" si="118"/>
        <v>90</v>
      </c>
      <c r="C861" s="300">
        <f t="shared" si="119"/>
        <v>0</v>
      </c>
      <c r="D861" s="300">
        <f t="shared" si="120"/>
        <v>0</v>
      </c>
      <c r="E861" s="311">
        <f t="shared" si="121"/>
        <v>0</v>
      </c>
      <c r="F861" s="311">
        <f t="shared" si="122"/>
        <v>0</v>
      </c>
      <c r="G861" s="311">
        <f t="shared" si="117"/>
        <v>0</v>
      </c>
      <c r="H861" s="311">
        <f t="shared" si="123"/>
        <v>0</v>
      </c>
      <c r="I861" s="300">
        <f t="shared" si="124"/>
        <v>0</v>
      </c>
      <c r="J861" s="300">
        <f t="shared" si="125"/>
        <v>0</v>
      </c>
    </row>
    <row r="862" spans="1:10" x14ac:dyDescent="0.2">
      <c r="A862" s="307">
        <f>IF('Jan09'!$M105=" ",0,ROUND('Jan09'!$M105,0))</f>
        <v>0</v>
      </c>
      <c r="B862" s="307">
        <f t="shared" si="118"/>
        <v>90</v>
      </c>
      <c r="C862" s="300">
        <f t="shared" si="119"/>
        <v>0</v>
      </c>
      <c r="D862" s="300">
        <f t="shared" si="120"/>
        <v>0</v>
      </c>
      <c r="E862" s="311">
        <f t="shared" si="121"/>
        <v>0</v>
      </c>
      <c r="F862" s="311">
        <f t="shared" si="122"/>
        <v>0</v>
      </c>
      <c r="G862" s="311">
        <f t="shared" si="117"/>
        <v>0</v>
      </c>
      <c r="H862" s="311">
        <f t="shared" si="123"/>
        <v>0</v>
      </c>
      <c r="I862" s="300">
        <f t="shared" si="124"/>
        <v>0</v>
      </c>
      <c r="J862" s="300">
        <f t="shared" si="125"/>
        <v>0</v>
      </c>
    </row>
    <row r="863" spans="1:10" x14ac:dyDescent="0.2">
      <c r="A863" s="307">
        <f>IF('Feb09'!$M11=" ",0,ROUND('Feb09'!$M11,0))</f>
        <v>0</v>
      </c>
      <c r="B863" s="307">
        <f t="shared" si="118"/>
        <v>90</v>
      </c>
      <c r="C863" s="300">
        <f t="shared" si="119"/>
        <v>0</v>
      </c>
      <c r="D863" s="300">
        <f t="shared" si="120"/>
        <v>0</v>
      </c>
      <c r="E863" s="311">
        <f t="shared" si="121"/>
        <v>0</v>
      </c>
      <c r="F863" s="311">
        <f t="shared" si="122"/>
        <v>0</v>
      </c>
      <c r="G863" s="311">
        <f t="shared" si="117"/>
        <v>0</v>
      </c>
      <c r="H863" s="311">
        <f t="shared" si="123"/>
        <v>0</v>
      </c>
      <c r="I863" s="300">
        <f t="shared" si="124"/>
        <v>0</v>
      </c>
      <c r="J863" s="300">
        <f t="shared" si="125"/>
        <v>0</v>
      </c>
    </row>
    <row r="864" spans="1:10" x14ac:dyDescent="0.2">
      <c r="A864" s="307">
        <f>IF('Feb09'!$M12=" ",0,ROUND('Feb09'!$M12,0))</f>
        <v>0</v>
      </c>
      <c r="B864" s="307">
        <f t="shared" si="118"/>
        <v>90</v>
      </c>
      <c r="C864" s="300">
        <f t="shared" si="119"/>
        <v>0</v>
      </c>
      <c r="D864" s="300">
        <f t="shared" si="120"/>
        <v>0</v>
      </c>
      <c r="E864" s="311">
        <f t="shared" si="121"/>
        <v>0</v>
      </c>
      <c r="F864" s="311">
        <f t="shared" si="122"/>
        <v>0</v>
      </c>
      <c r="G864" s="311">
        <f t="shared" si="117"/>
        <v>0</v>
      </c>
      <c r="H864" s="311">
        <f t="shared" si="123"/>
        <v>0</v>
      </c>
      <c r="I864" s="300">
        <f t="shared" si="124"/>
        <v>0</v>
      </c>
      <c r="J864" s="300">
        <f t="shared" si="125"/>
        <v>0</v>
      </c>
    </row>
    <row r="865" spans="1:10" x14ac:dyDescent="0.2">
      <c r="A865" s="307">
        <f>IF('Feb09'!$M13=" ",0,ROUND('Feb09'!$M13,0))</f>
        <v>0</v>
      </c>
      <c r="B865" s="307">
        <f t="shared" si="118"/>
        <v>90</v>
      </c>
      <c r="C865" s="300">
        <f t="shared" si="119"/>
        <v>0</v>
      </c>
      <c r="D865" s="300">
        <f t="shared" si="120"/>
        <v>0</v>
      </c>
      <c r="E865" s="311">
        <f t="shared" si="121"/>
        <v>0</v>
      </c>
      <c r="F865" s="311">
        <f t="shared" si="122"/>
        <v>0</v>
      </c>
      <c r="G865" s="311">
        <f t="shared" si="117"/>
        <v>0</v>
      </c>
      <c r="H865" s="311">
        <f t="shared" si="123"/>
        <v>0</v>
      </c>
      <c r="I865" s="300">
        <f t="shared" si="124"/>
        <v>0</v>
      </c>
      <c r="J865" s="300">
        <f t="shared" si="125"/>
        <v>0</v>
      </c>
    </row>
    <row r="866" spans="1:10" x14ac:dyDescent="0.2">
      <c r="A866" s="307">
        <f>IF('Feb09'!$M14=" ",0,ROUND('Feb09'!$M14,0))</f>
        <v>0</v>
      </c>
      <c r="B866" s="307">
        <f t="shared" si="118"/>
        <v>90</v>
      </c>
      <c r="C866" s="300">
        <f t="shared" si="119"/>
        <v>0</v>
      </c>
      <c r="D866" s="300">
        <f t="shared" si="120"/>
        <v>0</v>
      </c>
      <c r="E866" s="311">
        <f t="shared" si="121"/>
        <v>0</v>
      </c>
      <c r="F866" s="311">
        <f t="shared" si="122"/>
        <v>0</v>
      </c>
      <c r="G866" s="311">
        <f t="shared" si="117"/>
        <v>0</v>
      </c>
      <c r="H866" s="311">
        <f t="shared" si="123"/>
        <v>0</v>
      </c>
      <c r="I866" s="300">
        <f t="shared" si="124"/>
        <v>0</v>
      </c>
      <c r="J866" s="300">
        <f t="shared" si="125"/>
        <v>0</v>
      </c>
    </row>
    <row r="867" spans="1:10" x14ac:dyDescent="0.2">
      <c r="A867" s="307">
        <f>IF('Feb09'!$M15=" ",0,ROUND('Feb09'!$M15,0))</f>
        <v>0</v>
      </c>
      <c r="B867" s="307">
        <f t="shared" si="118"/>
        <v>90</v>
      </c>
      <c r="C867" s="300">
        <f t="shared" si="119"/>
        <v>0</v>
      </c>
      <c r="D867" s="300">
        <f t="shared" si="120"/>
        <v>0</v>
      </c>
      <c r="E867" s="311">
        <f t="shared" si="121"/>
        <v>0</v>
      </c>
      <c r="F867" s="311">
        <f t="shared" si="122"/>
        <v>0</v>
      </c>
      <c r="G867" s="311">
        <f t="shared" si="117"/>
        <v>0</v>
      </c>
      <c r="H867" s="311">
        <f t="shared" si="123"/>
        <v>0</v>
      </c>
      <c r="I867" s="300">
        <f t="shared" si="124"/>
        <v>0</v>
      </c>
      <c r="J867" s="300">
        <f t="shared" si="125"/>
        <v>0</v>
      </c>
    </row>
    <row r="868" spans="1:10" x14ac:dyDescent="0.2">
      <c r="A868" s="307">
        <f>IF('Feb09'!$M16=" ",0,ROUND('Feb09'!$M16,0))</f>
        <v>0</v>
      </c>
      <c r="B868" s="307">
        <f t="shared" si="118"/>
        <v>90</v>
      </c>
      <c r="C868" s="300">
        <f t="shared" si="119"/>
        <v>0</v>
      </c>
      <c r="D868" s="300">
        <f t="shared" si="120"/>
        <v>0</v>
      </c>
      <c r="E868" s="311">
        <f t="shared" si="121"/>
        <v>0</v>
      </c>
      <c r="F868" s="311">
        <f t="shared" si="122"/>
        <v>0</v>
      </c>
      <c r="G868" s="311">
        <f t="shared" si="117"/>
        <v>0</v>
      </c>
      <c r="H868" s="311">
        <f t="shared" si="123"/>
        <v>0</v>
      </c>
      <c r="I868" s="300">
        <f t="shared" si="124"/>
        <v>0</v>
      </c>
      <c r="J868" s="300">
        <f t="shared" si="125"/>
        <v>0</v>
      </c>
    </row>
    <row r="869" spans="1:10" x14ac:dyDescent="0.2">
      <c r="A869" s="307">
        <f>IF('Feb09'!$M17=" ",0,ROUND('Feb09'!$M17,0))</f>
        <v>0</v>
      </c>
      <c r="B869" s="307">
        <f t="shared" si="118"/>
        <v>90</v>
      </c>
      <c r="C869" s="300">
        <f t="shared" si="119"/>
        <v>0</v>
      </c>
      <c r="D869" s="300">
        <f t="shared" si="120"/>
        <v>0</v>
      </c>
      <c r="E869" s="311">
        <f t="shared" si="121"/>
        <v>0</v>
      </c>
      <c r="F869" s="311">
        <f t="shared" si="122"/>
        <v>0</v>
      </c>
      <c r="G869" s="311">
        <f t="shared" si="117"/>
        <v>0</v>
      </c>
      <c r="H869" s="311">
        <f t="shared" si="123"/>
        <v>0</v>
      </c>
      <c r="I869" s="300">
        <f t="shared" si="124"/>
        <v>0</v>
      </c>
      <c r="J869" s="300">
        <f t="shared" si="125"/>
        <v>0</v>
      </c>
    </row>
    <row r="870" spans="1:10" x14ac:dyDescent="0.2">
      <c r="A870" s="307">
        <f>IF('Feb09'!$M18=" ",0,ROUND('Feb09'!$M18,0))</f>
        <v>0</v>
      </c>
      <c r="B870" s="307">
        <f t="shared" si="118"/>
        <v>90</v>
      </c>
      <c r="C870" s="300">
        <f t="shared" si="119"/>
        <v>0</v>
      </c>
      <c r="D870" s="300">
        <f t="shared" si="120"/>
        <v>0</v>
      </c>
      <c r="E870" s="311">
        <f t="shared" si="121"/>
        <v>0</v>
      </c>
      <c r="F870" s="311">
        <f t="shared" si="122"/>
        <v>0</v>
      </c>
      <c r="G870" s="311">
        <f t="shared" si="117"/>
        <v>0</v>
      </c>
      <c r="H870" s="311">
        <f t="shared" si="123"/>
        <v>0</v>
      </c>
      <c r="I870" s="300">
        <f t="shared" si="124"/>
        <v>0</v>
      </c>
      <c r="J870" s="300">
        <f t="shared" si="125"/>
        <v>0</v>
      </c>
    </row>
    <row r="871" spans="1:10" x14ac:dyDescent="0.2">
      <c r="A871" s="307">
        <f>IF('Feb09'!$M19=" ",0,ROUND('Feb09'!$M19,0))</f>
        <v>0</v>
      </c>
      <c r="B871" s="307">
        <f t="shared" si="118"/>
        <v>90</v>
      </c>
      <c r="C871" s="300">
        <f t="shared" si="119"/>
        <v>0</v>
      </c>
      <c r="D871" s="300">
        <f t="shared" si="120"/>
        <v>0</v>
      </c>
      <c r="E871" s="311">
        <f t="shared" si="121"/>
        <v>0</v>
      </c>
      <c r="F871" s="311">
        <f t="shared" si="122"/>
        <v>0</v>
      </c>
      <c r="G871" s="311">
        <f t="shared" si="117"/>
        <v>0</v>
      </c>
      <c r="H871" s="311">
        <f t="shared" si="123"/>
        <v>0</v>
      </c>
      <c r="I871" s="300">
        <f t="shared" si="124"/>
        <v>0</v>
      </c>
      <c r="J871" s="300">
        <f t="shared" si="125"/>
        <v>0</v>
      </c>
    </row>
    <row r="872" spans="1:10" x14ac:dyDescent="0.2">
      <c r="A872" s="307">
        <f>IF('Feb09'!$M20=" ",0,ROUND('Feb09'!$M20,0))</f>
        <v>0</v>
      </c>
      <c r="B872" s="307">
        <f t="shared" si="118"/>
        <v>90</v>
      </c>
      <c r="C872" s="300">
        <f t="shared" si="119"/>
        <v>0</v>
      </c>
      <c r="D872" s="300">
        <f t="shared" si="120"/>
        <v>0</v>
      </c>
      <c r="E872" s="311">
        <f t="shared" si="121"/>
        <v>0</v>
      </c>
      <c r="F872" s="311">
        <f t="shared" si="122"/>
        <v>0</v>
      </c>
      <c r="G872" s="311">
        <f t="shared" si="117"/>
        <v>0</v>
      </c>
      <c r="H872" s="311">
        <f t="shared" si="123"/>
        <v>0</v>
      </c>
      <c r="I872" s="300">
        <f t="shared" si="124"/>
        <v>0</v>
      </c>
      <c r="J872" s="300">
        <f t="shared" si="125"/>
        <v>0</v>
      </c>
    </row>
    <row r="873" spans="1:10" x14ac:dyDescent="0.2">
      <c r="A873" s="307">
        <f>IF('Feb09'!$M21=" ",0,ROUND('Feb09'!$M21,0))</f>
        <v>0</v>
      </c>
      <c r="B873" s="307">
        <f t="shared" si="118"/>
        <v>90</v>
      </c>
      <c r="C873" s="300">
        <f t="shared" si="119"/>
        <v>0</v>
      </c>
      <c r="D873" s="300">
        <f t="shared" si="120"/>
        <v>0</v>
      </c>
      <c r="E873" s="311">
        <f t="shared" si="121"/>
        <v>0</v>
      </c>
      <c r="F873" s="311">
        <f t="shared" si="122"/>
        <v>0</v>
      </c>
      <c r="G873" s="311">
        <f t="shared" si="117"/>
        <v>0</v>
      </c>
      <c r="H873" s="311">
        <f t="shared" si="123"/>
        <v>0</v>
      </c>
      <c r="I873" s="300">
        <f t="shared" si="124"/>
        <v>0</v>
      </c>
      <c r="J873" s="300">
        <f t="shared" si="125"/>
        <v>0</v>
      </c>
    </row>
    <row r="874" spans="1:10" x14ac:dyDescent="0.2">
      <c r="A874" s="307">
        <f>IF('Feb09'!$M22=" ",0,ROUND('Feb09'!$M22,0))</f>
        <v>0</v>
      </c>
      <c r="B874" s="307">
        <f t="shared" si="118"/>
        <v>90</v>
      </c>
      <c r="C874" s="300">
        <f t="shared" si="119"/>
        <v>0</v>
      </c>
      <c r="D874" s="300">
        <f t="shared" si="120"/>
        <v>0</v>
      </c>
      <c r="E874" s="311">
        <f t="shared" si="121"/>
        <v>0</v>
      </c>
      <c r="F874" s="311">
        <f t="shared" si="122"/>
        <v>0</v>
      </c>
      <c r="G874" s="311">
        <f t="shared" si="117"/>
        <v>0</v>
      </c>
      <c r="H874" s="311">
        <f t="shared" si="123"/>
        <v>0</v>
      </c>
      <c r="I874" s="300">
        <f t="shared" si="124"/>
        <v>0</v>
      </c>
      <c r="J874" s="300">
        <f t="shared" si="125"/>
        <v>0</v>
      </c>
    </row>
    <row r="875" spans="1:10" x14ac:dyDescent="0.2">
      <c r="A875" s="307">
        <f>IF('Feb09'!$M23=" ",0,ROUND('Feb09'!$M23,0))</f>
        <v>0</v>
      </c>
      <c r="B875" s="307">
        <f t="shared" si="118"/>
        <v>90</v>
      </c>
      <c r="C875" s="300">
        <f t="shared" si="119"/>
        <v>0</v>
      </c>
      <c r="D875" s="300">
        <f t="shared" si="120"/>
        <v>0</v>
      </c>
      <c r="E875" s="311">
        <f t="shared" si="121"/>
        <v>0</v>
      </c>
      <c r="F875" s="311">
        <f t="shared" si="122"/>
        <v>0</v>
      </c>
      <c r="G875" s="311">
        <f t="shared" si="117"/>
        <v>0</v>
      </c>
      <c r="H875" s="311">
        <f t="shared" si="123"/>
        <v>0</v>
      </c>
      <c r="I875" s="300">
        <f t="shared" si="124"/>
        <v>0</v>
      </c>
      <c r="J875" s="300">
        <f t="shared" si="125"/>
        <v>0</v>
      </c>
    </row>
    <row r="876" spans="1:10" x14ac:dyDescent="0.2">
      <c r="A876" s="307">
        <f>IF('Feb09'!$M24=" ",0,ROUND('Feb09'!$M24,0))</f>
        <v>0</v>
      </c>
      <c r="B876" s="307">
        <f t="shared" si="118"/>
        <v>90</v>
      </c>
      <c r="C876" s="300">
        <f t="shared" si="119"/>
        <v>0</v>
      </c>
      <c r="D876" s="300">
        <f t="shared" si="120"/>
        <v>0</v>
      </c>
      <c r="E876" s="311">
        <f t="shared" si="121"/>
        <v>0</v>
      </c>
      <c r="F876" s="311">
        <f t="shared" si="122"/>
        <v>0</v>
      </c>
      <c r="G876" s="311">
        <f t="shared" si="117"/>
        <v>0</v>
      </c>
      <c r="H876" s="311">
        <f t="shared" si="123"/>
        <v>0</v>
      </c>
      <c r="I876" s="300">
        <f t="shared" si="124"/>
        <v>0</v>
      </c>
      <c r="J876" s="300">
        <f t="shared" si="125"/>
        <v>0</v>
      </c>
    </row>
    <row r="877" spans="1:10" x14ac:dyDescent="0.2">
      <c r="A877" s="307">
        <f>IF('Feb09'!$M25=" ",0,ROUND('Feb09'!$M25,0))</f>
        <v>0</v>
      </c>
      <c r="B877" s="307">
        <f t="shared" si="118"/>
        <v>90</v>
      </c>
      <c r="C877" s="300">
        <f t="shared" si="119"/>
        <v>0</v>
      </c>
      <c r="D877" s="300">
        <f t="shared" si="120"/>
        <v>0</v>
      </c>
      <c r="E877" s="311">
        <f t="shared" si="121"/>
        <v>0</v>
      </c>
      <c r="F877" s="311">
        <f t="shared" si="122"/>
        <v>0</v>
      </c>
      <c r="G877" s="311">
        <f t="shared" si="117"/>
        <v>0</v>
      </c>
      <c r="H877" s="311">
        <f t="shared" si="123"/>
        <v>0</v>
      </c>
      <c r="I877" s="300">
        <f t="shared" si="124"/>
        <v>0</v>
      </c>
      <c r="J877" s="300">
        <f t="shared" si="125"/>
        <v>0</v>
      </c>
    </row>
    <row r="878" spans="1:10" x14ac:dyDescent="0.2">
      <c r="A878" s="307">
        <f>IF('Feb09'!$M26=" ",0,ROUND('Feb09'!$M26,0))</f>
        <v>0</v>
      </c>
      <c r="B878" s="307">
        <f t="shared" si="118"/>
        <v>90</v>
      </c>
      <c r="C878" s="300">
        <f t="shared" si="119"/>
        <v>0</v>
      </c>
      <c r="D878" s="300">
        <f t="shared" si="120"/>
        <v>0</v>
      </c>
      <c r="E878" s="311">
        <f t="shared" si="121"/>
        <v>0</v>
      </c>
      <c r="F878" s="311">
        <f t="shared" si="122"/>
        <v>0</v>
      </c>
      <c r="G878" s="311">
        <f t="shared" si="117"/>
        <v>0</v>
      </c>
      <c r="H878" s="311">
        <f t="shared" si="123"/>
        <v>0</v>
      </c>
      <c r="I878" s="300">
        <f t="shared" si="124"/>
        <v>0</v>
      </c>
      <c r="J878" s="300">
        <f t="shared" si="125"/>
        <v>0</v>
      </c>
    </row>
    <row r="879" spans="1:10" x14ac:dyDescent="0.2">
      <c r="A879" s="307">
        <f>IF('Feb09'!$M27=" ",0,ROUND('Feb09'!$M27,0))</f>
        <v>0</v>
      </c>
      <c r="B879" s="307">
        <f t="shared" si="118"/>
        <v>90</v>
      </c>
      <c r="C879" s="300">
        <f t="shared" si="119"/>
        <v>0</v>
      </c>
      <c r="D879" s="300">
        <f t="shared" si="120"/>
        <v>0</v>
      </c>
      <c r="E879" s="311">
        <f t="shared" si="121"/>
        <v>0</v>
      </c>
      <c r="F879" s="311">
        <f t="shared" si="122"/>
        <v>0</v>
      </c>
      <c r="G879" s="311">
        <f t="shared" si="117"/>
        <v>0</v>
      </c>
      <c r="H879" s="311">
        <f t="shared" si="123"/>
        <v>0</v>
      </c>
      <c r="I879" s="300">
        <f t="shared" si="124"/>
        <v>0</v>
      </c>
      <c r="J879" s="300">
        <f t="shared" si="125"/>
        <v>0</v>
      </c>
    </row>
    <row r="880" spans="1:10" x14ac:dyDescent="0.2">
      <c r="A880" s="307">
        <f>IF('Feb09'!$M28=" ",0,ROUND('Feb09'!$M28,0))</f>
        <v>0</v>
      </c>
      <c r="B880" s="307">
        <f t="shared" si="118"/>
        <v>90</v>
      </c>
      <c r="C880" s="300">
        <f t="shared" si="119"/>
        <v>0</v>
      </c>
      <c r="D880" s="300">
        <f t="shared" si="120"/>
        <v>0</v>
      </c>
      <c r="E880" s="311">
        <f t="shared" si="121"/>
        <v>0</v>
      </c>
      <c r="F880" s="311">
        <f t="shared" si="122"/>
        <v>0</v>
      </c>
      <c r="G880" s="311">
        <f t="shared" si="117"/>
        <v>0</v>
      </c>
      <c r="H880" s="311">
        <f t="shared" si="123"/>
        <v>0</v>
      </c>
      <c r="I880" s="300">
        <f t="shared" si="124"/>
        <v>0</v>
      </c>
      <c r="J880" s="300">
        <f t="shared" si="125"/>
        <v>0</v>
      </c>
    </row>
    <row r="881" spans="1:10" x14ac:dyDescent="0.2">
      <c r="A881" s="307">
        <f>IF('Feb09'!$M29=" ",0,ROUND('Feb09'!$M29,0))</f>
        <v>0</v>
      </c>
      <c r="B881" s="307">
        <f t="shared" si="118"/>
        <v>90</v>
      </c>
      <c r="C881" s="300">
        <f t="shared" si="119"/>
        <v>0</v>
      </c>
      <c r="D881" s="300">
        <f t="shared" si="120"/>
        <v>0</v>
      </c>
      <c r="E881" s="311">
        <f t="shared" si="121"/>
        <v>0</v>
      </c>
      <c r="F881" s="311">
        <f t="shared" si="122"/>
        <v>0</v>
      </c>
      <c r="G881" s="311">
        <f t="shared" si="117"/>
        <v>0</v>
      </c>
      <c r="H881" s="311">
        <f t="shared" si="123"/>
        <v>0</v>
      </c>
      <c r="I881" s="300">
        <f t="shared" si="124"/>
        <v>0</v>
      </c>
      <c r="J881" s="300">
        <f t="shared" si="125"/>
        <v>0</v>
      </c>
    </row>
    <row r="882" spans="1:10" x14ac:dyDescent="0.2">
      <c r="A882" s="307">
        <f>IF('Feb09'!$M30=" ",0,ROUND('Feb09'!$M30,0))</f>
        <v>0</v>
      </c>
      <c r="B882" s="307">
        <f t="shared" si="118"/>
        <v>90</v>
      </c>
      <c r="C882" s="300">
        <f t="shared" si="119"/>
        <v>0</v>
      </c>
      <c r="D882" s="300">
        <f t="shared" si="120"/>
        <v>0</v>
      </c>
      <c r="E882" s="311">
        <f t="shared" si="121"/>
        <v>0</v>
      </c>
      <c r="F882" s="311">
        <f t="shared" si="122"/>
        <v>0</v>
      </c>
      <c r="G882" s="311">
        <f t="shared" si="117"/>
        <v>0</v>
      </c>
      <c r="H882" s="311">
        <f t="shared" si="123"/>
        <v>0</v>
      </c>
      <c r="I882" s="300">
        <f t="shared" si="124"/>
        <v>0</v>
      </c>
      <c r="J882" s="300">
        <f t="shared" si="125"/>
        <v>0</v>
      </c>
    </row>
    <row r="883" spans="1:10" x14ac:dyDescent="0.2">
      <c r="A883" s="307">
        <f>IF('Feb09'!$M36=" ",0,ROUND('Feb09'!$M36,0))</f>
        <v>0</v>
      </c>
      <c r="B883" s="307">
        <f t="shared" si="118"/>
        <v>90</v>
      </c>
      <c r="C883" s="300">
        <f t="shared" si="119"/>
        <v>0</v>
      </c>
      <c r="D883" s="300">
        <f t="shared" si="120"/>
        <v>0</v>
      </c>
      <c r="E883" s="311">
        <f t="shared" si="121"/>
        <v>0</v>
      </c>
      <c r="F883" s="311">
        <f t="shared" si="122"/>
        <v>0</v>
      </c>
      <c r="G883" s="311">
        <f t="shared" si="117"/>
        <v>0</v>
      </c>
      <c r="H883" s="311">
        <f t="shared" si="123"/>
        <v>0</v>
      </c>
      <c r="I883" s="300">
        <f t="shared" si="124"/>
        <v>0</v>
      </c>
      <c r="J883" s="300">
        <f t="shared" si="125"/>
        <v>0</v>
      </c>
    </row>
    <row r="884" spans="1:10" x14ac:dyDescent="0.2">
      <c r="A884" s="307">
        <f>IF('Feb09'!$M37=" ",0,ROUND('Feb09'!$M37,0))</f>
        <v>0</v>
      </c>
      <c r="B884" s="307">
        <f t="shared" si="118"/>
        <v>90</v>
      </c>
      <c r="C884" s="300">
        <f t="shared" si="119"/>
        <v>0</v>
      </c>
      <c r="D884" s="300">
        <f t="shared" si="120"/>
        <v>0</v>
      </c>
      <c r="E884" s="311">
        <f t="shared" si="121"/>
        <v>0</v>
      </c>
      <c r="F884" s="311">
        <f t="shared" si="122"/>
        <v>0</v>
      </c>
      <c r="G884" s="311">
        <f t="shared" si="117"/>
        <v>0</v>
      </c>
      <c r="H884" s="311">
        <f t="shared" si="123"/>
        <v>0</v>
      </c>
      <c r="I884" s="300">
        <f t="shared" si="124"/>
        <v>0</v>
      </c>
      <c r="J884" s="300">
        <f t="shared" si="125"/>
        <v>0</v>
      </c>
    </row>
    <row r="885" spans="1:10" x14ac:dyDescent="0.2">
      <c r="A885" s="307">
        <f>IF('Feb09'!$M38=" ",0,ROUND('Feb09'!$M38,0))</f>
        <v>0</v>
      </c>
      <c r="B885" s="307">
        <f t="shared" si="118"/>
        <v>90</v>
      </c>
      <c r="C885" s="300">
        <f t="shared" si="119"/>
        <v>0</v>
      </c>
      <c r="D885" s="300">
        <f t="shared" si="120"/>
        <v>0</v>
      </c>
      <c r="E885" s="311">
        <f t="shared" si="121"/>
        <v>0</v>
      </c>
      <c r="F885" s="311">
        <f t="shared" si="122"/>
        <v>0</v>
      </c>
      <c r="G885" s="311">
        <f t="shared" si="117"/>
        <v>0</v>
      </c>
      <c r="H885" s="311">
        <f t="shared" si="123"/>
        <v>0</v>
      </c>
      <c r="I885" s="300">
        <f t="shared" si="124"/>
        <v>0</v>
      </c>
      <c r="J885" s="300">
        <f t="shared" si="125"/>
        <v>0</v>
      </c>
    </row>
    <row r="886" spans="1:10" x14ac:dyDescent="0.2">
      <c r="A886" s="307">
        <f>IF('Feb09'!$M39=" ",0,ROUND('Feb09'!$M39,0))</f>
        <v>0</v>
      </c>
      <c r="B886" s="307">
        <f t="shared" si="118"/>
        <v>90</v>
      </c>
      <c r="C886" s="300">
        <f t="shared" si="119"/>
        <v>0</v>
      </c>
      <c r="D886" s="300">
        <f t="shared" si="120"/>
        <v>0</v>
      </c>
      <c r="E886" s="311">
        <f t="shared" si="121"/>
        <v>0</v>
      </c>
      <c r="F886" s="311">
        <f t="shared" si="122"/>
        <v>0</v>
      </c>
      <c r="G886" s="311">
        <f t="shared" si="117"/>
        <v>0</v>
      </c>
      <c r="H886" s="311">
        <f t="shared" si="123"/>
        <v>0</v>
      </c>
      <c r="I886" s="300">
        <f t="shared" si="124"/>
        <v>0</v>
      </c>
      <c r="J886" s="300">
        <f t="shared" si="125"/>
        <v>0</v>
      </c>
    </row>
    <row r="887" spans="1:10" x14ac:dyDescent="0.2">
      <c r="A887" s="307">
        <f>IF('Feb09'!$M40=" ",0,ROUND('Feb09'!$M40,0))</f>
        <v>0</v>
      </c>
      <c r="B887" s="307">
        <f t="shared" si="118"/>
        <v>90</v>
      </c>
      <c r="C887" s="300">
        <f t="shared" si="119"/>
        <v>0</v>
      </c>
      <c r="D887" s="300">
        <f t="shared" si="120"/>
        <v>0</v>
      </c>
      <c r="E887" s="311">
        <f t="shared" si="121"/>
        <v>0</v>
      </c>
      <c r="F887" s="311">
        <f t="shared" si="122"/>
        <v>0</v>
      </c>
      <c r="G887" s="311">
        <f t="shared" si="117"/>
        <v>0</v>
      </c>
      <c r="H887" s="311">
        <f t="shared" si="123"/>
        <v>0</v>
      </c>
      <c r="I887" s="300">
        <f t="shared" si="124"/>
        <v>0</v>
      </c>
      <c r="J887" s="300">
        <f t="shared" si="125"/>
        <v>0</v>
      </c>
    </row>
    <row r="888" spans="1:10" x14ac:dyDescent="0.2">
      <c r="A888" s="307">
        <f>IF('Feb09'!$M41=" ",0,ROUND('Feb09'!$M41,0))</f>
        <v>0</v>
      </c>
      <c r="B888" s="307">
        <f t="shared" si="118"/>
        <v>90</v>
      </c>
      <c r="C888" s="300">
        <f t="shared" si="119"/>
        <v>0</v>
      </c>
      <c r="D888" s="300">
        <f t="shared" si="120"/>
        <v>0</v>
      </c>
      <c r="E888" s="311">
        <f t="shared" si="121"/>
        <v>0</v>
      </c>
      <c r="F888" s="311">
        <f t="shared" si="122"/>
        <v>0</v>
      </c>
      <c r="G888" s="311">
        <f t="shared" si="117"/>
        <v>0</v>
      </c>
      <c r="H888" s="311">
        <f t="shared" si="123"/>
        <v>0</v>
      </c>
      <c r="I888" s="300">
        <f t="shared" si="124"/>
        <v>0</v>
      </c>
      <c r="J888" s="300">
        <f t="shared" si="125"/>
        <v>0</v>
      </c>
    </row>
    <row r="889" spans="1:10" x14ac:dyDescent="0.2">
      <c r="A889" s="307">
        <f>IF('Feb09'!$M42=" ",0,ROUND('Feb09'!$M42,0))</f>
        <v>0</v>
      </c>
      <c r="B889" s="307">
        <f t="shared" si="118"/>
        <v>90</v>
      </c>
      <c r="C889" s="300">
        <f t="shared" si="119"/>
        <v>0</v>
      </c>
      <c r="D889" s="300">
        <f t="shared" si="120"/>
        <v>0</v>
      </c>
      <c r="E889" s="311">
        <f t="shared" si="121"/>
        <v>0</v>
      </c>
      <c r="F889" s="311">
        <f t="shared" si="122"/>
        <v>0</v>
      </c>
      <c r="G889" s="311">
        <f t="shared" si="117"/>
        <v>0</v>
      </c>
      <c r="H889" s="311">
        <f t="shared" si="123"/>
        <v>0</v>
      </c>
      <c r="I889" s="300">
        <f t="shared" si="124"/>
        <v>0</v>
      </c>
      <c r="J889" s="300">
        <f t="shared" si="125"/>
        <v>0</v>
      </c>
    </row>
    <row r="890" spans="1:10" x14ac:dyDescent="0.2">
      <c r="A890" s="307">
        <f>IF('Feb09'!$M43=" ",0,ROUND('Feb09'!$M43,0))</f>
        <v>0</v>
      </c>
      <c r="B890" s="307">
        <f t="shared" si="118"/>
        <v>90</v>
      </c>
      <c r="C890" s="300">
        <f t="shared" si="119"/>
        <v>0</v>
      </c>
      <c r="D890" s="300">
        <f t="shared" si="120"/>
        <v>0</v>
      </c>
      <c r="E890" s="311">
        <f t="shared" si="121"/>
        <v>0</v>
      </c>
      <c r="F890" s="311">
        <f t="shared" si="122"/>
        <v>0</v>
      </c>
      <c r="G890" s="311">
        <f t="shared" si="117"/>
        <v>0</v>
      </c>
      <c r="H890" s="311">
        <f t="shared" si="123"/>
        <v>0</v>
      </c>
      <c r="I890" s="300">
        <f t="shared" si="124"/>
        <v>0</v>
      </c>
      <c r="J890" s="300">
        <f t="shared" si="125"/>
        <v>0</v>
      </c>
    </row>
    <row r="891" spans="1:10" x14ac:dyDescent="0.2">
      <c r="A891" s="307">
        <f>IF('Feb09'!$M44=" ",0,ROUND('Feb09'!$M44,0))</f>
        <v>0</v>
      </c>
      <c r="B891" s="307">
        <f t="shared" si="118"/>
        <v>90</v>
      </c>
      <c r="C891" s="300">
        <f t="shared" si="119"/>
        <v>0</v>
      </c>
      <c r="D891" s="300">
        <f t="shared" si="120"/>
        <v>0</v>
      </c>
      <c r="E891" s="311">
        <f t="shared" si="121"/>
        <v>0</v>
      </c>
      <c r="F891" s="311">
        <f t="shared" si="122"/>
        <v>0</v>
      </c>
      <c r="G891" s="311">
        <f t="shared" si="117"/>
        <v>0</v>
      </c>
      <c r="H891" s="311">
        <f t="shared" si="123"/>
        <v>0</v>
      </c>
      <c r="I891" s="300">
        <f t="shared" si="124"/>
        <v>0</v>
      </c>
      <c r="J891" s="300">
        <f t="shared" si="125"/>
        <v>0</v>
      </c>
    </row>
    <row r="892" spans="1:10" x14ac:dyDescent="0.2">
      <c r="A892" s="307">
        <f>IF('Feb09'!$M45=" ",0,ROUND('Feb09'!$M45,0))</f>
        <v>0</v>
      </c>
      <c r="B892" s="307">
        <f t="shared" si="118"/>
        <v>90</v>
      </c>
      <c r="C892" s="300">
        <f t="shared" si="119"/>
        <v>0</v>
      </c>
      <c r="D892" s="300">
        <f t="shared" si="120"/>
        <v>0</v>
      </c>
      <c r="E892" s="311">
        <f t="shared" si="121"/>
        <v>0</v>
      </c>
      <c r="F892" s="311">
        <f t="shared" si="122"/>
        <v>0</v>
      </c>
      <c r="G892" s="311">
        <f t="shared" si="117"/>
        <v>0</v>
      </c>
      <c r="H892" s="311">
        <f t="shared" si="123"/>
        <v>0</v>
      </c>
      <c r="I892" s="300">
        <f t="shared" si="124"/>
        <v>0</v>
      </c>
      <c r="J892" s="300">
        <f t="shared" si="125"/>
        <v>0</v>
      </c>
    </row>
    <row r="893" spans="1:10" x14ac:dyDescent="0.2">
      <c r="A893" s="307">
        <f>IF('Feb09'!$M46=" ",0,ROUND('Feb09'!$M46,0))</f>
        <v>0</v>
      </c>
      <c r="B893" s="307">
        <f t="shared" si="118"/>
        <v>90</v>
      </c>
      <c r="C893" s="300">
        <f t="shared" si="119"/>
        <v>0</v>
      </c>
      <c r="D893" s="300">
        <f t="shared" si="120"/>
        <v>0</v>
      </c>
      <c r="E893" s="311">
        <f t="shared" si="121"/>
        <v>0</v>
      </c>
      <c r="F893" s="311">
        <f t="shared" si="122"/>
        <v>0</v>
      </c>
      <c r="G893" s="311">
        <f t="shared" si="117"/>
        <v>0</v>
      </c>
      <c r="H893" s="311">
        <f t="shared" si="123"/>
        <v>0</v>
      </c>
      <c r="I893" s="300">
        <f t="shared" si="124"/>
        <v>0</v>
      </c>
      <c r="J893" s="300">
        <f t="shared" si="125"/>
        <v>0</v>
      </c>
    </row>
    <row r="894" spans="1:10" x14ac:dyDescent="0.2">
      <c r="A894" s="307">
        <f>IF('Feb09'!$M47=" ",0,ROUND('Feb09'!$M47,0))</f>
        <v>0</v>
      </c>
      <c r="B894" s="307">
        <f t="shared" si="118"/>
        <v>90</v>
      </c>
      <c r="C894" s="300">
        <f t="shared" si="119"/>
        <v>0</v>
      </c>
      <c r="D894" s="300">
        <f t="shared" si="120"/>
        <v>0</v>
      </c>
      <c r="E894" s="311">
        <f t="shared" si="121"/>
        <v>0</v>
      </c>
      <c r="F894" s="311">
        <f t="shared" si="122"/>
        <v>0</v>
      </c>
      <c r="G894" s="311">
        <f t="shared" si="117"/>
        <v>0</v>
      </c>
      <c r="H894" s="311">
        <f t="shared" si="123"/>
        <v>0</v>
      </c>
      <c r="I894" s="300">
        <f t="shared" si="124"/>
        <v>0</v>
      </c>
      <c r="J894" s="300">
        <f t="shared" si="125"/>
        <v>0</v>
      </c>
    </row>
    <row r="895" spans="1:10" x14ac:dyDescent="0.2">
      <c r="A895" s="307">
        <f>IF('Feb09'!$M48=" ",0,ROUND('Feb09'!$M48,0))</f>
        <v>0</v>
      </c>
      <c r="B895" s="307">
        <f t="shared" si="118"/>
        <v>90</v>
      </c>
      <c r="C895" s="300">
        <f t="shared" si="119"/>
        <v>0</v>
      </c>
      <c r="D895" s="300">
        <f t="shared" si="120"/>
        <v>0</v>
      </c>
      <c r="E895" s="311">
        <f t="shared" si="121"/>
        <v>0</v>
      </c>
      <c r="F895" s="311">
        <f t="shared" si="122"/>
        <v>0</v>
      </c>
      <c r="G895" s="311">
        <f t="shared" si="117"/>
        <v>0</v>
      </c>
      <c r="H895" s="311">
        <f t="shared" si="123"/>
        <v>0</v>
      </c>
      <c r="I895" s="300">
        <f t="shared" si="124"/>
        <v>0</v>
      </c>
      <c r="J895" s="300">
        <f t="shared" si="125"/>
        <v>0</v>
      </c>
    </row>
    <row r="896" spans="1:10" x14ac:dyDescent="0.2">
      <c r="A896" s="307">
        <f>IF('Feb09'!$M49=" ",0,ROUND('Feb09'!$M49,0))</f>
        <v>0</v>
      </c>
      <c r="B896" s="307">
        <f t="shared" si="118"/>
        <v>90</v>
      </c>
      <c r="C896" s="300">
        <f t="shared" si="119"/>
        <v>0</v>
      </c>
      <c r="D896" s="300">
        <f t="shared" si="120"/>
        <v>0</v>
      </c>
      <c r="E896" s="311">
        <f t="shared" si="121"/>
        <v>0</v>
      </c>
      <c r="F896" s="311">
        <f t="shared" si="122"/>
        <v>0</v>
      </c>
      <c r="G896" s="311">
        <f t="shared" si="117"/>
        <v>0</v>
      </c>
      <c r="H896" s="311">
        <f t="shared" si="123"/>
        <v>0</v>
      </c>
      <c r="I896" s="300">
        <f t="shared" si="124"/>
        <v>0</v>
      </c>
      <c r="J896" s="300">
        <f t="shared" si="125"/>
        <v>0</v>
      </c>
    </row>
    <row r="897" spans="1:10" x14ac:dyDescent="0.2">
      <c r="A897" s="307">
        <f>IF('Feb09'!$M50=" ",0,ROUND('Feb09'!$M50,0))</f>
        <v>0</v>
      </c>
      <c r="B897" s="307">
        <f t="shared" si="118"/>
        <v>90</v>
      </c>
      <c r="C897" s="300">
        <f t="shared" si="119"/>
        <v>0</v>
      </c>
      <c r="D897" s="300">
        <f t="shared" si="120"/>
        <v>0</v>
      </c>
      <c r="E897" s="311">
        <f t="shared" si="121"/>
        <v>0</v>
      </c>
      <c r="F897" s="311">
        <f t="shared" si="122"/>
        <v>0</v>
      </c>
      <c r="G897" s="311">
        <f t="shared" si="117"/>
        <v>0</v>
      </c>
      <c r="H897" s="311">
        <f t="shared" si="123"/>
        <v>0</v>
      </c>
      <c r="I897" s="300">
        <f t="shared" si="124"/>
        <v>0</v>
      </c>
      <c r="J897" s="300">
        <f t="shared" si="125"/>
        <v>0</v>
      </c>
    </row>
    <row r="898" spans="1:10" x14ac:dyDescent="0.2">
      <c r="A898" s="307">
        <f>IF('Feb09'!$M51=" ",0,ROUND('Feb09'!$M51,0))</f>
        <v>0</v>
      </c>
      <c r="B898" s="307">
        <f t="shared" si="118"/>
        <v>90</v>
      </c>
      <c r="C898" s="300">
        <f t="shared" si="119"/>
        <v>0</v>
      </c>
      <c r="D898" s="300">
        <f t="shared" si="120"/>
        <v>0</v>
      </c>
      <c r="E898" s="311">
        <f t="shared" si="121"/>
        <v>0</v>
      </c>
      <c r="F898" s="311">
        <f t="shared" si="122"/>
        <v>0</v>
      </c>
      <c r="G898" s="311">
        <f t="shared" si="117"/>
        <v>0</v>
      </c>
      <c r="H898" s="311">
        <f t="shared" si="123"/>
        <v>0</v>
      </c>
      <c r="I898" s="300">
        <f t="shared" si="124"/>
        <v>0</v>
      </c>
      <c r="J898" s="300">
        <f t="shared" si="125"/>
        <v>0</v>
      </c>
    </row>
    <row r="899" spans="1:10" x14ac:dyDescent="0.2">
      <c r="A899" s="307">
        <f>IF('Feb09'!$M52=" ",0,ROUND('Feb09'!$M52,0))</f>
        <v>0</v>
      </c>
      <c r="B899" s="307">
        <f t="shared" si="118"/>
        <v>90</v>
      </c>
      <c r="C899" s="300">
        <f t="shared" si="119"/>
        <v>0</v>
      </c>
      <c r="D899" s="300">
        <f t="shared" si="120"/>
        <v>0</v>
      </c>
      <c r="E899" s="311">
        <f t="shared" si="121"/>
        <v>0</v>
      </c>
      <c r="F899" s="311">
        <f t="shared" si="122"/>
        <v>0</v>
      </c>
      <c r="G899" s="311">
        <f t="shared" si="117"/>
        <v>0</v>
      </c>
      <c r="H899" s="311">
        <f t="shared" si="123"/>
        <v>0</v>
      </c>
      <c r="I899" s="300">
        <f t="shared" si="124"/>
        <v>0</v>
      </c>
      <c r="J899" s="300">
        <f t="shared" si="125"/>
        <v>0</v>
      </c>
    </row>
    <row r="900" spans="1:10" x14ac:dyDescent="0.2">
      <c r="A900" s="307">
        <f>IF('Feb09'!$M53=" ",0,ROUND('Feb09'!$M53,0))</f>
        <v>0</v>
      </c>
      <c r="B900" s="307">
        <f t="shared" si="118"/>
        <v>90</v>
      </c>
      <c r="C900" s="300">
        <f t="shared" si="119"/>
        <v>0</v>
      </c>
      <c r="D900" s="300">
        <f t="shared" si="120"/>
        <v>0</v>
      </c>
      <c r="E900" s="311">
        <f t="shared" si="121"/>
        <v>0</v>
      </c>
      <c r="F900" s="311">
        <f t="shared" si="122"/>
        <v>0</v>
      </c>
      <c r="G900" s="311">
        <f t="shared" ref="G900:G963" si="126">G$1</f>
        <v>0</v>
      </c>
      <c r="H900" s="311">
        <f t="shared" si="123"/>
        <v>0</v>
      </c>
      <c r="I900" s="300">
        <f t="shared" si="124"/>
        <v>0</v>
      </c>
      <c r="J900" s="300">
        <f t="shared" si="125"/>
        <v>0</v>
      </c>
    </row>
    <row r="901" spans="1:10" x14ac:dyDescent="0.2">
      <c r="A901" s="307">
        <f>IF('Feb09'!$M54=" ",0,ROUND('Feb09'!$M54,0))</f>
        <v>0</v>
      </c>
      <c r="B901" s="307">
        <f t="shared" ref="B901:B964" si="127">B$1</f>
        <v>90</v>
      </c>
      <c r="C901" s="300">
        <f t="shared" ref="C901:C964" si="128">IF(A901&lt;B$1,0,IF(A901&lt;(B$1+C$1),A901-B901,C$1))</f>
        <v>0</v>
      </c>
      <c r="D901" s="300">
        <f t="shared" ref="D901:D964" si="129">IF(A901&gt;(B901+C901),A901-B901-C901,0)</f>
        <v>0</v>
      </c>
      <c r="E901" s="311">
        <f t="shared" ref="E901:E964" si="130">IF(A901&gt;D$1,(D$1-C$1-B$1)*E$1/100+(D901-D$1+C$1+B$1)*J$1/100,IF(D901&gt;0,D901*E$1/100,0))</f>
        <v>0</v>
      </c>
      <c r="F901" s="311">
        <f t="shared" ref="F901:F964" si="131">IF(A901&gt;D$1,(D$1-C$1-B$1)*F$1/100+(D901-D$1+C$1+B$1)*J$1/100,IF(D901&gt;0,D901*F$1/100,0))</f>
        <v>0</v>
      </c>
      <c r="G901" s="311">
        <f t="shared" si="126"/>
        <v>0</v>
      </c>
      <c r="H901" s="311">
        <f t="shared" ref="H901:H964" si="132">IF(A901&gt;G$1,(D$1-C$1-B$1)*H$1/100+(D901-D$1+C$1+B$1)*J$1/100,IF(D901&gt;0,D901*H$1/100,0))</f>
        <v>0</v>
      </c>
      <c r="I901" s="300">
        <f t="shared" ref="I901:I964" si="133">IF(D901&gt;0,D901*I$1/100,0)</f>
        <v>0</v>
      </c>
      <c r="J901" s="300">
        <f t="shared" ref="J901:J964" si="134">E901+I901</f>
        <v>0</v>
      </c>
    </row>
    <row r="902" spans="1:10" x14ac:dyDescent="0.2">
      <c r="A902" s="307">
        <f>IF('Feb09'!$M55=" ",0,ROUND('Feb09'!$M55,0))</f>
        <v>0</v>
      </c>
      <c r="B902" s="307">
        <f t="shared" si="127"/>
        <v>90</v>
      </c>
      <c r="C902" s="300">
        <f t="shared" si="128"/>
        <v>0</v>
      </c>
      <c r="D902" s="300">
        <f t="shared" si="129"/>
        <v>0</v>
      </c>
      <c r="E902" s="311">
        <f t="shared" si="130"/>
        <v>0</v>
      </c>
      <c r="F902" s="311">
        <f t="shared" si="131"/>
        <v>0</v>
      </c>
      <c r="G902" s="311">
        <f t="shared" si="126"/>
        <v>0</v>
      </c>
      <c r="H902" s="311">
        <f t="shared" si="132"/>
        <v>0</v>
      </c>
      <c r="I902" s="300">
        <f t="shared" si="133"/>
        <v>0</v>
      </c>
      <c r="J902" s="300">
        <f t="shared" si="134"/>
        <v>0</v>
      </c>
    </row>
    <row r="903" spans="1:10" x14ac:dyDescent="0.2">
      <c r="A903" s="307">
        <f>IF('Feb09'!$M61=" ",0,ROUND('Feb09'!$M61,0))</f>
        <v>0</v>
      </c>
      <c r="B903" s="307">
        <f t="shared" si="127"/>
        <v>90</v>
      </c>
      <c r="C903" s="300">
        <f t="shared" si="128"/>
        <v>0</v>
      </c>
      <c r="D903" s="300">
        <f t="shared" si="129"/>
        <v>0</v>
      </c>
      <c r="E903" s="311">
        <f t="shared" si="130"/>
        <v>0</v>
      </c>
      <c r="F903" s="311">
        <f t="shared" si="131"/>
        <v>0</v>
      </c>
      <c r="G903" s="311">
        <f t="shared" si="126"/>
        <v>0</v>
      </c>
      <c r="H903" s="311">
        <f t="shared" si="132"/>
        <v>0</v>
      </c>
      <c r="I903" s="300">
        <f t="shared" si="133"/>
        <v>0</v>
      </c>
      <c r="J903" s="300">
        <f t="shared" si="134"/>
        <v>0</v>
      </c>
    </row>
    <row r="904" spans="1:10" x14ac:dyDescent="0.2">
      <c r="A904" s="307">
        <f>IF('Feb09'!$M62=" ",0,ROUND('Feb09'!$M62,0))</f>
        <v>0</v>
      </c>
      <c r="B904" s="307">
        <f t="shared" si="127"/>
        <v>90</v>
      </c>
      <c r="C904" s="300">
        <f t="shared" si="128"/>
        <v>0</v>
      </c>
      <c r="D904" s="300">
        <f t="shared" si="129"/>
        <v>0</v>
      </c>
      <c r="E904" s="311">
        <f t="shared" si="130"/>
        <v>0</v>
      </c>
      <c r="F904" s="311">
        <f t="shared" si="131"/>
        <v>0</v>
      </c>
      <c r="G904" s="311">
        <f t="shared" si="126"/>
        <v>0</v>
      </c>
      <c r="H904" s="311">
        <f t="shared" si="132"/>
        <v>0</v>
      </c>
      <c r="I904" s="300">
        <f t="shared" si="133"/>
        <v>0</v>
      </c>
      <c r="J904" s="300">
        <f t="shared" si="134"/>
        <v>0</v>
      </c>
    </row>
    <row r="905" spans="1:10" x14ac:dyDescent="0.2">
      <c r="A905" s="307">
        <f>IF('Feb09'!$M63=" ",0,ROUND('Feb09'!$M63,0))</f>
        <v>0</v>
      </c>
      <c r="B905" s="307">
        <f t="shared" si="127"/>
        <v>90</v>
      </c>
      <c r="C905" s="300">
        <f t="shared" si="128"/>
        <v>0</v>
      </c>
      <c r="D905" s="300">
        <f t="shared" si="129"/>
        <v>0</v>
      </c>
      <c r="E905" s="311">
        <f t="shared" si="130"/>
        <v>0</v>
      </c>
      <c r="F905" s="311">
        <f t="shared" si="131"/>
        <v>0</v>
      </c>
      <c r="G905" s="311">
        <f t="shared" si="126"/>
        <v>0</v>
      </c>
      <c r="H905" s="311">
        <f t="shared" si="132"/>
        <v>0</v>
      </c>
      <c r="I905" s="300">
        <f t="shared" si="133"/>
        <v>0</v>
      </c>
      <c r="J905" s="300">
        <f t="shared" si="134"/>
        <v>0</v>
      </c>
    </row>
    <row r="906" spans="1:10" x14ac:dyDescent="0.2">
      <c r="A906" s="307">
        <f>IF('Feb09'!$M64=" ",0,ROUND('Feb09'!$M64,0))</f>
        <v>0</v>
      </c>
      <c r="B906" s="307">
        <f t="shared" si="127"/>
        <v>90</v>
      </c>
      <c r="C906" s="300">
        <f t="shared" si="128"/>
        <v>0</v>
      </c>
      <c r="D906" s="300">
        <f t="shared" si="129"/>
        <v>0</v>
      </c>
      <c r="E906" s="311">
        <f t="shared" si="130"/>
        <v>0</v>
      </c>
      <c r="F906" s="311">
        <f t="shared" si="131"/>
        <v>0</v>
      </c>
      <c r="G906" s="311">
        <f t="shared" si="126"/>
        <v>0</v>
      </c>
      <c r="H906" s="311">
        <f t="shared" si="132"/>
        <v>0</v>
      </c>
      <c r="I906" s="300">
        <f t="shared" si="133"/>
        <v>0</v>
      </c>
      <c r="J906" s="300">
        <f t="shared" si="134"/>
        <v>0</v>
      </c>
    </row>
    <row r="907" spans="1:10" x14ac:dyDescent="0.2">
      <c r="A907" s="307">
        <f>IF('Feb09'!$M65=" ",0,ROUND('Feb09'!$M65,0))</f>
        <v>0</v>
      </c>
      <c r="B907" s="307">
        <f t="shared" si="127"/>
        <v>90</v>
      </c>
      <c r="C907" s="300">
        <f t="shared" si="128"/>
        <v>0</v>
      </c>
      <c r="D907" s="300">
        <f t="shared" si="129"/>
        <v>0</v>
      </c>
      <c r="E907" s="311">
        <f t="shared" si="130"/>
        <v>0</v>
      </c>
      <c r="F907" s="311">
        <f t="shared" si="131"/>
        <v>0</v>
      </c>
      <c r="G907" s="311">
        <f t="shared" si="126"/>
        <v>0</v>
      </c>
      <c r="H907" s="311">
        <f t="shared" si="132"/>
        <v>0</v>
      </c>
      <c r="I907" s="300">
        <f t="shared" si="133"/>
        <v>0</v>
      </c>
      <c r="J907" s="300">
        <f t="shared" si="134"/>
        <v>0</v>
      </c>
    </row>
    <row r="908" spans="1:10" x14ac:dyDescent="0.2">
      <c r="A908" s="307">
        <f>IF('Feb09'!$M66=" ",0,ROUND('Feb09'!$M66,0))</f>
        <v>0</v>
      </c>
      <c r="B908" s="307">
        <f t="shared" si="127"/>
        <v>90</v>
      </c>
      <c r="C908" s="300">
        <f t="shared" si="128"/>
        <v>0</v>
      </c>
      <c r="D908" s="300">
        <f t="shared" si="129"/>
        <v>0</v>
      </c>
      <c r="E908" s="311">
        <f t="shared" si="130"/>
        <v>0</v>
      </c>
      <c r="F908" s="311">
        <f t="shared" si="131"/>
        <v>0</v>
      </c>
      <c r="G908" s="311">
        <f t="shared" si="126"/>
        <v>0</v>
      </c>
      <c r="H908" s="311">
        <f t="shared" si="132"/>
        <v>0</v>
      </c>
      <c r="I908" s="300">
        <f t="shared" si="133"/>
        <v>0</v>
      </c>
      <c r="J908" s="300">
        <f t="shared" si="134"/>
        <v>0</v>
      </c>
    </row>
    <row r="909" spans="1:10" x14ac:dyDescent="0.2">
      <c r="A909" s="307">
        <f>IF('Feb09'!$M67=" ",0,ROUND('Feb09'!$M67,0))</f>
        <v>0</v>
      </c>
      <c r="B909" s="307">
        <f t="shared" si="127"/>
        <v>90</v>
      </c>
      <c r="C909" s="300">
        <f t="shared" si="128"/>
        <v>0</v>
      </c>
      <c r="D909" s="300">
        <f t="shared" si="129"/>
        <v>0</v>
      </c>
      <c r="E909" s="311">
        <f t="shared" si="130"/>
        <v>0</v>
      </c>
      <c r="F909" s="311">
        <f t="shared" si="131"/>
        <v>0</v>
      </c>
      <c r="G909" s="311">
        <f t="shared" si="126"/>
        <v>0</v>
      </c>
      <c r="H909" s="311">
        <f t="shared" si="132"/>
        <v>0</v>
      </c>
      <c r="I909" s="300">
        <f t="shared" si="133"/>
        <v>0</v>
      </c>
      <c r="J909" s="300">
        <f t="shared" si="134"/>
        <v>0</v>
      </c>
    </row>
    <row r="910" spans="1:10" x14ac:dyDescent="0.2">
      <c r="A910" s="307">
        <f>IF('Feb09'!$M68=" ",0,ROUND('Feb09'!$M68,0))</f>
        <v>0</v>
      </c>
      <c r="B910" s="307">
        <f t="shared" si="127"/>
        <v>90</v>
      </c>
      <c r="C910" s="300">
        <f t="shared" si="128"/>
        <v>0</v>
      </c>
      <c r="D910" s="300">
        <f t="shared" si="129"/>
        <v>0</v>
      </c>
      <c r="E910" s="311">
        <f t="shared" si="130"/>
        <v>0</v>
      </c>
      <c r="F910" s="311">
        <f t="shared" si="131"/>
        <v>0</v>
      </c>
      <c r="G910" s="311">
        <f t="shared" si="126"/>
        <v>0</v>
      </c>
      <c r="H910" s="311">
        <f t="shared" si="132"/>
        <v>0</v>
      </c>
      <c r="I910" s="300">
        <f t="shared" si="133"/>
        <v>0</v>
      </c>
      <c r="J910" s="300">
        <f t="shared" si="134"/>
        <v>0</v>
      </c>
    </row>
    <row r="911" spans="1:10" x14ac:dyDescent="0.2">
      <c r="A911" s="307">
        <f>IF('Feb09'!$M69=" ",0,ROUND('Feb09'!$M69,0))</f>
        <v>0</v>
      </c>
      <c r="B911" s="307">
        <f t="shared" si="127"/>
        <v>90</v>
      </c>
      <c r="C911" s="300">
        <f t="shared" si="128"/>
        <v>0</v>
      </c>
      <c r="D911" s="300">
        <f t="shared" si="129"/>
        <v>0</v>
      </c>
      <c r="E911" s="311">
        <f t="shared" si="130"/>
        <v>0</v>
      </c>
      <c r="F911" s="311">
        <f t="shared" si="131"/>
        <v>0</v>
      </c>
      <c r="G911" s="311">
        <f t="shared" si="126"/>
        <v>0</v>
      </c>
      <c r="H911" s="311">
        <f t="shared" si="132"/>
        <v>0</v>
      </c>
      <c r="I911" s="300">
        <f t="shared" si="133"/>
        <v>0</v>
      </c>
      <c r="J911" s="300">
        <f t="shared" si="134"/>
        <v>0</v>
      </c>
    </row>
    <row r="912" spans="1:10" x14ac:dyDescent="0.2">
      <c r="A912" s="307">
        <f>IF('Feb09'!$M70=" ",0,ROUND('Feb09'!$M70,0))</f>
        <v>0</v>
      </c>
      <c r="B912" s="307">
        <f t="shared" si="127"/>
        <v>90</v>
      </c>
      <c r="C912" s="300">
        <f t="shared" si="128"/>
        <v>0</v>
      </c>
      <c r="D912" s="300">
        <f t="shared" si="129"/>
        <v>0</v>
      </c>
      <c r="E912" s="311">
        <f t="shared" si="130"/>
        <v>0</v>
      </c>
      <c r="F912" s="311">
        <f t="shared" si="131"/>
        <v>0</v>
      </c>
      <c r="G912" s="311">
        <f t="shared" si="126"/>
        <v>0</v>
      </c>
      <c r="H912" s="311">
        <f t="shared" si="132"/>
        <v>0</v>
      </c>
      <c r="I912" s="300">
        <f t="shared" si="133"/>
        <v>0</v>
      </c>
      <c r="J912" s="300">
        <f t="shared" si="134"/>
        <v>0</v>
      </c>
    </row>
    <row r="913" spans="1:10" x14ac:dyDescent="0.2">
      <c r="A913" s="307">
        <f>IF('Feb09'!$M71=" ",0,ROUND('Feb09'!$M71,0))</f>
        <v>0</v>
      </c>
      <c r="B913" s="307">
        <f t="shared" si="127"/>
        <v>90</v>
      </c>
      <c r="C913" s="300">
        <f t="shared" si="128"/>
        <v>0</v>
      </c>
      <c r="D913" s="300">
        <f t="shared" si="129"/>
        <v>0</v>
      </c>
      <c r="E913" s="311">
        <f t="shared" si="130"/>
        <v>0</v>
      </c>
      <c r="F913" s="311">
        <f t="shared" si="131"/>
        <v>0</v>
      </c>
      <c r="G913" s="311">
        <f t="shared" si="126"/>
        <v>0</v>
      </c>
      <c r="H913" s="311">
        <f t="shared" si="132"/>
        <v>0</v>
      </c>
      <c r="I913" s="300">
        <f t="shared" si="133"/>
        <v>0</v>
      </c>
      <c r="J913" s="300">
        <f t="shared" si="134"/>
        <v>0</v>
      </c>
    </row>
    <row r="914" spans="1:10" x14ac:dyDescent="0.2">
      <c r="A914" s="307">
        <f>IF('Feb09'!$M72=" ",0,ROUND('Feb09'!$M72,0))</f>
        <v>0</v>
      </c>
      <c r="B914" s="307">
        <f t="shared" si="127"/>
        <v>90</v>
      </c>
      <c r="C914" s="300">
        <f t="shared" si="128"/>
        <v>0</v>
      </c>
      <c r="D914" s="300">
        <f t="shared" si="129"/>
        <v>0</v>
      </c>
      <c r="E914" s="311">
        <f t="shared" si="130"/>
        <v>0</v>
      </c>
      <c r="F914" s="311">
        <f t="shared" si="131"/>
        <v>0</v>
      </c>
      <c r="G914" s="311">
        <f t="shared" si="126"/>
        <v>0</v>
      </c>
      <c r="H914" s="311">
        <f t="shared" si="132"/>
        <v>0</v>
      </c>
      <c r="I914" s="300">
        <f t="shared" si="133"/>
        <v>0</v>
      </c>
      <c r="J914" s="300">
        <f t="shared" si="134"/>
        <v>0</v>
      </c>
    </row>
    <row r="915" spans="1:10" x14ac:dyDescent="0.2">
      <c r="A915" s="307">
        <f>IF('Feb09'!$M73=" ",0,ROUND('Feb09'!$M73,0))</f>
        <v>0</v>
      </c>
      <c r="B915" s="307">
        <f t="shared" si="127"/>
        <v>90</v>
      </c>
      <c r="C915" s="300">
        <f t="shared" si="128"/>
        <v>0</v>
      </c>
      <c r="D915" s="300">
        <f t="shared" si="129"/>
        <v>0</v>
      </c>
      <c r="E915" s="311">
        <f t="shared" si="130"/>
        <v>0</v>
      </c>
      <c r="F915" s="311">
        <f t="shared" si="131"/>
        <v>0</v>
      </c>
      <c r="G915" s="311">
        <f t="shared" si="126"/>
        <v>0</v>
      </c>
      <c r="H915" s="311">
        <f t="shared" si="132"/>
        <v>0</v>
      </c>
      <c r="I915" s="300">
        <f t="shared" si="133"/>
        <v>0</v>
      </c>
      <c r="J915" s="300">
        <f t="shared" si="134"/>
        <v>0</v>
      </c>
    </row>
    <row r="916" spans="1:10" x14ac:dyDescent="0.2">
      <c r="A916" s="307">
        <f>IF('Feb09'!$M74=" ",0,ROUND('Feb09'!$M74,0))</f>
        <v>0</v>
      </c>
      <c r="B916" s="307">
        <f t="shared" si="127"/>
        <v>90</v>
      </c>
      <c r="C916" s="300">
        <f t="shared" si="128"/>
        <v>0</v>
      </c>
      <c r="D916" s="300">
        <f t="shared" si="129"/>
        <v>0</v>
      </c>
      <c r="E916" s="311">
        <f t="shared" si="130"/>
        <v>0</v>
      </c>
      <c r="F916" s="311">
        <f t="shared" si="131"/>
        <v>0</v>
      </c>
      <c r="G916" s="311">
        <f t="shared" si="126"/>
        <v>0</v>
      </c>
      <c r="H916" s="311">
        <f t="shared" si="132"/>
        <v>0</v>
      </c>
      <c r="I916" s="300">
        <f t="shared" si="133"/>
        <v>0</v>
      </c>
      <c r="J916" s="300">
        <f t="shared" si="134"/>
        <v>0</v>
      </c>
    </row>
    <row r="917" spans="1:10" x14ac:dyDescent="0.2">
      <c r="A917" s="307">
        <f>IF('Feb09'!$M75=" ",0,ROUND('Feb09'!$M75,0))</f>
        <v>0</v>
      </c>
      <c r="B917" s="307">
        <f t="shared" si="127"/>
        <v>90</v>
      </c>
      <c r="C917" s="300">
        <f t="shared" si="128"/>
        <v>0</v>
      </c>
      <c r="D917" s="300">
        <f t="shared" si="129"/>
        <v>0</v>
      </c>
      <c r="E917" s="311">
        <f t="shared" si="130"/>
        <v>0</v>
      </c>
      <c r="F917" s="311">
        <f t="shared" si="131"/>
        <v>0</v>
      </c>
      <c r="G917" s="311">
        <f t="shared" si="126"/>
        <v>0</v>
      </c>
      <c r="H917" s="311">
        <f t="shared" si="132"/>
        <v>0</v>
      </c>
      <c r="I917" s="300">
        <f t="shared" si="133"/>
        <v>0</v>
      </c>
      <c r="J917" s="300">
        <f t="shared" si="134"/>
        <v>0</v>
      </c>
    </row>
    <row r="918" spans="1:10" x14ac:dyDescent="0.2">
      <c r="A918" s="307">
        <f>IF('Feb09'!$M76=" ",0,ROUND('Feb09'!$M76,0))</f>
        <v>0</v>
      </c>
      <c r="B918" s="307">
        <f t="shared" si="127"/>
        <v>90</v>
      </c>
      <c r="C918" s="300">
        <f t="shared" si="128"/>
        <v>0</v>
      </c>
      <c r="D918" s="300">
        <f t="shared" si="129"/>
        <v>0</v>
      </c>
      <c r="E918" s="311">
        <f t="shared" si="130"/>
        <v>0</v>
      </c>
      <c r="F918" s="311">
        <f t="shared" si="131"/>
        <v>0</v>
      </c>
      <c r="G918" s="311">
        <f t="shared" si="126"/>
        <v>0</v>
      </c>
      <c r="H918" s="311">
        <f t="shared" si="132"/>
        <v>0</v>
      </c>
      <c r="I918" s="300">
        <f t="shared" si="133"/>
        <v>0</v>
      </c>
      <c r="J918" s="300">
        <f t="shared" si="134"/>
        <v>0</v>
      </c>
    </row>
    <row r="919" spans="1:10" x14ac:dyDescent="0.2">
      <c r="A919" s="307">
        <f>IF('Feb09'!$M77=" ",0,ROUND('Feb09'!$M77,0))</f>
        <v>0</v>
      </c>
      <c r="B919" s="307">
        <f t="shared" si="127"/>
        <v>90</v>
      </c>
      <c r="C919" s="300">
        <f t="shared" si="128"/>
        <v>0</v>
      </c>
      <c r="D919" s="300">
        <f t="shared" si="129"/>
        <v>0</v>
      </c>
      <c r="E919" s="311">
        <f t="shared" si="130"/>
        <v>0</v>
      </c>
      <c r="F919" s="311">
        <f t="shared" si="131"/>
        <v>0</v>
      </c>
      <c r="G919" s="311">
        <f t="shared" si="126"/>
        <v>0</v>
      </c>
      <c r="H919" s="311">
        <f t="shared" si="132"/>
        <v>0</v>
      </c>
      <c r="I919" s="300">
        <f t="shared" si="133"/>
        <v>0</v>
      </c>
      <c r="J919" s="300">
        <f t="shared" si="134"/>
        <v>0</v>
      </c>
    </row>
    <row r="920" spans="1:10" x14ac:dyDescent="0.2">
      <c r="A920" s="307">
        <f>IF('Feb09'!$M78=" ",0,ROUND('Feb09'!$M78,0))</f>
        <v>0</v>
      </c>
      <c r="B920" s="307">
        <f t="shared" si="127"/>
        <v>90</v>
      </c>
      <c r="C920" s="300">
        <f t="shared" si="128"/>
        <v>0</v>
      </c>
      <c r="D920" s="300">
        <f t="shared" si="129"/>
        <v>0</v>
      </c>
      <c r="E920" s="311">
        <f t="shared" si="130"/>
        <v>0</v>
      </c>
      <c r="F920" s="311">
        <f t="shared" si="131"/>
        <v>0</v>
      </c>
      <c r="G920" s="311">
        <f t="shared" si="126"/>
        <v>0</v>
      </c>
      <c r="H920" s="311">
        <f t="shared" si="132"/>
        <v>0</v>
      </c>
      <c r="I920" s="300">
        <f t="shared" si="133"/>
        <v>0</v>
      </c>
      <c r="J920" s="300">
        <f t="shared" si="134"/>
        <v>0</v>
      </c>
    </row>
    <row r="921" spans="1:10" x14ac:dyDescent="0.2">
      <c r="A921" s="307">
        <f>IF('Feb09'!$M79=" ",0,ROUND('Feb09'!$M79,0))</f>
        <v>0</v>
      </c>
      <c r="B921" s="307">
        <f t="shared" si="127"/>
        <v>90</v>
      </c>
      <c r="C921" s="300">
        <f t="shared" si="128"/>
        <v>0</v>
      </c>
      <c r="D921" s="300">
        <f t="shared" si="129"/>
        <v>0</v>
      </c>
      <c r="E921" s="311">
        <f t="shared" si="130"/>
        <v>0</v>
      </c>
      <c r="F921" s="311">
        <f t="shared" si="131"/>
        <v>0</v>
      </c>
      <c r="G921" s="311">
        <f t="shared" si="126"/>
        <v>0</v>
      </c>
      <c r="H921" s="311">
        <f t="shared" si="132"/>
        <v>0</v>
      </c>
      <c r="I921" s="300">
        <f t="shared" si="133"/>
        <v>0</v>
      </c>
      <c r="J921" s="300">
        <f t="shared" si="134"/>
        <v>0</v>
      </c>
    </row>
    <row r="922" spans="1:10" x14ac:dyDescent="0.2">
      <c r="A922" s="307">
        <f>IF('Feb09'!$M80=" ",0,ROUND('Feb09'!$M80,0))</f>
        <v>0</v>
      </c>
      <c r="B922" s="307">
        <f t="shared" si="127"/>
        <v>90</v>
      </c>
      <c r="C922" s="300">
        <f t="shared" si="128"/>
        <v>0</v>
      </c>
      <c r="D922" s="300">
        <f t="shared" si="129"/>
        <v>0</v>
      </c>
      <c r="E922" s="311">
        <f t="shared" si="130"/>
        <v>0</v>
      </c>
      <c r="F922" s="311">
        <f t="shared" si="131"/>
        <v>0</v>
      </c>
      <c r="G922" s="311">
        <f t="shared" si="126"/>
        <v>0</v>
      </c>
      <c r="H922" s="311">
        <f t="shared" si="132"/>
        <v>0</v>
      </c>
      <c r="I922" s="300">
        <f t="shared" si="133"/>
        <v>0</v>
      </c>
      <c r="J922" s="300">
        <f t="shared" si="134"/>
        <v>0</v>
      </c>
    </row>
    <row r="923" spans="1:10" x14ac:dyDescent="0.2">
      <c r="A923" s="307">
        <f>IF('Feb09'!$M86=" ",0,ROUND('Feb09'!$M86,0))</f>
        <v>0</v>
      </c>
      <c r="B923" s="307">
        <f t="shared" si="127"/>
        <v>90</v>
      </c>
      <c r="C923" s="300">
        <f t="shared" si="128"/>
        <v>0</v>
      </c>
      <c r="D923" s="300">
        <f t="shared" si="129"/>
        <v>0</v>
      </c>
      <c r="E923" s="311">
        <f t="shared" si="130"/>
        <v>0</v>
      </c>
      <c r="F923" s="311">
        <f t="shared" si="131"/>
        <v>0</v>
      </c>
      <c r="G923" s="311">
        <f t="shared" si="126"/>
        <v>0</v>
      </c>
      <c r="H923" s="311">
        <f t="shared" si="132"/>
        <v>0</v>
      </c>
      <c r="I923" s="300">
        <f t="shared" si="133"/>
        <v>0</v>
      </c>
      <c r="J923" s="300">
        <f t="shared" si="134"/>
        <v>0</v>
      </c>
    </row>
    <row r="924" spans="1:10" x14ac:dyDescent="0.2">
      <c r="A924" s="307">
        <f>IF('Feb09'!$M87=" ",0,ROUND('Feb09'!$M87,0))</f>
        <v>0</v>
      </c>
      <c r="B924" s="307">
        <f t="shared" si="127"/>
        <v>90</v>
      </c>
      <c r="C924" s="300">
        <f t="shared" si="128"/>
        <v>0</v>
      </c>
      <c r="D924" s="300">
        <f t="shared" si="129"/>
        <v>0</v>
      </c>
      <c r="E924" s="311">
        <f t="shared" si="130"/>
        <v>0</v>
      </c>
      <c r="F924" s="311">
        <f t="shared" si="131"/>
        <v>0</v>
      </c>
      <c r="G924" s="311">
        <f t="shared" si="126"/>
        <v>0</v>
      </c>
      <c r="H924" s="311">
        <f t="shared" si="132"/>
        <v>0</v>
      </c>
      <c r="I924" s="300">
        <f t="shared" si="133"/>
        <v>0</v>
      </c>
      <c r="J924" s="300">
        <f t="shared" si="134"/>
        <v>0</v>
      </c>
    </row>
    <row r="925" spans="1:10" x14ac:dyDescent="0.2">
      <c r="A925" s="307">
        <f>IF('Feb09'!$M88=" ",0,ROUND('Feb09'!$M88,0))</f>
        <v>0</v>
      </c>
      <c r="B925" s="307">
        <f t="shared" si="127"/>
        <v>90</v>
      </c>
      <c r="C925" s="300">
        <f t="shared" si="128"/>
        <v>0</v>
      </c>
      <c r="D925" s="300">
        <f t="shared" si="129"/>
        <v>0</v>
      </c>
      <c r="E925" s="311">
        <f t="shared" si="130"/>
        <v>0</v>
      </c>
      <c r="F925" s="311">
        <f t="shared" si="131"/>
        <v>0</v>
      </c>
      <c r="G925" s="311">
        <f t="shared" si="126"/>
        <v>0</v>
      </c>
      <c r="H925" s="311">
        <f t="shared" si="132"/>
        <v>0</v>
      </c>
      <c r="I925" s="300">
        <f t="shared" si="133"/>
        <v>0</v>
      </c>
      <c r="J925" s="300">
        <f t="shared" si="134"/>
        <v>0</v>
      </c>
    </row>
    <row r="926" spans="1:10" x14ac:dyDescent="0.2">
      <c r="A926" s="307">
        <f>IF('Feb09'!$M89=" ",0,ROUND('Feb09'!$M89,0))</f>
        <v>0</v>
      </c>
      <c r="B926" s="307">
        <f t="shared" si="127"/>
        <v>90</v>
      </c>
      <c r="C926" s="300">
        <f t="shared" si="128"/>
        <v>0</v>
      </c>
      <c r="D926" s="300">
        <f t="shared" si="129"/>
        <v>0</v>
      </c>
      <c r="E926" s="311">
        <f t="shared" si="130"/>
        <v>0</v>
      </c>
      <c r="F926" s="311">
        <f t="shared" si="131"/>
        <v>0</v>
      </c>
      <c r="G926" s="311">
        <f t="shared" si="126"/>
        <v>0</v>
      </c>
      <c r="H926" s="311">
        <f t="shared" si="132"/>
        <v>0</v>
      </c>
      <c r="I926" s="300">
        <f t="shared" si="133"/>
        <v>0</v>
      </c>
      <c r="J926" s="300">
        <f t="shared" si="134"/>
        <v>0</v>
      </c>
    </row>
    <row r="927" spans="1:10" x14ac:dyDescent="0.2">
      <c r="A927" s="307">
        <f>IF('Feb09'!$M90=" ",0,ROUND('Feb09'!$M90,0))</f>
        <v>0</v>
      </c>
      <c r="B927" s="307">
        <f t="shared" si="127"/>
        <v>90</v>
      </c>
      <c r="C927" s="300">
        <f t="shared" si="128"/>
        <v>0</v>
      </c>
      <c r="D927" s="300">
        <f t="shared" si="129"/>
        <v>0</v>
      </c>
      <c r="E927" s="311">
        <f t="shared" si="130"/>
        <v>0</v>
      </c>
      <c r="F927" s="311">
        <f t="shared" si="131"/>
        <v>0</v>
      </c>
      <c r="G927" s="311">
        <f t="shared" si="126"/>
        <v>0</v>
      </c>
      <c r="H927" s="311">
        <f t="shared" si="132"/>
        <v>0</v>
      </c>
      <c r="I927" s="300">
        <f t="shared" si="133"/>
        <v>0</v>
      </c>
      <c r="J927" s="300">
        <f t="shared" si="134"/>
        <v>0</v>
      </c>
    </row>
    <row r="928" spans="1:10" x14ac:dyDescent="0.2">
      <c r="A928" s="307">
        <f>IF('Feb09'!$M91=" ",0,ROUND('Feb09'!$M91,0))</f>
        <v>0</v>
      </c>
      <c r="B928" s="307">
        <f t="shared" si="127"/>
        <v>90</v>
      </c>
      <c r="C928" s="300">
        <f t="shared" si="128"/>
        <v>0</v>
      </c>
      <c r="D928" s="300">
        <f t="shared" si="129"/>
        <v>0</v>
      </c>
      <c r="E928" s="311">
        <f t="shared" si="130"/>
        <v>0</v>
      </c>
      <c r="F928" s="311">
        <f t="shared" si="131"/>
        <v>0</v>
      </c>
      <c r="G928" s="311">
        <f t="shared" si="126"/>
        <v>0</v>
      </c>
      <c r="H928" s="311">
        <f t="shared" si="132"/>
        <v>0</v>
      </c>
      <c r="I928" s="300">
        <f t="shared" si="133"/>
        <v>0</v>
      </c>
      <c r="J928" s="300">
        <f t="shared" si="134"/>
        <v>0</v>
      </c>
    </row>
    <row r="929" spans="1:10" x14ac:dyDescent="0.2">
      <c r="A929" s="307">
        <f>IF('Feb09'!$M92=" ",0,ROUND('Feb09'!$M92,0))</f>
        <v>0</v>
      </c>
      <c r="B929" s="307">
        <f t="shared" si="127"/>
        <v>90</v>
      </c>
      <c r="C929" s="300">
        <f t="shared" si="128"/>
        <v>0</v>
      </c>
      <c r="D929" s="300">
        <f t="shared" si="129"/>
        <v>0</v>
      </c>
      <c r="E929" s="311">
        <f t="shared" si="130"/>
        <v>0</v>
      </c>
      <c r="F929" s="311">
        <f t="shared" si="131"/>
        <v>0</v>
      </c>
      <c r="G929" s="311">
        <f t="shared" si="126"/>
        <v>0</v>
      </c>
      <c r="H929" s="311">
        <f t="shared" si="132"/>
        <v>0</v>
      </c>
      <c r="I929" s="300">
        <f t="shared" si="133"/>
        <v>0</v>
      </c>
      <c r="J929" s="300">
        <f t="shared" si="134"/>
        <v>0</v>
      </c>
    </row>
    <row r="930" spans="1:10" x14ac:dyDescent="0.2">
      <c r="A930" s="307">
        <f>IF('Feb09'!$M93=" ",0,ROUND('Feb09'!$M93,0))</f>
        <v>0</v>
      </c>
      <c r="B930" s="307">
        <f t="shared" si="127"/>
        <v>90</v>
      </c>
      <c r="C930" s="300">
        <f t="shared" si="128"/>
        <v>0</v>
      </c>
      <c r="D930" s="300">
        <f t="shared" si="129"/>
        <v>0</v>
      </c>
      <c r="E930" s="311">
        <f t="shared" si="130"/>
        <v>0</v>
      </c>
      <c r="F930" s="311">
        <f t="shared" si="131"/>
        <v>0</v>
      </c>
      <c r="G930" s="311">
        <f t="shared" si="126"/>
        <v>0</v>
      </c>
      <c r="H930" s="311">
        <f t="shared" si="132"/>
        <v>0</v>
      </c>
      <c r="I930" s="300">
        <f t="shared" si="133"/>
        <v>0</v>
      </c>
      <c r="J930" s="300">
        <f t="shared" si="134"/>
        <v>0</v>
      </c>
    </row>
    <row r="931" spans="1:10" x14ac:dyDescent="0.2">
      <c r="A931" s="307">
        <f>IF('Feb09'!$M94=" ",0,ROUND('Feb09'!$M94,0))</f>
        <v>0</v>
      </c>
      <c r="B931" s="307">
        <f t="shared" si="127"/>
        <v>90</v>
      </c>
      <c r="C931" s="300">
        <f t="shared" si="128"/>
        <v>0</v>
      </c>
      <c r="D931" s="300">
        <f t="shared" si="129"/>
        <v>0</v>
      </c>
      <c r="E931" s="311">
        <f t="shared" si="130"/>
        <v>0</v>
      </c>
      <c r="F931" s="311">
        <f t="shared" si="131"/>
        <v>0</v>
      </c>
      <c r="G931" s="311">
        <f t="shared" si="126"/>
        <v>0</v>
      </c>
      <c r="H931" s="311">
        <f t="shared" si="132"/>
        <v>0</v>
      </c>
      <c r="I931" s="300">
        <f t="shared" si="133"/>
        <v>0</v>
      </c>
      <c r="J931" s="300">
        <f t="shared" si="134"/>
        <v>0</v>
      </c>
    </row>
    <row r="932" spans="1:10" x14ac:dyDescent="0.2">
      <c r="A932" s="307">
        <f>IF('Feb09'!$M95=" ",0,ROUND('Feb09'!$M95,0))</f>
        <v>0</v>
      </c>
      <c r="B932" s="307">
        <f t="shared" si="127"/>
        <v>90</v>
      </c>
      <c r="C932" s="300">
        <f t="shared" si="128"/>
        <v>0</v>
      </c>
      <c r="D932" s="300">
        <f t="shared" si="129"/>
        <v>0</v>
      </c>
      <c r="E932" s="311">
        <f t="shared" si="130"/>
        <v>0</v>
      </c>
      <c r="F932" s="311">
        <f t="shared" si="131"/>
        <v>0</v>
      </c>
      <c r="G932" s="311">
        <f t="shared" si="126"/>
        <v>0</v>
      </c>
      <c r="H932" s="311">
        <f t="shared" si="132"/>
        <v>0</v>
      </c>
      <c r="I932" s="300">
        <f t="shared" si="133"/>
        <v>0</v>
      </c>
      <c r="J932" s="300">
        <f t="shared" si="134"/>
        <v>0</v>
      </c>
    </row>
    <row r="933" spans="1:10" x14ac:dyDescent="0.2">
      <c r="A933" s="307">
        <f>IF('Feb09'!$M96=" ",0,ROUND('Feb09'!$M96,0))</f>
        <v>0</v>
      </c>
      <c r="B933" s="307">
        <f t="shared" si="127"/>
        <v>90</v>
      </c>
      <c r="C933" s="300">
        <f t="shared" si="128"/>
        <v>0</v>
      </c>
      <c r="D933" s="300">
        <f t="shared" si="129"/>
        <v>0</v>
      </c>
      <c r="E933" s="311">
        <f t="shared" si="130"/>
        <v>0</v>
      </c>
      <c r="F933" s="311">
        <f t="shared" si="131"/>
        <v>0</v>
      </c>
      <c r="G933" s="311">
        <f t="shared" si="126"/>
        <v>0</v>
      </c>
      <c r="H933" s="311">
        <f t="shared" si="132"/>
        <v>0</v>
      </c>
      <c r="I933" s="300">
        <f t="shared" si="133"/>
        <v>0</v>
      </c>
      <c r="J933" s="300">
        <f t="shared" si="134"/>
        <v>0</v>
      </c>
    </row>
    <row r="934" spans="1:10" x14ac:dyDescent="0.2">
      <c r="A934" s="307">
        <f>IF('Feb09'!$M97=" ",0,ROUND('Feb09'!$M97,0))</f>
        <v>0</v>
      </c>
      <c r="B934" s="307">
        <f t="shared" si="127"/>
        <v>90</v>
      </c>
      <c r="C934" s="300">
        <f t="shared" si="128"/>
        <v>0</v>
      </c>
      <c r="D934" s="300">
        <f t="shared" si="129"/>
        <v>0</v>
      </c>
      <c r="E934" s="311">
        <f t="shared" si="130"/>
        <v>0</v>
      </c>
      <c r="F934" s="311">
        <f t="shared" si="131"/>
        <v>0</v>
      </c>
      <c r="G934" s="311">
        <f t="shared" si="126"/>
        <v>0</v>
      </c>
      <c r="H934" s="311">
        <f t="shared" si="132"/>
        <v>0</v>
      </c>
      <c r="I934" s="300">
        <f t="shared" si="133"/>
        <v>0</v>
      </c>
      <c r="J934" s="300">
        <f t="shared" si="134"/>
        <v>0</v>
      </c>
    </row>
    <row r="935" spans="1:10" x14ac:dyDescent="0.2">
      <c r="A935" s="307">
        <f>IF('Feb09'!$M98=" ",0,ROUND('Feb09'!$M98,0))</f>
        <v>0</v>
      </c>
      <c r="B935" s="307">
        <f t="shared" si="127"/>
        <v>90</v>
      </c>
      <c r="C935" s="300">
        <f t="shared" si="128"/>
        <v>0</v>
      </c>
      <c r="D935" s="300">
        <f t="shared" si="129"/>
        <v>0</v>
      </c>
      <c r="E935" s="311">
        <f t="shared" si="130"/>
        <v>0</v>
      </c>
      <c r="F935" s="311">
        <f t="shared" si="131"/>
        <v>0</v>
      </c>
      <c r="G935" s="311">
        <f t="shared" si="126"/>
        <v>0</v>
      </c>
      <c r="H935" s="311">
        <f t="shared" si="132"/>
        <v>0</v>
      </c>
      <c r="I935" s="300">
        <f t="shared" si="133"/>
        <v>0</v>
      </c>
      <c r="J935" s="300">
        <f t="shared" si="134"/>
        <v>0</v>
      </c>
    </row>
    <row r="936" spans="1:10" x14ac:dyDescent="0.2">
      <c r="A936" s="307">
        <f>IF('Feb09'!$M99=" ",0,ROUND('Feb09'!$M99,0))</f>
        <v>0</v>
      </c>
      <c r="B936" s="307">
        <f t="shared" si="127"/>
        <v>90</v>
      </c>
      <c r="C936" s="300">
        <f t="shared" si="128"/>
        <v>0</v>
      </c>
      <c r="D936" s="300">
        <f t="shared" si="129"/>
        <v>0</v>
      </c>
      <c r="E936" s="311">
        <f t="shared" si="130"/>
        <v>0</v>
      </c>
      <c r="F936" s="311">
        <f t="shared" si="131"/>
        <v>0</v>
      </c>
      <c r="G936" s="311">
        <f t="shared" si="126"/>
        <v>0</v>
      </c>
      <c r="H936" s="311">
        <f t="shared" si="132"/>
        <v>0</v>
      </c>
      <c r="I936" s="300">
        <f t="shared" si="133"/>
        <v>0</v>
      </c>
      <c r="J936" s="300">
        <f t="shared" si="134"/>
        <v>0</v>
      </c>
    </row>
    <row r="937" spans="1:10" x14ac:dyDescent="0.2">
      <c r="A937" s="307">
        <f>IF('Feb09'!$M100=" ",0,ROUND('Feb09'!$M100,0))</f>
        <v>0</v>
      </c>
      <c r="B937" s="307">
        <f t="shared" si="127"/>
        <v>90</v>
      </c>
      <c r="C937" s="300">
        <f t="shared" si="128"/>
        <v>0</v>
      </c>
      <c r="D937" s="300">
        <f t="shared" si="129"/>
        <v>0</v>
      </c>
      <c r="E937" s="311">
        <f t="shared" si="130"/>
        <v>0</v>
      </c>
      <c r="F937" s="311">
        <f t="shared" si="131"/>
        <v>0</v>
      </c>
      <c r="G937" s="311">
        <f t="shared" si="126"/>
        <v>0</v>
      </c>
      <c r="H937" s="311">
        <f t="shared" si="132"/>
        <v>0</v>
      </c>
      <c r="I937" s="300">
        <f t="shared" si="133"/>
        <v>0</v>
      </c>
      <c r="J937" s="300">
        <f t="shared" si="134"/>
        <v>0</v>
      </c>
    </row>
    <row r="938" spans="1:10" x14ac:dyDescent="0.2">
      <c r="A938" s="307">
        <f>IF('Feb09'!$M101=" ",0,ROUND('Feb09'!$M101,0))</f>
        <v>0</v>
      </c>
      <c r="B938" s="307">
        <f t="shared" si="127"/>
        <v>90</v>
      </c>
      <c r="C938" s="300">
        <f t="shared" si="128"/>
        <v>0</v>
      </c>
      <c r="D938" s="300">
        <f t="shared" si="129"/>
        <v>0</v>
      </c>
      <c r="E938" s="311">
        <f t="shared" si="130"/>
        <v>0</v>
      </c>
      <c r="F938" s="311">
        <f t="shared" si="131"/>
        <v>0</v>
      </c>
      <c r="G938" s="311">
        <f t="shared" si="126"/>
        <v>0</v>
      </c>
      <c r="H938" s="311">
        <f t="shared" si="132"/>
        <v>0</v>
      </c>
      <c r="I938" s="300">
        <f t="shared" si="133"/>
        <v>0</v>
      </c>
      <c r="J938" s="300">
        <f t="shared" si="134"/>
        <v>0</v>
      </c>
    </row>
    <row r="939" spans="1:10" x14ac:dyDescent="0.2">
      <c r="A939" s="307">
        <f>IF('Feb09'!$M102=" ",0,ROUND('Feb09'!$M102,0))</f>
        <v>0</v>
      </c>
      <c r="B939" s="307">
        <f t="shared" si="127"/>
        <v>90</v>
      </c>
      <c r="C939" s="300">
        <f t="shared" si="128"/>
        <v>0</v>
      </c>
      <c r="D939" s="300">
        <f t="shared" si="129"/>
        <v>0</v>
      </c>
      <c r="E939" s="311">
        <f t="shared" si="130"/>
        <v>0</v>
      </c>
      <c r="F939" s="311">
        <f t="shared" si="131"/>
        <v>0</v>
      </c>
      <c r="G939" s="311">
        <f t="shared" si="126"/>
        <v>0</v>
      </c>
      <c r="H939" s="311">
        <f t="shared" si="132"/>
        <v>0</v>
      </c>
      <c r="I939" s="300">
        <f t="shared" si="133"/>
        <v>0</v>
      </c>
      <c r="J939" s="300">
        <f t="shared" si="134"/>
        <v>0</v>
      </c>
    </row>
    <row r="940" spans="1:10" x14ac:dyDescent="0.2">
      <c r="A940" s="307">
        <f>IF('Feb09'!$M103=" ",0,ROUND('Feb09'!$M103,0))</f>
        <v>0</v>
      </c>
      <c r="B940" s="307">
        <f t="shared" si="127"/>
        <v>90</v>
      </c>
      <c r="C940" s="300">
        <f t="shared" si="128"/>
        <v>0</v>
      </c>
      <c r="D940" s="300">
        <f t="shared" si="129"/>
        <v>0</v>
      </c>
      <c r="E940" s="311">
        <f t="shared" si="130"/>
        <v>0</v>
      </c>
      <c r="F940" s="311">
        <f t="shared" si="131"/>
        <v>0</v>
      </c>
      <c r="G940" s="311">
        <f t="shared" si="126"/>
        <v>0</v>
      </c>
      <c r="H940" s="311">
        <f t="shared" si="132"/>
        <v>0</v>
      </c>
      <c r="I940" s="300">
        <f t="shared" si="133"/>
        <v>0</v>
      </c>
      <c r="J940" s="300">
        <f t="shared" si="134"/>
        <v>0</v>
      </c>
    </row>
    <row r="941" spans="1:10" x14ac:dyDescent="0.2">
      <c r="A941" s="307">
        <f>IF('Feb09'!$M104=" ",0,ROUND('Feb09'!$M104,0))</f>
        <v>0</v>
      </c>
      <c r="B941" s="307">
        <f t="shared" si="127"/>
        <v>90</v>
      </c>
      <c r="C941" s="300">
        <f t="shared" si="128"/>
        <v>0</v>
      </c>
      <c r="D941" s="300">
        <f t="shared" si="129"/>
        <v>0</v>
      </c>
      <c r="E941" s="311">
        <f t="shared" si="130"/>
        <v>0</v>
      </c>
      <c r="F941" s="311">
        <f t="shared" si="131"/>
        <v>0</v>
      </c>
      <c r="G941" s="311">
        <f t="shared" si="126"/>
        <v>0</v>
      </c>
      <c r="H941" s="311">
        <f t="shared" si="132"/>
        <v>0</v>
      </c>
      <c r="I941" s="300">
        <f t="shared" si="133"/>
        <v>0</v>
      </c>
      <c r="J941" s="300">
        <f t="shared" si="134"/>
        <v>0</v>
      </c>
    </row>
    <row r="942" spans="1:10" x14ac:dyDescent="0.2">
      <c r="A942" s="307">
        <f>IF('Feb09'!$M105=" ",0,ROUND('Feb09'!$M105,0))</f>
        <v>0</v>
      </c>
      <c r="B942" s="307">
        <f t="shared" si="127"/>
        <v>90</v>
      </c>
      <c r="C942" s="300">
        <f t="shared" si="128"/>
        <v>0</v>
      </c>
      <c r="D942" s="300">
        <f t="shared" si="129"/>
        <v>0</v>
      </c>
      <c r="E942" s="311">
        <f t="shared" si="130"/>
        <v>0</v>
      </c>
      <c r="F942" s="311">
        <f t="shared" si="131"/>
        <v>0</v>
      </c>
      <c r="G942" s="311">
        <f t="shared" si="126"/>
        <v>0</v>
      </c>
      <c r="H942" s="311">
        <f t="shared" si="132"/>
        <v>0</v>
      </c>
      <c r="I942" s="300">
        <f t="shared" si="133"/>
        <v>0</v>
      </c>
      <c r="J942" s="300">
        <f t="shared" si="134"/>
        <v>0</v>
      </c>
    </row>
    <row r="943" spans="1:10" x14ac:dyDescent="0.2">
      <c r="A943" s="307">
        <f>IF('Mar09'!$M11=" ",0,ROUND('Mar09'!$M11,0))</f>
        <v>0</v>
      </c>
      <c r="B943" s="307">
        <f t="shared" si="127"/>
        <v>90</v>
      </c>
      <c r="C943" s="300">
        <f t="shared" si="128"/>
        <v>0</v>
      </c>
      <c r="D943" s="300">
        <f t="shared" si="129"/>
        <v>0</v>
      </c>
      <c r="E943" s="311">
        <f t="shared" si="130"/>
        <v>0</v>
      </c>
      <c r="F943" s="311">
        <f t="shared" si="131"/>
        <v>0</v>
      </c>
      <c r="G943" s="311">
        <f t="shared" si="126"/>
        <v>0</v>
      </c>
      <c r="H943" s="311">
        <f t="shared" si="132"/>
        <v>0</v>
      </c>
      <c r="I943" s="300">
        <f t="shared" si="133"/>
        <v>0</v>
      </c>
      <c r="J943" s="300">
        <f t="shared" si="134"/>
        <v>0</v>
      </c>
    </row>
    <row r="944" spans="1:10" x14ac:dyDescent="0.2">
      <c r="A944" s="307">
        <f>IF('Mar09'!$M12=" ",0,ROUND('Mar09'!$M12,0))</f>
        <v>0</v>
      </c>
      <c r="B944" s="307">
        <f t="shared" si="127"/>
        <v>90</v>
      </c>
      <c r="C944" s="300">
        <f t="shared" si="128"/>
        <v>0</v>
      </c>
      <c r="D944" s="300">
        <f t="shared" si="129"/>
        <v>0</v>
      </c>
      <c r="E944" s="311">
        <f t="shared" si="130"/>
        <v>0</v>
      </c>
      <c r="F944" s="311">
        <f t="shared" si="131"/>
        <v>0</v>
      </c>
      <c r="G944" s="311">
        <f t="shared" si="126"/>
        <v>0</v>
      </c>
      <c r="H944" s="311">
        <f t="shared" si="132"/>
        <v>0</v>
      </c>
      <c r="I944" s="300">
        <f t="shared" si="133"/>
        <v>0</v>
      </c>
      <c r="J944" s="300">
        <f t="shared" si="134"/>
        <v>0</v>
      </c>
    </row>
    <row r="945" spans="1:10" x14ac:dyDescent="0.2">
      <c r="A945" s="307">
        <f>IF('Mar09'!$M13=" ",0,ROUND('Mar09'!$M13,0))</f>
        <v>0</v>
      </c>
      <c r="B945" s="307">
        <f t="shared" si="127"/>
        <v>90</v>
      </c>
      <c r="C945" s="300">
        <f t="shared" si="128"/>
        <v>0</v>
      </c>
      <c r="D945" s="300">
        <f t="shared" si="129"/>
        <v>0</v>
      </c>
      <c r="E945" s="311">
        <f t="shared" si="130"/>
        <v>0</v>
      </c>
      <c r="F945" s="311">
        <f t="shared" si="131"/>
        <v>0</v>
      </c>
      <c r="G945" s="311">
        <f t="shared" si="126"/>
        <v>0</v>
      </c>
      <c r="H945" s="311">
        <f t="shared" si="132"/>
        <v>0</v>
      </c>
      <c r="I945" s="300">
        <f t="shared" si="133"/>
        <v>0</v>
      </c>
      <c r="J945" s="300">
        <f t="shared" si="134"/>
        <v>0</v>
      </c>
    </row>
    <row r="946" spans="1:10" x14ac:dyDescent="0.2">
      <c r="A946" s="307">
        <f>IF('Mar09'!$M14=" ",0,ROUND('Mar09'!$M14,0))</f>
        <v>0</v>
      </c>
      <c r="B946" s="307">
        <f t="shared" si="127"/>
        <v>90</v>
      </c>
      <c r="C946" s="300">
        <f t="shared" si="128"/>
        <v>0</v>
      </c>
      <c r="D946" s="300">
        <f t="shared" si="129"/>
        <v>0</v>
      </c>
      <c r="E946" s="311">
        <f t="shared" si="130"/>
        <v>0</v>
      </c>
      <c r="F946" s="311">
        <f t="shared" si="131"/>
        <v>0</v>
      </c>
      <c r="G946" s="311">
        <f t="shared" si="126"/>
        <v>0</v>
      </c>
      <c r="H946" s="311">
        <f t="shared" si="132"/>
        <v>0</v>
      </c>
      <c r="I946" s="300">
        <f t="shared" si="133"/>
        <v>0</v>
      </c>
      <c r="J946" s="300">
        <f t="shared" si="134"/>
        <v>0</v>
      </c>
    </row>
    <row r="947" spans="1:10" x14ac:dyDescent="0.2">
      <c r="A947" s="307">
        <f>IF('Mar09'!$M15=" ",0,ROUND('Mar09'!$M15,0))</f>
        <v>0</v>
      </c>
      <c r="B947" s="307">
        <f t="shared" si="127"/>
        <v>90</v>
      </c>
      <c r="C947" s="300">
        <f t="shared" si="128"/>
        <v>0</v>
      </c>
      <c r="D947" s="300">
        <f t="shared" si="129"/>
        <v>0</v>
      </c>
      <c r="E947" s="311">
        <f t="shared" si="130"/>
        <v>0</v>
      </c>
      <c r="F947" s="311">
        <f t="shared" si="131"/>
        <v>0</v>
      </c>
      <c r="G947" s="311">
        <f t="shared" si="126"/>
        <v>0</v>
      </c>
      <c r="H947" s="311">
        <f t="shared" si="132"/>
        <v>0</v>
      </c>
      <c r="I947" s="300">
        <f t="shared" si="133"/>
        <v>0</v>
      </c>
      <c r="J947" s="300">
        <f t="shared" si="134"/>
        <v>0</v>
      </c>
    </row>
    <row r="948" spans="1:10" x14ac:dyDescent="0.2">
      <c r="A948" s="307">
        <f>IF('Mar09'!$M16=" ",0,ROUND('Mar09'!$M16,0))</f>
        <v>0</v>
      </c>
      <c r="B948" s="307">
        <f t="shared" si="127"/>
        <v>90</v>
      </c>
      <c r="C948" s="300">
        <f t="shared" si="128"/>
        <v>0</v>
      </c>
      <c r="D948" s="300">
        <f t="shared" si="129"/>
        <v>0</v>
      </c>
      <c r="E948" s="311">
        <f t="shared" si="130"/>
        <v>0</v>
      </c>
      <c r="F948" s="311">
        <f t="shared" si="131"/>
        <v>0</v>
      </c>
      <c r="G948" s="311">
        <f t="shared" si="126"/>
        <v>0</v>
      </c>
      <c r="H948" s="311">
        <f t="shared" si="132"/>
        <v>0</v>
      </c>
      <c r="I948" s="300">
        <f t="shared" si="133"/>
        <v>0</v>
      </c>
      <c r="J948" s="300">
        <f t="shared" si="134"/>
        <v>0</v>
      </c>
    </row>
    <row r="949" spans="1:10" x14ac:dyDescent="0.2">
      <c r="A949" s="307">
        <f>IF('Mar09'!$M17=" ",0,ROUND('Mar09'!$M17,0))</f>
        <v>0</v>
      </c>
      <c r="B949" s="307">
        <f t="shared" si="127"/>
        <v>90</v>
      </c>
      <c r="C949" s="300">
        <f t="shared" si="128"/>
        <v>0</v>
      </c>
      <c r="D949" s="300">
        <f t="shared" si="129"/>
        <v>0</v>
      </c>
      <c r="E949" s="311">
        <f t="shared" si="130"/>
        <v>0</v>
      </c>
      <c r="F949" s="311">
        <f t="shared" si="131"/>
        <v>0</v>
      </c>
      <c r="G949" s="311">
        <f t="shared" si="126"/>
        <v>0</v>
      </c>
      <c r="H949" s="311">
        <f t="shared" si="132"/>
        <v>0</v>
      </c>
      <c r="I949" s="300">
        <f t="shared" si="133"/>
        <v>0</v>
      </c>
      <c r="J949" s="300">
        <f t="shared" si="134"/>
        <v>0</v>
      </c>
    </row>
    <row r="950" spans="1:10" x14ac:dyDescent="0.2">
      <c r="A950" s="307">
        <f>IF('Mar09'!$M18=" ",0,ROUND('Mar09'!$M18,0))</f>
        <v>0</v>
      </c>
      <c r="B950" s="307">
        <f t="shared" si="127"/>
        <v>90</v>
      </c>
      <c r="C950" s="300">
        <f t="shared" si="128"/>
        <v>0</v>
      </c>
      <c r="D950" s="300">
        <f t="shared" si="129"/>
        <v>0</v>
      </c>
      <c r="E950" s="311">
        <f t="shared" si="130"/>
        <v>0</v>
      </c>
      <c r="F950" s="311">
        <f t="shared" si="131"/>
        <v>0</v>
      </c>
      <c r="G950" s="311">
        <f t="shared" si="126"/>
        <v>0</v>
      </c>
      <c r="H950" s="311">
        <f t="shared" si="132"/>
        <v>0</v>
      </c>
      <c r="I950" s="300">
        <f t="shared" si="133"/>
        <v>0</v>
      </c>
      <c r="J950" s="300">
        <f t="shared" si="134"/>
        <v>0</v>
      </c>
    </row>
    <row r="951" spans="1:10" x14ac:dyDescent="0.2">
      <c r="A951" s="307">
        <f>IF('Mar09'!$M19=" ",0,ROUND('Mar09'!$M19,0))</f>
        <v>0</v>
      </c>
      <c r="B951" s="307">
        <f t="shared" si="127"/>
        <v>90</v>
      </c>
      <c r="C951" s="300">
        <f t="shared" si="128"/>
        <v>0</v>
      </c>
      <c r="D951" s="300">
        <f t="shared" si="129"/>
        <v>0</v>
      </c>
      <c r="E951" s="311">
        <f t="shared" si="130"/>
        <v>0</v>
      </c>
      <c r="F951" s="311">
        <f t="shared" si="131"/>
        <v>0</v>
      </c>
      <c r="G951" s="311">
        <f t="shared" si="126"/>
        <v>0</v>
      </c>
      <c r="H951" s="311">
        <f t="shared" si="132"/>
        <v>0</v>
      </c>
      <c r="I951" s="300">
        <f t="shared" si="133"/>
        <v>0</v>
      </c>
      <c r="J951" s="300">
        <f t="shared" si="134"/>
        <v>0</v>
      </c>
    </row>
    <row r="952" spans="1:10" x14ac:dyDescent="0.2">
      <c r="A952" s="307">
        <f>IF('Mar09'!$M20=" ",0,ROUND('Mar09'!$M20,0))</f>
        <v>0</v>
      </c>
      <c r="B952" s="307">
        <f t="shared" si="127"/>
        <v>90</v>
      </c>
      <c r="C952" s="300">
        <f t="shared" si="128"/>
        <v>0</v>
      </c>
      <c r="D952" s="300">
        <f t="shared" si="129"/>
        <v>0</v>
      </c>
      <c r="E952" s="311">
        <f t="shared" si="130"/>
        <v>0</v>
      </c>
      <c r="F952" s="311">
        <f t="shared" si="131"/>
        <v>0</v>
      </c>
      <c r="G952" s="311">
        <f t="shared" si="126"/>
        <v>0</v>
      </c>
      <c r="H952" s="311">
        <f t="shared" si="132"/>
        <v>0</v>
      </c>
      <c r="I952" s="300">
        <f t="shared" si="133"/>
        <v>0</v>
      </c>
      <c r="J952" s="300">
        <f t="shared" si="134"/>
        <v>0</v>
      </c>
    </row>
    <row r="953" spans="1:10" x14ac:dyDescent="0.2">
      <c r="A953" s="307">
        <f>IF('Mar09'!$M21=" ",0,ROUND('Mar09'!$M21,0))</f>
        <v>0</v>
      </c>
      <c r="B953" s="307">
        <f t="shared" si="127"/>
        <v>90</v>
      </c>
      <c r="C953" s="300">
        <f t="shared" si="128"/>
        <v>0</v>
      </c>
      <c r="D953" s="300">
        <f t="shared" si="129"/>
        <v>0</v>
      </c>
      <c r="E953" s="311">
        <f t="shared" si="130"/>
        <v>0</v>
      </c>
      <c r="F953" s="311">
        <f t="shared" si="131"/>
        <v>0</v>
      </c>
      <c r="G953" s="311">
        <f t="shared" si="126"/>
        <v>0</v>
      </c>
      <c r="H953" s="311">
        <f t="shared" si="132"/>
        <v>0</v>
      </c>
      <c r="I953" s="300">
        <f t="shared" si="133"/>
        <v>0</v>
      </c>
      <c r="J953" s="300">
        <f t="shared" si="134"/>
        <v>0</v>
      </c>
    </row>
    <row r="954" spans="1:10" x14ac:dyDescent="0.2">
      <c r="A954" s="307">
        <f>IF('Mar09'!$M22=" ",0,ROUND('Mar09'!$M22,0))</f>
        <v>0</v>
      </c>
      <c r="B954" s="307">
        <f t="shared" si="127"/>
        <v>90</v>
      </c>
      <c r="C954" s="300">
        <f t="shared" si="128"/>
        <v>0</v>
      </c>
      <c r="D954" s="300">
        <f t="shared" si="129"/>
        <v>0</v>
      </c>
      <c r="E954" s="311">
        <f t="shared" si="130"/>
        <v>0</v>
      </c>
      <c r="F954" s="311">
        <f t="shared" si="131"/>
        <v>0</v>
      </c>
      <c r="G954" s="311">
        <f t="shared" si="126"/>
        <v>0</v>
      </c>
      <c r="H954" s="311">
        <f t="shared" si="132"/>
        <v>0</v>
      </c>
      <c r="I954" s="300">
        <f t="shared" si="133"/>
        <v>0</v>
      </c>
      <c r="J954" s="300">
        <f t="shared" si="134"/>
        <v>0</v>
      </c>
    </row>
    <row r="955" spans="1:10" x14ac:dyDescent="0.2">
      <c r="A955" s="307">
        <f>IF('Mar09'!$M23=" ",0,ROUND('Mar09'!$M23,0))</f>
        <v>0</v>
      </c>
      <c r="B955" s="307">
        <f t="shared" si="127"/>
        <v>90</v>
      </c>
      <c r="C955" s="300">
        <f t="shared" si="128"/>
        <v>0</v>
      </c>
      <c r="D955" s="300">
        <f t="shared" si="129"/>
        <v>0</v>
      </c>
      <c r="E955" s="311">
        <f t="shared" si="130"/>
        <v>0</v>
      </c>
      <c r="F955" s="311">
        <f t="shared" si="131"/>
        <v>0</v>
      </c>
      <c r="G955" s="311">
        <f t="shared" si="126"/>
        <v>0</v>
      </c>
      <c r="H955" s="311">
        <f t="shared" si="132"/>
        <v>0</v>
      </c>
      <c r="I955" s="300">
        <f t="shared" si="133"/>
        <v>0</v>
      </c>
      <c r="J955" s="300">
        <f t="shared" si="134"/>
        <v>0</v>
      </c>
    </row>
    <row r="956" spans="1:10" x14ac:dyDescent="0.2">
      <c r="A956" s="307">
        <f>IF('Mar09'!$M24=" ",0,ROUND('Mar09'!$M24,0))</f>
        <v>0</v>
      </c>
      <c r="B956" s="307">
        <f t="shared" si="127"/>
        <v>90</v>
      </c>
      <c r="C956" s="300">
        <f t="shared" si="128"/>
        <v>0</v>
      </c>
      <c r="D956" s="300">
        <f t="shared" si="129"/>
        <v>0</v>
      </c>
      <c r="E956" s="311">
        <f t="shared" si="130"/>
        <v>0</v>
      </c>
      <c r="F956" s="311">
        <f t="shared" si="131"/>
        <v>0</v>
      </c>
      <c r="G956" s="311">
        <f t="shared" si="126"/>
        <v>0</v>
      </c>
      <c r="H956" s="311">
        <f t="shared" si="132"/>
        <v>0</v>
      </c>
      <c r="I956" s="300">
        <f t="shared" si="133"/>
        <v>0</v>
      </c>
      <c r="J956" s="300">
        <f t="shared" si="134"/>
        <v>0</v>
      </c>
    </row>
    <row r="957" spans="1:10" x14ac:dyDescent="0.2">
      <c r="A957" s="307">
        <f>IF('Mar09'!$M25=" ",0,ROUND('Mar09'!$M25,0))</f>
        <v>0</v>
      </c>
      <c r="B957" s="307">
        <f t="shared" si="127"/>
        <v>90</v>
      </c>
      <c r="C957" s="300">
        <f t="shared" si="128"/>
        <v>0</v>
      </c>
      <c r="D957" s="300">
        <f t="shared" si="129"/>
        <v>0</v>
      </c>
      <c r="E957" s="311">
        <f t="shared" si="130"/>
        <v>0</v>
      </c>
      <c r="F957" s="311">
        <f t="shared" si="131"/>
        <v>0</v>
      </c>
      <c r="G957" s="311">
        <f t="shared" si="126"/>
        <v>0</v>
      </c>
      <c r="H957" s="311">
        <f t="shared" si="132"/>
        <v>0</v>
      </c>
      <c r="I957" s="300">
        <f t="shared" si="133"/>
        <v>0</v>
      </c>
      <c r="J957" s="300">
        <f t="shared" si="134"/>
        <v>0</v>
      </c>
    </row>
    <row r="958" spans="1:10" x14ac:dyDescent="0.2">
      <c r="A958" s="307">
        <f>IF('Mar09'!$M26=" ",0,ROUND('Mar09'!$M26,0))</f>
        <v>0</v>
      </c>
      <c r="B958" s="307">
        <f t="shared" si="127"/>
        <v>90</v>
      </c>
      <c r="C958" s="300">
        <f t="shared" si="128"/>
        <v>0</v>
      </c>
      <c r="D958" s="300">
        <f t="shared" si="129"/>
        <v>0</v>
      </c>
      <c r="E958" s="311">
        <f t="shared" si="130"/>
        <v>0</v>
      </c>
      <c r="F958" s="311">
        <f t="shared" si="131"/>
        <v>0</v>
      </c>
      <c r="G958" s="311">
        <f t="shared" si="126"/>
        <v>0</v>
      </c>
      <c r="H958" s="311">
        <f t="shared" si="132"/>
        <v>0</v>
      </c>
      <c r="I958" s="300">
        <f t="shared" si="133"/>
        <v>0</v>
      </c>
      <c r="J958" s="300">
        <f t="shared" si="134"/>
        <v>0</v>
      </c>
    </row>
    <row r="959" spans="1:10" x14ac:dyDescent="0.2">
      <c r="A959" s="307">
        <f>IF('Mar09'!$M27=" ",0,ROUND('Mar09'!$M27,0))</f>
        <v>0</v>
      </c>
      <c r="B959" s="307">
        <f t="shared" si="127"/>
        <v>90</v>
      </c>
      <c r="C959" s="300">
        <f t="shared" si="128"/>
        <v>0</v>
      </c>
      <c r="D959" s="300">
        <f t="shared" si="129"/>
        <v>0</v>
      </c>
      <c r="E959" s="311">
        <f t="shared" si="130"/>
        <v>0</v>
      </c>
      <c r="F959" s="311">
        <f t="shared" si="131"/>
        <v>0</v>
      </c>
      <c r="G959" s="311">
        <f t="shared" si="126"/>
        <v>0</v>
      </c>
      <c r="H959" s="311">
        <f t="shared" si="132"/>
        <v>0</v>
      </c>
      <c r="I959" s="300">
        <f t="shared" si="133"/>
        <v>0</v>
      </c>
      <c r="J959" s="300">
        <f t="shared" si="134"/>
        <v>0</v>
      </c>
    </row>
    <row r="960" spans="1:10" x14ac:dyDescent="0.2">
      <c r="A960" s="307">
        <f>IF('Mar09'!$M28=" ",0,ROUND('Mar09'!$M28,0))</f>
        <v>0</v>
      </c>
      <c r="B960" s="307">
        <f t="shared" si="127"/>
        <v>90</v>
      </c>
      <c r="C960" s="300">
        <f t="shared" si="128"/>
        <v>0</v>
      </c>
      <c r="D960" s="300">
        <f t="shared" si="129"/>
        <v>0</v>
      </c>
      <c r="E960" s="311">
        <f t="shared" si="130"/>
        <v>0</v>
      </c>
      <c r="F960" s="311">
        <f t="shared" si="131"/>
        <v>0</v>
      </c>
      <c r="G960" s="311">
        <f t="shared" si="126"/>
        <v>0</v>
      </c>
      <c r="H960" s="311">
        <f t="shared" si="132"/>
        <v>0</v>
      </c>
      <c r="I960" s="300">
        <f t="shared" si="133"/>
        <v>0</v>
      </c>
      <c r="J960" s="300">
        <f t="shared" si="134"/>
        <v>0</v>
      </c>
    </row>
    <row r="961" spans="1:10" x14ac:dyDescent="0.2">
      <c r="A961" s="307">
        <f>IF('Mar09'!$M29=" ",0,ROUND('Mar09'!$M29,0))</f>
        <v>0</v>
      </c>
      <c r="B961" s="307">
        <f t="shared" si="127"/>
        <v>90</v>
      </c>
      <c r="C961" s="300">
        <f t="shared" si="128"/>
        <v>0</v>
      </c>
      <c r="D961" s="300">
        <f t="shared" si="129"/>
        <v>0</v>
      </c>
      <c r="E961" s="311">
        <f t="shared" si="130"/>
        <v>0</v>
      </c>
      <c r="F961" s="311">
        <f t="shared" si="131"/>
        <v>0</v>
      </c>
      <c r="G961" s="311">
        <f t="shared" si="126"/>
        <v>0</v>
      </c>
      <c r="H961" s="311">
        <f t="shared" si="132"/>
        <v>0</v>
      </c>
      <c r="I961" s="300">
        <f t="shared" si="133"/>
        <v>0</v>
      </c>
      <c r="J961" s="300">
        <f t="shared" si="134"/>
        <v>0</v>
      </c>
    </row>
    <row r="962" spans="1:10" x14ac:dyDescent="0.2">
      <c r="A962" s="307">
        <f>IF('Mar09'!$M30=" ",0,ROUND('Mar09'!$M30,0))</f>
        <v>0</v>
      </c>
      <c r="B962" s="307">
        <f t="shared" si="127"/>
        <v>90</v>
      </c>
      <c r="C962" s="300">
        <f t="shared" si="128"/>
        <v>0</v>
      </c>
      <c r="D962" s="300">
        <f t="shared" si="129"/>
        <v>0</v>
      </c>
      <c r="E962" s="311">
        <f t="shared" si="130"/>
        <v>0</v>
      </c>
      <c r="F962" s="311">
        <f t="shared" si="131"/>
        <v>0</v>
      </c>
      <c r="G962" s="311">
        <f t="shared" si="126"/>
        <v>0</v>
      </c>
      <c r="H962" s="311">
        <f t="shared" si="132"/>
        <v>0</v>
      </c>
      <c r="I962" s="300">
        <f t="shared" si="133"/>
        <v>0</v>
      </c>
      <c r="J962" s="300">
        <f t="shared" si="134"/>
        <v>0</v>
      </c>
    </row>
    <row r="963" spans="1:10" x14ac:dyDescent="0.2">
      <c r="A963" s="307">
        <f>IF('Mar09'!$M36=" ",0,ROUND('Mar09'!$M36,0))</f>
        <v>0</v>
      </c>
      <c r="B963" s="307">
        <f t="shared" si="127"/>
        <v>90</v>
      </c>
      <c r="C963" s="300">
        <f t="shared" si="128"/>
        <v>0</v>
      </c>
      <c r="D963" s="300">
        <f t="shared" si="129"/>
        <v>0</v>
      </c>
      <c r="E963" s="311">
        <f t="shared" si="130"/>
        <v>0</v>
      </c>
      <c r="F963" s="311">
        <f t="shared" si="131"/>
        <v>0</v>
      </c>
      <c r="G963" s="311">
        <f t="shared" si="126"/>
        <v>0</v>
      </c>
      <c r="H963" s="311">
        <f t="shared" si="132"/>
        <v>0</v>
      </c>
      <c r="I963" s="300">
        <f t="shared" si="133"/>
        <v>0</v>
      </c>
      <c r="J963" s="300">
        <f t="shared" si="134"/>
        <v>0</v>
      </c>
    </row>
    <row r="964" spans="1:10" x14ac:dyDescent="0.2">
      <c r="A964" s="307">
        <f>IF('Mar09'!$M37=" ",0,ROUND('Mar09'!$M37,0))</f>
        <v>0</v>
      </c>
      <c r="B964" s="307">
        <f t="shared" si="127"/>
        <v>90</v>
      </c>
      <c r="C964" s="300">
        <f t="shared" si="128"/>
        <v>0</v>
      </c>
      <c r="D964" s="300">
        <f t="shared" si="129"/>
        <v>0</v>
      </c>
      <c r="E964" s="311">
        <f t="shared" si="130"/>
        <v>0</v>
      </c>
      <c r="F964" s="311">
        <f t="shared" si="131"/>
        <v>0</v>
      </c>
      <c r="G964" s="311">
        <f t="shared" ref="G964:G1027" si="135">G$1</f>
        <v>0</v>
      </c>
      <c r="H964" s="311">
        <f t="shared" si="132"/>
        <v>0</v>
      </c>
      <c r="I964" s="300">
        <f t="shared" si="133"/>
        <v>0</v>
      </c>
      <c r="J964" s="300">
        <f t="shared" si="134"/>
        <v>0</v>
      </c>
    </row>
    <row r="965" spans="1:10" x14ac:dyDescent="0.2">
      <c r="A965" s="307">
        <f>IF('Mar09'!$M38=" ",0,ROUND('Mar09'!$M38,0))</f>
        <v>0</v>
      </c>
      <c r="B965" s="307">
        <f t="shared" ref="B965:B1028" si="136">B$1</f>
        <v>90</v>
      </c>
      <c r="C965" s="300">
        <f t="shared" ref="C965:C1028" si="137">IF(A965&lt;B$1,0,IF(A965&lt;(B$1+C$1),A965-B965,C$1))</f>
        <v>0</v>
      </c>
      <c r="D965" s="300">
        <f t="shared" ref="D965:D1028" si="138">IF(A965&gt;(B965+C965),A965-B965-C965,0)</f>
        <v>0</v>
      </c>
      <c r="E965" s="311">
        <f t="shared" ref="E965:E1028" si="139">IF(A965&gt;D$1,(D$1-C$1-B$1)*E$1/100+(D965-D$1+C$1+B$1)*J$1/100,IF(D965&gt;0,D965*E$1/100,0))</f>
        <v>0</v>
      </c>
      <c r="F965" s="311">
        <f t="shared" ref="F965:F1028" si="140">IF(A965&gt;D$1,(D$1-C$1-B$1)*F$1/100+(D965-D$1+C$1+B$1)*J$1/100,IF(D965&gt;0,D965*F$1/100,0))</f>
        <v>0</v>
      </c>
      <c r="G965" s="311">
        <f t="shared" si="135"/>
        <v>0</v>
      </c>
      <c r="H965" s="311">
        <f t="shared" ref="H965:H1028" si="141">IF(A965&gt;G$1,(D$1-C$1-B$1)*H$1/100+(D965-D$1+C$1+B$1)*J$1/100,IF(D965&gt;0,D965*H$1/100,0))</f>
        <v>0</v>
      </c>
      <c r="I965" s="300">
        <f t="shared" ref="I965:I1028" si="142">IF(D965&gt;0,D965*I$1/100,0)</f>
        <v>0</v>
      </c>
      <c r="J965" s="300">
        <f t="shared" ref="J965:J1028" si="143">E965+I965</f>
        <v>0</v>
      </c>
    </row>
    <row r="966" spans="1:10" x14ac:dyDescent="0.2">
      <c r="A966" s="307">
        <f>IF('Mar09'!$M39=" ",0,ROUND('Mar09'!$M39,0))</f>
        <v>0</v>
      </c>
      <c r="B966" s="307">
        <f t="shared" si="136"/>
        <v>90</v>
      </c>
      <c r="C966" s="300">
        <f t="shared" si="137"/>
        <v>0</v>
      </c>
      <c r="D966" s="300">
        <f t="shared" si="138"/>
        <v>0</v>
      </c>
      <c r="E966" s="311">
        <f t="shared" si="139"/>
        <v>0</v>
      </c>
      <c r="F966" s="311">
        <f t="shared" si="140"/>
        <v>0</v>
      </c>
      <c r="G966" s="311">
        <f t="shared" si="135"/>
        <v>0</v>
      </c>
      <c r="H966" s="311">
        <f t="shared" si="141"/>
        <v>0</v>
      </c>
      <c r="I966" s="300">
        <f t="shared" si="142"/>
        <v>0</v>
      </c>
      <c r="J966" s="300">
        <f t="shared" si="143"/>
        <v>0</v>
      </c>
    </row>
    <row r="967" spans="1:10" x14ac:dyDescent="0.2">
      <c r="A967" s="307">
        <f>IF('Mar09'!$M40=" ",0,ROUND('Mar09'!$M40,0))</f>
        <v>0</v>
      </c>
      <c r="B967" s="307">
        <f t="shared" si="136"/>
        <v>90</v>
      </c>
      <c r="C967" s="300">
        <f t="shared" si="137"/>
        <v>0</v>
      </c>
      <c r="D967" s="300">
        <f t="shared" si="138"/>
        <v>0</v>
      </c>
      <c r="E967" s="311">
        <f t="shared" si="139"/>
        <v>0</v>
      </c>
      <c r="F967" s="311">
        <f t="shared" si="140"/>
        <v>0</v>
      </c>
      <c r="G967" s="311">
        <f t="shared" si="135"/>
        <v>0</v>
      </c>
      <c r="H967" s="311">
        <f t="shared" si="141"/>
        <v>0</v>
      </c>
      <c r="I967" s="300">
        <f t="shared" si="142"/>
        <v>0</v>
      </c>
      <c r="J967" s="300">
        <f t="shared" si="143"/>
        <v>0</v>
      </c>
    </row>
    <row r="968" spans="1:10" x14ac:dyDescent="0.2">
      <c r="A968" s="307">
        <f>IF('Mar09'!$M41=" ",0,ROUND('Mar09'!$M41,0))</f>
        <v>0</v>
      </c>
      <c r="B968" s="307">
        <f t="shared" si="136"/>
        <v>90</v>
      </c>
      <c r="C968" s="300">
        <f t="shared" si="137"/>
        <v>0</v>
      </c>
      <c r="D968" s="300">
        <f t="shared" si="138"/>
        <v>0</v>
      </c>
      <c r="E968" s="311">
        <f t="shared" si="139"/>
        <v>0</v>
      </c>
      <c r="F968" s="311">
        <f t="shared" si="140"/>
        <v>0</v>
      </c>
      <c r="G968" s="311">
        <f t="shared" si="135"/>
        <v>0</v>
      </c>
      <c r="H968" s="311">
        <f t="shared" si="141"/>
        <v>0</v>
      </c>
      <c r="I968" s="300">
        <f t="shared" si="142"/>
        <v>0</v>
      </c>
      <c r="J968" s="300">
        <f t="shared" si="143"/>
        <v>0</v>
      </c>
    </row>
    <row r="969" spans="1:10" x14ac:dyDescent="0.2">
      <c r="A969" s="307">
        <f>IF('Mar09'!$M42=" ",0,ROUND('Mar09'!$M42,0))</f>
        <v>0</v>
      </c>
      <c r="B969" s="307">
        <f t="shared" si="136"/>
        <v>90</v>
      </c>
      <c r="C969" s="300">
        <f t="shared" si="137"/>
        <v>0</v>
      </c>
      <c r="D969" s="300">
        <f t="shared" si="138"/>
        <v>0</v>
      </c>
      <c r="E969" s="311">
        <f t="shared" si="139"/>
        <v>0</v>
      </c>
      <c r="F969" s="311">
        <f t="shared" si="140"/>
        <v>0</v>
      </c>
      <c r="G969" s="311">
        <f t="shared" si="135"/>
        <v>0</v>
      </c>
      <c r="H969" s="311">
        <f t="shared" si="141"/>
        <v>0</v>
      </c>
      <c r="I969" s="300">
        <f t="shared" si="142"/>
        <v>0</v>
      </c>
      <c r="J969" s="300">
        <f t="shared" si="143"/>
        <v>0</v>
      </c>
    </row>
    <row r="970" spans="1:10" x14ac:dyDescent="0.2">
      <c r="A970" s="307">
        <f>IF('Mar09'!$M43=" ",0,ROUND('Mar09'!$M43,0))</f>
        <v>0</v>
      </c>
      <c r="B970" s="307">
        <f t="shared" si="136"/>
        <v>90</v>
      </c>
      <c r="C970" s="300">
        <f t="shared" si="137"/>
        <v>0</v>
      </c>
      <c r="D970" s="300">
        <f t="shared" si="138"/>
        <v>0</v>
      </c>
      <c r="E970" s="311">
        <f t="shared" si="139"/>
        <v>0</v>
      </c>
      <c r="F970" s="311">
        <f t="shared" si="140"/>
        <v>0</v>
      </c>
      <c r="G970" s="311">
        <f t="shared" si="135"/>
        <v>0</v>
      </c>
      <c r="H970" s="311">
        <f t="shared" si="141"/>
        <v>0</v>
      </c>
      <c r="I970" s="300">
        <f t="shared" si="142"/>
        <v>0</v>
      </c>
      <c r="J970" s="300">
        <f t="shared" si="143"/>
        <v>0</v>
      </c>
    </row>
    <row r="971" spans="1:10" x14ac:dyDescent="0.2">
      <c r="A971" s="307">
        <f>IF('Mar09'!$M44=" ",0,ROUND('Mar09'!$M44,0))</f>
        <v>0</v>
      </c>
      <c r="B971" s="307">
        <f t="shared" si="136"/>
        <v>90</v>
      </c>
      <c r="C971" s="300">
        <f t="shared" si="137"/>
        <v>0</v>
      </c>
      <c r="D971" s="300">
        <f t="shared" si="138"/>
        <v>0</v>
      </c>
      <c r="E971" s="311">
        <f t="shared" si="139"/>
        <v>0</v>
      </c>
      <c r="F971" s="311">
        <f t="shared" si="140"/>
        <v>0</v>
      </c>
      <c r="G971" s="311">
        <f t="shared" si="135"/>
        <v>0</v>
      </c>
      <c r="H971" s="311">
        <f t="shared" si="141"/>
        <v>0</v>
      </c>
      <c r="I971" s="300">
        <f t="shared" si="142"/>
        <v>0</v>
      </c>
      <c r="J971" s="300">
        <f t="shared" si="143"/>
        <v>0</v>
      </c>
    </row>
    <row r="972" spans="1:10" x14ac:dyDescent="0.2">
      <c r="A972" s="307">
        <f>IF('Mar09'!$M45=" ",0,ROUND('Mar09'!$M45,0))</f>
        <v>0</v>
      </c>
      <c r="B972" s="307">
        <f t="shared" si="136"/>
        <v>90</v>
      </c>
      <c r="C972" s="300">
        <f t="shared" si="137"/>
        <v>0</v>
      </c>
      <c r="D972" s="300">
        <f t="shared" si="138"/>
        <v>0</v>
      </c>
      <c r="E972" s="311">
        <f t="shared" si="139"/>
        <v>0</v>
      </c>
      <c r="F972" s="311">
        <f t="shared" si="140"/>
        <v>0</v>
      </c>
      <c r="G972" s="311">
        <f t="shared" si="135"/>
        <v>0</v>
      </c>
      <c r="H972" s="311">
        <f t="shared" si="141"/>
        <v>0</v>
      </c>
      <c r="I972" s="300">
        <f t="shared" si="142"/>
        <v>0</v>
      </c>
      <c r="J972" s="300">
        <f t="shared" si="143"/>
        <v>0</v>
      </c>
    </row>
    <row r="973" spans="1:10" x14ac:dyDescent="0.2">
      <c r="A973" s="307">
        <f>IF('Mar09'!$M46=" ",0,ROUND('Mar09'!$M46,0))</f>
        <v>0</v>
      </c>
      <c r="B973" s="307">
        <f t="shared" si="136"/>
        <v>90</v>
      </c>
      <c r="C973" s="300">
        <f t="shared" si="137"/>
        <v>0</v>
      </c>
      <c r="D973" s="300">
        <f t="shared" si="138"/>
        <v>0</v>
      </c>
      <c r="E973" s="311">
        <f t="shared" si="139"/>
        <v>0</v>
      </c>
      <c r="F973" s="311">
        <f t="shared" si="140"/>
        <v>0</v>
      </c>
      <c r="G973" s="311">
        <f t="shared" si="135"/>
        <v>0</v>
      </c>
      <c r="H973" s="311">
        <f t="shared" si="141"/>
        <v>0</v>
      </c>
      <c r="I973" s="300">
        <f t="shared" si="142"/>
        <v>0</v>
      </c>
      <c r="J973" s="300">
        <f t="shared" si="143"/>
        <v>0</v>
      </c>
    </row>
    <row r="974" spans="1:10" x14ac:dyDescent="0.2">
      <c r="A974" s="307">
        <f>IF('Mar09'!$M47=" ",0,ROUND('Mar09'!$M47,0))</f>
        <v>0</v>
      </c>
      <c r="B974" s="307">
        <f t="shared" si="136"/>
        <v>90</v>
      </c>
      <c r="C974" s="300">
        <f t="shared" si="137"/>
        <v>0</v>
      </c>
      <c r="D974" s="300">
        <f t="shared" si="138"/>
        <v>0</v>
      </c>
      <c r="E974" s="311">
        <f t="shared" si="139"/>
        <v>0</v>
      </c>
      <c r="F974" s="311">
        <f t="shared" si="140"/>
        <v>0</v>
      </c>
      <c r="G974" s="311">
        <f t="shared" si="135"/>
        <v>0</v>
      </c>
      <c r="H974" s="311">
        <f t="shared" si="141"/>
        <v>0</v>
      </c>
      <c r="I974" s="300">
        <f t="shared" si="142"/>
        <v>0</v>
      </c>
      <c r="J974" s="300">
        <f t="shared" si="143"/>
        <v>0</v>
      </c>
    </row>
    <row r="975" spans="1:10" x14ac:dyDescent="0.2">
      <c r="A975" s="307">
        <f>IF('Mar09'!$M48=" ",0,ROUND('Mar09'!$M48,0))</f>
        <v>0</v>
      </c>
      <c r="B975" s="307">
        <f t="shared" si="136"/>
        <v>90</v>
      </c>
      <c r="C975" s="300">
        <f t="shared" si="137"/>
        <v>0</v>
      </c>
      <c r="D975" s="300">
        <f t="shared" si="138"/>
        <v>0</v>
      </c>
      <c r="E975" s="311">
        <f t="shared" si="139"/>
        <v>0</v>
      </c>
      <c r="F975" s="311">
        <f t="shared" si="140"/>
        <v>0</v>
      </c>
      <c r="G975" s="311">
        <f t="shared" si="135"/>
        <v>0</v>
      </c>
      <c r="H975" s="311">
        <f t="shared" si="141"/>
        <v>0</v>
      </c>
      <c r="I975" s="300">
        <f t="shared" si="142"/>
        <v>0</v>
      </c>
      <c r="J975" s="300">
        <f t="shared" si="143"/>
        <v>0</v>
      </c>
    </row>
    <row r="976" spans="1:10" x14ac:dyDescent="0.2">
      <c r="A976" s="307">
        <f>IF('Mar09'!$M49=" ",0,ROUND('Mar09'!$M49,0))</f>
        <v>0</v>
      </c>
      <c r="B976" s="307">
        <f t="shared" si="136"/>
        <v>90</v>
      </c>
      <c r="C976" s="300">
        <f t="shared" si="137"/>
        <v>0</v>
      </c>
      <c r="D976" s="300">
        <f t="shared" si="138"/>
        <v>0</v>
      </c>
      <c r="E976" s="311">
        <f t="shared" si="139"/>
        <v>0</v>
      </c>
      <c r="F976" s="311">
        <f t="shared" si="140"/>
        <v>0</v>
      </c>
      <c r="G976" s="311">
        <f t="shared" si="135"/>
        <v>0</v>
      </c>
      <c r="H976" s="311">
        <f t="shared" si="141"/>
        <v>0</v>
      </c>
      <c r="I976" s="300">
        <f t="shared" si="142"/>
        <v>0</v>
      </c>
      <c r="J976" s="300">
        <f t="shared" si="143"/>
        <v>0</v>
      </c>
    </row>
    <row r="977" spans="1:10" x14ac:dyDescent="0.2">
      <c r="A977" s="307">
        <f>IF('Mar09'!$M50=" ",0,ROUND('Mar09'!$M50,0))</f>
        <v>0</v>
      </c>
      <c r="B977" s="307">
        <f t="shared" si="136"/>
        <v>90</v>
      </c>
      <c r="C977" s="300">
        <f t="shared" si="137"/>
        <v>0</v>
      </c>
      <c r="D977" s="300">
        <f t="shared" si="138"/>
        <v>0</v>
      </c>
      <c r="E977" s="311">
        <f t="shared" si="139"/>
        <v>0</v>
      </c>
      <c r="F977" s="311">
        <f t="shared" si="140"/>
        <v>0</v>
      </c>
      <c r="G977" s="311">
        <f t="shared" si="135"/>
        <v>0</v>
      </c>
      <c r="H977" s="311">
        <f t="shared" si="141"/>
        <v>0</v>
      </c>
      <c r="I977" s="300">
        <f t="shared" si="142"/>
        <v>0</v>
      </c>
      <c r="J977" s="300">
        <f t="shared" si="143"/>
        <v>0</v>
      </c>
    </row>
    <row r="978" spans="1:10" x14ac:dyDescent="0.2">
      <c r="A978" s="307">
        <f>IF('Mar09'!$M51=" ",0,ROUND('Mar09'!$M51,0))</f>
        <v>0</v>
      </c>
      <c r="B978" s="307">
        <f t="shared" si="136"/>
        <v>90</v>
      </c>
      <c r="C978" s="300">
        <f t="shared" si="137"/>
        <v>0</v>
      </c>
      <c r="D978" s="300">
        <f t="shared" si="138"/>
        <v>0</v>
      </c>
      <c r="E978" s="311">
        <f t="shared" si="139"/>
        <v>0</v>
      </c>
      <c r="F978" s="311">
        <f t="shared" si="140"/>
        <v>0</v>
      </c>
      <c r="G978" s="311">
        <f t="shared" si="135"/>
        <v>0</v>
      </c>
      <c r="H978" s="311">
        <f t="shared" si="141"/>
        <v>0</v>
      </c>
      <c r="I978" s="300">
        <f t="shared" si="142"/>
        <v>0</v>
      </c>
      <c r="J978" s="300">
        <f t="shared" si="143"/>
        <v>0</v>
      </c>
    </row>
    <row r="979" spans="1:10" x14ac:dyDescent="0.2">
      <c r="A979" s="307">
        <f>IF('Mar09'!$M52=" ",0,ROUND('Mar09'!$M52,0))</f>
        <v>0</v>
      </c>
      <c r="B979" s="307">
        <f t="shared" si="136"/>
        <v>90</v>
      </c>
      <c r="C979" s="300">
        <f t="shared" si="137"/>
        <v>0</v>
      </c>
      <c r="D979" s="300">
        <f t="shared" si="138"/>
        <v>0</v>
      </c>
      <c r="E979" s="311">
        <f t="shared" si="139"/>
        <v>0</v>
      </c>
      <c r="F979" s="311">
        <f t="shared" si="140"/>
        <v>0</v>
      </c>
      <c r="G979" s="311">
        <f t="shared" si="135"/>
        <v>0</v>
      </c>
      <c r="H979" s="311">
        <f t="shared" si="141"/>
        <v>0</v>
      </c>
      <c r="I979" s="300">
        <f t="shared" si="142"/>
        <v>0</v>
      </c>
      <c r="J979" s="300">
        <f t="shared" si="143"/>
        <v>0</v>
      </c>
    </row>
    <row r="980" spans="1:10" x14ac:dyDescent="0.2">
      <c r="A980" s="307">
        <f>IF('Mar09'!$M53=" ",0,ROUND('Mar09'!$M53,0))</f>
        <v>0</v>
      </c>
      <c r="B980" s="307">
        <f t="shared" si="136"/>
        <v>90</v>
      </c>
      <c r="C980" s="300">
        <f t="shared" si="137"/>
        <v>0</v>
      </c>
      <c r="D980" s="300">
        <f t="shared" si="138"/>
        <v>0</v>
      </c>
      <c r="E980" s="311">
        <f t="shared" si="139"/>
        <v>0</v>
      </c>
      <c r="F980" s="311">
        <f t="shared" si="140"/>
        <v>0</v>
      </c>
      <c r="G980" s="311">
        <f t="shared" si="135"/>
        <v>0</v>
      </c>
      <c r="H980" s="311">
        <f t="shared" si="141"/>
        <v>0</v>
      </c>
      <c r="I980" s="300">
        <f t="shared" si="142"/>
        <v>0</v>
      </c>
      <c r="J980" s="300">
        <f t="shared" si="143"/>
        <v>0</v>
      </c>
    </row>
    <row r="981" spans="1:10" x14ac:dyDescent="0.2">
      <c r="A981" s="307">
        <f>IF('Mar09'!$M54=" ",0,ROUND('Mar09'!$M54,0))</f>
        <v>0</v>
      </c>
      <c r="B981" s="307">
        <f t="shared" si="136"/>
        <v>90</v>
      </c>
      <c r="C981" s="300">
        <f t="shared" si="137"/>
        <v>0</v>
      </c>
      <c r="D981" s="300">
        <f t="shared" si="138"/>
        <v>0</v>
      </c>
      <c r="E981" s="311">
        <f t="shared" si="139"/>
        <v>0</v>
      </c>
      <c r="F981" s="311">
        <f t="shared" si="140"/>
        <v>0</v>
      </c>
      <c r="G981" s="311">
        <f t="shared" si="135"/>
        <v>0</v>
      </c>
      <c r="H981" s="311">
        <f t="shared" si="141"/>
        <v>0</v>
      </c>
      <c r="I981" s="300">
        <f t="shared" si="142"/>
        <v>0</v>
      </c>
      <c r="J981" s="300">
        <f t="shared" si="143"/>
        <v>0</v>
      </c>
    </row>
    <row r="982" spans="1:10" x14ac:dyDescent="0.2">
      <c r="A982" s="307">
        <f>IF('Mar09'!$M55=" ",0,ROUND('Mar09'!$M55,0))</f>
        <v>0</v>
      </c>
      <c r="B982" s="307">
        <f t="shared" si="136"/>
        <v>90</v>
      </c>
      <c r="C982" s="300">
        <f t="shared" si="137"/>
        <v>0</v>
      </c>
      <c r="D982" s="300">
        <f t="shared" si="138"/>
        <v>0</v>
      </c>
      <c r="E982" s="311">
        <f t="shared" si="139"/>
        <v>0</v>
      </c>
      <c r="F982" s="311">
        <f t="shared" si="140"/>
        <v>0</v>
      </c>
      <c r="G982" s="311">
        <f t="shared" si="135"/>
        <v>0</v>
      </c>
      <c r="H982" s="311">
        <f t="shared" si="141"/>
        <v>0</v>
      </c>
      <c r="I982" s="300">
        <f t="shared" si="142"/>
        <v>0</v>
      </c>
      <c r="J982" s="300">
        <f t="shared" si="143"/>
        <v>0</v>
      </c>
    </row>
    <row r="983" spans="1:10" x14ac:dyDescent="0.2">
      <c r="A983" s="307">
        <f>IF('Mar09'!$M61=" ",0,ROUND('Mar09'!$M61,0))</f>
        <v>0</v>
      </c>
      <c r="B983" s="307">
        <f t="shared" si="136"/>
        <v>90</v>
      </c>
      <c r="C983" s="300">
        <f t="shared" si="137"/>
        <v>0</v>
      </c>
      <c r="D983" s="300">
        <f t="shared" si="138"/>
        <v>0</v>
      </c>
      <c r="E983" s="311">
        <f t="shared" si="139"/>
        <v>0</v>
      </c>
      <c r="F983" s="311">
        <f t="shared" si="140"/>
        <v>0</v>
      </c>
      <c r="G983" s="311">
        <f t="shared" si="135"/>
        <v>0</v>
      </c>
      <c r="H983" s="311">
        <f t="shared" si="141"/>
        <v>0</v>
      </c>
      <c r="I983" s="300">
        <f t="shared" si="142"/>
        <v>0</v>
      </c>
      <c r="J983" s="300">
        <f t="shared" si="143"/>
        <v>0</v>
      </c>
    </row>
    <row r="984" spans="1:10" x14ac:dyDescent="0.2">
      <c r="A984" s="307">
        <f>IF('Mar09'!$M62=" ",0,ROUND('Mar09'!$M62,0))</f>
        <v>0</v>
      </c>
      <c r="B984" s="307">
        <f t="shared" si="136"/>
        <v>90</v>
      </c>
      <c r="C984" s="300">
        <f t="shared" si="137"/>
        <v>0</v>
      </c>
      <c r="D984" s="300">
        <f t="shared" si="138"/>
        <v>0</v>
      </c>
      <c r="E984" s="311">
        <f t="shared" si="139"/>
        <v>0</v>
      </c>
      <c r="F984" s="311">
        <f t="shared" si="140"/>
        <v>0</v>
      </c>
      <c r="G984" s="311">
        <f t="shared" si="135"/>
        <v>0</v>
      </c>
      <c r="H984" s="311">
        <f t="shared" si="141"/>
        <v>0</v>
      </c>
      <c r="I984" s="300">
        <f t="shared" si="142"/>
        <v>0</v>
      </c>
      <c r="J984" s="300">
        <f t="shared" si="143"/>
        <v>0</v>
      </c>
    </row>
    <row r="985" spans="1:10" x14ac:dyDescent="0.2">
      <c r="A985" s="307">
        <f>IF('Mar09'!$M63=" ",0,ROUND('Mar09'!$M63,0))</f>
        <v>0</v>
      </c>
      <c r="B985" s="307">
        <f t="shared" si="136"/>
        <v>90</v>
      </c>
      <c r="C985" s="300">
        <f t="shared" si="137"/>
        <v>0</v>
      </c>
      <c r="D985" s="300">
        <f t="shared" si="138"/>
        <v>0</v>
      </c>
      <c r="E985" s="311">
        <f t="shared" si="139"/>
        <v>0</v>
      </c>
      <c r="F985" s="311">
        <f t="shared" si="140"/>
        <v>0</v>
      </c>
      <c r="G985" s="311">
        <f t="shared" si="135"/>
        <v>0</v>
      </c>
      <c r="H985" s="311">
        <f t="shared" si="141"/>
        <v>0</v>
      </c>
      <c r="I985" s="300">
        <f t="shared" si="142"/>
        <v>0</v>
      </c>
      <c r="J985" s="300">
        <f t="shared" si="143"/>
        <v>0</v>
      </c>
    </row>
    <row r="986" spans="1:10" x14ac:dyDescent="0.2">
      <c r="A986" s="307">
        <f>IF('Mar09'!$M64=" ",0,ROUND('Mar09'!$M64,0))</f>
        <v>0</v>
      </c>
      <c r="B986" s="307">
        <f t="shared" si="136"/>
        <v>90</v>
      </c>
      <c r="C986" s="300">
        <f t="shared" si="137"/>
        <v>0</v>
      </c>
      <c r="D986" s="300">
        <f t="shared" si="138"/>
        <v>0</v>
      </c>
      <c r="E986" s="311">
        <f t="shared" si="139"/>
        <v>0</v>
      </c>
      <c r="F986" s="311">
        <f t="shared" si="140"/>
        <v>0</v>
      </c>
      <c r="G986" s="311">
        <f t="shared" si="135"/>
        <v>0</v>
      </c>
      <c r="H986" s="311">
        <f t="shared" si="141"/>
        <v>0</v>
      </c>
      <c r="I986" s="300">
        <f t="shared" si="142"/>
        <v>0</v>
      </c>
      <c r="J986" s="300">
        <f t="shared" si="143"/>
        <v>0</v>
      </c>
    </row>
    <row r="987" spans="1:10" x14ac:dyDescent="0.2">
      <c r="A987" s="307">
        <f>IF('Mar09'!$M65=" ",0,ROUND('Mar09'!$M65,0))</f>
        <v>0</v>
      </c>
      <c r="B987" s="307">
        <f t="shared" si="136"/>
        <v>90</v>
      </c>
      <c r="C987" s="300">
        <f t="shared" si="137"/>
        <v>0</v>
      </c>
      <c r="D987" s="300">
        <f t="shared" si="138"/>
        <v>0</v>
      </c>
      <c r="E987" s="311">
        <f t="shared" si="139"/>
        <v>0</v>
      </c>
      <c r="F987" s="311">
        <f t="shared" si="140"/>
        <v>0</v>
      </c>
      <c r="G987" s="311">
        <f t="shared" si="135"/>
        <v>0</v>
      </c>
      <c r="H987" s="311">
        <f t="shared" si="141"/>
        <v>0</v>
      </c>
      <c r="I987" s="300">
        <f t="shared" si="142"/>
        <v>0</v>
      </c>
      <c r="J987" s="300">
        <f t="shared" si="143"/>
        <v>0</v>
      </c>
    </row>
    <row r="988" spans="1:10" x14ac:dyDescent="0.2">
      <c r="A988" s="307">
        <f>IF('Mar09'!$M66=" ",0,ROUND('Mar09'!$M66,0))</f>
        <v>0</v>
      </c>
      <c r="B988" s="307">
        <f t="shared" si="136"/>
        <v>90</v>
      </c>
      <c r="C988" s="300">
        <f t="shared" si="137"/>
        <v>0</v>
      </c>
      <c r="D988" s="300">
        <f t="shared" si="138"/>
        <v>0</v>
      </c>
      <c r="E988" s="311">
        <f t="shared" si="139"/>
        <v>0</v>
      </c>
      <c r="F988" s="311">
        <f t="shared" si="140"/>
        <v>0</v>
      </c>
      <c r="G988" s="311">
        <f t="shared" si="135"/>
        <v>0</v>
      </c>
      <c r="H988" s="311">
        <f t="shared" si="141"/>
        <v>0</v>
      </c>
      <c r="I988" s="300">
        <f t="shared" si="142"/>
        <v>0</v>
      </c>
      <c r="J988" s="300">
        <f t="shared" si="143"/>
        <v>0</v>
      </c>
    </row>
    <row r="989" spans="1:10" x14ac:dyDescent="0.2">
      <c r="A989" s="307">
        <f>IF('Mar09'!$M67=" ",0,ROUND('Mar09'!$M67,0))</f>
        <v>0</v>
      </c>
      <c r="B989" s="307">
        <f t="shared" si="136"/>
        <v>90</v>
      </c>
      <c r="C989" s="300">
        <f t="shared" si="137"/>
        <v>0</v>
      </c>
      <c r="D989" s="300">
        <f t="shared" si="138"/>
        <v>0</v>
      </c>
      <c r="E989" s="311">
        <f t="shared" si="139"/>
        <v>0</v>
      </c>
      <c r="F989" s="311">
        <f t="shared" si="140"/>
        <v>0</v>
      </c>
      <c r="G989" s="311">
        <f t="shared" si="135"/>
        <v>0</v>
      </c>
      <c r="H989" s="311">
        <f t="shared" si="141"/>
        <v>0</v>
      </c>
      <c r="I989" s="300">
        <f t="shared" si="142"/>
        <v>0</v>
      </c>
      <c r="J989" s="300">
        <f t="shared" si="143"/>
        <v>0</v>
      </c>
    </row>
    <row r="990" spans="1:10" x14ac:dyDescent="0.2">
      <c r="A990" s="307">
        <f>IF('Mar09'!$M68=" ",0,ROUND('Mar09'!$M68,0))</f>
        <v>0</v>
      </c>
      <c r="B990" s="307">
        <f t="shared" si="136"/>
        <v>90</v>
      </c>
      <c r="C990" s="300">
        <f t="shared" si="137"/>
        <v>0</v>
      </c>
      <c r="D990" s="300">
        <f t="shared" si="138"/>
        <v>0</v>
      </c>
      <c r="E990" s="311">
        <f t="shared" si="139"/>
        <v>0</v>
      </c>
      <c r="F990" s="311">
        <f t="shared" si="140"/>
        <v>0</v>
      </c>
      <c r="G990" s="311">
        <f t="shared" si="135"/>
        <v>0</v>
      </c>
      <c r="H990" s="311">
        <f t="shared" si="141"/>
        <v>0</v>
      </c>
      <c r="I990" s="300">
        <f t="shared" si="142"/>
        <v>0</v>
      </c>
      <c r="J990" s="300">
        <f t="shared" si="143"/>
        <v>0</v>
      </c>
    </row>
    <row r="991" spans="1:10" x14ac:dyDescent="0.2">
      <c r="A991" s="307">
        <f>IF('Mar09'!$M69=" ",0,ROUND('Mar09'!$M69,0))</f>
        <v>0</v>
      </c>
      <c r="B991" s="307">
        <f t="shared" si="136"/>
        <v>90</v>
      </c>
      <c r="C991" s="300">
        <f t="shared" si="137"/>
        <v>0</v>
      </c>
      <c r="D991" s="300">
        <f t="shared" si="138"/>
        <v>0</v>
      </c>
      <c r="E991" s="311">
        <f t="shared" si="139"/>
        <v>0</v>
      </c>
      <c r="F991" s="311">
        <f t="shared" si="140"/>
        <v>0</v>
      </c>
      <c r="G991" s="311">
        <f t="shared" si="135"/>
        <v>0</v>
      </c>
      <c r="H991" s="311">
        <f t="shared" si="141"/>
        <v>0</v>
      </c>
      <c r="I991" s="300">
        <f t="shared" si="142"/>
        <v>0</v>
      </c>
      <c r="J991" s="300">
        <f t="shared" si="143"/>
        <v>0</v>
      </c>
    </row>
    <row r="992" spans="1:10" x14ac:dyDescent="0.2">
      <c r="A992" s="307">
        <f>IF('Mar09'!$M70=" ",0,ROUND('Mar09'!$M70,0))</f>
        <v>0</v>
      </c>
      <c r="B992" s="307">
        <f t="shared" si="136"/>
        <v>90</v>
      </c>
      <c r="C992" s="300">
        <f t="shared" si="137"/>
        <v>0</v>
      </c>
      <c r="D992" s="300">
        <f t="shared" si="138"/>
        <v>0</v>
      </c>
      <c r="E992" s="311">
        <f t="shared" si="139"/>
        <v>0</v>
      </c>
      <c r="F992" s="311">
        <f t="shared" si="140"/>
        <v>0</v>
      </c>
      <c r="G992" s="311">
        <f t="shared" si="135"/>
        <v>0</v>
      </c>
      <c r="H992" s="311">
        <f t="shared" si="141"/>
        <v>0</v>
      </c>
      <c r="I992" s="300">
        <f t="shared" si="142"/>
        <v>0</v>
      </c>
      <c r="J992" s="300">
        <f t="shared" si="143"/>
        <v>0</v>
      </c>
    </row>
    <row r="993" spans="1:10" x14ac:dyDescent="0.2">
      <c r="A993" s="307">
        <f>IF('Mar09'!$M71=" ",0,ROUND('Mar09'!$M71,0))</f>
        <v>0</v>
      </c>
      <c r="B993" s="307">
        <f t="shared" si="136"/>
        <v>90</v>
      </c>
      <c r="C993" s="300">
        <f t="shared" si="137"/>
        <v>0</v>
      </c>
      <c r="D993" s="300">
        <f t="shared" si="138"/>
        <v>0</v>
      </c>
      <c r="E993" s="311">
        <f t="shared" si="139"/>
        <v>0</v>
      </c>
      <c r="F993" s="311">
        <f t="shared" si="140"/>
        <v>0</v>
      </c>
      <c r="G993" s="311">
        <f t="shared" si="135"/>
        <v>0</v>
      </c>
      <c r="H993" s="311">
        <f t="shared" si="141"/>
        <v>0</v>
      </c>
      <c r="I993" s="300">
        <f t="shared" si="142"/>
        <v>0</v>
      </c>
      <c r="J993" s="300">
        <f t="shared" si="143"/>
        <v>0</v>
      </c>
    </row>
    <row r="994" spans="1:10" x14ac:dyDescent="0.2">
      <c r="A994" s="307">
        <f>IF('Mar09'!$M72=" ",0,ROUND('Mar09'!$M72,0))</f>
        <v>0</v>
      </c>
      <c r="B994" s="307">
        <f t="shared" si="136"/>
        <v>90</v>
      </c>
      <c r="C994" s="300">
        <f t="shared" si="137"/>
        <v>0</v>
      </c>
      <c r="D994" s="300">
        <f t="shared" si="138"/>
        <v>0</v>
      </c>
      <c r="E994" s="311">
        <f t="shared" si="139"/>
        <v>0</v>
      </c>
      <c r="F994" s="311">
        <f t="shared" si="140"/>
        <v>0</v>
      </c>
      <c r="G994" s="311">
        <f t="shared" si="135"/>
        <v>0</v>
      </c>
      <c r="H994" s="311">
        <f t="shared" si="141"/>
        <v>0</v>
      </c>
      <c r="I994" s="300">
        <f t="shared" si="142"/>
        <v>0</v>
      </c>
      <c r="J994" s="300">
        <f t="shared" si="143"/>
        <v>0</v>
      </c>
    </row>
    <row r="995" spans="1:10" x14ac:dyDescent="0.2">
      <c r="A995" s="307">
        <f>IF('Mar09'!$M73=" ",0,ROUND('Mar09'!$M73,0))</f>
        <v>0</v>
      </c>
      <c r="B995" s="307">
        <f t="shared" si="136"/>
        <v>90</v>
      </c>
      <c r="C995" s="300">
        <f t="shared" si="137"/>
        <v>0</v>
      </c>
      <c r="D995" s="300">
        <f t="shared" si="138"/>
        <v>0</v>
      </c>
      <c r="E995" s="311">
        <f t="shared" si="139"/>
        <v>0</v>
      </c>
      <c r="F995" s="311">
        <f t="shared" si="140"/>
        <v>0</v>
      </c>
      <c r="G995" s="311">
        <f t="shared" si="135"/>
        <v>0</v>
      </c>
      <c r="H995" s="311">
        <f t="shared" si="141"/>
        <v>0</v>
      </c>
      <c r="I995" s="300">
        <f t="shared" si="142"/>
        <v>0</v>
      </c>
      <c r="J995" s="300">
        <f t="shared" si="143"/>
        <v>0</v>
      </c>
    </row>
    <row r="996" spans="1:10" x14ac:dyDescent="0.2">
      <c r="A996" s="307">
        <f>IF('Mar09'!$M74=" ",0,ROUND('Mar09'!$M74,0))</f>
        <v>0</v>
      </c>
      <c r="B996" s="307">
        <f t="shared" si="136"/>
        <v>90</v>
      </c>
      <c r="C996" s="300">
        <f t="shared" si="137"/>
        <v>0</v>
      </c>
      <c r="D996" s="300">
        <f t="shared" si="138"/>
        <v>0</v>
      </c>
      <c r="E996" s="311">
        <f t="shared" si="139"/>
        <v>0</v>
      </c>
      <c r="F996" s="311">
        <f t="shared" si="140"/>
        <v>0</v>
      </c>
      <c r="G996" s="311">
        <f t="shared" si="135"/>
        <v>0</v>
      </c>
      <c r="H996" s="311">
        <f t="shared" si="141"/>
        <v>0</v>
      </c>
      <c r="I996" s="300">
        <f t="shared" si="142"/>
        <v>0</v>
      </c>
      <c r="J996" s="300">
        <f t="shared" si="143"/>
        <v>0</v>
      </c>
    </row>
    <row r="997" spans="1:10" x14ac:dyDescent="0.2">
      <c r="A997" s="307">
        <f>IF('Mar09'!$M75=" ",0,ROUND('Mar09'!$M75,0))</f>
        <v>0</v>
      </c>
      <c r="B997" s="307">
        <f t="shared" si="136"/>
        <v>90</v>
      </c>
      <c r="C997" s="300">
        <f t="shared" si="137"/>
        <v>0</v>
      </c>
      <c r="D997" s="300">
        <f t="shared" si="138"/>
        <v>0</v>
      </c>
      <c r="E997" s="311">
        <f t="shared" si="139"/>
        <v>0</v>
      </c>
      <c r="F997" s="311">
        <f t="shared" si="140"/>
        <v>0</v>
      </c>
      <c r="G997" s="311">
        <f t="shared" si="135"/>
        <v>0</v>
      </c>
      <c r="H997" s="311">
        <f t="shared" si="141"/>
        <v>0</v>
      </c>
      <c r="I997" s="300">
        <f t="shared" si="142"/>
        <v>0</v>
      </c>
      <c r="J997" s="300">
        <f t="shared" si="143"/>
        <v>0</v>
      </c>
    </row>
    <row r="998" spans="1:10" x14ac:dyDescent="0.2">
      <c r="A998" s="307">
        <f>IF('Mar09'!$M76=" ",0,ROUND('Mar09'!$M76,0))</f>
        <v>0</v>
      </c>
      <c r="B998" s="307">
        <f t="shared" si="136"/>
        <v>90</v>
      </c>
      <c r="C998" s="300">
        <f t="shared" si="137"/>
        <v>0</v>
      </c>
      <c r="D998" s="300">
        <f t="shared" si="138"/>
        <v>0</v>
      </c>
      <c r="E998" s="311">
        <f t="shared" si="139"/>
        <v>0</v>
      </c>
      <c r="F998" s="311">
        <f t="shared" si="140"/>
        <v>0</v>
      </c>
      <c r="G998" s="311">
        <f t="shared" si="135"/>
        <v>0</v>
      </c>
      <c r="H998" s="311">
        <f t="shared" si="141"/>
        <v>0</v>
      </c>
      <c r="I998" s="300">
        <f t="shared" si="142"/>
        <v>0</v>
      </c>
      <c r="J998" s="300">
        <f t="shared" si="143"/>
        <v>0</v>
      </c>
    </row>
    <row r="999" spans="1:10" x14ac:dyDescent="0.2">
      <c r="A999" s="307">
        <f>IF('Mar09'!$M77=" ",0,ROUND('Mar09'!$M77,0))</f>
        <v>0</v>
      </c>
      <c r="B999" s="307">
        <f t="shared" si="136"/>
        <v>90</v>
      </c>
      <c r="C999" s="300">
        <f t="shared" si="137"/>
        <v>0</v>
      </c>
      <c r="D999" s="300">
        <f t="shared" si="138"/>
        <v>0</v>
      </c>
      <c r="E999" s="311">
        <f t="shared" si="139"/>
        <v>0</v>
      </c>
      <c r="F999" s="311">
        <f t="shared" si="140"/>
        <v>0</v>
      </c>
      <c r="G999" s="311">
        <f t="shared" si="135"/>
        <v>0</v>
      </c>
      <c r="H999" s="311">
        <f t="shared" si="141"/>
        <v>0</v>
      </c>
      <c r="I999" s="300">
        <f t="shared" si="142"/>
        <v>0</v>
      </c>
      <c r="J999" s="300">
        <f t="shared" si="143"/>
        <v>0</v>
      </c>
    </row>
    <row r="1000" spans="1:10" x14ac:dyDescent="0.2">
      <c r="A1000" s="307">
        <f>IF('Mar09'!$M78=" ",0,ROUND('Mar09'!$M78,0))</f>
        <v>0</v>
      </c>
      <c r="B1000" s="307">
        <f t="shared" si="136"/>
        <v>90</v>
      </c>
      <c r="C1000" s="300">
        <f t="shared" si="137"/>
        <v>0</v>
      </c>
      <c r="D1000" s="300">
        <f t="shared" si="138"/>
        <v>0</v>
      </c>
      <c r="E1000" s="311">
        <f t="shared" si="139"/>
        <v>0</v>
      </c>
      <c r="F1000" s="311">
        <f t="shared" si="140"/>
        <v>0</v>
      </c>
      <c r="G1000" s="311">
        <f t="shared" si="135"/>
        <v>0</v>
      </c>
      <c r="H1000" s="311">
        <f t="shared" si="141"/>
        <v>0</v>
      </c>
      <c r="I1000" s="300">
        <f t="shared" si="142"/>
        <v>0</v>
      </c>
      <c r="J1000" s="300">
        <f t="shared" si="143"/>
        <v>0</v>
      </c>
    </row>
    <row r="1001" spans="1:10" x14ac:dyDescent="0.2">
      <c r="A1001" s="307">
        <f>IF('Mar09'!$M79=" ",0,ROUND('Mar09'!$M79,0))</f>
        <v>0</v>
      </c>
      <c r="B1001" s="307">
        <f t="shared" si="136"/>
        <v>90</v>
      </c>
      <c r="C1001" s="300">
        <f t="shared" si="137"/>
        <v>0</v>
      </c>
      <c r="D1001" s="300">
        <f t="shared" si="138"/>
        <v>0</v>
      </c>
      <c r="E1001" s="311">
        <f t="shared" si="139"/>
        <v>0</v>
      </c>
      <c r="F1001" s="311">
        <f t="shared" si="140"/>
        <v>0</v>
      </c>
      <c r="G1001" s="311">
        <f t="shared" si="135"/>
        <v>0</v>
      </c>
      <c r="H1001" s="311">
        <f t="shared" si="141"/>
        <v>0</v>
      </c>
      <c r="I1001" s="300">
        <f t="shared" si="142"/>
        <v>0</v>
      </c>
      <c r="J1001" s="300">
        <f t="shared" si="143"/>
        <v>0</v>
      </c>
    </row>
    <row r="1002" spans="1:10" x14ac:dyDescent="0.2">
      <c r="A1002" s="307">
        <f>IF('Mar09'!$M80=" ",0,ROUND('Mar09'!$M80,0))</f>
        <v>0</v>
      </c>
      <c r="B1002" s="307">
        <f t="shared" si="136"/>
        <v>90</v>
      </c>
      <c r="C1002" s="300">
        <f t="shared" si="137"/>
        <v>0</v>
      </c>
      <c r="D1002" s="300">
        <f t="shared" si="138"/>
        <v>0</v>
      </c>
      <c r="E1002" s="311">
        <f t="shared" si="139"/>
        <v>0</v>
      </c>
      <c r="F1002" s="311">
        <f t="shared" si="140"/>
        <v>0</v>
      </c>
      <c r="G1002" s="311">
        <f t="shared" si="135"/>
        <v>0</v>
      </c>
      <c r="H1002" s="311">
        <f t="shared" si="141"/>
        <v>0</v>
      </c>
      <c r="I1002" s="300">
        <f t="shared" si="142"/>
        <v>0</v>
      </c>
      <c r="J1002" s="300">
        <f t="shared" si="143"/>
        <v>0</v>
      </c>
    </row>
    <row r="1003" spans="1:10" x14ac:dyDescent="0.2">
      <c r="A1003" s="307">
        <f>IF('Mar09'!$M86=" ",0,ROUND('Mar09'!$M86,0))</f>
        <v>0</v>
      </c>
      <c r="B1003" s="307">
        <f t="shared" si="136"/>
        <v>90</v>
      </c>
      <c r="C1003" s="300">
        <f t="shared" si="137"/>
        <v>0</v>
      </c>
      <c r="D1003" s="300">
        <f t="shared" si="138"/>
        <v>0</v>
      </c>
      <c r="E1003" s="311">
        <f t="shared" si="139"/>
        <v>0</v>
      </c>
      <c r="F1003" s="311">
        <f t="shared" si="140"/>
        <v>0</v>
      </c>
      <c r="G1003" s="311">
        <f t="shared" si="135"/>
        <v>0</v>
      </c>
      <c r="H1003" s="311">
        <f t="shared" si="141"/>
        <v>0</v>
      </c>
      <c r="I1003" s="300">
        <f t="shared" si="142"/>
        <v>0</v>
      </c>
      <c r="J1003" s="300">
        <f t="shared" si="143"/>
        <v>0</v>
      </c>
    </row>
    <row r="1004" spans="1:10" x14ac:dyDescent="0.2">
      <c r="A1004" s="307">
        <f>IF('Mar09'!$M87=" ",0,ROUND('Mar09'!$M87,0))</f>
        <v>0</v>
      </c>
      <c r="B1004" s="307">
        <f t="shared" si="136"/>
        <v>90</v>
      </c>
      <c r="C1004" s="300">
        <f t="shared" si="137"/>
        <v>0</v>
      </c>
      <c r="D1004" s="300">
        <f t="shared" si="138"/>
        <v>0</v>
      </c>
      <c r="E1004" s="311">
        <f t="shared" si="139"/>
        <v>0</v>
      </c>
      <c r="F1004" s="311">
        <f t="shared" si="140"/>
        <v>0</v>
      </c>
      <c r="G1004" s="311">
        <f t="shared" si="135"/>
        <v>0</v>
      </c>
      <c r="H1004" s="311">
        <f t="shared" si="141"/>
        <v>0</v>
      </c>
      <c r="I1004" s="300">
        <f t="shared" si="142"/>
        <v>0</v>
      </c>
      <c r="J1004" s="300">
        <f t="shared" si="143"/>
        <v>0</v>
      </c>
    </row>
    <row r="1005" spans="1:10" x14ac:dyDescent="0.2">
      <c r="A1005" s="307">
        <f>IF('Mar09'!$M88=" ",0,ROUND('Mar09'!$M88,0))</f>
        <v>0</v>
      </c>
      <c r="B1005" s="307">
        <f t="shared" si="136"/>
        <v>90</v>
      </c>
      <c r="C1005" s="300">
        <f t="shared" si="137"/>
        <v>0</v>
      </c>
      <c r="D1005" s="300">
        <f t="shared" si="138"/>
        <v>0</v>
      </c>
      <c r="E1005" s="311">
        <f t="shared" si="139"/>
        <v>0</v>
      </c>
      <c r="F1005" s="311">
        <f t="shared" si="140"/>
        <v>0</v>
      </c>
      <c r="G1005" s="311">
        <f t="shared" si="135"/>
        <v>0</v>
      </c>
      <c r="H1005" s="311">
        <f t="shared" si="141"/>
        <v>0</v>
      </c>
      <c r="I1005" s="300">
        <f t="shared" si="142"/>
        <v>0</v>
      </c>
      <c r="J1005" s="300">
        <f t="shared" si="143"/>
        <v>0</v>
      </c>
    </row>
    <row r="1006" spans="1:10" x14ac:dyDescent="0.2">
      <c r="A1006" s="307">
        <f>IF('Mar09'!$M89=" ",0,ROUND('Mar09'!$M89,0))</f>
        <v>0</v>
      </c>
      <c r="B1006" s="307">
        <f t="shared" si="136"/>
        <v>90</v>
      </c>
      <c r="C1006" s="300">
        <f t="shared" si="137"/>
        <v>0</v>
      </c>
      <c r="D1006" s="300">
        <f t="shared" si="138"/>
        <v>0</v>
      </c>
      <c r="E1006" s="311">
        <f t="shared" si="139"/>
        <v>0</v>
      </c>
      <c r="F1006" s="311">
        <f t="shared" si="140"/>
        <v>0</v>
      </c>
      <c r="G1006" s="311">
        <f t="shared" si="135"/>
        <v>0</v>
      </c>
      <c r="H1006" s="311">
        <f t="shared" si="141"/>
        <v>0</v>
      </c>
      <c r="I1006" s="300">
        <f t="shared" si="142"/>
        <v>0</v>
      </c>
      <c r="J1006" s="300">
        <f t="shared" si="143"/>
        <v>0</v>
      </c>
    </row>
    <row r="1007" spans="1:10" x14ac:dyDescent="0.2">
      <c r="A1007" s="307">
        <f>IF('Mar09'!$M90=" ",0,ROUND('Mar09'!$M90,0))</f>
        <v>0</v>
      </c>
      <c r="B1007" s="307">
        <f t="shared" si="136"/>
        <v>90</v>
      </c>
      <c r="C1007" s="300">
        <f t="shared" si="137"/>
        <v>0</v>
      </c>
      <c r="D1007" s="300">
        <f t="shared" si="138"/>
        <v>0</v>
      </c>
      <c r="E1007" s="311">
        <f t="shared" si="139"/>
        <v>0</v>
      </c>
      <c r="F1007" s="311">
        <f t="shared" si="140"/>
        <v>0</v>
      </c>
      <c r="G1007" s="311">
        <f t="shared" si="135"/>
        <v>0</v>
      </c>
      <c r="H1007" s="311">
        <f t="shared" si="141"/>
        <v>0</v>
      </c>
      <c r="I1007" s="300">
        <f t="shared" si="142"/>
        <v>0</v>
      </c>
      <c r="J1007" s="300">
        <f t="shared" si="143"/>
        <v>0</v>
      </c>
    </row>
    <row r="1008" spans="1:10" x14ac:dyDescent="0.2">
      <c r="A1008" s="307">
        <f>IF('Mar09'!$M91=" ",0,ROUND('Mar09'!$M91,0))</f>
        <v>0</v>
      </c>
      <c r="B1008" s="307">
        <f t="shared" si="136"/>
        <v>90</v>
      </c>
      <c r="C1008" s="300">
        <f t="shared" si="137"/>
        <v>0</v>
      </c>
      <c r="D1008" s="300">
        <f t="shared" si="138"/>
        <v>0</v>
      </c>
      <c r="E1008" s="311">
        <f t="shared" si="139"/>
        <v>0</v>
      </c>
      <c r="F1008" s="311">
        <f t="shared" si="140"/>
        <v>0</v>
      </c>
      <c r="G1008" s="311">
        <f t="shared" si="135"/>
        <v>0</v>
      </c>
      <c r="H1008" s="311">
        <f t="shared" si="141"/>
        <v>0</v>
      </c>
      <c r="I1008" s="300">
        <f t="shared" si="142"/>
        <v>0</v>
      </c>
      <c r="J1008" s="300">
        <f t="shared" si="143"/>
        <v>0</v>
      </c>
    </row>
    <row r="1009" spans="1:10" x14ac:dyDescent="0.2">
      <c r="A1009" s="307">
        <f>IF('Mar09'!$M92=" ",0,ROUND('Mar09'!$M92,0))</f>
        <v>0</v>
      </c>
      <c r="B1009" s="307">
        <f t="shared" si="136"/>
        <v>90</v>
      </c>
      <c r="C1009" s="300">
        <f t="shared" si="137"/>
        <v>0</v>
      </c>
      <c r="D1009" s="300">
        <f t="shared" si="138"/>
        <v>0</v>
      </c>
      <c r="E1009" s="311">
        <f t="shared" si="139"/>
        <v>0</v>
      </c>
      <c r="F1009" s="311">
        <f t="shared" si="140"/>
        <v>0</v>
      </c>
      <c r="G1009" s="311">
        <f t="shared" si="135"/>
        <v>0</v>
      </c>
      <c r="H1009" s="311">
        <f t="shared" si="141"/>
        <v>0</v>
      </c>
      <c r="I1009" s="300">
        <f t="shared" si="142"/>
        <v>0</v>
      </c>
      <c r="J1009" s="300">
        <f t="shared" si="143"/>
        <v>0</v>
      </c>
    </row>
    <row r="1010" spans="1:10" x14ac:dyDescent="0.2">
      <c r="A1010" s="307">
        <f>IF('Mar09'!$M93=" ",0,ROUND('Mar09'!$M93,0))</f>
        <v>0</v>
      </c>
      <c r="B1010" s="307">
        <f t="shared" si="136"/>
        <v>90</v>
      </c>
      <c r="C1010" s="300">
        <f t="shared" si="137"/>
        <v>0</v>
      </c>
      <c r="D1010" s="300">
        <f t="shared" si="138"/>
        <v>0</v>
      </c>
      <c r="E1010" s="311">
        <f t="shared" si="139"/>
        <v>0</v>
      </c>
      <c r="F1010" s="311">
        <f t="shared" si="140"/>
        <v>0</v>
      </c>
      <c r="G1010" s="311">
        <f t="shared" si="135"/>
        <v>0</v>
      </c>
      <c r="H1010" s="311">
        <f t="shared" si="141"/>
        <v>0</v>
      </c>
      <c r="I1010" s="300">
        <f t="shared" si="142"/>
        <v>0</v>
      </c>
      <c r="J1010" s="300">
        <f t="shared" si="143"/>
        <v>0</v>
      </c>
    </row>
    <row r="1011" spans="1:10" x14ac:dyDescent="0.2">
      <c r="A1011" s="307">
        <f>IF('Mar09'!$M94=" ",0,ROUND('Mar09'!$M94,0))</f>
        <v>0</v>
      </c>
      <c r="B1011" s="307">
        <f t="shared" si="136"/>
        <v>90</v>
      </c>
      <c r="C1011" s="300">
        <f t="shared" si="137"/>
        <v>0</v>
      </c>
      <c r="D1011" s="300">
        <f t="shared" si="138"/>
        <v>0</v>
      </c>
      <c r="E1011" s="311">
        <f t="shared" si="139"/>
        <v>0</v>
      </c>
      <c r="F1011" s="311">
        <f t="shared" si="140"/>
        <v>0</v>
      </c>
      <c r="G1011" s="311">
        <f t="shared" si="135"/>
        <v>0</v>
      </c>
      <c r="H1011" s="311">
        <f t="shared" si="141"/>
        <v>0</v>
      </c>
      <c r="I1011" s="300">
        <f t="shared" si="142"/>
        <v>0</v>
      </c>
      <c r="J1011" s="300">
        <f t="shared" si="143"/>
        <v>0</v>
      </c>
    </row>
    <row r="1012" spans="1:10" x14ac:dyDescent="0.2">
      <c r="A1012" s="307">
        <f>IF('Mar09'!$M95=" ",0,ROUND('Mar09'!$M95,0))</f>
        <v>0</v>
      </c>
      <c r="B1012" s="307">
        <f t="shared" si="136"/>
        <v>90</v>
      </c>
      <c r="C1012" s="300">
        <f t="shared" si="137"/>
        <v>0</v>
      </c>
      <c r="D1012" s="300">
        <f t="shared" si="138"/>
        <v>0</v>
      </c>
      <c r="E1012" s="311">
        <f t="shared" si="139"/>
        <v>0</v>
      </c>
      <c r="F1012" s="311">
        <f t="shared" si="140"/>
        <v>0</v>
      </c>
      <c r="G1012" s="311">
        <f t="shared" si="135"/>
        <v>0</v>
      </c>
      <c r="H1012" s="311">
        <f t="shared" si="141"/>
        <v>0</v>
      </c>
      <c r="I1012" s="300">
        <f t="shared" si="142"/>
        <v>0</v>
      </c>
      <c r="J1012" s="300">
        <f t="shared" si="143"/>
        <v>0</v>
      </c>
    </row>
    <row r="1013" spans="1:10" x14ac:dyDescent="0.2">
      <c r="A1013" s="307">
        <f>IF('Mar09'!$M96=" ",0,ROUND('Mar09'!$M96,0))</f>
        <v>0</v>
      </c>
      <c r="B1013" s="307">
        <f t="shared" si="136"/>
        <v>90</v>
      </c>
      <c r="C1013" s="300">
        <f t="shared" si="137"/>
        <v>0</v>
      </c>
      <c r="D1013" s="300">
        <f t="shared" si="138"/>
        <v>0</v>
      </c>
      <c r="E1013" s="311">
        <f t="shared" si="139"/>
        <v>0</v>
      </c>
      <c r="F1013" s="311">
        <f t="shared" si="140"/>
        <v>0</v>
      </c>
      <c r="G1013" s="311">
        <f t="shared" si="135"/>
        <v>0</v>
      </c>
      <c r="H1013" s="311">
        <f t="shared" si="141"/>
        <v>0</v>
      </c>
      <c r="I1013" s="300">
        <f t="shared" si="142"/>
        <v>0</v>
      </c>
      <c r="J1013" s="300">
        <f t="shared" si="143"/>
        <v>0</v>
      </c>
    </row>
    <row r="1014" spans="1:10" x14ac:dyDescent="0.2">
      <c r="A1014" s="307">
        <f>IF('Mar09'!$M97=" ",0,ROUND('Mar09'!$M97,0))</f>
        <v>0</v>
      </c>
      <c r="B1014" s="307">
        <f t="shared" si="136"/>
        <v>90</v>
      </c>
      <c r="C1014" s="300">
        <f t="shared" si="137"/>
        <v>0</v>
      </c>
      <c r="D1014" s="300">
        <f t="shared" si="138"/>
        <v>0</v>
      </c>
      <c r="E1014" s="311">
        <f t="shared" si="139"/>
        <v>0</v>
      </c>
      <c r="F1014" s="311">
        <f t="shared" si="140"/>
        <v>0</v>
      </c>
      <c r="G1014" s="311">
        <f t="shared" si="135"/>
        <v>0</v>
      </c>
      <c r="H1014" s="311">
        <f t="shared" si="141"/>
        <v>0</v>
      </c>
      <c r="I1014" s="300">
        <f t="shared" si="142"/>
        <v>0</v>
      </c>
      <c r="J1014" s="300">
        <f t="shared" si="143"/>
        <v>0</v>
      </c>
    </row>
    <row r="1015" spans="1:10" x14ac:dyDescent="0.2">
      <c r="A1015" s="307">
        <f>IF('Mar09'!$M98=" ",0,ROUND('Mar09'!$M98,0))</f>
        <v>0</v>
      </c>
      <c r="B1015" s="307">
        <f t="shared" si="136"/>
        <v>90</v>
      </c>
      <c r="C1015" s="300">
        <f t="shared" si="137"/>
        <v>0</v>
      </c>
      <c r="D1015" s="300">
        <f t="shared" si="138"/>
        <v>0</v>
      </c>
      <c r="E1015" s="311">
        <f t="shared" si="139"/>
        <v>0</v>
      </c>
      <c r="F1015" s="311">
        <f t="shared" si="140"/>
        <v>0</v>
      </c>
      <c r="G1015" s="311">
        <f t="shared" si="135"/>
        <v>0</v>
      </c>
      <c r="H1015" s="311">
        <f t="shared" si="141"/>
        <v>0</v>
      </c>
      <c r="I1015" s="300">
        <f t="shared" si="142"/>
        <v>0</v>
      </c>
      <c r="J1015" s="300">
        <f t="shared" si="143"/>
        <v>0</v>
      </c>
    </row>
    <row r="1016" spans="1:10" x14ac:dyDescent="0.2">
      <c r="A1016" s="307">
        <f>IF('Mar09'!$M99=" ",0,ROUND('Mar09'!$M99,0))</f>
        <v>0</v>
      </c>
      <c r="B1016" s="307">
        <f t="shared" si="136"/>
        <v>90</v>
      </c>
      <c r="C1016" s="300">
        <f t="shared" si="137"/>
        <v>0</v>
      </c>
      <c r="D1016" s="300">
        <f t="shared" si="138"/>
        <v>0</v>
      </c>
      <c r="E1016" s="311">
        <f t="shared" si="139"/>
        <v>0</v>
      </c>
      <c r="F1016" s="311">
        <f t="shared" si="140"/>
        <v>0</v>
      </c>
      <c r="G1016" s="311">
        <f t="shared" si="135"/>
        <v>0</v>
      </c>
      <c r="H1016" s="311">
        <f t="shared" si="141"/>
        <v>0</v>
      </c>
      <c r="I1016" s="300">
        <f t="shared" si="142"/>
        <v>0</v>
      </c>
      <c r="J1016" s="300">
        <f t="shared" si="143"/>
        <v>0</v>
      </c>
    </row>
    <row r="1017" spans="1:10" x14ac:dyDescent="0.2">
      <c r="A1017" s="307">
        <f>IF('Mar09'!$M100=" ",0,ROUND('Mar09'!$M100,0))</f>
        <v>0</v>
      </c>
      <c r="B1017" s="307">
        <f t="shared" si="136"/>
        <v>90</v>
      </c>
      <c r="C1017" s="300">
        <f t="shared" si="137"/>
        <v>0</v>
      </c>
      <c r="D1017" s="300">
        <f t="shared" si="138"/>
        <v>0</v>
      </c>
      <c r="E1017" s="311">
        <f t="shared" si="139"/>
        <v>0</v>
      </c>
      <c r="F1017" s="311">
        <f t="shared" si="140"/>
        <v>0</v>
      </c>
      <c r="G1017" s="311">
        <f t="shared" si="135"/>
        <v>0</v>
      </c>
      <c r="H1017" s="311">
        <f t="shared" si="141"/>
        <v>0</v>
      </c>
      <c r="I1017" s="300">
        <f t="shared" si="142"/>
        <v>0</v>
      </c>
      <c r="J1017" s="300">
        <f t="shared" si="143"/>
        <v>0</v>
      </c>
    </row>
    <row r="1018" spans="1:10" x14ac:dyDescent="0.2">
      <c r="A1018" s="307">
        <f>IF('Mar09'!$M101=" ",0,ROUND('Mar09'!$M101,0))</f>
        <v>0</v>
      </c>
      <c r="B1018" s="307">
        <f t="shared" si="136"/>
        <v>90</v>
      </c>
      <c r="C1018" s="300">
        <f t="shared" si="137"/>
        <v>0</v>
      </c>
      <c r="D1018" s="300">
        <f t="shared" si="138"/>
        <v>0</v>
      </c>
      <c r="E1018" s="311">
        <f t="shared" si="139"/>
        <v>0</v>
      </c>
      <c r="F1018" s="311">
        <f t="shared" si="140"/>
        <v>0</v>
      </c>
      <c r="G1018" s="311">
        <f t="shared" si="135"/>
        <v>0</v>
      </c>
      <c r="H1018" s="311">
        <f t="shared" si="141"/>
        <v>0</v>
      </c>
      <c r="I1018" s="300">
        <f t="shared" si="142"/>
        <v>0</v>
      </c>
      <c r="J1018" s="300">
        <f t="shared" si="143"/>
        <v>0</v>
      </c>
    </row>
    <row r="1019" spans="1:10" x14ac:dyDescent="0.2">
      <c r="A1019" s="307">
        <f>IF('Mar09'!$M102=" ",0,ROUND('Mar09'!$M102,0))</f>
        <v>0</v>
      </c>
      <c r="B1019" s="307">
        <f t="shared" si="136"/>
        <v>90</v>
      </c>
      <c r="C1019" s="300">
        <f t="shared" si="137"/>
        <v>0</v>
      </c>
      <c r="D1019" s="300">
        <f t="shared" si="138"/>
        <v>0</v>
      </c>
      <c r="E1019" s="311">
        <f t="shared" si="139"/>
        <v>0</v>
      </c>
      <c r="F1019" s="311">
        <f t="shared" si="140"/>
        <v>0</v>
      </c>
      <c r="G1019" s="311">
        <f t="shared" si="135"/>
        <v>0</v>
      </c>
      <c r="H1019" s="311">
        <f t="shared" si="141"/>
        <v>0</v>
      </c>
      <c r="I1019" s="300">
        <f t="shared" si="142"/>
        <v>0</v>
      </c>
      <c r="J1019" s="300">
        <f t="shared" si="143"/>
        <v>0</v>
      </c>
    </row>
    <row r="1020" spans="1:10" x14ac:dyDescent="0.2">
      <c r="A1020" s="307">
        <f>IF('Mar09'!$M103=" ",0,ROUND('Mar09'!$M103,0))</f>
        <v>0</v>
      </c>
      <c r="B1020" s="307">
        <f t="shared" si="136"/>
        <v>90</v>
      </c>
      <c r="C1020" s="300">
        <f t="shared" si="137"/>
        <v>0</v>
      </c>
      <c r="D1020" s="300">
        <f t="shared" si="138"/>
        <v>0</v>
      </c>
      <c r="E1020" s="311">
        <f t="shared" si="139"/>
        <v>0</v>
      </c>
      <c r="F1020" s="311">
        <f t="shared" si="140"/>
        <v>0</v>
      </c>
      <c r="G1020" s="311">
        <f t="shared" si="135"/>
        <v>0</v>
      </c>
      <c r="H1020" s="311">
        <f t="shared" si="141"/>
        <v>0</v>
      </c>
      <c r="I1020" s="300">
        <f t="shared" si="142"/>
        <v>0</v>
      </c>
      <c r="J1020" s="300">
        <f t="shared" si="143"/>
        <v>0</v>
      </c>
    </row>
    <row r="1021" spans="1:10" x14ac:dyDescent="0.2">
      <c r="A1021" s="307">
        <f>IF('Mar09'!$M104=" ",0,ROUND('Mar09'!$M104,0))</f>
        <v>0</v>
      </c>
      <c r="B1021" s="307">
        <f t="shared" si="136"/>
        <v>90</v>
      </c>
      <c r="C1021" s="300">
        <f t="shared" si="137"/>
        <v>0</v>
      </c>
      <c r="D1021" s="300">
        <f t="shared" si="138"/>
        <v>0</v>
      </c>
      <c r="E1021" s="311">
        <f t="shared" si="139"/>
        <v>0</v>
      </c>
      <c r="F1021" s="311">
        <f t="shared" si="140"/>
        <v>0</v>
      </c>
      <c r="G1021" s="311">
        <f t="shared" si="135"/>
        <v>0</v>
      </c>
      <c r="H1021" s="311">
        <f t="shared" si="141"/>
        <v>0</v>
      </c>
      <c r="I1021" s="300">
        <f t="shared" si="142"/>
        <v>0</v>
      </c>
      <c r="J1021" s="300">
        <f t="shared" si="143"/>
        <v>0</v>
      </c>
    </row>
    <row r="1022" spans="1:10" x14ac:dyDescent="0.2">
      <c r="A1022" s="307">
        <f>IF('Mar09'!$M105=" ",0,ROUND('Mar09'!$M105,0))</f>
        <v>0</v>
      </c>
      <c r="B1022" s="307">
        <f t="shared" si="136"/>
        <v>90</v>
      </c>
      <c r="C1022" s="300">
        <f t="shared" si="137"/>
        <v>0</v>
      </c>
      <c r="D1022" s="300">
        <f t="shared" si="138"/>
        <v>0</v>
      </c>
      <c r="E1022" s="311">
        <f t="shared" si="139"/>
        <v>0</v>
      </c>
      <c r="F1022" s="311">
        <f t="shared" si="140"/>
        <v>0</v>
      </c>
      <c r="G1022" s="311">
        <f t="shared" si="135"/>
        <v>0</v>
      </c>
      <c r="H1022" s="311">
        <f t="shared" si="141"/>
        <v>0</v>
      </c>
      <c r="I1022" s="300">
        <f t="shared" si="142"/>
        <v>0</v>
      </c>
      <c r="J1022" s="300">
        <f t="shared" si="143"/>
        <v>0</v>
      </c>
    </row>
    <row r="1023" spans="1:10" x14ac:dyDescent="0.2">
      <c r="A1023" s="307">
        <f>IF('Mar09'!$M111=" ",0,ROUND('Mar09'!$M111,0))</f>
        <v>0</v>
      </c>
      <c r="B1023" s="307">
        <f t="shared" si="136"/>
        <v>90</v>
      </c>
      <c r="C1023" s="300">
        <f t="shared" si="137"/>
        <v>0</v>
      </c>
      <c r="D1023" s="300">
        <f t="shared" si="138"/>
        <v>0</v>
      </c>
      <c r="E1023" s="311">
        <f t="shared" si="139"/>
        <v>0</v>
      </c>
      <c r="F1023" s="311">
        <f t="shared" si="140"/>
        <v>0</v>
      </c>
      <c r="G1023" s="311">
        <f t="shared" si="135"/>
        <v>0</v>
      </c>
      <c r="H1023" s="311">
        <f t="shared" si="141"/>
        <v>0</v>
      </c>
      <c r="I1023" s="300">
        <f t="shared" si="142"/>
        <v>0</v>
      </c>
      <c r="J1023" s="300">
        <f t="shared" si="143"/>
        <v>0</v>
      </c>
    </row>
    <row r="1024" spans="1:10" x14ac:dyDescent="0.2">
      <c r="A1024" s="307">
        <f>IF('Mar09'!$M112=" ",0,ROUND('Mar09'!$M112,0))</f>
        <v>0</v>
      </c>
      <c r="B1024" s="307">
        <f t="shared" si="136"/>
        <v>90</v>
      </c>
      <c r="C1024" s="300">
        <f t="shared" si="137"/>
        <v>0</v>
      </c>
      <c r="D1024" s="300">
        <f t="shared" si="138"/>
        <v>0</v>
      </c>
      <c r="E1024" s="311">
        <f t="shared" si="139"/>
        <v>0</v>
      </c>
      <c r="F1024" s="311">
        <f t="shared" si="140"/>
        <v>0</v>
      </c>
      <c r="G1024" s="311">
        <f t="shared" si="135"/>
        <v>0</v>
      </c>
      <c r="H1024" s="311">
        <f t="shared" si="141"/>
        <v>0</v>
      </c>
      <c r="I1024" s="300">
        <f t="shared" si="142"/>
        <v>0</v>
      </c>
      <c r="J1024" s="300">
        <f t="shared" si="143"/>
        <v>0</v>
      </c>
    </row>
    <row r="1025" spans="1:10" x14ac:dyDescent="0.2">
      <c r="A1025" s="307">
        <f>IF('Mar09'!$M113=" ",0,ROUND('Mar09'!$M113,0))</f>
        <v>0</v>
      </c>
      <c r="B1025" s="307">
        <f t="shared" si="136"/>
        <v>90</v>
      </c>
      <c r="C1025" s="300">
        <f t="shared" si="137"/>
        <v>0</v>
      </c>
      <c r="D1025" s="300">
        <f t="shared" si="138"/>
        <v>0</v>
      </c>
      <c r="E1025" s="311">
        <f t="shared" si="139"/>
        <v>0</v>
      </c>
      <c r="F1025" s="311">
        <f t="shared" si="140"/>
        <v>0</v>
      </c>
      <c r="G1025" s="311">
        <f t="shared" si="135"/>
        <v>0</v>
      </c>
      <c r="H1025" s="311">
        <f t="shared" si="141"/>
        <v>0</v>
      </c>
      <c r="I1025" s="300">
        <f t="shared" si="142"/>
        <v>0</v>
      </c>
      <c r="J1025" s="300">
        <f t="shared" si="143"/>
        <v>0</v>
      </c>
    </row>
    <row r="1026" spans="1:10" x14ac:dyDescent="0.2">
      <c r="A1026" s="307">
        <f>IF('Mar09'!$M114=" ",0,ROUND('Mar09'!$M114,0))</f>
        <v>0</v>
      </c>
      <c r="B1026" s="307">
        <f t="shared" si="136"/>
        <v>90</v>
      </c>
      <c r="C1026" s="300">
        <f t="shared" si="137"/>
        <v>0</v>
      </c>
      <c r="D1026" s="300">
        <f t="shared" si="138"/>
        <v>0</v>
      </c>
      <c r="E1026" s="311">
        <f t="shared" si="139"/>
        <v>0</v>
      </c>
      <c r="F1026" s="311">
        <f t="shared" si="140"/>
        <v>0</v>
      </c>
      <c r="G1026" s="311">
        <f t="shared" si="135"/>
        <v>0</v>
      </c>
      <c r="H1026" s="311">
        <f t="shared" si="141"/>
        <v>0</v>
      </c>
      <c r="I1026" s="300">
        <f t="shared" si="142"/>
        <v>0</v>
      </c>
      <c r="J1026" s="300">
        <f t="shared" si="143"/>
        <v>0</v>
      </c>
    </row>
    <row r="1027" spans="1:10" x14ac:dyDescent="0.2">
      <c r="A1027" s="307">
        <f>IF('Mar09'!$M115=" ",0,ROUND('Mar09'!$M115,0))</f>
        <v>0</v>
      </c>
      <c r="B1027" s="307">
        <f t="shared" si="136"/>
        <v>90</v>
      </c>
      <c r="C1027" s="300">
        <f t="shared" si="137"/>
        <v>0</v>
      </c>
      <c r="D1027" s="300">
        <f t="shared" si="138"/>
        <v>0</v>
      </c>
      <c r="E1027" s="311">
        <f t="shared" si="139"/>
        <v>0</v>
      </c>
      <c r="F1027" s="311">
        <f t="shared" si="140"/>
        <v>0</v>
      </c>
      <c r="G1027" s="311">
        <f t="shared" si="135"/>
        <v>0</v>
      </c>
      <c r="H1027" s="311">
        <f t="shared" si="141"/>
        <v>0</v>
      </c>
      <c r="I1027" s="300">
        <f t="shared" si="142"/>
        <v>0</v>
      </c>
      <c r="J1027" s="300">
        <f t="shared" si="143"/>
        <v>0</v>
      </c>
    </row>
    <row r="1028" spans="1:10" x14ac:dyDescent="0.2">
      <c r="A1028" s="307">
        <f>IF('Mar09'!$M116=" ",0,ROUND('Mar09'!$M116,0))</f>
        <v>0</v>
      </c>
      <c r="B1028" s="307">
        <f t="shared" si="136"/>
        <v>90</v>
      </c>
      <c r="C1028" s="300">
        <f t="shared" si="137"/>
        <v>0</v>
      </c>
      <c r="D1028" s="300">
        <f t="shared" si="138"/>
        <v>0</v>
      </c>
      <c r="E1028" s="311">
        <f t="shared" si="139"/>
        <v>0</v>
      </c>
      <c r="F1028" s="311">
        <f t="shared" si="140"/>
        <v>0</v>
      </c>
      <c r="G1028" s="311">
        <f t="shared" ref="G1028:G1062" si="144">G$1</f>
        <v>0</v>
      </c>
      <c r="H1028" s="311">
        <f t="shared" si="141"/>
        <v>0</v>
      </c>
      <c r="I1028" s="300">
        <f t="shared" si="142"/>
        <v>0</v>
      </c>
      <c r="J1028" s="300">
        <f t="shared" si="143"/>
        <v>0</v>
      </c>
    </row>
    <row r="1029" spans="1:10" x14ac:dyDescent="0.2">
      <c r="A1029" s="307">
        <f>IF('Mar09'!$M117=" ",0,ROUND('Mar09'!$M117,0))</f>
        <v>0</v>
      </c>
      <c r="B1029" s="307">
        <f t="shared" ref="B1029:B1062" si="145">B$1</f>
        <v>90</v>
      </c>
      <c r="C1029" s="300">
        <f t="shared" ref="C1029:C1062" si="146">IF(A1029&lt;B$1,0,IF(A1029&lt;(B$1+C$1),A1029-B1029,C$1))</f>
        <v>0</v>
      </c>
      <c r="D1029" s="300">
        <f t="shared" ref="D1029:D1062" si="147">IF(A1029&gt;(B1029+C1029),A1029-B1029-C1029,0)</f>
        <v>0</v>
      </c>
      <c r="E1029" s="311">
        <f t="shared" ref="E1029:E1062" si="148">IF(A1029&gt;D$1,(D$1-C$1-B$1)*E$1/100+(D1029-D$1+C$1+B$1)*J$1/100,IF(D1029&gt;0,D1029*E$1/100,0))</f>
        <v>0</v>
      </c>
      <c r="F1029" s="311">
        <f t="shared" ref="F1029:F1062" si="149">IF(A1029&gt;D$1,(D$1-C$1-B$1)*F$1/100+(D1029-D$1+C$1+B$1)*J$1/100,IF(D1029&gt;0,D1029*F$1/100,0))</f>
        <v>0</v>
      </c>
      <c r="G1029" s="311">
        <f t="shared" si="144"/>
        <v>0</v>
      </c>
      <c r="H1029" s="311">
        <f t="shared" ref="H1029:H1062" si="150">IF(A1029&gt;G$1,(D$1-C$1-B$1)*H$1/100+(D1029-D$1+C$1+B$1)*J$1/100,IF(D1029&gt;0,D1029*H$1/100,0))</f>
        <v>0</v>
      </c>
      <c r="I1029" s="300">
        <f t="shared" ref="I1029:I1062" si="151">IF(D1029&gt;0,D1029*I$1/100,0)</f>
        <v>0</v>
      </c>
      <c r="J1029" s="300">
        <f t="shared" ref="J1029:J1062" si="152">E1029+I1029</f>
        <v>0</v>
      </c>
    </row>
    <row r="1030" spans="1:10" x14ac:dyDescent="0.2">
      <c r="A1030" s="307">
        <f>IF('Mar09'!$M118=" ",0,ROUND('Mar09'!$M118,0))</f>
        <v>0</v>
      </c>
      <c r="B1030" s="307">
        <f t="shared" si="145"/>
        <v>90</v>
      </c>
      <c r="C1030" s="300">
        <f t="shared" si="146"/>
        <v>0</v>
      </c>
      <c r="D1030" s="300">
        <f t="shared" si="147"/>
        <v>0</v>
      </c>
      <c r="E1030" s="311">
        <f t="shared" si="148"/>
        <v>0</v>
      </c>
      <c r="F1030" s="311">
        <f t="shared" si="149"/>
        <v>0</v>
      </c>
      <c r="G1030" s="311">
        <f t="shared" si="144"/>
        <v>0</v>
      </c>
      <c r="H1030" s="311">
        <f t="shared" si="150"/>
        <v>0</v>
      </c>
      <c r="I1030" s="300">
        <f t="shared" si="151"/>
        <v>0</v>
      </c>
      <c r="J1030" s="300">
        <f t="shared" si="152"/>
        <v>0</v>
      </c>
    </row>
    <row r="1031" spans="1:10" x14ac:dyDescent="0.2">
      <c r="A1031" s="307">
        <f>IF('Mar09'!$M119=" ",0,ROUND('Mar09'!$M119,0))</f>
        <v>0</v>
      </c>
      <c r="B1031" s="307">
        <f t="shared" si="145"/>
        <v>90</v>
      </c>
      <c r="C1031" s="300">
        <f t="shared" si="146"/>
        <v>0</v>
      </c>
      <c r="D1031" s="300">
        <f t="shared" si="147"/>
        <v>0</v>
      </c>
      <c r="E1031" s="311">
        <f t="shared" si="148"/>
        <v>0</v>
      </c>
      <c r="F1031" s="311">
        <f t="shared" si="149"/>
        <v>0</v>
      </c>
      <c r="G1031" s="311">
        <f t="shared" si="144"/>
        <v>0</v>
      </c>
      <c r="H1031" s="311">
        <f t="shared" si="150"/>
        <v>0</v>
      </c>
      <c r="I1031" s="300">
        <f t="shared" si="151"/>
        <v>0</v>
      </c>
      <c r="J1031" s="300">
        <f t="shared" si="152"/>
        <v>0</v>
      </c>
    </row>
    <row r="1032" spans="1:10" x14ac:dyDescent="0.2">
      <c r="A1032" s="307">
        <f>IF('Mar09'!$M120=" ",0,ROUND('Mar09'!$M120,0))</f>
        <v>0</v>
      </c>
      <c r="B1032" s="307">
        <f t="shared" si="145"/>
        <v>90</v>
      </c>
      <c r="C1032" s="300">
        <f t="shared" si="146"/>
        <v>0</v>
      </c>
      <c r="D1032" s="300">
        <f t="shared" si="147"/>
        <v>0</v>
      </c>
      <c r="E1032" s="311">
        <f t="shared" si="148"/>
        <v>0</v>
      </c>
      <c r="F1032" s="311">
        <f t="shared" si="149"/>
        <v>0</v>
      </c>
      <c r="G1032" s="311">
        <f t="shared" si="144"/>
        <v>0</v>
      </c>
      <c r="H1032" s="311">
        <f t="shared" si="150"/>
        <v>0</v>
      </c>
      <c r="I1032" s="300">
        <f t="shared" si="151"/>
        <v>0</v>
      </c>
      <c r="J1032" s="300">
        <f t="shared" si="152"/>
        <v>0</v>
      </c>
    </row>
    <row r="1033" spans="1:10" x14ac:dyDescent="0.2">
      <c r="A1033" s="307">
        <f>IF('Mar09'!$M121=" ",0,ROUND('Mar09'!$M121,0))</f>
        <v>0</v>
      </c>
      <c r="B1033" s="307">
        <f t="shared" si="145"/>
        <v>90</v>
      </c>
      <c r="C1033" s="300">
        <f t="shared" si="146"/>
        <v>0</v>
      </c>
      <c r="D1033" s="300">
        <f t="shared" si="147"/>
        <v>0</v>
      </c>
      <c r="E1033" s="311">
        <f t="shared" si="148"/>
        <v>0</v>
      </c>
      <c r="F1033" s="311">
        <f t="shared" si="149"/>
        <v>0</v>
      </c>
      <c r="G1033" s="311">
        <f t="shared" si="144"/>
        <v>0</v>
      </c>
      <c r="H1033" s="311">
        <f t="shared" si="150"/>
        <v>0</v>
      </c>
      <c r="I1033" s="300">
        <f t="shared" si="151"/>
        <v>0</v>
      </c>
      <c r="J1033" s="300">
        <f t="shared" si="152"/>
        <v>0</v>
      </c>
    </row>
    <row r="1034" spans="1:10" x14ac:dyDescent="0.2">
      <c r="A1034" s="307">
        <f>IF('Mar09'!$M122=" ",0,ROUND('Mar09'!$M122,0))</f>
        <v>0</v>
      </c>
      <c r="B1034" s="307">
        <f t="shared" si="145"/>
        <v>90</v>
      </c>
      <c r="C1034" s="300">
        <f t="shared" si="146"/>
        <v>0</v>
      </c>
      <c r="D1034" s="300">
        <f t="shared" si="147"/>
        <v>0</v>
      </c>
      <c r="E1034" s="311">
        <f t="shared" si="148"/>
        <v>0</v>
      </c>
      <c r="F1034" s="311">
        <f t="shared" si="149"/>
        <v>0</v>
      </c>
      <c r="G1034" s="311">
        <f t="shared" si="144"/>
        <v>0</v>
      </c>
      <c r="H1034" s="311">
        <f t="shared" si="150"/>
        <v>0</v>
      </c>
      <c r="I1034" s="300">
        <f t="shared" si="151"/>
        <v>0</v>
      </c>
      <c r="J1034" s="300">
        <f t="shared" si="152"/>
        <v>0</v>
      </c>
    </row>
    <row r="1035" spans="1:10" x14ac:dyDescent="0.2">
      <c r="A1035" s="307">
        <f>IF('Mar09'!$M123=" ",0,ROUND('Mar09'!$M123,0))</f>
        <v>0</v>
      </c>
      <c r="B1035" s="307">
        <f t="shared" si="145"/>
        <v>90</v>
      </c>
      <c r="C1035" s="300">
        <f t="shared" si="146"/>
        <v>0</v>
      </c>
      <c r="D1035" s="300">
        <f t="shared" si="147"/>
        <v>0</v>
      </c>
      <c r="E1035" s="311">
        <f t="shared" si="148"/>
        <v>0</v>
      </c>
      <c r="F1035" s="311">
        <f t="shared" si="149"/>
        <v>0</v>
      </c>
      <c r="G1035" s="311">
        <f t="shared" si="144"/>
        <v>0</v>
      </c>
      <c r="H1035" s="311">
        <f t="shared" si="150"/>
        <v>0</v>
      </c>
      <c r="I1035" s="300">
        <f t="shared" si="151"/>
        <v>0</v>
      </c>
      <c r="J1035" s="300">
        <f t="shared" si="152"/>
        <v>0</v>
      </c>
    </row>
    <row r="1036" spans="1:10" x14ac:dyDescent="0.2">
      <c r="A1036" s="307">
        <f>IF('Mar09'!$M124=" ",0,ROUND('Mar09'!$M124,0))</f>
        <v>0</v>
      </c>
      <c r="B1036" s="307">
        <f t="shared" si="145"/>
        <v>90</v>
      </c>
      <c r="C1036" s="300">
        <f t="shared" si="146"/>
        <v>0</v>
      </c>
      <c r="D1036" s="300">
        <f t="shared" si="147"/>
        <v>0</v>
      </c>
      <c r="E1036" s="311">
        <f t="shared" si="148"/>
        <v>0</v>
      </c>
      <c r="F1036" s="311">
        <f t="shared" si="149"/>
        <v>0</v>
      </c>
      <c r="G1036" s="311">
        <f t="shared" si="144"/>
        <v>0</v>
      </c>
      <c r="H1036" s="311">
        <f t="shared" si="150"/>
        <v>0</v>
      </c>
      <c r="I1036" s="300">
        <f t="shared" si="151"/>
        <v>0</v>
      </c>
      <c r="J1036" s="300">
        <f t="shared" si="152"/>
        <v>0</v>
      </c>
    </row>
    <row r="1037" spans="1:10" x14ac:dyDescent="0.2">
      <c r="A1037" s="307">
        <f>IF('Mar09'!$M125=" ",0,ROUND('Mar09'!$M125,0))</f>
        <v>0</v>
      </c>
      <c r="B1037" s="307">
        <f t="shared" si="145"/>
        <v>90</v>
      </c>
      <c r="C1037" s="300">
        <f t="shared" si="146"/>
        <v>0</v>
      </c>
      <c r="D1037" s="300">
        <f t="shared" si="147"/>
        <v>0</v>
      </c>
      <c r="E1037" s="311">
        <f t="shared" si="148"/>
        <v>0</v>
      </c>
      <c r="F1037" s="311">
        <f t="shared" si="149"/>
        <v>0</v>
      </c>
      <c r="G1037" s="311">
        <f t="shared" si="144"/>
        <v>0</v>
      </c>
      <c r="H1037" s="311">
        <f t="shared" si="150"/>
        <v>0</v>
      </c>
      <c r="I1037" s="300">
        <f t="shared" si="151"/>
        <v>0</v>
      </c>
      <c r="J1037" s="300">
        <f t="shared" si="152"/>
        <v>0</v>
      </c>
    </row>
    <row r="1038" spans="1:10" x14ac:dyDescent="0.2">
      <c r="A1038" s="307">
        <f>IF('Mar09'!$M126=" ",0,ROUND('Mar09'!$M126,0))</f>
        <v>0</v>
      </c>
      <c r="B1038" s="307">
        <f t="shared" si="145"/>
        <v>90</v>
      </c>
      <c r="C1038" s="300">
        <f t="shared" si="146"/>
        <v>0</v>
      </c>
      <c r="D1038" s="300">
        <f t="shared" si="147"/>
        <v>0</v>
      </c>
      <c r="E1038" s="311">
        <f t="shared" si="148"/>
        <v>0</v>
      </c>
      <c r="F1038" s="311">
        <f t="shared" si="149"/>
        <v>0</v>
      </c>
      <c r="G1038" s="311">
        <f t="shared" si="144"/>
        <v>0</v>
      </c>
      <c r="H1038" s="311">
        <f t="shared" si="150"/>
        <v>0</v>
      </c>
      <c r="I1038" s="300">
        <f t="shared" si="151"/>
        <v>0</v>
      </c>
      <c r="J1038" s="300">
        <f t="shared" si="152"/>
        <v>0</v>
      </c>
    </row>
    <row r="1039" spans="1:10" x14ac:dyDescent="0.2">
      <c r="A1039" s="307">
        <f>IF('Mar09'!$M127=" ",0,ROUND('Mar09'!$M127,0))</f>
        <v>0</v>
      </c>
      <c r="B1039" s="307">
        <f t="shared" si="145"/>
        <v>90</v>
      </c>
      <c r="C1039" s="300">
        <f t="shared" si="146"/>
        <v>0</v>
      </c>
      <c r="D1039" s="300">
        <f t="shared" si="147"/>
        <v>0</v>
      </c>
      <c r="E1039" s="311">
        <f t="shared" si="148"/>
        <v>0</v>
      </c>
      <c r="F1039" s="311">
        <f t="shared" si="149"/>
        <v>0</v>
      </c>
      <c r="G1039" s="311">
        <f t="shared" si="144"/>
        <v>0</v>
      </c>
      <c r="H1039" s="311">
        <f t="shared" si="150"/>
        <v>0</v>
      </c>
      <c r="I1039" s="300">
        <f t="shared" si="151"/>
        <v>0</v>
      </c>
      <c r="J1039" s="300">
        <f t="shared" si="152"/>
        <v>0</v>
      </c>
    </row>
    <row r="1040" spans="1:10" x14ac:dyDescent="0.2">
      <c r="A1040" s="307">
        <f>IF('Mar09'!$M128=" ",0,ROUND('Mar09'!$M128,0))</f>
        <v>0</v>
      </c>
      <c r="B1040" s="307">
        <f t="shared" si="145"/>
        <v>90</v>
      </c>
      <c r="C1040" s="300">
        <f t="shared" si="146"/>
        <v>0</v>
      </c>
      <c r="D1040" s="300">
        <f t="shared" si="147"/>
        <v>0</v>
      </c>
      <c r="E1040" s="311">
        <f t="shared" si="148"/>
        <v>0</v>
      </c>
      <c r="F1040" s="311">
        <f t="shared" si="149"/>
        <v>0</v>
      </c>
      <c r="G1040" s="311">
        <f t="shared" si="144"/>
        <v>0</v>
      </c>
      <c r="H1040" s="311">
        <f t="shared" si="150"/>
        <v>0</v>
      </c>
      <c r="I1040" s="300">
        <f t="shared" si="151"/>
        <v>0</v>
      </c>
      <c r="J1040" s="300">
        <f t="shared" si="152"/>
        <v>0</v>
      </c>
    </row>
    <row r="1041" spans="1:10" x14ac:dyDescent="0.2">
      <c r="A1041" s="307">
        <f>IF('Mar09'!$M129=" ",0,ROUND('Mar09'!$M129,0))</f>
        <v>0</v>
      </c>
      <c r="B1041" s="307">
        <f t="shared" si="145"/>
        <v>90</v>
      </c>
      <c r="C1041" s="300">
        <f t="shared" si="146"/>
        <v>0</v>
      </c>
      <c r="D1041" s="300">
        <f t="shared" si="147"/>
        <v>0</v>
      </c>
      <c r="E1041" s="311">
        <f t="shared" si="148"/>
        <v>0</v>
      </c>
      <c r="F1041" s="311">
        <f t="shared" si="149"/>
        <v>0</v>
      </c>
      <c r="G1041" s="311">
        <f t="shared" si="144"/>
        <v>0</v>
      </c>
      <c r="H1041" s="311">
        <f t="shared" si="150"/>
        <v>0</v>
      </c>
      <c r="I1041" s="300">
        <f t="shared" si="151"/>
        <v>0</v>
      </c>
      <c r="J1041" s="300">
        <f t="shared" si="152"/>
        <v>0</v>
      </c>
    </row>
    <row r="1042" spans="1:10" x14ac:dyDescent="0.2">
      <c r="A1042" s="307">
        <f>IF('Mar09'!$M130=" ",0,ROUND('Mar09'!$M130,0))</f>
        <v>0</v>
      </c>
      <c r="B1042" s="307">
        <f t="shared" si="145"/>
        <v>90</v>
      </c>
      <c r="C1042" s="300">
        <f t="shared" si="146"/>
        <v>0</v>
      </c>
      <c r="D1042" s="300">
        <f t="shared" si="147"/>
        <v>0</v>
      </c>
      <c r="E1042" s="311">
        <f t="shared" si="148"/>
        <v>0</v>
      </c>
      <c r="F1042" s="311">
        <f t="shared" si="149"/>
        <v>0</v>
      </c>
      <c r="G1042" s="311">
        <f t="shared" si="144"/>
        <v>0</v>
      </c>
      <c r="H1042" s="311">
        <f t="shared" si="150"/>
        <v>0</v>
      </c>
      <c r="I1042" s="300">
        <f t="shared" si="151"/>
        <v>0</v>
      </c>
      <c r="J1042" s="300">
        <f t="shared" si="152"/>
        <v>0</v>
      </c>
    </row>
    <row r="1043" spans="1:10" x14ac:dyDescent="0.2">
      <c r="A1043" s="307">
        <f>IF('Mar09'!$M136=" ",0,ROUND('Mar09'!$M136,0))</f>
        <v>0</v>
      </c>
      <c r="B1043" s="307">
        <f t="shared" si="145"/>
        <v>90</v>
      </c>
      <c r="C1043" s="300">
        <f t="shared" si="146"/>
        <v>0</v>
      </c>
      <c r="D1043" s="300">
        <f t="shared" si="147"/>
        <v>0</v>
      </c>
      <c r="E1043" s="311">
        <f t="shared" si="148"/>
        <v>0</v>
      </c>
      <c r="F1043" s="311">
        <f t="shared" si="149"/>
        <v>0</v>
      </c>
      <c r="G1043" s="311">
        <f t="shared" si="144"/>
        <v>0</v>
      </c>
      <c r="H1043" s="311">
        <f t="shared" si="150"/>
        <v>0</v>
      </c>
      <c r="I1043" s="300">
        <f t="shared" si="151"/>
        <v>0</v>
      </c>
      <c r="J1043" s="300">
        <f t="shared" si="152"/>
        <v>0</v>
      </c>
    </row>
    <row r="1044" spans="1:10" x14ac:dyDescent="0.2">
      <c r="A1044" s="307">
        <f>IF('Mar09'!$M137=" ",0,ROUND('Mar09'!$M137,0))</f>
        <v>0</v>
      </c>
      <c r="B1044" s="307">
        <f t="shared" si="145"/>
        <v>90</v>
      </c>
      <c r="C1044" s="300">
        <f t="shared" si="146"/>
        <v>0</v>
      </c>
      <c r="D1044" s="300">
        <f t="shared" si="147"/>
        <v>0</v>
      </c>
      <c r="E1044" s="311">
        <f t="shared" si="148"/>
        <v>0</v>
      </c>
      <c r="F1044" s="311">
        <f t="shared" si="149"/>
        <v>0</v>
      </c>
      <c r="G1044" s="311">
        <f t="shared" si="144"/>
        <v>0</v>
      </c>
      <c r="H1044" s="311">
        <f t="shared" si="150"/>
        <v>0</v>
      </c>
      <c r="I1044" s="300">
        <f t="shared" si="151"/>
        <v>0</v>
      </c>
      <c r="J1044" s="300">
        <f t="shared" si="152"/>
        <v>0</v>
      </c>
    </row>
    <row r="1045" spans="1:10" x14ac:dyDescent="0.2">
      <c r="A1045" s="307">
        <f>IF('Mar09'!$M138=" ",0,ROUND('Mar09'!$M138,0))</f>
        <v>0</v>
      </c>
      <c r="B1045" s="307">
        <f t="shared" si="145"/>
        <v>90</v>
      </c>
      <c r="C1045" s="300">
        <f t="shared" si="146"/>
        <v>0</v>
      </c>
      <c r="D1045" s="300">
        <f t="shared" si="147"/>
        <v>0</v>
      </c>
      <c r="E1045" s="311">
        <f t="shared" si="148"/>
        <v>0</v>
      </c>
      <c r="F1045" s="311">
        <f t="shared" si="149"/>
        <v>0</v>
      </c>
      <c r="G1045" s="311">
        <f t="shared" si="144"/>
        <v>0</v>
      </c>
      <c r="H1045" s="311">
        <f t="shared" si="150"/>
        <v>0</v>
      </c>
      <c r="I1045" s="300">
        <f t="shared" si="151"/>
        <v>0</v>
      </c>
      <c r="J1045" s="300">
        <f t="shared" si="152"/>
        <v>0</v>
      </c>
    </row>
    <row r="1046" spans="1:10" x14ac:dyDescent="0.2">
      <c r="A1046" s="307">
        <f>IF('Mar09'!$M139=" ",0,ROUND('Mar09'!$M139,0))</f>
        <v>0</v>
      </c>
      <c r="B1046" s="307">
        <f t="shared" si="145"/>
        <v>90</v>
      </c>
      <c r="C1046" s="300">
        <f t="shared" si="146"/>
        <v>0</v>
      </c>
      <c r="D1046" s="300">
        <f t="shared" si="147"/>
        <v>0</v>
      </c>
      <c r="E1046" s="311">
        <f t="shared" si="148"/>
        <v>0</v>
      </c>
      <c r="F1046" s="311">
        <f t="shared" si="149"/>
        <v>0</v>
      </c>
      <c r="G1046" s="311">
        <f t="shared" si="144"/>
        <v>0</v>
      </c>
      <c r="H1046" s="311">
        <f t="shared" si="150"/>
        <v>0</v>
      </c>
      <c r="I1046" s="300">
        <f t="shared" si="151"/>
        <v>0</v>
      </c>
      <c r="J1046" s="300">
        <f t="shared" si="152"/>
        <v>0</v>
      </c>
    </row>
    <row r="1047" spans="1:10" x14ac:dyDescent="0.2">
      <c r="A1047" s="307">
        <f>IF('Mar09'!$M140=" ",0,ROUND('Mar09'!$M140,0))</f>
        <v>0</v>
      </c>
      <c r="B1047" s="307">
        <f t="shared" si="145"/>
        <v>90</v>
      </c>
      <c r="C1047" s="300">
        <f t="shared" si="146"/>
        <v>0</v>
      </c>
      <c r="D1047" s="300">
        <f t="shared" si="147"/>
        <v>0</v>
      </c>
      <c r="E1047" s="311">
        <f t="shared" si="148"/>
        <v>0</v>
      </c>
      <c r="F1047" s="311">
        <f t="shared" si="149"/>
        <v>0</v>
      </c>
      <c r="G1047" s="311">
        <f t="shared" si="144"/>
        <v>0</v>
      </c>
      <c r="H1047" s="311">
        <f t="shared" si="150"/>
        <v>0</v>
      </c>
      <c r="I1047" s="300">
        <f t="shared" si="151"/>
        <v>0</v>
      </c>
      <c r="J1047" s="300">
        <f t="shared" si="152"/>
        <v>0</v>
      </c>
    </row>
    <row r="1048" spans="1:10" x14ac:dyDescent="0.2">
      <c r="A1048" s="307">
        <f>IF('Mar09'!$M141=" ",0,ROUND('Mar09'!$M141,0))</f>
        <v>0</v>
      </c>
      <c r="B1048" s="307">
        <f t="shared" si="145"/>
        <v>90</v>
      </c>
      <c r="C1048" s="300">
        <f t="shared" si="146"/>
        <v>0</v>
      </c>
      <c r="D1048" s="300">
        <f t="shared" si="147"/>
        <v>0</v>
      </c>
      <c r="E1048" s="311">
        <f t="shared" si="148"/>
        <v>0</v>
      </c>
      <c r="F1048" s="311">
        <f t="shared" si="149"/>
        <v>0</v>
      </c>
      <c r="G1048" s="311">
        <f t="shared" si="144"/>
        <v>0</v>
      </c>
      <c r="H1048" s="311">
        <f t="shared" si="150"/>
        <v>0</v>
      </c>
      <c r="I1048" s="300">
        <f t="shared" si="151"/>
        <v>0</v>
      </c>
      <c r="J1048" s="300">
        <f t="shared" si="152"/>
        <v>0</v>
      </c>
    </row>
    <row r="1049" spans="1:10" x14ac:dyDescent="0.2">
      <c r="A1049" s="307">
        <f>IF('Mar09'!$M142=" ",0,ROUND('Mar09'!$M142,0))</f>
        <v>0</v>
      </c>
      <c r="B1049" s="307">
        <f t="shared" si="145"/>
        <v>90</v>
      </c>
      <c r="C1049" s="300">
        <f t="shared" si="146"/>
        <v>0</v>
      </c>
      <c r="D1049" s="300">
        <f t="shared" si="147"/>
        <v>0</v>
      </c>
      <c r="E1049" s="311">
        <f t="shared" si="148"/>
        <v>0</v>
      </c>
      <c r="F1049" s="311">
        <f t="shared" si="149"/>
        <v>0</v>
      </c>
      <c r="G1049" s="311">
        <f t="shared" si="144"/>
        <v>0</v>
      </c>
      <c r="H1049" s="311">
        <f t="shared" si="150"/>
        <v>0</v>
      </c>
      <c r="I1049" s="300">
        <f t="shared" si="151"/>
        <v>0</v>
      </c>
      <c r="J1049" s="300">
        <f t="shared" si="152"/>
        <v>0</v>
      </c>
    </row>
    <row r="1050" spans="1:10" x14ac:dyDescent="0.2">
      <c r="A1050" s="307">
        <f>IF('Mar09'!$M143=" ",0,ROUND('Mar09'!$M143,0))</f>
        <v>0</v>
      </c>
      <c r="B1050" s="307">
        <f t="shared" si="145"/>
        <v>90</v>
      </c>
      <c r="C1050" s="300">
        <f t="shared" si="146"/>
        <v>0</v>
      </c>
      <c r="D1050" s="300">
        <f t="shared" si="147"/>
        <v>0</v>
      </c>
      <c r="E1050" s="311">
        <f t="shared" si="148"/>
        <v>0</v>
      </c>
      <c r="F1050" s="311">
        <f t="shared" si="149"/>
        <v>0</v>
      </c>
      <c r="G1050" s="311">
        <f t="shared" si="144"/>
        <v>0</v>
      </c>
      <c r="H1050" s="311">
        <f t="shared" si="150"/>
        <v>0</v>
      </c>
      <c r="I1050" s="300">
        <f t="shared" si="151"/>
        <v>0</v>
      </c>
      <c r="J1050" s="300">
        <f t="shared" si="152"/>
        <v>0</v>
      </c>
    </row>
    <row r="1051" spans="1:10" x14ac:dyDescent="0.2">
      <c r="A1051" s="307">
        <f>IF('Mar09'!$M144=" ",0,ROUND('Mar09'!$M144,0))</f>
        <v>0</v>
      </c>
      <c r="B1051" s="307">
        <f t="shared" si="145"/>
        <v>90</v>
      </c>
      <c r="C1051" s="300">
        <f t="shared" si="146"/>
        <v>0</v>
      </c>
      <c r="D1051" s="300">
        <f t="shared" si="147"/>
        <v>0</v>
      </c>
      <c r="E1051" s="311">
        <f t="shared" si="148"/>
        <v>0</v>
      </c>
      <c r="F1051" s="311">
        <f t="shared" si="149"/>
        <v>0</v>
      </c>
      <c r="G1051" s="311">
        <f t="shared" si="144"/>
        <v>0</v>
      </c>
      <c r="H1051" s="311">
        <f t="shared" si="150"/>
        <v>0</v>
      </c>
      <c r="I1051" s="300">
        <f t="shared" si="151"/>
        <v>0</v>
      </c>
      <c r="J1051" s="300">
        <f t="shared" si="152"/>
        <v>0</v>
      </c>
    </row>
    <row r="1052" spans="1:10" x14ac:dyDescent="0.2">
      <c r="A1052" s="307">
        <f>IF('Mar09'!$M145=" ",0,ROUND('Mar09'!$M145,0))</f>
        <v>0</v>
      </c>
      <c r="B1052" s="307">
        <f t="shared" si="145"/>
        <v>90</v>
      </c>
      <c r="C1052" s="300">
        <f t="shared" si="146"/>
        <v>0</v>
      </c>
      <c r="D1052" s="300">
        <f t="shared" si="147"/>
        <v>0</v>
      </c>
      <c r="E1052" s="311">
        <f t="shared" si="148"/>
        <v>0</v>
      </c>
      <c r="F1052" s="311">
        <f t="shared" si="149"/>
        <v>0</v>
      </c>
      <c r="G1052" s="311">
        <f t="shared" si="144"/>
        <v>0</v>
      </c>
      <c r="H1052" s="311">
        <f t="shared" si="150"/>
        <v>0</v>
      </c>
      <c r="I1052" s="300">
        <f t="shared" si="151"/>
        <v>0</v>
      </c>
      <c r="J1052" s="300">
        <f t="shared" si="152"/>
        <v>0</v>
      </c>
    </row>
    <row r="1053" spans="1:10" x14ac:dyDescent="0.2">
      <c r="A1053" s="307">
        <f>IF('Mar09'!$M146=" ",0,ROUND('Mar09'!$M146,0))</f>
        <v>0</v>
      </c>
      <c r="B1053" s="307">
        <f t="shared" si="145"/>
        <v>90</v>
      </c>
      <c r="C1053" s="300">
        <f t="shared" si="146"/>
        <v>0</v>
      </c>
      <c r="D1053" s="300">
        <f t="shared" si="147"/>
        <v>0</v>
      </c>
      <c r="E1053" s="311">
        <f t="shared" si="148"/>
        <v>0</v>
      </c>
      <c r="F1053" s="311">
        <f t="shared" si="149"/>
        <v>0</v>
      </c>
      <c r="G1053" s="311">
        <f t="shared" si="144"/>
        <v>0</v>
      </c>
      <c r="H1053" s="311">
        <f t="shared" si="150"/>
        <v>0</v>
      </c>
      <c r="I1053" s="300">
        <f t="shared" si="151"/>
        <v>0</v>
      </c>
      <c r="J1053" s="300">
        <f t="shared" si="152"/>
        <v>0</v>
      </c>
    </row>
    <row r="1054" spans="1:10" x14ac:dyDescent="0.2">
      <c r="A1054" s="307">
        <f>IF('Mar09'!$M147=" ",0,ROUND('Mar09'!$M147,0))</f>
        <v>0</v>
      </c>
      <c r="B1054" s="307">
        <f t="shared" si="145"/>
        <v>90</v>
      </c>
      <c r="C1054" s="300">
        <f t="shared" si="146"/>
        <v>0</v>
      </c>
      <c r="D1054" s="300">
        <f t="shared" si="147"/>
        <v>0</v>
      </c>
      <c r="E1054" s="311">
        <f t="shared" si="148"/>
        <v>0</v>
      </c>
      <c r="F1054" s="311">
        <f t="shared" si="149"/>
        <v>0</v>
      </c>
      <c r="G1054" s="311">
        <f t="shared" si="144"/>
        <v>0</v>
      </c>
      <c r="H1054" s="311">
        <f t="shared" si="150"/>
        <v>0</v>
      </c>
      <c r="I1054" s="300">
        <f t="shared" si="151"/>
        <v>0</v>
      </c>
      <c r="J1054" s="300">
        <f t="shared" si="152"/>
        <v>0</v>
      </c>
    </row>
    <row r="1055" spans="1:10" x14ac:dyDescent="0.2">
      <c r="A1055" s="307">
        <f>IF('Mar09'!$M148=" ",0,ROUND('Mar09'!$M148,0))</f>
        <v>0</v>
      </c>
      <c r="B1055" s="307">
        <f t="shared" si="145"/>
        <v>90</v>
      </c>
      <c r="C1055" s="300">
        <f t="shared" si="146"/>
        <v>0</v>
      </c>
      <c r="D1055" s="300">
        <f t="shared" si="147"/>
        <v>0</v>
      </c>
      <c r="E1055" s="311">
        <f t="shared" si="148"/>
        <v>0</v>
      </c>
      <c r="F1055" s="311">
        <f t="shared" si="149"/>
        <v>0</v>
      </c>
      <c r="G1055" s="311">
        <f t="shared" si="144"/>
        <v>0</v>
      </c>
      <c r="H1055" s="311">
        <f t="shared" si="150"/>
        <v>0</v>
      </c>
      <c r="I1055" s="300">
        <f t="shared" si="151"/>
        <v>0</v>
      </c>
      <c r="J1055" s="300">
        <f t="shared" si="152"/>
        <v>0</v>
      </c>
    </row>
    <row r="1056" spans="1:10" x14ac:dyDescent="0.2">
      <c r="A1056" s="307">
        <f>IF('Mar09'!$M149=" ",0,ROUND('Mar09'!$M149,0))</f>
        <v>0</v>
      </c>
      <c r="B1056" s="307">
        <f t="shared" si="145"/>
        <v>90</v>
      </c>
      <c r="C1056" s="300">
        <f t="shared" si="146"/>
        <v>0</v>
      </c>
      <c r="D1056" s="300">
        <f t="shared" si="147"/>
        <v>0</v>
      </c>
      <c r="E1056" s="311">
        <f t="shared" si="148"/>
        <v>0</v>
      </c>
      <c r="F1056" s="311">
        <f t="shared" si="149"/>
        <v>0</v>
      </c>
      <c r="G1056" s="311">
        <f t="shared" si="144"/>
        <v>0</v>
      </c>
      <c r="H1056" s="311">
        <f t="shared" si="150"/>
        <v>0</v>
      </c>
      <c r="I1056" s="300">
        <f t="shared" si="151"/>
        <v>0</v>
      </c>
      <c r="J1056" s="300">
        <f t="shared" si="152"/>
        <v>0</v>
      </c>
    </row>
    <row r="1057" spans="1:10" x14ac:dyDescent="0.2">
      <c r="A1057" s="307">
        <f>IF('Mar09'!$M150=" ",0,ROUND('Mar09'!$M150,0))</f>
        <v>0</v>
      </c>
      <c r="B1057" s="307">
        <f t="shared" si="145"/>
        <v>90</v>
      </c>
      <c r="C1057" s="300">
        <f t="shared" si="146"/>
        <v>0</v>
      </c>
      <c r="D1057" s="300">
        <f t="shared" si="147"/>
        <v>0</v>
      </c>
      <c r="E1057" s="311">
        <f t="shared" si="148"/>
        <v>0</v>
      </c>
      <c r="F1057" s="311">
        <f t="shared" si="149"/>
        <v>0</v>
      </c>
      <c r="G1057" s="311">
        <f t="shared" si="144"/>
        <v>0</v>
      </c>
      <c r="H1057" s="311">
        <f t="shared" si="150"/>
        <v>0</v>
      </c>
      <c r="I1057" s="300">
        <f t="shared" si="151"/>
        <v>0</v>
      </c>
      <c r="J1057" s="300">
        <f t="shared" si="152"/>
        <v>0</v>
      </c>
    </row>
    <row r="1058" spans="1:10" x14ac:dyDescent="0.2">
      <c r="A1058" s="307">
        <f>IF('Mar09'!$M151=" ",0,ROUND('Mar09'!$M151,0))</f>
        <v>0</v>
      </c>
      <c r="B1058" s="307">
        <f t="shared" si="145"/>
        <v>90</v>
      </c>
      <c r="C1058" s="300">
        <f t="shared" si="146"/>
        <v>0</v>
      </c>
      <c r="D1058" s="300">
        <f t="shared" si="147"/>
        <v>0</v>
      </c>
      <c r="E1058" s="311">
        <f t="shared" si="148"/>
        <v>0</v>
      </c>
      <c r="F1058" s="311">
        <f t="shared" si="149"/>
        <v>0</v>
      </c>
      <c r="G1058" s="311">
        <f t="shared" si="144"/>
        <v>0</v>
      </c>
      <c r="H1058" s="311">
        <f t="shared" si="150"/>
        <v>0</v>
      </c>
      <c r="I1058" s="300">
        <f t="shared" si="151"/>
        <v>0</v>
      </c>
      <c r="J1058" s="300">
        <f t="shared" si="152"/>
        <v>0</v>
      </c>
    </row>
    <row r="1059" spans="1:10" x14ac:dyDescent="0.2">
      <c r="A1059" s="307">
        <f>IF('Mar09'!$M152=" ",0,ROUND('Mar09'!$M152,0))</f>
        <v>0</v>
      </c>
      <c r="B1059" s="307">
        <f t="shared" si="145"/>
        <v>90</v>
      </c>
      <c r="C1059" s="300">
        <f t="shared" si="146"/>
        <v>0</v>
      </c>
      <c r="D1059" s="300">
        <f t="shared" si="147"/>
        <v>0</v>
      </c>
      <c r="E1059" s="311">
        <f t="shared" si="148"/>
        <v>0</v>
      </c>
      <c r="F1059" s="311">
        <f t="shared" si="149"/>
        <v>0</v>
      </c>
      <c r="G1059" s="311">
        <f t="shared" si="144"/>
        <v>0</v>
      </c>
      <c r="H1059" s="311">
        <f t="shared" si="150"/>
        <v>0</v>
      </c>
      <c r="I1059" s="300">
        <f t="shared" si="151"/>
        <v>0</v>
      </c>
      <c r="J1059" s="300">
        <f t="shared" si="152"/>
        <v>0</v>
      </c>
    </row>
    <row r="1060" spans="1:10" x14ac:dyDescent="0.2">
      <c r="A1060" s="307">
        <f>IF('Mar09'!$M153=" ",0,ROUND('Mar09'!$M153,0))</f>
        <v>0</v>
      </c>
      <c r="B1060" s="307">
        <f t="shared" si="145"/>
        <v>90</v>
      </c>
      <c r="C1060" s="300">
        <f t="shared" si="146"/>
        <v>0</v>
      </c>
      <c r="D1060" s="300">
        <f t="shared" si="147"/>
        <v>0</v>
      </c>
      <c r="E1060" s="311">
        <f t="shared" si="148"/>
        <v>0</v>
      </c>
      <c r="F1060" s="311">
        <f t="shared" si="149"/>
        <v>0</v>
      </c>
      <c r="G1060" s="311">
        <f t="shared" si="144"/>
        <v>0</v>
      </c>
      <c r="H1060" s="311">
        <f t="shared" si="150"/>
        <v>0</v>
      </c>
      <c r="I1060" s="300">
        <f t="shared" si="151"/>
        <v>0</v>
      </c>
      <c r="J1060" s="300">
        <f t="shared" si="152"/>
        <v>0</v>
      </c>
    </row>
    <row r="1061" spans="1:10" x14ac:dyDescent="0.2">
      <c r="A1061" s="307">
        <f>IF('Mar09'!$M154=" ",0,ROUND('Mar09'!$M154,0))</f>
        <v>0</v>
      </c>
      <c r="B1061" s="307">
        <f t="shared" si="145"/>
        <v>90</v>
      </c>
      <c r="C1061" s="300">
        <f t="shared" si="146"/>
        <v>0</v>
      </c>
      <c r="D1061" s="300">
        <f t="shared" si="147"/>
        <v>0</v>
      </c>
      <c r="E1061" s="311">
        <f t="shared" si="148"/>
        <v>0</v>
      </c>
      <c r="F1061" s="311">
        <f t="shared" si="149"/>
        <v>0</v>
      </c>
      <c r="G1061" s="311">
        <f t="shared" si="144"/>
        <v>0</v>
      </c>
      <c r="H1061" s="311">
        <f t="shared" si="150"/>
        <v>0</v>
      </c>
      <c r="I1061" s="300">
        <f t="shared" si="151"/>
        <v>0</v>
      </c>
      <c r="J1061" s="300">
        <f t="shared" si="152"/>
        <v>0</v>
      </c>
    </row>
    <row r="1062" spans="1:10" x14ac:dyDescent="0.2">
      <c r="A1062" s="307">
        <f>IF('Mar09'!$M155=" ",0,ROUND('Mar09'!$M155,0))</f>
        <v>0</v>
      </c>
      <c r="B1062" s="307">
        <f t="shared" si="145"/>
        <v>90</v>
      </c>
      <c r="C1062" s="300">
        <f t="shared" si="146"/>
        <v>0</v>
      </c>
      <c r="D1062" s="300">
        <f t="shared" si="147"/>
        <v>0</v>
      </c>
      <c r="E1062" s="311">
        <f t="shared" si="148"/>
        <v>0</v>
      </c>
      <c r="F1062" s="311">
        <f t="shared" si="149"/>
        <v>0</v>
      </c>
      <c r="G1062" s="311">
        <f t="shared" si="144"/>
        <v>0</v>
      </c>
      <c r="H1062" s="311">
        <f t="shared" si="150"/>
        <v>0</v>
      </c>
      <c r="I1062" s="300">
        <f t="shared" si="151"/>
        <v>0</v>
      </c>
      <c r="J1062" s="300">
        <f t="shared" si="152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2" width="13.7109375" style="299" customWidth="1"/>
    <col min="3" max="10" width="13.7109375" style="300" customWidth="1"/>
    <col min="11" max="16384" width="9.140625" style="304"/>
  </cols>
  <sheetData>
    <row r="1" spans="1:10" x14ac:dyDescent="0.2">
      <c r="A1" s="307" t="s">
        <v>366</v>
      </c>
      <c r="B1" s="307">
        <f>Admin!P4</f>
        <v>390</v>
      </c>
      <c r="C1" s="307">
        <f>Admin!P6-Admin!P4</f>
        <v>63</v>
      </c>
      <c r="D1" s="307">
        <f>Admin!P5</f>
        <v>3337</v>
      </c>
      <c r="E1" s="300">
        <f>Admin!N8</f>
        <v>11</v>
      </c>
      <c r="F1" s="300">
        <f>Admin!N9</f>
        <v>4.8499999999999996</v>
      </c>
      <c r="G1" s="300">
        <f>Admin!N10</f>
        <v>0</v>
      </c>
      <c r="H1" s="300">
        <f>Admin!N11</f>
        <v>1</v>
      </c>
      <c r="I1" s="300">
        <f>Admin!N14</f>
        <v>12.8</v>
      </c>
      <c r="J1" s="300">
        <f>Admin!N13</f>
        <v>1</v>
      </c>
    </row>
    <row r="2" spans="1:10" s="310" customFormat="1" ht="60" x14ac:dyDescent="0.2">
      <c r="A2" s="312" t="s">
        <v>367</v>
      </c>
      <c r="B2" s="302" t="s">
        <v>368</v>
      </c>
      <c r="C2" s="303" t="s">
        <v>369</v>
      </c>
      <c r="D2" s="303" t="s">
        <v>370</v>
      </c>
      <c r="E2" s="303" t="s">
        <v>371</v>
      </c>
      <c r="F2" s="303" t="s">
        <v>372</v>
      </c>
      <c r="G2" s="303" t="s">
        <v>373</v>
      </c>
      <c r="H2" s="303" t="s">
        <v>374</v>
      </c>
      <c r="I2" s="303" t="s">
        <v>375</v>
      </c>
      <c r="J2" s="303" t="s">
        <v>377</v>
      </c>
    </row>
    <row r="3" spans="1:10" x14ac:dyDescent="0.2">
      <c r="A3" s="307">
        <f>IF('Apr08'!$M111=" ",0,ROUND('Apr08'!$M111,0))</f>
        <v>0</v>
      </c>
      <c r="B3" s="307">
        <f>B$1</f>
        <v>390</v>
      </c>
      <c r="C3" s="300">
        <f>IF(A3&lt;B$1,0,IF(A3&lt;(B$1+C$1),A3-B3,C$1))</f>
        <v>0</v>
      </c>
      <c r="D3" s="300">
        <f>IF(A3&gt;(B3+C3),A3-B3-C3,0)</f>
        <v>0</v>
      </c>
      <c r="E3" s="311">
        <f>IF(A3&gt;D$1,(D$1-C$1-B$1)*E$1/100+(D3-D$1+C$1+B$1)*J$1/100,IF(D3&gt;0,D3*E$1/100,0))</f>
        <v>0</v>
      </c>
      <c r="F3" s="311">
        <f>IF(A3&gt;D$1,(D$1-C$1-B$1)*F$1/100+(D3-D$1+C$1+B$1)*J$1/100,IF(D3&gt;0,D3*F$1/100,0))</f>
        <v>0</v>
      </c>
      <c r="G3" s="311">
        <f>G$1</f>
        <v>0</v>
      </c>
      <c r="H3" s="311">
        <f>IF(A3&gt;D$1,(D$1-C$1-B$1)*H$1/100+(D3-D$1+C$1+B$1)*J$1/100,IF(D3&gt;0,D3*H$1/100,0))</f>
        <v>0</v>
      </c>
      <c r="I3" s="300">
        <f>IF(D3&gt;0,D3*I$1/100,0)</f>
        <v>0</v>
      </c>
      <c r="J3" s="300">
        <f>E3+I3</f>
        <v>0</v>
      </c>
    </row>
    <row r="4" spans="1:10" x14ac:dyDescent="0.2">
      <c r="A4" s="307">
        <f>IF('Apr08'!$M112=" ",0,ROUND('Apr08'!$M112,0))</f>
        <v>0</v>
      </c>
      <c r="B4" s="307">
        <f t="shared" ref="B4:B67" si="0">B$1</f>
        <v>390</v>
      </c>
      <c r="C4" s="300">
        <f>IF(A4&lt;B$1,0,IF(A4&lt;(B$1+C$1),A4-B4,C$1))</f>
        <v>0</v>
      </c>
      <c r="D4" s="300">
        <f>IF(A4&gt;(B4+C4),A4-B4-C4,0)</f>
        <v>0</v>
      </c>
      <c r="E4" s="311">
        <f>IF(A4&gt;D$1,(D$1-C$1-B$1)*E$1/100+(D4-D$1+C$1+B$1)*J$1/100,IF(D4&gt;0,D4*E$1/100,0))</f>
        <v>0</v>
      </c>
      <c r="F4" s="311">
        <f>IF(A4&gt;D$1,(D$1-C$1-B$1)*F$1/100+(D4-D$1+C$1+B$1)*J$1/100,IF(D4&gt;0,D4*F$1/100,0))</f>
        <v>0</v>
      </c>
      <c r="G4" s="311">
        <f t="shared" ref="G4:G67" si="1">G$1</f>
        <v>0</v>
      </c>
      <c r="H4" s="311">
        <f>IF(A4&gt;D$1,(D$1-C$1-B$1)*H$1/100+(D4-D$1+C$1+B$1)*J$1/100,IF(D4&gt;0,D4*H$1/100,0))</f>
        <v>0</v>
      </c>
      <c r="I4" s="300">
        <f>IF(D4&gt;0,D4*I$1/100,0)</f>
        <v>0</v>
      </c>
      <c r="J4" s="300">
        <f>E4+I4</f>
        <v>0</v>
      </c>
    </row>
    <row r="5" spans="1:10" x14ac:dyDescent="0.2">
      <c r="A5" s="307">
        <f>IF('Apr08'!$M113=" ",0,ROUND('Apr08'!$M113,0))</f>
        <v>0</v>
      </c>
      <c r="B5" s="307">
        <f t="shared" si="0"/>
        <v>390</v>
      </c>
      <c r="C5" s="300">
        <f t="shared" ref="C5:C68" si="2">IF(A5&lt;B$1,0,IF(A5&lt;(B$1+C$1),A5-B5,C$1))</f>
        <v>0</v>
      </c>
      <c r="D5" s="300">
        <f t="shared" ref="D5:D68" si="3">IF(A5&gt;(B5+C5),A5-B5-C5,0)</f>
        <v>0</v>
      </c>
      <c r="E5" s="311">
        <f t="shared" ref="E5:E68" si="4">IF(A5&gt;D$1,(D$1-C$1-B$1)*E$1/100+(D5-D$1+C$1+B$1)*J$1/100,IF(D5&gt;0,D5*E$1/100,0))</f>
        <v>0</v>
      </c>
      <c r="F5" s="311">
        <f t="shared" ref="F5:F68" si="5">IF(A5&gt;D$1,(D$1-C$1-B$1)*F$1/100+(D5-D$1+C$1+B$1)*J$1/100,IF(D5&gt;0,D5*F$1/100,0))</f>
        <v>0</v>
      </c>
      <c r="G5" s="311">
        <f t="shared" si="1"/>
        <v>0</v>
      </c>
      <c r="H5" s="311">
        <f t="shared" ref="H5:H68" si="6">IF(A5&gt;D$1,(D$1-C$1-B$1)*H$1/100+(D5-D$1+C$1+B$1)*J$1/100,IF(D5&gt;0,D5*H$1/100,0))</f>
        <v>0</v>
      </c>
      <c r="I5" s="300">
        <f t="shared" ref="I5:I68" si="7">IF(D5&gt;0,D5*I$1/100,0)</f>
        <v>0</v>
      </c>
      <c r="J5" s="300">
        <f t="shared" ref="J5:J68" si="8">E5+I5</f>
        <v>0</v>
      </c>
    </row>
    <row r="6" spans="1:10" x14ac:dyDescent="0.2">
      <c r="A6" s="307">
        <f>IF('Apr08'!$M114=" ",0,ROUND('Apr08'!$M114,0))</f>
        <v>0</v>
      </c>
      <c r="B6" s="307">
        <f t="shared" si="0"/>
        <v>390</v>
      </c>
      <c r="C6" s="300">
        <f t="shared" si="2"/>
        <v>0</v>
      </c>
      <c r="D6" s="300">
        <f t="shared" si="3"/>
        <v>0</v>
      </c>
      <c r="E6" s="311">
        <f t="shared" si="4"/>
        <v>0</v>
      </c>
      <c r="F6" s="311">
        <f t="shared" si="5"/>
        <v>0</v>
      </c>
      <c r="G6" s="311">
        <f t="shared" si="1"/>
        <v>0</v>
      </c>
      <c r="H6" s="311">
        <f t="shared" si="6"/>
        <v>0</v>
      </c>
      <c r="I6" s="300">
        <f t="shared" si="7"/>
        <v>0</v>
      </c>
      <c r="J6" s="300">
        <f t="shared" si="8"/>
        <v>0</v>
      </c>
    </row>
    <row r="7" spans="1:10" x14ac:dyDescent="0.2">
      <c r="A7" s="307">
        <f>IF('Apr08'!$M115=" ",0,ROUND('Apr08'!$M115,0))</f>
        <v>0</v>
      </c>
      <c r="B7" s="307">
        <f t="shared" si="0"/>
        <v>390</v>
      </c>
      <c r="C7" s="300">
        <f t="shared" si="2"/>
        <v>0</v>
      </c>
      <c r="D7" s="300">
        <f t="shared" si="3"/>
        <v>0</v>
      </c>
      <c r="E7" s="311">
        <f t="shared" si="4"/>
        <v>0</v>
      </c>
      <c r="F7" s="311">
        <f t="shared" si="5"/>
        <v>0</v>
      </c>
      <c r="G7" s="311">
        <f t="shared" si="1"/>
        <v>0</v>
      </c>
      <c r="H7" s="311">
        <f t="shared" si="6"/>
        <v>0</v>
      </c>
      <c r="I7" s="300">
        <f t="shared" si="7"/>
        <v>0</v>
      </c>
      <c r="J7" s="300">
        <f t="shared" si="8"/>
        <v>0</v>
      </c>
    </row>
    <row r="8" spans="1:10" x14ac:dyDescent="0.2">
      <c r="A8" s="307">
        <f>IF('Apr08'!$M116=" ",0,ROUND('Apr08'!$M116,0))</f>
        <v>0</v>
      </c>
      <c r="B8" s="307">
        <f t="shared" si="0"/>
        <v>390</v>
      </c>
      <c r="C8" s="300">
        <f t="shared" si="2"/>
        <v>0</v>
      </c>
      <c r="D8" s="300">
        <f t="shared" si="3"/>
        <v>0</v>
      </c>
      <c r="E8" s="311">
        <f t="shared" si="4"/>
        <v>0</v>
      </c>
      <c r="F8" s="311">
        <f t="shared" si="5"/>
        <v>0</v>
      </c>
      <c r="G8" s="311">
        <f t="shared" si="1"/>
        <v>0</v>
      </c>
      <c r="H8" s="311">
        <f t="shared" si="6"/>
        <v>0</v>
      </c>
      <c r="I8" s="300">
        <f t="shared" si="7"/>
        <v>0</v>
      </c>
      <c r="J8" s="300">
        <f t="shared" si="8"/>
        <v>0</v>
      </c>
    </row>
    <row r="9" spans="1:10" x14ac:dyDescent="0.2">
      <c r="A9" s="307">
        <f>IF('Apr08'!$M117=" ",0,ROUND('Apr08'!$M117,0))</f>
        <v>0</v>
      </c>
      <c r="B9" s="307">
        <f t="shared" si="0"/>
        <v>390</v>
      </c>
      <c r="C9" s="300">
        <f t="shared" si="2"/>
        <v>0</v>
      </c>
      <c r="D9" s="300">
        <f t="shared" si="3"/>
        <v>0</v>
      </c>
      <c r="E9" s="311">
        <f t="shared" si="4"/>
        <v>0</v>
      </c>
      <c r="F9" s="311">
        <f t="shared" si="5"/>
        <v>0</v>
      </c>
      <c r="G9" s="311">
        <f t="shared" si="1"/>
        <v>0</v>
      </c>
      <c r="H9" s="311">
        <f t="shared" si="6"/>
        <v>0</v>
      </c>
      <c r="I9" s="300">
        <f t="shared" si="7"/>
        <v>0</v>
      </c>
      <c r="J9" s="300">
        <f t="shared" si="8"/>
        <v>0</v>
      </c>
    </row>
    <row r="10" spans="1:10" x14ac:dyDescent="0.2">
      <c r="A10" s="307">
        <f>IF('Apr08'!$M118=" ",0,ROUND('Apr08'!$M118,0))</f>
        <v>0</v>
      </c>
      <c r="B10" s="307">
        <f t="shared" si="0"/>
        <v>390</v>
      </c>
      <c r="C10" s="300">
        <f t="shared" si="2"/>
        <v>0</v>
      </c>
      <c r="D10" s="300">
        <f t="shared" si="3"/>
        <v>0</v>
      </c>
      <c r="E10" s="311">
        <f t="shared" si="4"/>
        <v>0</v>
      </c>
      <c r="F10" s="311">
        <f t="shared" si="5"/>
        <v>0</v>
      </c>
      <c r="G10" s="311">
        <f t="shared" si="1"/>
        <v>0</v>
      </c>
      <c r="H10" s="311">
        <f t="shared" si="6"/>
        <v>0</v>
      </c>
      <c r="I10" s="300">
        <f t="shared" si="7"/>
        <v>0</v>
      </c>
      <c r="J10" s="300">
        <f t="shared" si="8"/>
        <v>0</v>
      </c>
    </row>
    <row r="11" spans="1:10" x14ac:dyDescent="0.2">
      <c r="A11" s="307">
        <f>IF('Apr08'!$M119=" ",0,ROUND('Apr08'!$M119,0))</f>
        <v>0</v>
      </c>
      <c r="B11" s="307">
        <f t="shared" si="0"/>
        <v>390</v>
      </c>
      <c r="C11" s="300">
        <f t="shared" si="2"/>
        <v>0</v>
      </c>
      <c r="D11" s="300">
        <f t="shared" si="3"/>
        <v>0</v>
      </c>
      <c r="E11" s="311">
        <f t="shared" si="4"/>
        <v>0</v>
      </c>
      <c r="F11" s="311">
        <f t="shared" si="5"/>
        <v>0</v>
      </c>
      <c r="G11" s="311">
        <f t="shared" si="1"/>
        <v>0</v>
      </c>
      <c r="H11" s="311">
        <f t="shared" si="6"/>
        <v>0</v>
      </c>
      <c r="I11" s="300">
        <f t="shared" si="7"/>
        <v>0</v>
      </c>
      <c r="J11" s="300">
        <f t="shared" si="8"/>
        <v>0</v>
      </c>
    </row>
    <row r="12" spans="1:10" x14ac:dyDescent="0.2">
      <c r="A12" s="307">
        <f>IF('Apr08'!$M120=" ",0,ROUND('Apr08'!$M120,0))</f>
        <v>0</v>
      </c>
      <c r="B12" s="307">
        <f t="shared" si="0"/>
        <v>390</v>
      </c>
      <c r="C12" s="300">
        <f t="shared" si="2"/>
        <v>0</v>
      </c>
      <c r="D12" s="300">
        <f t="shared" si="3"/>
        <v>0</v>
      </c>
      <c r="E12" s="311">
        <f t="shared" si="4"/>
        <v>0</v>
      </c>
      <c r="F12" s="311">
        <f t="shared" si="5"/>
        <v>0</v>
      </c>
      <c r="G12" s="311">
        <f t="shared" si="1"/>
        <v>0</v>
      </c>
      <c r="H12" s="311">
        <f t="shared" si="6"/>
        <v>0</v>
      </c>
      <c r="I12" s="300">
        <f t="shared" si="7"/>
        <v>0</v>
      </c>
      <c r="J12" s="300">
        <f t="shared" si="8"/>
        <v>0</v>
      </c>
    </row>
    <row r="13" spans="1:10" x14ac:dyDescent="0.2">
      <c r="A13" s="307">
        <f>IF('Apr08'!$M121=" ",0,ROUND('Apr08'!$M121,0))</f>
        <v>0</v>
      </c>
      <c r="B13" s="307">
        <f t="shared" si="0"/>
        <v>390</v>
      </c>
      <c r="C13" s="300">
        <f t="shared" si="2"/>
        <v>0</v>
      </c>
      <c r="D13" s="300">
        <f t="shared" si="3"/>
        <v>0</v>
      </c>
      <c r="E13" s="311">
        <f t="shared" si="4"/>
        <v>0</v>
      </c>
      <c r="F13" s="311">
        <f t="shared" si="5"/>
        <v>0</v>
      </c>
      <c r="G13" s="311">
        <f t="shared" si="1"/>
        <v>0</v>
      </c>
      <c r="H13" s="311">
        <f t="shared" si="6"/>
        <v>0</v>
      </c>
      <c r="I13" s="300">
        <f t="shared" si="7"/>
        <v>0</v>
      </c>
      <c r="J13" s="300">
        <f t="shared" si="8"/>
        <v>0</v>
      </c>
    </row>
    <row r="14" spans="1:10" x14ac:dyDescent="0.2">
      <c r="A14" s="307">
        <f>IF('Apr08'!$M122=" ",0,ROUND('Apr08'!$M122,0))</f>
        <v>0</v>
      </c>
      <c r="B14" s="307">
        <f t="shared" si="0"/>
        <v>390</v>
      </c>
      <c r="C14" s="300">
        <f t="shared" si="2"/>
        <v>0</v>
      </c>
      <c r="D14" s="300">
        <f t="shared" si="3"/>
        <v>0</v>
      </c>
      <c r="E14" s="311">
        <f t="shared" si="4"/>
        <v>0</v>
      </c>
      <c r="F14" s="311">
        <f t="shared" si="5"/>
        <v>0</v>
      </c>
      <c r="G14" s="311">
        <f t="shared" si="1"/>
        <v>0</v>
      </c>
      <c r="H14" s="311">
        <f t="shared" si="6"/>
        <v>0</v>
      </c>
      <c r="I14" s="300">
        <f t="shared" si="7"/>
        <v>0</v>
      </c>
      <c r="J14" s="300">
        <f t="shared" si="8"/>
        <v>0</v>
      </c>
    </row>
    <row r="15" spans="1:10" x14ac:dyDescent="0.2">
      <c r="A15" s="307">
        <f>IF('Apr08'!$M123=" ",0,ROUND('Apr08'!$M123,0))</f>
        <v>0</v>
      </c>
      <c r="B15" s="307">
        <f t="shared" si="0"/>
        <v>390</v>
      </c>
      <c r="C15" s="300">
        <f t="shared" si="2"/>
        <v>0</v>
      </c>
      <c r="D15" s="300">
        <f t="shared" si="3"/>
        <v>0</v>
      </c>
      <c r="E15" s="311">
        <f t="shared" si="4"/>
        <v>0</v>
      </c>
      <c r="F15" s="311">
        <f t="shared" si="5"/>
        <v>0</v>
      </c>
      <c r="G15" s="311">
        <f t="shared" si="1"/>
        <v>0</v>
      </c>
      <c r="H15" s="311">
        <f t="shared" si="6"/>
        <v>0</v>
      </c>
      <c r="I15" s="300">
        <f t="shared" si="7"/>
        <v>0</v>
      </c>
      <c r="J15" s="300">
        <f t="shared" si="8"/>
        <v>0</v>
      </c>
    </row>
    <row r="16" spans="1:10" x14ac:dyDescent="0.2">
      <c r="A16" s="307">
        <f>IF('Apr08'!$M124=" ",0,ROUND('Apr08'!$M124,0))</f>
        <v>0</v>
      </c>
      <c r="B16" s="307">
        <f t="shared" si="0"/>
        <v>390</v>
      </c>
      <c r="C16" s="300">
        <f t="shared" si="2"/>
        <v>0</v>
      </c>
      <c r="D16" s="300">
        <f t="shared" si="3"/>
        <v>0</v>
      </c>
      <c r="E16" s="311">
        <f t="shared" si="4"/>
        <v>0</v>
      </c>
      <c r="F16" s="311">
        <f t="shared" si="5"/>
        <v>0</v>
      </c>
      <c r="G16" s="311">
        <f t="shared" si="1"/>
        <v>0</v>
      </c>
      <c r="H16" s="311">
        <f t="shared" si="6"/>
        <v>0</v>
      </c>
      <c r="I16" s="300">
        <f t="shared" si="7"/>
        <v>0</v>
      </c>
      <c r="J16" s="300">
        <f t="shared" si="8"/>
        <v>0</v>
      </c>
    </row>
    <row r="17" spans="1:10" x14ac:dyDescent="0.2">
      <c r="A17" s="307">
        <f>IF('Apr08'!$M125=" ",0,ROUND('Apr08'!$M125,0))</f>
        <v>0</v>
      </c>
      <c r="B17" s="307">
        <f t="shared" si="0"/>
        <v>390</v>
      </c>
      <c r="C17" s="300">
        <f t="shared" si="2"/>
        <v>0</v>
      </c>
      <c r="D17" s="300">
        <f t="shared" si="3"/>
        <v>0</v>
      </c>
      <c r="E17" s="311">
        <f t="shared" si="4"/>
        <v>0</v>
      </c>
      <c r="F17" s="311">
        <f t="shared" si="5"/>
        <v>0</v>
      </c>
      <c r="G17" s="311">
        <f t="shared" si="1"/>
        <v>0</v>
      </c>
      <c r="H17" s="311">
        <f t="shared" si="6"/>
        <v>0</v>
      </c>
      <c r="I17" s="300">
        <f t="shared" si="7"/>
        <v>0</v>
      </c>
      <c r="J17" s="300">
        <f t="shared" si="8"/>
        <v>0</v>
      </c>
    </row>
    <row r="18" spans="1:10" x14ac:dyDescent="0.2">
      <c r="A18" s="307">
        <f>IF('Apr08'!$M126=" ",0,ROUND('Apr08'!$M126,0))</f>
        <v>0</v>
      </c>
      <c r="B18" s="307">
        <f t="shared" si="0"/>
        <v>390</v>
      </c>
      <c r="C18" s="300">
        <f t="shared" si="2"/>
        <v>0</v>
      </c>
      <c r="D18" s="300">
        <f t="shared" si="3"/>
        <v>0</v>
      </c>
      <c r="E18" s="311">
        <f t="shared" si="4"/>
        <v>0</v>
      </c>
      <c r="F18" s="311">
        <f t="shared" si="5"/>
        <v>0</v>
      </c>
      <c r="G18" s="311">
        <f t="shared" si="1"/>
        <v>0</v>
      </c>
      <c r="H18" s="311">
        <f t="shared" si="6"/>
        <v>0</v>
      </c>
      <c r="I18" s="300">
        <f t="shared" si="7"/>
        <v>0</v>
      </c>
      <c r="J18" s="300">
        <f t="shared" si="8"/>
        <v>0</v>
      </c>
    </row>
    <row r="19" spans="1:10" x14ac:dyDescent="0.2">
      <c r="A19" s="307">
        <f>IF('Apr08'!$M127=" ",0,ROUND('Apr08'!$M127,0))</f>
        <v>0</v>
      </c>
      <c r="B19" s="307">
        <f t="shared" si="0"/>
        <v>390</v>
      </c>
      <c r="C19" s="300">
        <f t="shared" si="2"/>
        <v>0</v>
      </c>
      <c r="D19" s="300">
        <f t="shared" si="3"/>
        <v>0</v>
      </c>
      <c r="E19" s="311">
        <f t="shared" si="4"/>
        <v>0</v>
      </c>
      <c r="F19" s="311">
        <f t="shared" si="5"/>
        <v>0</v>
      </c>
      <c r="G19" s="311">
        <f t="shared" si="1"/>
        <v>0</v>
      </c>
      <c r="H19" s="311">
        <f t="shared" si="6"/>
        <v>0</v>
      </c>
      <c r="I19" s="300">
        <f t="shared" si="7"/>
        <v>0</v>
      </c>
      <c r="J19" s="300">
        <f t="shared" si="8"/>
        <v>0</v>
      </c>
    </row>
    <row r="20" spans="1:10" x14ac:dyDescent="0.2">
      <c r="A20" s="307">
        <f>IF('Apr08'!$M128=" ",0,ROUND('Apr08'!$M128,0))</f>
        <v>0</v>
      </c>
      <c r="B20" s="307">
        <f t="shared" si="0"/>
        <v>390</v>
      </c>
      <c r="C20" s="300">
        <f t="shared" si="2"/>
        <v>0</v>
      </c>
      <c r="D20" s="300">
        <f t="shared" si="3"/>
        <v>0</v>
      </c>
      <c r="E20" s="311">
        <f t="shared" si="4"/>
        <v>0</v>
      </c>
      <c r="F20" s="311">
        <f t="shared" si="5"/>
        <v>0</v>
      </c>
      <c r="G20" s="311">
        <f t="shared" si="1"/>
        <v>0</v>
      </c>
      <c r="H20" s="311">
        <f t="shared" si="6"/>
        <v>0</v>
      </c>
      <c r="I20" s="300">
        <f t="shared" si="7"/>
        <v>0</v>
      </c>
      <c r="J20" s="300">
        <f t="shared" si="8"/>
        <v>0</v>
      </c>
    </row>
    <row r="21" spans="1:10" x14ac:dyDescent="0.2">
      <c r="A21" s="307">
        <f>IF('Apr08'!$M129=" ",0,ROUND('Apr08'!$M129,0))</f>
        <v>0</v>
      </c>
      <c r="B21" s="307">
        <f t="shared" si="0"/>
        <v>390</v>
      </c>
      <c r="C21" s="300">
        <f t="shared" si="2"/>
        <v>0</v>
      </c>
      <c r="D21" s="300">
        <f t="shared" si="3"/>
        <v>0</v>
      </c>
      <c r="E21" s="311">
        <f t="shared" si="4"/>
        <v>0</v>
      </c>
      <c r="F21" s="311">
        <f t="shared" si="5"/>
        <v>0</v>
      </c>
      <c r="G21" s="311">
        <f t="shared" si="1"/>
        <v>0</v>
      </c>
      <c r="H21" s="311">
        <f t="shared" si="6"/>
        <v>0</v>
      </c>
      <c r="I21" s="300">
        <f t="shared" si="7"/>
        <v>0</v>
      </c>
      <c r="J21" s="300">
        <f t="shared" si="8"/>
        <v>0</v>
      </c>
    </row>
    <row r="22" spans="1:10" x14ac:dyDescent="0.2">
      <c r="A22" s="307">
        <f>IF('Apr08'!$M130=" ",0,ROUND('Apr08'!$M130,0))</f>
        <v>0</v>
      </c>
      <c r="B22" s="307">
        <f t="shared" si="0"/>
        <v>390</v>
      </c>
      <c r="C22" s="300">
        <f t="shared" si="2"/>
        <v>0</v>
      </c>
      <c r="D22" s="300">
        <f t="shared" si="3"/>
        <v>0</v>
      </c>
      <c r="E22" s="311">
        <f t="shared" si="4"/>
        <v>0</v>
      </c>
      <c r="F22" s="311">
        <f t="shared" si="5"/>
        <v>0</v>
      </c>
      <c r="G22" s="311">
        <f t="shared" si="1"/>
        <v>0</v>
      </c>
      <c r="H22" s="311">
        <f t="shared" si="6"/>
        <v>0</v>
      </c>
      <c r="I22" s="300">
        <f t="shared" si="7"/>
        <v>0</v>
      </c>
      <c r="J22" s="300">
        <f t="shared" si="8"/>
        <v>0</v>
      </c>
    </row>
    <row r="23" spans="1:10" x14ac:dyDescent="0.2">
      <c r="A23" s="307">
        <f>IF('May08'!$M111=" ",0,ROUND('May08'!$M111,0))</f>
        <v>0</v>
      </c>
      <c r="B23" s="307">
        <f t="shared" si="0"/>
        <v>390</v>
      </c>
      <c r="C23" s="300">
        <f t="shared" si="2"/>
        <v>0</v>
      </c>
      <c r="D23" s="300">
        <f t="shared" si="3"/>
        <v>0</v>
      </c>
      <c r="E23" s="311">
        <f t="shared" si="4"/>
        <v>0</v>
      </c>
      <c r="F23" s="311">
        <f t="shared" si="5"/>
        <v>0</v>
      </c>
      <c r="G23" s="311">
        <f t="shared" si="1"/>
        <v>0</v>
      </c>
      <c r="H23" s="311">
        <f t="shared" si="6"/>
        <v>0</v>
      </c>
      <c r="I23" s="300">
        <f t="shared" si="7"/>
        <v>0</v>
      </c>
      <c r="J23" s="300">
        <f t="shared" si="8"/>
        <v>0</v>
      </c>
    </row>
    <row r="24" spans="1:10" x14ac:dyDescent="0.2">
      <c r="A24" s="307">
        <f>IF('May08'!$M112=" ",0,ROUND('May08'!$M112,0))</f>
        <v>0</v>
      </c>
      <c r="B24" s="307">
        <f t="shared" si="0"/>
        <v>390</v>
      </c>
      <c r="C24" s="300">
        <f t="shared" si="2"/>
        <v>0</v>
      </c>
      <c r="D24" s="300">
        <f t="shared" si="3"/>
        <v>0</v>
      </c>
      <c r="E24" s="311">
        <f t="shared" si="4"/>
        <v>0</v>
      </c>
      <c r="F24" s="311">
        <f t="shared" si="5"/>
        <v>0</v>
      </c>
      <c r="G24" s="311">
        <f t="shared" si="1"/>
        <v>0</v>
      </c>
      <c r="H24" s="311">
        <f t="shared" si="6"/>
        <v>0</v>
      </c>
      <c r="I24" s="300">
        <f t="shared" si="7"/>
        <v>0</v>
      </c>
      <c r="J24" s="300">
        <f t="shared" si="8"/>
        <v>0</v>
      </c>
    </row>
    <row r="25" spans="1:10" x14ac:dyDescent="0.2">
      <c r="A25" s="307">
        <f>IF('May08'!$M113=" ",0,ROUND('May08'!$M113,0))</f>
        <v>0</v>
      </c>
      <c r="B25" s="307">
        <f t="shared" si="0"/>
        <v>390</v>
      </c>
      <c r="C25" s="300">
        <f t="shared" si="2"/>
        <v>0</v>
      </c>
      <c r="D25" s="300">
        <f t="shared" si="3"/>
        <v>0</v>
      </c>
      <c r="E25" s="311">
        <f t="shared" si="4"/>
        <v>0</v>
      </c>
      <c r="F25" s="311">
        <f t="shared" si="5"/>
        <v>0</v>
      </c>
      <c r="G25" s="311">
        <f t="shared" si="1"/>
        <v>0</v>
      </c>
      <c r="H25" s="311">
        <f t="shared" si="6"/>
        <v>0</v>
      </c>
      <c r="I25" s="300">
        <f t="shared" si="7"/>
        <v>0</v>
      </c>
      <c r="J25" s="300">
        <f t="shared" si="8"/>
        <v>0</v>
      </c>
    </row>
    <row r="26" spans="1:10" x14ac:dyDescent="0.2">
      <c r="A26" s="307">
        <f>IF('May08'!$M114=" ",0,ROUND('May08'!$M114,0))</f>
        <v>0</v>
      </c>
      <c r="B26" s="307">
        <f t="shared" si="0"/>
        <v>390</v>
      </c>
      <c r="C26" s="300">
        <f t="shared" si="2"/>
        <v>0</v>
      </c>
      <c r="D26" s="300">
        <f t="shared" si="3"/>
        <v>0</v>
      </c>
      <c r="E26" s="311">
        <f t="shared" si="4"/>
        <v>0</v>
      </c>
      <c r="F26" s="311">
        <f t="shared" si="5"/>
        <v>0</v>
      </c>
      <c r="G26" s="311">
        <f t="shared" si="1"/>
        <v>0</v>
      </c>
      <c r="H26" s="311">
        <f t="shared" si="6"/>
        <v>0</v>
      </c>
      <c r="I26" s="300">
        <f t="shared" si="7"/>
        <v>0</v>
      </c>
      <c r="J26" s="300">
        <f t="shared" si="8"/>
        <v>0</v>
      </c>
    </row>
    <row r="27" spans="1:10" x14ac:dyDescent="0.2">
      <c r="A27" s="307">
        <f>IF('May08'!$M115=" ",0,ROUND('May08'!$M115,0))</f>
        <v>0</v>
      </c>
      <c r="B27" s="307">
        <f t="shared" si="0"/>
        <v>390</v>
      </c>
      <c r="C27" s="300">
        <f t="shared" si="2"/>
        <v>0</v>
      </c>
      <c r="D27" s="300">
        <f t="shared" si="3"/>
        <v>0</v>
      </c>
      <c r="E27" s="311">
        <f t="shared" si="4"/>
        <v>0</v>
      </c>
      <c r="F27" s="311">
        <f t="shared" si="5"/>
        <v>0</v>
      </c>
      <c r="G27" s="311">
        <f t="shared" si="1"/>
        <v>0</v>
      </c>
      <c r="H27" s="311">
        <f t="shared" si="6"/>
        <v>0</v>
      </c>
      <c r="I27" s="300">
        <f t="shared" si="7"/>
        <v>0</v>
      </c>
      <c r="J27" s="300">
        <f t="shared" si="8"/>
        <v>0</v>
      </c>
    </row>
    <row r="28" spans="1:10" x14ac:dyDescent="0.2">
      <c r="A28" s="307">
        <f>IF('May08'!$M116=" ",0,ROUND('May08'!$M116,0))</f>
        <v>0</v>
      </c>
      <c r="B28" s="307">
        <f t="shared" si="0"/>
        <v>390</v>
      </c>
      <c r="C28" s="300">
        <f t="shared" si="2"/>
        <v>0</v>
      </c>
      <c r="D28" s="300">
        <f t="shared" si="3"/>
        <v>0</v>
      </c>
      <c r="E28" s="311">
        <f t="shared" si="4"/>
        <v>0</v>
      </c>
      <c r="F28" s="311">
        <f t="shared" si="5"/>
        <v>0</v>
      </c>
      <c r="G28" s="311">
        <f t="shared" si="1"/>
        <v>0</v>
      </c>
      <c r="H28" s="311">
        <f t="shared" si="6"/>
        <v>0</v>
      </c>
      <c r="I28" s="300">
        <f t="shared" si="7"/>
        <v>0</v>
      </c>
      <c r="J28" s="300">
        <f t="shared" si="8"/>
        <v>0</v>
      </c>
    </row>
    <row r="29" spans="1:10" x14ac:dyDescent="0.2">
      <c r="A29" s="307">
        <f>IF('May08'!$M117=" ",0,ROUND('May08'!$M117,0))</f>
        <v>0</v>
      </c>
      <c r="B29" s="307">
        <f t="shared" si="0"/>
        <v>390</v>
      </c>
      <c r="C29" s="300">
        <f t="shared" si="2"/>
        <v>0</v>
      </c>
      <c r="D29" s="300">
        <f t="shared" si="3"/>
        <v>0</v>
      </c>
      <c r="E29" s="311">
        <f t="shared" si="4"/>
        <v>0</v>
      </c>
      <c r="F29" s="311">
        <f t="shared" si="5"/>
        <v>0</v>
      </c>
      <c r="G29" s="311">
        <f t="shared" si="1"/>
        <v>0</v>
      </c>
      <c r="H29" s="311">
        <f t="shared" si="6"/>
        <v>0</v>
      </c>
      <c r="I29" s="300">
        <f t="shared" si="7"/>
        <v>0</v>
      </c>
      <c r="J29" s="300">
        <f t="shared" si="8"/>
        <v>0</v>
      </c>
    </row>
    <row r="30" spans="1:10" x14ac:dyDescent="0.2">
      <c r="A30" s="307">
        <f>IF('May08'!$M118=" ",0,ROUND('May08'!$M118,0))</f>
        <v>0</v>
      </c>
      <c r="B30" s="307">
        <f t="shared" si="0"/>
        <v>390</v>
      </c>
      <c r="C30" s="300">
        <f t="shared" si="2"/>
        <v>0</v>
      </c>
      <c r="D30" s="300">
        <f t="shared" si="3"/>
        <v>0</v>
      </c>
      <c r="E30" s="311">
        <f t="shared" si="4"/>
        <v>0</v>
      </c>
      <c r="F30" s="311">
        <f t="shared" si="5"/>
        <v>0</v>
      </c>
      <c r="G30" s="311">
        <f t="shared" si="1"/>
        <v>0</v>
      </c>
      <c r="H30" s="311">
        <f t="shared" si="6"/>
        <v>0</v>
      </c>
      <c r="I30" s="300">
        <f t="shared" si="7"/>
        <v>0</v>
      </c>
      <c r="J30" s="300">
        <f t="shared" si="8"/>
        <v>0</v>
      </c>
    </row>
    <row r="31" spans="1:10" x14ac:dyDescent="0.2">
      <c r="A31" s="307">
        <f>IF('May08'!$M119=" ",0,ROUND('May08'!$M119,0))</f>
        <v>0</v>
      </c>
      <c r="B31" s="307">
        <f t="shared" si="0"/>
        <v>390</v>
      </c>
      <c r="C31" s="300">
        <f t="shared" si="2"/>
        <v>0</v>
      </c>
      <c r="D31" s="300">
        <f t="shared" si="3"/>
        <v>0</v>
      </c>
      <c r="E31" s="311">
        <f t="shared" si="4"/>
        <v>0</v>
      </c>
      <c r="F31" s="311">
        <f t="shared" si="5"/>
        <v>0</v>
      </c>
      <c r="G31" s="311">
        <f t="shared" si="1"/>
        <v>0</v>
      </c>
      <c r="H31" s="311">
        <f t="shared" si="6"/>
        <v>0</v>
      </c>
      <c r="I31" s="300">
        <f t="shared" si="7"/>
        <v>0</v>
      </c>
      <c r="J31" s="300">
        <f t="shared" si="8"/>
        <v>0</v>
      </c>
    </row>
    <row r="32" spans="1:10" x14ac:dyDescent="0.2">
      <c r="A32" s="307">
        <f>IF('May08'!$M120=" ",0,ROUND('May08'!$M120,0))</f>
        <v>0</v>
      </c>
      <c r="B32" s="307">
        <f t="shared" si="0"/>
        <v>390</v>
      </c>
      <c r="C32" s="300">
        <f t="shared" si="2"/>
        <v>0</v>
      </c>
      <c r="D32" s="300">
        <f t="shared" si="3"/>
        <v>0</v>
      </c>
      <c r="E32" s="311">
        <f t="shared" si="4"/>
        <v>0</v>
      </c>
      <c r="F32" s="311">
        <f t="shared" si="5"/>
        <v>0</v>
      </c>
      <c r="G32" s="311">
        <f t="shared" si="1"/>
        <v>0</v>
      </c>
      <c r="H32" s="311">
        <f t="shared" si="6"/>
        <v>0</v>
      </c>
      <c r="I32" s="300">
        <f t="shared" si="7"/>
        <v>0</v>
      </c>
      <c r="J32" s="300">
        <f t="shared" si="8"/>
        <v>0</v>
      </c>
    </row>
    <row r="33" spans="1:10" x14ac:dyDescent="0.2">
      <c r="A33" s="307">
        <f>IF('May08'!$M121=" ",0,ROUND('May08'!$M121,0))</f>
        <v>0</v>
      </c>
      <c r="B33" s="307">
        <f t="shared" si="0"/>
        <v>390</v>
      </c>
      <c r="C33" s="300">
        <f t="shared" si="2"/>
        <v>0</v>
      </c>
      <c r="D33" s="300">
        <f t="shared" si="3"/>
        <v>0</v>
      </c>
      <c r="E33" s="311">
        <f t="shared" si="4"/>
        <v>0</v>
      </c>
      <c r="F33" s="311">
        <f t="shared" si="5"/>
        <v>0</v>
      </c>
      <c r="G33" s="311">
        <f t="shared" si="1"/>
        <v>0</v>
      </c>
      <c r="H33" s="311">
        <f t="shared" si="6"/>
        <v>0</v>
      </c>
      <c r="I33" s="300">
        <f t="shared" si="7"/>
        <v>0</v>
      </c>
      <c r="J33" s="300">
        <f t="shared" si="8"/>
        <v>0</v>
      </c>
    </row>
    <row r="34" spans="1:10" x14ac:dyDescent="0.2">
      <c r="A34" s="307">
        <f>IF('May08'!$M122=" ",0,ROUND('May08'!$M122,0))</f>
        <v>0</v>
      </c>
      <c r="B34" s="307">
        <f t="shared" si="0"/>
        <v>390</v>
      </c>
      <c r="C34" s="300">
        <f t="shared" si="2"/>
        <v>0</v>
      </c>
      <c r="D34" s="300">
        <f t="shared" si="3"/>
        <v>0</v>
      </c>
      <c r="E34" s="311">
        <f t="shared" si="4"/>
        <v>0</v>
      </c>
      <c r="F34" s="311">
        <f t="shared" si="5"/>
        <v>0</v>
      </c>
      <c r="G34" s="311">
        <f t="shared" si="1"/>
        <v>0</v>
      </c>
      <c r="H34" s="311">
        <f t="shared" si="6"/>
        <v>0</v>
      </c>
      <c r="I34" s="300">
        <f t="shared" si="7"/>
        <v>0</v>
      </c>
      <c r="J34" s="300">
        <f t="shared" si="8"/>
        <v>0</v>
      </c>
    </row>
    <row r="35" spans="1:10" x14ac:dyDescent="0.2">
      <c r="A35" s="307">
        <f>IF('May08'!$M123=" ",0,ROUND('May08'!$M123,0))</f>
        <v>0</v>
      </c>
      <c r="B35" s="307">
        <f t="shared" si="0"/>
        <v>390</v>
      </c>
      <c r="C35" s="300">
        <f t="shared" si="2"/>
        <v>0</v>
      </c>
      <c r="D35" s="300">
        <f t="shared" si="3"/>
        <v>0</v>
      </c>
      <c r="E35" s="311">
        <f t="shared" si="4"/>
        <v>0</v>
      </c>
      <c r="F35" s="311">
        <f t="shared" si="5"/>
        <v>0</v>
      </c>
      <c r="G35" s="311">
        <f t="shared" si="1"/>
        <v>0</v>
      </c>
      <c r="H35" s="311">
        <f t="shared" si="6"/>
        <v>0</v>
      </c>
      <c r="I35" s="300">
        <f t="shared" si="7"/>
        <v>0</v>
      </c>
      <c r="J35" s="300">
        <f t="shared" si="8"/>
        <v>0</v>
      </c>
    </row>
    <row r="36" spans="1:10" x14ac:dyDescent="0.2">
      <c r="A36" s="307">
        <f>IF('May08'!$M124=" ",0,ROUND('May08'!$M124,0))</f>
        <v>0</v>
      </c>
      <c r="B36" s="307">
        <f t="shared" si="0"/>
        <v>390</v>
      </c>
      <c r="C36" s="300">
        <f t="shared" si="2"/>
        <v>0</v>
      </c>
      <c r="D36" s="300">
        <f t="shared" si="3"/>
        <v>0</v>
      </c>
      <c r="E36" s="311">
        <f t="shared" si="4"/>
        <v>0</v>
      </c>
      <c r="F36" s="311">
        <f t="shared" si="5"/>
        <v>0</v>
      </c>
      <c r="G36" s="311">
        <f t="shared" si="1"/>
        <v>0</v>
      </c>
      <c r="H36" s="311">
        <f t="shared" si="6"/>
        <v>0</v>
      </c>
      <c r="I36" s="300">
        <f t="shared" si="7"/>
        <v>0</v>
      </c>
      <c r="J36" s="300">
        <f t="shared" si="8"/>
        <v>0</v>
      </c>
    </row>
    <row r="37" spans="1:10" x14ac:dyDescent="0.2">
      <c r="A37" s="307">
        <f>IF('May08'!$M125=" ",0,ROUND('May08'!$M125,0))</f>
        <v>0</v>
      </c>
      <c r="B37" s="307">
        <f t="shared" si="0"/>
        <v>390</v>
      </c>
      <c r="C37" s="300">
        <f t="shared" si="2"/>
        <v>0</v>
      </c>
      <c r="D37" s="300">
        <f t="shared" si="3"/>
        <v>0</v>
      </c>
      <c r="E37" s="311">
        <f t="shared" si="4"/>
        <v>0</v>
      </c>
      <c r="F37" s="311">
        <f t="shared" si="5"/>
        <v>0</v>
      </c>
      <c r="G37" s="311">
        <f t="shared" si="1"/>
        <v>0</v>
      </c>
      <c r="H37" s="311">
        <f t="shared" si="6"/>
        <v>0</v>
      </c>
      <c r="I37" s="300">
        <f t="shared" si="7"/>
        <v>0</v>
      </c>
      <c r="J37" s="300">
        <f t="shared" si="8"/>
        <v>0</v>
      </c>
    </row>
    <row r="38" spans="1:10" x14ac:dyDescent="0.2">
      <c r="A38" s="307">
        <f>IF('May08'!$M126=" ",0,ROUND('May08'!$M126,0))</f>
        <v>0</v>
      </c>
      <c r="B38" s="307">
        <f t="shared" si="0"/>
        <v>390</v>
      </c>
      <c r="C38" s="300">
        <f t="shared" si="2"/>
        <v>0</v>
      </c>
      <c r="D38" s="300">
        <f t="shared" si="3"/>
        <v>0</v>
      </c>
      <c r="E38" s="311">
        <f t="shared" si="4"/>
        <v>0</v>
      </c>
      <c r="F38" s="311">
        <f t="shared" si="5"/>
        <v>0</v>
      </c>
      <c r="G38" s="311">
        <f t="shared" si="1"/>
        <v>0</v>
      </c>
      <c r="H38" s="311">
        <f t="shared" si="6"/>
        <v>0</v>
      </c>
      <c r="I38" s="300">
        <f t="shared" si="7"/>
        <v>0</v>
      </c>
      <c r="J38" s="300">
        <f t="shared" si="8"/>
        <v>0</v>
      </c>
    </row>
    <row r="39" spans="1:10" x14ac:dyDescent="0.2">
      <c r="A39" s="307">
        <f>IF('May08'!$M127=" ",0,ROUND('May08'!$M127,0))</f>
        <v>0</v>
      </c>
      <c r="B39" s="307">
        <f t="shared" si="0"/>
        <v>390</v>
      </c>
      <c r="C39" s="300">
        <f t="shared" si="2"/>
        <v>0</v>
      </c>
      <c r="D39" s="300">
        <f t="shared" si="3"/>
        <v>0</v>
      </c>
      <c r="E39" s="311">
        <f t="shared" si="4"/>
        <v>0</v>
      </c>
      <c r="F39" s="311">
        <f t="shared" si="5"/>
        <v>0</v>
      </c>
      <c r="G39" s="311">
        <f t="shared" si="1"/>
        <v>0</v>
      </c>
      <c r="H39" s="311">
        <f t="shared" si="6"/>
        <v>0</v>
      </c>
      <c r="I39" s="300">
        <f t="shared" si="7"/>
        <v>0</v>
      </c>
      <c r="J39" s="300">
        <f t="shared" si="8"/>
        <v>0</v>
      </c>
    </row>
    <row r="40" spans="1:10" x14ac:dyDescent="0.2">
      <c r="A40" s="307">
        <f>IF('May08'!$M128=" ",0,ROUND('May08'!$M128,0))</f>
        <v>0</v>
      </c>
      <c r="B40" s="307">
        <f t="shared" si="0"/>
        <v>390</v>
      </c>
      <c r="C40" s="300">
        <f t="shared" si="2"/>
        <v>0</v>
      </c>
      <c r="D40" s="300">
        <f t="shared" si="3"/>
        <v>0</v>
      </c>
      <c r="E40" s="311">
        <f t="shared" si="4"/>
        <v>0</v>
      </c>
      <c r="F40" s="311">
        <f t="shared" si="5"/>
        <v>0</v>
      </c>
      <c r="G40" s="311">
        <f t="shared" si="1"/>
        <v>0</v>
      </c>
      <c r="H40" s="311">
        <f t="shared" si="6"/>
        <v>0</v>
      </c>
      <c r="I40" s="300">
        <f t="shared" si="7"/>
        <v>0</v>
      </c>
      <c r="J40" s="300">
        <f t="shared" si="8"/>
        <v>0</v>
      </c>
    </row>
    <row r="41" spans="1:10" x14ac:dyDescent="0.2">
      <c r="A41" s="307">
        <f>IF('May08'!$M129=" ",0,ROUND('May08'!$M129,0))</f>
        <v>0</v>
      </c>
      <c r="B41" s="307">
        <f t="shared" si="0"/>
        <v>390</v>
      </c>
      <c r="C41" s="300">
        <f t="shared" si="2"/>
        <v>0</v>
      </c>
      <c r="D41" s="300">
        <f t="shared" si="3"/>
        <v>0</v>
      </c>
      <c r="E41" s="311">
        <f t="shared" si="4"/>
        <v>0</v>
      </c>
      <c r="F41" s="311">
        <f t="shared" si="5"/>
        <v>0</v>
      </c>
      <c r="G41" s="311">
        <f t="shared" si="1"/>
        <v>0</v>
      </c>
      <c r="H41" s="311">
        <f t="shared" si="6"/>
        <v>0</v>
      </c>
      <c r="I41" s="300">
        <f t="shared" si="7"/>
        <v>0</v>
      </c>
      <c r="J41" s="300">
        <f t="shared" si="8"/>
        <v>0</v>
      </c>
    </row>
    <row r="42" spans="1:10" x14ac:dyDescent="0.2">
      <c r="A42" s="307">
        <f>IF('May08'!$M130=" ",0,ROUND('May08'!$M130,0))</f>
        <v>0</v>
      </c>
      <c r="B42" s="307">
        <f t="shared" si="0"/>
        <v>390</v>
      </c>
      <c r="C42" s="300">
        <f t="shared" si="2"/>
        <v>0</v>
      </c>
      <c r="D42" s="300">
        <f t="shared" si="3"/>
        <v>0</v>
      </c>
      <c r="E42" s="311">
        <f t="shared" si="4"/>
        <v>0</v>
      </c>
      <c r="F42" s="311">
        <f t="shared" si="5"/>
        <v>0</v>
      </c>
      <c r="G42" s="311">
        <f t="shared" si="1"/>
        <v>0</v>
      </c>
      <c r="H42" s="311">
        <f t="shared" si="6"/>
        <v>0</v>
      </c>
      <c r="I42" s="300">
        <f t="shared" si="7"/>
        <v>0</v>
      </c>
      <c r="J42" s="300">
        <f t="shared" si="8"/>
        <v>0</v>
      </c>
    </row>
    <row r="43" spans="1:10" x14ac:dyDescent="0.2">
      <c r="A43" s="307">
        <f>IF('Jun08'!$M136=" ",0,ROUND('Jun08'!$M136,0))</f>
        <v>0</v>
      </c>
      <c r="B43" s="307">
        <f t="shared" si="0"/>
        <v>390</v>
      </c>
      <c r="C43" s="300">
        <f t="shared" si="2"/>
        <v>0</v>
      </c>
      <c r="D43" s="300">
        <f t="shared" si="3"/>
        <v>0</v>
      </c>
      <c r="E43" s="311">
        <f t="shared" si="4"/>
        <v>0</v>
      </c>
      <c r="F43" s="311">
        <f t="shared" si="5"/>
        <v>0</v>
      </c>
      <c r="G43" s="311">
        <f t="shared" si="1"/>
        <v>0</v>
      </c>
      <c r="H43" s="311">
        <f t="shared" si="6"/>
        <v>0</v>
      </c>
      <c r="I43" s="300">
        <f t="shared" si="7"/>
        <v>0</v>
      </c>
      <c r="J43" s="300">
        <f t="shared" si="8"/>
        <v>0</v>
      </c>
    </row>
    <row r="44" spans="1:10" x14ac:dyDescent="0.2">
      <c r="A44" s="307">
        <f>IF('Jun08'!$M137=" ",0,ROUND('Jun08'!$M137,0))</f>
        <v>0</v>
      </c>
      <c r="B44" s="307">
        <f t="shared" si="0"/>
        <v>390</v>
      </c>
      <c r="C44" s="300">
        <f t="shared" si="2"/>
        <v>0</v>
      </c>
      <c r="D44" s="300">
        <f t="shared" si="3"/>
        <v>0</v>
      </c>
      <c r="E44" s="311">
        <f t="shared" si="4"/>
        <v>0</v>
      </c>
      <c r="F44" s="311">
        <f t="shared" si="5"/>
        <v>0</v>
      </c>
      <c r="G44" s="311">
        <f t="shared" si="1"/>
        <v>0</v>
      </c>
      <c r="H44" s="311">
        <f t="shared" si="6"/>
        <v>0</v>
      </c>
      <c r="I44" s="300">
        <f t="shared" si="7"/>
        <v>0</v>
      </c>
      <c r="J44" s="300">
        <f t="shared" si="8"/>
        <v>0</v>
      </c>
    </row>
    <row r="45" spans="1:10" x14ac:dyDescent="0.2">
      <c r="A45" s="307">
        <f>IF('Jun08'!$M138=" ",0,ROUND('Jun08'!$M138,0))</f>
        <v>0</v>
      </c>
      <c r="B45" s="307">
        <f t="shared" si="0"/>
        <v>390</v>
      </c>
      <c r="C45" s="300">
        <f t="shared" si="2"/>
        <v>0</v>
      </c>
      <c r="D45" s="300">
        <f t="shared" si="3"/>
        <v>0</v>
      </c>
      <c r="E45" s="311">
        <f t="shared" si="4"/>
        <v>0</v>
      </c>
      <c r="F45" s="311">
        <f t="shared" si="5"/>
        <v>0</v>
      </c>
      <c r="G45" s="311">
        <f t="shared" si="1"/>
        <v>0</v>
      </c>
      <c r="H45" s="311">
        <f t="shared" si="6"/>
        <v>0</v>
      </c>
      <c r="I45" s="300">
        <f t="shared" si="7"/>
        <v>0</v>
      </c>
      <c r="J45" s="300">
        <f t="shared" si="8"/>
        <v>0</v>
      </c>
    </row>
    <row r="46" spans="1:10" x14ac:dyDescent="0.2">
      <c r="A46" s="307">
        <f>IF('Jun08'!$M139=" ",0,ROUND('Jun08'!$M139,0))</f>
        <v>0</v>
      </c>
      <c r="B46" s="307">
        <f t="shared" si="0"/>
        <v>390</v>
      </c>
      <c r="C46" s="300">
        <f t="shared" si="2"/>
        <v>0</v>
      </c>
      <c r="D46" s="300">
        <f t="shared" si="3"/>
        <v>0</v>
      </c>
      <c r="E46" s="311">
        <f t="shared" si="4"/>
        <v>0</v>
      </c>
      <c r="F46" s="311">
        <f t="shared" si="5"/>
        <v>0</v>
      </c>
      <c r="G46" s="311">
        <f t="shared" si="1"/>
        <v>0</v>
      </c>
      <c r="H46" s="311">
        <f t="shared" si="6"/>
        <v>0</v>
      </c>
      <c r="I46" s="300">
        <f t="shared" si="7"/>
        <v>0</v>
      </c>
      <c r="J46" s="300">
        <f t="shared" si="8"/>
        <v>0</v>
      </c>
    </row>
    <row r="47" spans="1:10" x14ac:dyDescent="0.2">
      <c r="A47" s="307">
        <f>IF('Jun08'!$M140=" ",0,ROUND('Jun08'!$M140,0))</f>
        <v>0</v>
      </c>
      <c r="B47" s="307">
        <f t="shared" si="0"/>
        <v>390</v>
      </c>
      <c r="C47" s="300">
        <f t="shared" si="2"/>
        <v>0</v>
      </c>
      <c r="D47" s="300">
        <f t="shared" si="3"/>
        <v>0</v>
      </c>
      <c r="E47" s="311">
        <f t="shared" si="4"/>
        <v>0</v>
      </c>
      <c r="F47" s="311">
        <f t="shared" si="5"/>
        <v>0</v>
      </c>
      <c r="G47" s="311">
        <f t="shared" si="1"/>
        <v>0</v>
      </c>
      <c r="H47" s="311">
        <f t="shared" si="6"/>
        <v>0</v>
      </c>
      <c r="I47" s="300">
        <f t="shared" si="7"/>
        <v>0</v>
      </c>
      <c r="J47" s="300">
        <f t="shared" si="8"/>
        <v>0</v>
      </c>
    </row>
    <row r="48" spans="1:10" x14ac:dyDescent="0.2">
      <c r="A48" s="307">
        <f>IF('Jun08'!$M141=" ",0,ROUND('Jun08'!$M141,0))</f>
        <v>0</v>
      </c>
      <c r="B48" s="307">
        <f t="shared" si="0"/>
        <v>390</v>
      </c>
      <c r="C48" s="300">
        <f t="shared" si="2"/>
        <v>0</v>
      </c>
      <c r="D48" s="300">
        <f t="shared" si="3"/>
        <v>0</v>
      </c>
      <c r="E48" s="311">
        <f t="shared" si="4"/>
        <v>0</v>
      </c>
      <c r="F48" s="311">
        <f t="shared" si="5"/>
        <v>0</v>
      </c>
      <c r="G48" s="311">
        <f t="shared" si="1"/>
        <v>0</v>
      </c>
      <c r="H48" s="311">
        <f t="shared" si="6"/>
        <v>0</v>
      </c>
      <c r="I48" s="300">
        <f t="shared" si="7"/>
        <v>0</v>
      </c>
      <c r="J48" s="300">
        <f t="shared" si="8"/>
        <v>0</v>
      </c>
    </row>
    <row r="49" spans="1:10" x14ac:dyDescent="0.2">
      <c r="A49" s="307">
        <f>IF('Jun08'!$M142=" ",0,ROUND('Jun08'!$M142,0))</f>
        <v>0</v>
      </c>
      <c r="B49" s="307">
        <f t="shared" si="0"/>
        <v>390</v>
      </c>
      <c r="C49" s="300">
        <f t="shared" si="2"/>
        <v>0</v>
      </c>
      <c r="D49" s="300">
        <f t="shared" si="3"/>
        <v>0</v>
      </c>
      <c r="E49" s="311">
        <f t="shared" si="4"/>
        <v>0</v>
      </c>
      <c r="F49" s="311">
        <f t="shared" si="5"/>
        <v>0</v>
      </c>
      <c r="G49" s="311">
        <f t="shared" si="1"/>
        <v>0</v>
      </c>
      <c r="H49" s="311">
        <f t="shared" si="6"/>
        <v>0</v>
      </c>
      <c r="I49" s="300">
        <f t="shared" si="7"/>
        <v>0</v>
      </c>
      <c r="J49" s="300">
        <f t="shared" si="8"/>
        <v>0</v>
      </c>
    </row>
    <row r="50" spans="1:10" x14ac:dyDescent="0.2">
      <c r="A50" s="307">
        <f>IF('Jun08'!$M143=" ",0,ROUND('Jun08'!$M143,0))</f>
        <v>0</v>
      </c>
      <c r="B50" s="307">
        <f t="shared" si="0"/>
        <v>390</v>
      </c>
      <c r="C50" s="300">
        <f t="shared" si="2"/>
        <v>0</v>
      </c>
      <c r="D50" s="300">
        <f t="shared" si="3"/>
        <v>0</v>
      </c>
      <c r="E50" s="311">
        <f t="shared" si="4"/>
        <v>0</v>
      </c>
      <c r="F50" s="311">
        <f t="shared" si="5"/>
        <v>0</v>
      </c>
      <c r="G50" s="311">
        <f t="shared" si="1"/>
        <v>0</v>
      </c>
      <c r="H50" s="311">
        <f t="shared" si="6"/>
        <v>0</v>
      </c>
      <c r="I50" s="300">
        <f t="shared" si="7"/>
        <v>0</v>
      </c>
      <c r="J50" s="300">
        <f t="shared" si="8"/>
        <v>0</v>
      </c>
    </row>
    <row r="51" spans="1:10" x14ac:dyDescent="0.2">
      <c r="A51" s="307">
        <f>IF('Jun08'!$M144=" ",0,ROUND('Jun08'!$M144,0))</f>
        <v>0</v>
      </c>
      <c r="B51" s="307">
        <f t="shared" si="0"/>
        <v>390</v>
      </c>
      <c r="C51" s="300">
        <f t="shared" si="2"/>
        <v>0</v>
      </c>
      <c r="D51" s="300">
        <f t="shared" si="3"/>
        <v>0</v>
      </c>
      <c r="E51" s="311">
        <f t="shared" si="4"/>
        <v>0</v>
      </c>
      <c r="F51" s="311">
        <f t="shared" si="5"/>
        <v>0</v>
      </c>
      <c r="G51" s="311">
        <f t="shared" si="1"/>
        <v>0</v>
      </c>
      <c r="H51" s="311">
        <f t="shared" si="6"/>
        <v>0</v>
      </c>
      <c r="I51" s="300">
        <f t="shared" si="7"/>
        <v>0</v>
      </c>
      <c r="J51" s="300">
        <f t="shared" si="8"/>
        <v>0</v>
      </c>
    </row>
    <row r="52" spans="1:10" x14ac:dyDescent="0.2">
      <c r="A52" s="307">
        <f>IF('Jun08'!$M145=" ",0,ROUND('Jun08'!$M145,0))</f>
        <v>0</v>
      </c>
      <c r="B52" s="307">
        <f t="shared" si="0"/>
        <v>390</v>
      </c>
      <c r="C52" s="300">
        <f t="shared" si="2"/>
        <v>0</v>
      </c>
      <c r="D52" s="300">
        <f t="shared" si="3"/>
        <v>0</v>
      </c>
      <c r="E52" s="311">
        <f t="shared" si="4"/>
        <v>0</v>
      </c>
      <c r="F52" s="311">
        <f t="shared" si="5"/>
        <v>0</v>
      </c>
      <c r="G52" s="311">
        <f t="shared" si="1"/>
        <v>0</v>
      </c>
      <c r="H52" s="311">
        <f t="shared" si="6"/>
        <v>0</v>
      </c>
      <c r="I52" s="300">
        <f t="shared" si="7"/>
        <v>0</v>
      </c>
      <c r="J52" s="300">
        <f t="shared" si="8"/>
        <v>0</v>
      </c>
    </row>
    <row r="53" spans="1:10" x14ac:dyDescent="0.2">
      <c r="A53" s="307">
        <f>IF('Jun08'!$M146=" ",0,ROUND('Jun08'!$M146,0))</f>
        <v>0</v>
      </c>
      <c r="B53" s="307">
        <f t="shared" si="0"/>
        <v>390</v>
      </c>
      <c r="C53" s="300">
        <f t="shared" si="2"/>
        <v>0</v>
      </c>
      <c r="D53" s="300">
        <f t="shared" si="3"/>
        <v>0</v>
      </c>
      <c r="E53" s="311">
        <f t="shared" si="4"/>
        <v>0</v>
      </c>
      <c r="F53" s="311">
        <f t="shared" si="5"/>
        <v>0</v>
      </c>
      <c r="G53" s="311">
        <f t="shared" si="1"/>
        <v>0</v>
      </c>
      <c r="H53" s="311">
        <f t="shared" si="6"/>
        <v>0</v>
      </c>
      <c r="I53" s="300">
        <f t="shared" si="7"/>
        <v>0</v>
      </c>
      <c r="J53" s="300">
        <f t="shared" si="8"/>
        <v>0</v>
      </c>
    </row>
    <row r="54" spans="1:10" x14ac:dyDescent="0.2">
      <c r="A54" s="307">
        <f>IF('Jun08'!$M147=" ",0,ROUND('Jun08'!$M147,0))</f>
        <v>0</v>
      </c>
      <c r="B54" s="307">
        <f t="shared" si="0"/>
        <v>390</v>
      </c>
      <c r="C54" s="300">
        <f t="shared" si="2"/>
        <v>0</v>
      </c>
      <c r="D54" s="300">
        <f t="shared" si="3"/>
        <v>0</v>
      </c>
      <c r="E54" s="311">
        <f t="shared" si="4"/>
        <v>0</v>
      </c>
      <c r="F54" s="311">
        <f t="shared" si="5"/>
        <v>0</v>
      </c>
      <c r="G54" s="311">
        <f t="shared" si="1"/>
        <v>0</v>
      </c>
      <c r="H54" s="311">
        <f t="shared" si="6"/>
        <v>0</v>
      </c>
      <c r="I54" s="300">
        <f t="shared" si="7"/>
        <v>0</v>
      </c>
      <c r="J54" s="300">
        <f t="shared" si="8"/>
        <v>0</v>
      </c>
    </row>
    <row r="55" spans="1:10" x14ac:dyDescent="0.2">
      <c r="A55" s="307">
        <f>IF('Jun08'!$M148=" ",0,ROUND('Jun08'!$M148,0))</f>
        <v>0</v>
      </c>
      <c r="B55" s="307">
        <f t="shared" si="0"/>
        <v>390</v>
      </c>
      <c r="C55" s="300">
        <f t="shared" si="2"/>
        <v>0</v>
      </c>
      <c r="D55" s="300">
        <f t="shared" si="3"/>
        <v>0</v>
      </c>
      <c r="E55" s="311">
        <f t="shared" si="4"/>
        <v>0</v>
      </c>
      <c r="F55" s="311">
        <f t="shared" si="5"/>
        <v>0</v>
      </c>
      <c r="G55" s="311">
        <f t="shared" si="1"/>
        <v>0</v>
      </c>
      <c r="H55" s="311">
        <f t="shared" si="6"/>
        <v>0</v>
      </c>
      <c r="I55" s="300">
        <f t="shared" si="7"/>
        <v>0</v>
      </c>
      <c r="J55" s="300">
        <f t="shared" si="8"/>
        <v>0</v>
      </c>
    </row>
    <row r="56" spans="1:10" x14ac:dyDescent="0.2">
      <c r="A56" s="307">
        <f>IF('Jun08'!$M149=" ",0,ROUND('Jun08'!$M149,0))</f>
        <v>0</v>
      </c>
      <c r="B56" s="307">
        <f t="shared" si="0"/>
        <v>390</v>
      </c>
      <c r="C56" s="300">
        <f t="shared" si="2"/>
        <v>0</v>
      </c>
      <c r="D56" s="300">
        <f t="shared" si="3"/>
        <v>0</v>
      </c>
      <c r="E56" s="311">
        <f t="shared" si="4"/>
        <v>0</v>
      </c>
      <c r="F56" s="311">
        <f t="shared" si="5"/>
        <v>0</v>
      </c>
      <c r="G56" s="311">
        <f t="shared" si="1"/>
        <v>0</v>
      </c>
      <c r="H56" s="311">
        <f t="shared" si="6"/>
        <v>0</v>
      </c>
      <c r="I56" s="300">
        <f t="shared" si="7"/>
        <v>0</v>
      </c>
      <c r="J56" s="300">
        <f t="shared" si="8"/>
        <v>0</v>
      </c>
    </row>
    <row r="57" spans="1:10" x14ac:dyDescent="0.2">
      <c r="A57" s="307">
        <f>IF('Jun08'!$M150=" ",0,ROUND('Jun08'!$M150,0))</f>
        <v>0</v>
      </c>
      <c r="B57" s="307">
        <f t="shared" si="0"/>
        <v>390</v>
      </c>
      <c r="C57" s="300">
        <f t="shared" si="2"/>
        <v>0</v>
      </c>
      <c r="D57" s="300">
        <f t="shared" si="3"/>
        <v>0</v>
      </c>
      <c r="E57" s="311">
        <f t="shared" si="4"/>
        <v>0</v>
      </c>
      <c r="F57" s="311">
        <f t="shared" si="5"/>
        <v>0</v>
      </c>
      <c r="G57" s="311">
        <f t="shared" si="1"/>
        <v>0</v>
      </c>
      <c r="H57" s="311">
        <f t="shared" si="6"/>
        <v>0</v>
      </c>
      <c r="I57" s="300">
        <f t="shared" si="7"/>
        <v>0</v>
      </c>
      <c r="J57" s="300">
        <f t="shared" si="8"/>
        <v>0</v>
      </c>
    </row>
    <row r="58" spans="1:10" x14ac:dyDescent="0.2">
      <c r="A58" s="307">
        <f>IF('Jun08'!$M151=" ",0,ROUND('Jun08'!$M151,0))</f>
        <v>0</v>
      </c>
      <c r="B58" s="307">
        <f t="shared" si="0"/>
        <v>390</v>
      </c>
      <c r="C58" s="300">
        <f t="shared" si="2"/>
        <v>0</v>
      </c>
      <c r="D58" s="300">
        <f t="shared" si="3"/>
        <v>0</v>
      </c>
      <c r="E58" s="311">
        <f t="shared" si="4"/>
        <v>0</v>
      </c>
      <c r="F58" s="311">
        <f t="shared" si="5"/>
        <v>0</v>
      </c>
      <c r="G58" s="311">
        <f t="shared" si="1"/>
        <v>0</v>
      </c>
      <c r="H58" s="311">
        <f t="shared" si="6"/>
        <v>0</v>
      </c>
      <c r="I58" s="300">
        <f t="shared" si="7"/>
        <v>0</v>
      </c>
      <c r="J58" s="300">
        <f t="shared" si="8"/>
        <v>0</v>
      </c>
    </row>
    <row r="59" spans="1:10" x14ac:dyDescent="0.2">
      <c r="A59" s="307">
        <f>IF('Jun08'!$M152=" ",0,ROUND('Jun08'!$M152,0))</f>
        <v>0</v>
      </c>
      <c r="B59" s="307">
        <f t="shared" si="0"/>
        <v>390</v>
      </c>
      <c r="C59" s="300">
        <f t="shared" si="2"/>
        <v>0</v>
      </c>
      <c r="D59" s="300">
        <f t="shared" si="3"/>
        <v>0</v>
      </c>
      <c r="E59" s="311">
        <f t="shared" si="4"/>
        <v>0</v>
      </c>
      <c r="F59" s="311">
        <f t="shared" si="5"/>
        <v>0</v>
      </c>
      <c r="G59" s="311">
        <f t="shared" si="1"/>
        <v>0</v>
      </c>
      <c r="H59" s="311">
        <f t="shared" si="6"/>
        <v>0</v>
      </c>
      <c r="I59" s="300">
        <f t="shared" si="7"/>
        <v>0</v>
      </c>
      <c r="J59" s="300">
        <f t="shared" si="8"/>
        <v>0</v>
      </c>
    </row>
    <row r="60" spans="1:10" x14ac:dyDescent="0.2">
      <c r="A60" s="307">
        <f>IF('Jun08'!$M153=" ",0,ROUND('Jun08'!$M153,0))</f>
        <v>0</v>
      </c>
      <c r="B60" s="307">
        <f t="shared" si="0"/>
        <v>390</v>
      </c>
      <c r="C60" s="300">
        <f t="shared" si="2"/>
        <v>0</v>
      </c>
      <c r="D60" s="300">
        <f t="shared" si="3"/>
        <v>0</v>
      </c>
      <c r="E60" s="311">
        <f t="shared" si="4"/>
        <v>0</v>
      </c>
      <c r="F60" s="311">
        <f t="shared" si="5"/>
        <v>0</v>
      </c>
      <c r="G60" s="311">
        <f t="shared" si="1"/>
        <v>0</v>
      </c>
      <c r="H60" s="311">
        <f t="shared" si="6"/>
        <v>0</v>
      </c>
      <c r="I60" s="300">
        <f t="shared" si="7"/>
        <v>0</v>
      </c>
      <c r="J60" s="300">
        <f t="shared" si="8"/>
        <v>0</v>
      </c>
    </row>
    <row r="61" spans="1:10" x14ac:dyDescent="0.2">
      <c r="A61" s="307">
        <f>IF('Jun08'!$M154=" ",0,ROUND('Jun08'!$M154,0))</f>
        <v>0</v>
      </c>
      <c r="B61" s="307">
        <f t="shared" si="0"/>
        <v>390</v>
      </c>
      <c r="C61" s="300">
        <f t="shared" si="2"/>
        <v>0</v>
      </c>
      <c r="D61" s="300">
        <f t="shared" si="3"/>
        <v>0</v>
      </c>
      <c r="E61" s="311">
        <f t="shared" si="4"/>
        <v>0</v>
      </c>
      <c r="F61" s="311">
        <f t="shared" si="5"/>
        <v>0</v>
      </c>
      <c r="G61" s="311">
        <f t="shared" si="1"/>
        <v>0</v>
      </c>
      <c r="H61" s="311">
        <f t="shared" si="6"/>
        <v>0</v>
      </c>
      <c r="I61" s="300">
        <f t="shared" si="7"/>
        <v>0</v>
      </c>
      <c r="J61" s="300">
        <f t="shared" si="8"/>
        <v>0</v>
      </c>
    </row>
    <row r="62" spans="1:10" x14ac:dyDescent="0.2">
      <c r="A62" s="307">
        <f>IF('Jun08'!$M155=" ",0,ROUND('Jun08'!$M155,0))</f>
        <v>0</v>
      </c>
      <c r="B62" s="307">
        <f t="shared" si="0"/>
        <v>390</v>
      </c>
      <c r="C62" s="300">
        <f t="shared" si="2"/>
        <v>0</v>
      </c>
      <c r="D62" s="300">
        <f t="shared" si="3"/>
        <v>0</v>
      </c>
      <c r="E62" s="311">
        <f t="shared" si="4"/>
        <v>0</v>
      </c>
      <c r="F62" s="311">
        <f t="shared" si="5"/>
        <v>0</v>
      </c>
      <c r="G62" s="311">
        <f t="shared" si="1"/>
        <v>0</v>
      </c>
      <c r="H62" s="311">
        <f t="shared" si="6"/>
        <v>0</v>
      </c>
      <c r="I62" s="300">
        <f t="shared" si="7"/>
        <v>0</v>
      </c>
      <c r="J62" s="300">
        <f t="shared" si="8"/>
        <v>0</v>
      </c>
    </row>
    <row r="63" spans="1:10" x14ac:dyDescent="0.2">
      <c r="A63" s="307">
        <f>IF('Jul08'!$M111=" ",0,ROUND('Jul08'!$M111,0))</f>
        <v>0</v>
      </c>
      <c r="B63" s="307">
        <f t="shared" si="0"/>
        <v>390</v>
      </c>
      <c r="C63" s="300">
        <f t="shared" si="2"/>
        <v>0</v>
      </c>
      <c r="D63" s="300">
        <f t="shared" si="3"/>
        <v>0</v>
      </c>
      <c r="E63" s="311">
        <f t="shared" si="4"/>
        <v>0</v>
      </c>
      <c r="F63" s="311">
        <f t="shared" si="5"/>
        <v>0</v>
      </c>
      <c r="G63" s="311">
        <f t="shared" si="1"/>
        <v>0</v>
      </c>
      <c r="H63" s="311">
        <f t="shared" si="6"/>
        <v>0</v>
      </c>
      <c r="I63" s="300">
        <f t="shared" si="7"/>
        <v>0</v>
      </c>
      <c r="J63" s="300">
        <f t="shared" si="8"/>
        <v>0</v>
      </c>
    </row>
    <row r="64" spans="1:10" x14ac:dyDescent="0.2">
      <c r="A64" s="307">
        <f>IF('Jul08'!$M112=" ",0,ROUND('Jul08'!$M112,0))</f>
        <v>0</v>
      </c>
      <c r="B64" s="307">
        <f t="shared" si="0"/>
        <v>390</v>
      </c>
      <c r="C64" s="300">
        <f t="shared" si="2"/>
        <v>0</v>
      </c>
      <c r="D64" s="300">
        <f t="shared" si="3"/>
        <v>0</v>
      </c>
      <c r="E64" s="311">
        <f t="shared" si="4"/>
        <v>0</v>
      </c>
      <c r="F64" s="311">
        <f t="shared" si="5"/>
        <v>0</v>
      </c>
      <c r="G64" s="311">
        <f t="shared" si="1"/>
        <v>0</v>
      </c>
      <c r="H64" s="311">
        <f t="shared" si="6"/>
        <v>0</v>
      </c>
      <c r="I64" s="300">
        <f t="shared" si="7"/>
        <v>0</v>
      </c>
      <c r="J64" s="300">
        <f t="shared" si="8"/>
        <v>0</v>
      </c>
    </row>
    <row r="65" spans="1:10" x14ac:dyDescent="0.2">
      <c r="A65" s="307">
        <f>IF('Jul08'!$M113=" ",0,ROUND('Jul08'!$M113,0))</f>
        <v>0</v>
      </c>
      <c r="B65" s="307">
        <f t="shared" si="0"/>
        <v>390</v>
      </c>
      <c r="C65" s="300">
        <f t="shared" si="2"/>
        <v>0</v>
      </c>
      <c r="D65" s="300">
        <f t="shared" si="3"/>
        <v>0</v>
      </c>
      <c r="E65" s="311">
        <f t="shared" si="4"/>
        <v>0</v>
      </c>
      <c r="F65" s="311">
        <f t="shared" si="5"/>
        <v>0</v>
      </c>
      <c r="G65" s="311">
        <f t="shared" si="1"/>
        <v>0</v>
      </c>
      <c r="H65" s="311">
        <f t="shared" si="6"/>
        <v>0</v>
      </c>
      <c r="I65" s="300">
        <f t="shared" si="7"/>
        <v>0</v>
      </c>
      <c r="J65" s="300">
        <f t="shared" si="8"/>
        <v>0</v>
      </c>
    </row>
    <row r="66" spans="1:10" x14ac:dyDescent="0.2">
      <c r="A66" s="307">
        <f>IF('Jul08'!$M114=" ",0,ROUND('Jul08'!$M114,0))</f>
        <v>0</v>
      </c>
      <c r="B66" s="307">
        <f t="shared" si="0"/>
        <v>390</v>
      </c>
      <c r="C66" s="300">
        <f t="shared" si="2"/>
        <v>0</v>
      </c>
      <c r="D66" s="300">
        <f t="shared" si="3"/>
        <v>0</v>
      </c>
      <c r="E66" s="311">
        <f t="shared" si="4"/>
        <v>0</v>
      </c>
      <c r="F66" s="311">
        <f t="shared" si="5"/>
        <v>0</v>
      </c>
      <c r="G66" s="311">
        <f t="shared" si="1"/>
        <v>0</v>
      </c>
      <c r="H66" s="311">
        <f t="shared" si="6"/>
        <v>0</v>
      </c>
      <c r="I66" s="300">
        <f t="shared" si="7"/>
        <v>0</v>
      </c>
      <c r="J66" s="300">
        <f t="shared" si="8"/>
        <v>0</v>
      </c>
    </row>
    <row r="67" spans="1:10" x14ac:dyDescent="0.2">
      <c r="A67" s="307">
        <f>IF('Jul08'!$M115=" ",0,ROUND('Jul08'!$M115,0))</f>
        <v>0</v>
      </c>
      <c r="B67" s="307">
        <f t="shared" si="0"/>
        <v>390</v>
      </c>
      <c r="C67" s="300">
        <f t="shared" si="2"/>
        <v>0</v>
      </c>
      <c r="D67" s="300">
        <f t="shared" si="3"/>
        <v>0</v>
      </c>
      <c r="E67" s="311">
        <f t="shared" si="4"/>
        <v>0</v>
      </c>
      <c r="F67" s="311">
        <f t="shared" si="5"/>
        <v>0</v>
      </c>
      <c r="G67" s="311">
        <f t="shared" si="1"/>
        <v>0</v>
      </c>
      <c r="H67" s="311">
        <f t="shared" si="6"/>
        <v>0</v>
      </c>
      <c r="I67" s="300">
        <f t="shared" si="7"/>
        <v>0</v>
      </c>
      <c r="J67" s="300">
        <f t="shared" si="8"/>
        <v>0</v>
      </c>
    </row>
    <row r="68" spans="1:10" x14ac:dyDescent="0.2">
      <c r="A68" s="307">
        <f>IF('Jul08'!$M116=" ",0,ROUND('Jul08'!$M116,0))</f>
        <v>0</v>
      </c>
      <c r="B68" s="307">
        <f t="shared" ref="B68:B131" si="9">B$1</f>
        <v>390</v>
      </c>
      <c r="C68" s="300">
        <f t="shared" si="2"/>
        <v>0</v>
      </c>
      <c r="D68" s="300">
        <f t="shared" si="3"/>
        <v>0</v>
      </c>
      <c r="E68" s="311">
        <f t="shared" si="4"/>
        <v>0</v>
      </c>
      <c r="F68" s="311">
        <f t="shared" si="5"/>
        <v>0</v>
      </c>
      <c r="G68" s="311">
        <f t="shared" ref="G68:G131" si="10">G$1</f>
        <v>0</v>
      </c>
      <c r="H68" s="311">
        <f t="shared" si="6"/>
        <v>0</v>
      </c>
      <c r="I68" s="300">
        <f t="shared" si="7"/>
        <v>0</v>
      </c>
      <c r="J68" s="300">
        <f t="shared" si="8"/>
        <v>0</v>
      </c>
    </row>
    <row r="69" spans="1:10" x14ac:dyDescent="0.2">
      <c r="A69" s="307">
        <f>IF('Jul08'!$M117=" ",0,ROUND('Jul08'!$M117,0))</f>
        <v>0</v>
      </c>
      <c r="B69" s="307">
        <f t="shared" si="9"/>
        <v>390</v>
      </c>
      <c r="C69" s="300">
        <f t="shared" ref="C69:C132" si="11">IF(A69&lt;B$1,0,IF(A69&lt;(B$1+C$1),A69-B69,C$1))</f>
        <v>0</v>
      </c>
      <c r="D69" s="300">
        <f t="shared" ref="D69:D132" si="12">IF(A69&gt;(B69+C69),A69-B69-C69,0)</f>
        <v>0</v>
      </c>
      <c r="E69" s="311">
        <f t="shared" ref="E69:E132" si="13">IF(A69&gt;D$1,(D$1-C$1-B$1)*E$1/100+(D69-D$1+C$1+B$1)*J$1/100,IF(D69&gt;0,D69*E$1/100,0))</f>
        <v>0</v>
      </c>
      <c r="F69" s="311">
        <f t="shared" ref="F69:F132" si="14">IF(A69&gt;D$1,(D$1-C$1-B$1)*F$1/100+(D69-D$1+C$1+B$1)*J$1/100,IF(D69&gt;0,D69*F$1/100,0))</f>
        <v>0</v>
      </c>
      <c r="G69" s="311">
        <f t="shared" si="10"/>
        <v>0</v>
      </c>
      <c r="H69" s="311">
        <f t="shared" ref="H69:H132" si="15">IF(A69&gt;D$1,(D$1-C$1-B$1)*H$1/100+(D69-D$1+C$1+B$1)*J$1/100,IF(D69&gt;0,D69*H$1/100,0))</f>
        <v>0</v>
      </c>
      <c r="I69" s="300">
        <f t="shared" ref="I69:I132" si="16">IF(D69&gt;0,D69*I$1/100,0)</f>
        <v>0</v>
      </c>
      <c r="J69" s="300">
        <f t="shared" ref="J69:J132" si="17">E69+I69</f>
        <v>0</v>
      </c>
    </row>
    <row r="70" spans="1:10" x14ac:dyDescent="0.2">
      <c r="A70" s="307">
        <f>IF('Jul08'!$M118=" ",0,ROUND('Jul08'!$M118,0))</f>
        <v>0</v>
      </c>
      <c r="B70" s="307">
        <f t="shared" si="9"/>
        <v>390</v>
      </c>
      <c r="C70" s="300">
        <f t="shared" si="11"/>
        <v>0</v>
      </c>
      <c r="D70" s="300">
        <f t="shared" si="12"/>
        <v>0</v>
      </c>
      <c r="E70" s="311">
        <f t="shared" si="13"/>
        <v>0</v>
      </c>
      <c r="F70" s="311">
        <f t="shared" si="14"/>
        <v>0</v>
      </c>
      <c r="G70" s="311">
        <f t="shared" si="10"/>
        <v>0</v>
      </c>
      <c r="H70" s="311">
        <f t="shared" si="15"/>
        <v>0</v>
      </c>
      <c r="I70" s="300">
        <f t="shared" si="16"/>
        <v>0</v>
      </c>
      <c r="J70" s="300">
        <f t="shared" si="17"/>
        <v>0</v>
      </c>
    </row>
    <row r="71" spans="1:10" x14ac:dyDescent="0.2">
      <c r="A71" s="307">
        <f>IF('Jul08'!$M119=" ",0,ROUND('Jul08'!$M119,0))</f>
        <v>0</v>
      </c>
      <c r="B71" s="307">
        <f t="shared" si="9"/>
        <v>390</v>
      </c>
      <c r="C71" s="300">
        <f t="shared" si="11"/>
        <v>0</v>
      </c>
      <c r="D71" s="300">
        <f t="shared" si="12"/>
        <v>0</v>
      </c>
      <c r="E71" s="311">
        <f t="shared" si="13"/>
        <v>0</v>
      </c>
      <c r="F71" s="311">
        <f t="shared" si="14"/>
        <v>0</v>
      </c>
      <c r="G71" s="311">
        <f t="shared" si="10"/>
        <v>0</v>
      </c>
      <c r="H71" s="311">
        <f t="shared" si="15"/>
        <v>0</v>
      </c>
      <c r="I71" s="300">
        <f t="shared" si="16"/>
        <v>0</v>
      </c>
      <c r="J71" s="300">
        <f t="shared" si="17"/>
        <v>0</v>
      </c>
    </row>
    <row r="72" spans="1:10" x14ac:dyDescent="0.2">
      <c r="A72" s="307">
        <f>IF('Jul08'!$M120=" ",0,ROUND('Jul08'!$M120,0))</f>
        <v>0</v>
      </c>
      <c r="B72" s="307">
        <f t="shared" si="9"/>
        <v>390</v>
      </c>
      <c r="C72" s="300">
        <f t="shared" si="11"/>
        <v>0</v>
      </c>
      <c r="D72" s="300">
        <f t="shared" si="12"/>
        <v>0</v>
      </c>
      <c r="E72" s="311">
        <f t="shared" si="13"/>
        <v>0</v>
      </c>
      <c r="F72" s="311">
        <f t="shared" si="14"/>
        <v>0</v>
      </c>
      <c r="G72" s="311">
        <f t="shared" si="10"/>
        <v>0</v>
      </c>
      <c r="H72" s="311">
        <f t="shared" si="15"/>
        <v>0</v>
      </c>
      <c r="I72" s="300">
        <f t="shared" si="16"/>
        <v>0</v>
      </c>
      <c r="J72" s="300">
        <f t="shared" si="17"/>
        <v>0</v>
      </c>
    </row>
    <row r="73" spans="1:10" x14ac:dyDescent="0.2">
      <c r="A73" s="307">
        <f>IF('Jul08'!$M121=" ",0,ROUND('Jul08'!$M121,0))</f>
        <v>0</v>
      </c>
      <c r="B73" s="307">
        <f t="shared" si="9"/>
        <v>390</v>
      </c>
      <c r="C73" s="300">
        <f t="shared" si="11"/>
        <v>0</v>
      </c>
      <c r="D73" s="300">
        <f t="shared" si="12"/>
        <v>0</v>
      </c>
      <c r="E73" s="311">
        <f t="shared" si="13"/>
        <v>0</v>
      </c>
      <c r="F73" s="311">
        <f t="shared" si="14"/>
        <v>0</v>
      </c>
      <c r="G73" s="311">
        <f t="shared" si="10"/>
        <v>0</v>
      </c>
      <c r="H73" s="311">
        <f t="shared" si="15"/>
        <v>0</v>
      </c>
      <c r="I73" s="300">
        <f t="shared" si="16"/>
        <v>0</v>
      </c>
      <c r="J73" s="300">
        <f t="shared" si="17"/>
        <v>0</v>
      </c>
    </row>
    <row r="74" spans="1:10" x14ac:dyDescent="0.2">
      <c r="A74" s="307">
        <f>IF('Jul08'!$M122=" ",0,ROUND('Jul08'!$M122,0))</f>
        <v>0</v>
      </c>
      <c r="B74" s="307">
        <f t="shared" si="9"/>
        <v>390</v>
      </c>
      <c r="C74" s="300">
        <f t="shared" si="11"/>
        <v>0</v>
      </c>
      <c r="D74" s="300">
        <f t="shared" si="12"/>
        <v>0</v>
      </c>
      <c r="E74" s="311">
        <f t="shared" si="13"/>
        <v>0</v>
      </c>
      <c r="F74" s="311">
        <f t="shared" si="14"/>
        <v>0</v>
      </c>
      <c r="G74" s="311">
        <f t="shared" si="10"/>
        <v>0</v>
      </c>
      <c r="H74" s="311">
        <f t="shared" si="15"/>
        <v>0</v>
      </c>
      <c r="I74" s="300">
        <f t="shared" si="16"/>
        <v>0</v>
      </c>
      <c r="J74" s="300">
        <f t="shared" si="17"/>
        <v>0</v>
      </c>
    </row>
    <row r="75" spans="1:10" x14ac:dyDescent="0.2">
      <c r="A75" s="307">
        <f>IF('Jul08'!$M123=" ",0,ROUND('Jul08'!$M123,0))</f>
        <v>0</v>
      </c>
      <c r="B75" s="307">
        <f t="shared" si="9"/>
        <v>390</v>
      </c>
      <c r="C75" s="300">
        <f t="shared" si="11"/>
        <v>0</v>
      </c>
      <c r="D75" s="300">
        <f t="shared" si="12"/>
        <v>0</v>
      </c>
      <c r="E75" s="311">
        <f t="shared" si="13"/>
        <v>0</v>
      </c>
      <c r="F75" s="311">
        <f t="shared" si="14"/>
        <v>0</v>
      </c>
      <c r="G75" s="311">
        <f t="shared" si="10"/>
        <v>0</v>
      </c>
      <c r="H75" s="311">
        <f t="shared" si="15"/>
        <v>0</v>
      </c>
      <c r="I75" s="300">
        <f t="shared" si="16"/>
        <v>0</v>
      </c>
      <c r="J75" s="300">
        <f t="shared" si="17"/>
        <v>0</v>
      </c>
    </row>
    <row r="76" spans="1:10" x14ac:dyDescent="0.2">
      <c r="A76" s="307">
        <f>IF('Jul08'!$M124=" ",0,ROUND('Jul08'!$M124,0))</f>
        <v>0</v>
      </c>
      <c r="B76" s="307">
        <f t="shared" si="9"/>
        <v>390</v>
      </c>
      <c r="C76" s="300">
        <f t="shared" si="11"/>
        <v>0</v>
      </c>
      <c r="D76" s="300">
        <f t="shared" si="12"/>
        <v>0</v>
      </c>
      <c r="E76" s="311">
        <f t="shared" si="13"/>
        <v>0</v>
      </c>
      <c r="F76" s="311">
        <f t="shared" si="14"/>
        <v>0</v>
      </c>
      <c r="G76" s="311">
        <f t="shared" si="10"/>
        <v>0</v>
      </c>
      <c r="H76" s="311">
        <f t="shared" si="15"/>
        <v>0</v>
      </c>
      <c r="I76" s="300">
        <f t="shared" si="16"/>
        <v>0</v>
      </c>
      <c r="J76" s="300">
        <f t="shared" si="17"/>
        <v>0</v>
      </c>
    </row>
    <row r="77" spans="1:10" x14ac:dyDescent="0.2">
      <c r="A77" s="307">
        <f>IF('Jul08'!$M125=" ",0,ROUND('Jul08'!$M125,0))</f>
        <v>0</v>
      </c>
      <c r="B77" s="307">
        <f t="shared" si="9"/>
        <v>390</v>
      </c>
      <c r="C77" s="300">
        <f t="shared" si="11"/>
        <v>0</v>
      </c>
      <c r="D77" s="300">
        <f t="shared" si="12"/>
        <v>0</v>
      </c>
      <c r="E77" s="311">
        <f t="shared" si="13"/>
        <v>0</v>
      </c>
      <c r="F77" s="311">
        <f t="shared" si="14"/>
        <v>0</v>
      </c>
      <c r="G77" s="311">
        <f t="shared" si="10"/>
        <v>0</v>
      </c>
      <c r="H77" s="311">
        <f t="shared" si="15"/>
        <v>0</v>
      </c>
      <c r="I77" s="300">
        <f t="shared" si="16"/>
        <v>0</v>
      </c>
      <c r="J77" s="300">
        <f t="shared" si="17"/>
        <v>0</v>
      </c>
    </row>
    <row r="78" spans="1:10" x14ac:dyDescent="0.2">
      <c r="A78" s="307">
        <f>IF('Jul08'!$M126=" ",0,ROUND('Jul08'!$M126,0))</f>
        <v>0</v>
      </c>
      <c r="B78" s="307">
        <f t="shared" si="9"/>
        <v>390</v>
      </c>
      <c r="C78" s="300">
        <f t="shared" si="11"/>
        <v>0</v>
      </c>
      <c r="D78" s="300">
        <f t="shared" si="12"/>
        <v>0</v>
      </c>
      <c r="E78" s="311">
        <f t="shared" si="13"/>
        <v>0</v>
      </c>
      <c r="F78" s="311">
        <f t="shared" si="14"/>
        <v>0</v>
      </c>
      <c r="G78" s="311">
        <f t="shared" si="10"/>
        <v>0</v>
      </c>
      <c r="H78" s="311">
        <f t="shared" si="15"/>
        <v>0</v>
      </c>
      <c r="I78" s="300">
        <f t="shared" si="16"/>
        <v>0</v>
      </c>
      <c r="J78" s="300">
        <f t="shared" si="17"/>
        <v>0</v>
      </c>
    </row>
    <row r="79" spans="1:10" x14ac:dyDescent="0.2">
      <c r="A79" s="307">
        <f>IF('Jul08'!$M127=" ",0,ROUND('Jul08'!$M127,0))</f>
        <v>0</v>
      </c>
      <c r="B79" s="307">
        <f t="shared" si="9"/>
        <v>390</v>
      </c>
      <c r="C79" s="300">
        <f t="shared" si="11"/>
        <v>0</v>
      </c>
      <c r="D79" s="300">
        <f t="shared" si="12"/>
        <v>0</v>
      </c>
      <c r="E79" s="311">
        <f t="shared" si="13"/>
        <v>0</v>
      </c>
      <c r="F79" s="311">
        <f t="shared" si="14"/>
        <v>0</v>
      </c>
      <c r="G79" s="311">
        <f t="shared" si="10"/>
        <v>0</v>
      </c>
      <c r="H79" s="311">
        <f t="shared" si="15"/>
        <v>0</v>
      </c>
      <c r="I79" s="300">
        <f t="shared" si="16"/>
        <v>0</v>
      </c>
      <c r="J79" s="300">
        <f t="shared" si="17"/>
        <v>0</v>
      </c>
    </row>
    <row r="80" spans="1:10" x14ac:dyDescent="0.2">
      <c r="A80" s="307">
        <f>IF('Jul08'!$M128=" ",0,ROUND('Jul08'!$M128,0))</f>
        <v>0</v>
      </c>
      <c r="B80" s="307">
        <f t="shared" si="9"/>
        <v>390</v>
      </c>
      <c r="C80" s="300">
        <f t="shared" si="11"/>
        <v>0</v>
      </c>
      <c r="D80" s="300">
        <f t="shared" si="12"/>
        <v>0</v>
      </c>
      <c r="E80" s="311">
        <f t="shared" si="13"/>
        <v>0</v>
      </c>
      <c r="F80" s="311">
        <f t="shared" si="14"/>
        <v>0</v>
      </c>
      <c r="G80" s="311">
        <f t="shared" si="10"/>
        <v>0</v>
      </c>
      <c r="H80" s="311">
        <f t="shared" si="15"/>
        <v>0</v>
      </c>
      <c r="I80" s="300">
        <f t="shared" si="16"/>
        <v>0</v>
      </c>
      <c r="J80" s="300">
        <f t="shared" si="17"/>
        <v>0</v>
      </c>
    </row>
    <row r="81" spans="1:10" x14ac:dyDescent="0.2">
      <c r="A81" s="307">
        <f>IF('Jul08'!$M129=" ",0,ROUND('Jul08'!$M129,0))</f>
        <v>0</v>
      </c>
      <c r="B81" s="307">
        <f t="shared" si="9"/>
        <v>390</v>
      </c>
      <c r="C81" s="300">
        <f t="shared" si="11"/>
        <v>0</v>
      </c>
      <c r="D81" s="300">
        <f t="shared" si="12"/>
        <v>0</v>
      </c>
      <c r="E81" s="311">
        <f t="shared" si="13"/>
        <v>0</v>
      </c>
      <c r="F81" s="311">
        <f t="shared" si="14"/>
        <v>0</v>
      </c>
      <c r="G81" s="311">
        <f t="shared" si="10"/>
        <v>0</v>
      </c>
      <c r="H81" s="311">
        <f t="shared" si="15"/>
        <v>0</v>
      </c>
      <c r="I81" s="300">
        <f t="shared" si="16"/>
        <v>0</v>
      </c>
      <c r="J81" s="300">
        <f t="shared" si="17"/>
        <v>0</v>
      </c>
    </row>
    <row r="82" spans="1:10" x14ac:dyDescent="0.2">
      <c r="A82" s="307">
        <f>IF('Jul08'!$M130=" ",0,ROUND('Jul08'!$M130,0))</f>
        <v>0</v>
      </c>
      <c r="B82" s="307">
        <f t="shared" si="9"/>
        <v>390</v>
      </c>
      <c r="C82" s="300">
        <f t="shared" si="11"/>
        <v>0</v>
      </c>
      <c r="D82" s="300">
        <f t="shared" si="12"/>
        <v>0</v>
      </c>
      <c r="E82" s="311">
        <f t="shared" si="13"/>
        <v>0</v>
      </c>
      <c r="F82" s="311">
        <f t="shared" si="14"/>
        <v>0</v>
      </c>
      <c r="G82" s="311">
        <f t="shared" si="10"/>
        <v>0</v>
      </c>
      <c r="H82" s="311">
        <f t="shared" si="15"/>
        <v>0</v>
      </c>
      <c r="I82" s="300">
        <f t="shared" si="16"/>
        <v>0</v>
      </c>
      <c r="J82" s="300">
        <f t="shared" si="17"/>
        <v>0</v>
      </c>
    </row>
    <row r="83" spans="1:10" x14ac:dyDescent="0.2">
      <c r="A83" s="307">
        <f>IF('Aug08'!$M111=" ",0,ROUND('Aug08'!$M111,0))</f>
        <v>0</v>
      </c>
      <c r="B83" s="307">
        <f t="shared" si="9"/>
        <v>390</v>
      </c>
      <c r="C83" s="300">
        <f t="shared" si="11"/>
        <v>0</v>
      </c>
      <c r="D83" s="300">
        <f t="shared" si="12"/>
        <v>0</v>
      </c>
      <c r="E83" s="311">
        <f t="shared" si="13"/>
        <v>0</v>
      </c>
      <c r="F83" s="311">
        <f t="shared" si="14"/>
        <v>0</v>
      </c>
      <c r="G83" s="311">
        <f t="shared" si="10"/>
        <v>0</v>
      </c>
      <c r="H83" s="311">
        <f t="shared" si="15"/>
        <v>0</v>
      </c>
      <c r="I83" s="300">
        <f t="shared" si="16"/>
        <v>0</v>
      </c>
      <c r="J83" s="300">
        <f t="shared" si="17"/>
        <v>0</v>
      </c>
    </row>
    <row r="84" spans="1:10" x14ac:dyDescent="0.2">
      <c r="A84" s="307">
        <f>IF('Aug08'!$M112=" ",0,ROUND('Aug08'!$M112,0))</f>
        <v>0</v>
      </c>
      <c r="B84" s="307">
        <f t="shared" si="9"/>
        <v>390</v>
      </c>
      <c r="C84" s="300">
        <f t="shared" si="11"/>
        <v>0</v>
      </c>
      <c r="D84" s="300">
        <f t="shared" si="12"/>
        <v>0</v>
      </c>
      <c r="E84" s="311">
        <f t="shared" si="13"/>
        <v>0</v>
      </c>
      <c r="F84" s="311">
        <f t="shared" si="14"/>
        <v>0</v>
      </c>
      <c r="G84" s="311">
        <f t="shared" si="10"/>
        <v>0</v>
      </c>
      <c r="H84" s="311">
        <f t="shared" si="15"/>
        <v>0</v>
      </c>
      <c r="I84" s="300">
        <f t="shared" si="16"/>
        <v>0</v>
      </c>
      <c r="J84" s="300">
        <f t="shared" si="17"/>
        <v>0</v>
      </c>
    </row>
    <row r="85" spans="1:10" x14ac:dyDescent="0.2">
      <c r="A85" s="307">
        <f>IF('Aug08'!$M113=" ",0,ROUND('Aug08'!$M113,0))</f>
        <v>0</v>
      </c>
      <c r="B85" s="307">
        <f t="shared" si="9"/>
        <v>390</v>
      </c>
      <c r="C85" s="300">
        <f t="shared" si="11"/>
        <v>0</v>
      </c>
      <c r="D85" s="300">
        <f t="shared" si="12"/>
        <v>0</v>
      </c>
      <c r="E85" s="311">
        <f t="shared" si="13"/>
        <v>0</v>
      </c>
      <c r="F85" s="311">
        <f t="shared" si="14"/>
        <v>0</v>
      </c>
      <c r="G85" s="311">
        <f t="shared" si="10"/>
        <v>0</v>
      </c>
      <c r="H85" s="311">
        <f t="shared" si="15"/>
        <v>0</v>
      </c>
      <c r="I85" s="300">
        <f t="shared" si="16"/>
        <v>0</v>
      </c>
      <c r="J85" s="300">
        <f t="shared" si="17"/>
        <v>0</v>
      </c>
    </row>
    <row r="86" spans="1:10" x14ac:dyDescent="0.2">
      <c r="A86" s="307">
        <f>IF('Aug08'!$M114=" ",0,ROUND('Aug08'!$M114,0))</f>
        <v>0</v>
      </c>
      <c r="B86" s="307">
        <f t="shared" si="9"/>
        <v>390</v>
      </c>
      <c r="C86" s="300">
        <f t="shared" si="11"/>
        <v>0</v>
      </c>
      <c r="D86" s="300">
        <f t="shared" si="12"/>
        <v>0</v>
      </c>
      <c r="E86" s="311">
        <f t="shared" si="13"/>
        <v>0</v>
      </c>
      <c r="F86" s="311">
        <f t="shared" si="14"/>
        <v>0</v>
      </c>
      <c r="G86" s="311">
        <f t="shared" si="10"/>
        <v>0</v>
      </c>
      <c r="H86" s="311">
        <f t="shared" si="15"/>
        <v>0</v>
      </c>
      <c r="I86" s="300">
        <f t="shared" si="16"/>
        <v>0</v>
      </c>
      <c r="J86" s="300">
        <f t="shared" si="17"/>
        <v>0</v>
      </c>
    </row>
    <row r="87" spans="1:10" x14ac:dyDescent="0.2">
      <c r="A87" s="307">
        <f>IF('Aug08'!$M115=" ",0,ROUND('Aug08'!$M115,0))</f>
        <v>0</v>
      </c>
      <c r="B87" s="307">
        <f t="shared" si="9"/>
        <v>390</v>
      </c>
      <c r="C87" s="300">
        <f t="shared" si="11"/>
        <v>0</v>
      </c>
      <c r="D87" s="300">
        <f t="shared" si="12"/>
        <v>0</v>
      </c>
      <c r="E87" s="311">
        <f t="shared" si="13"/>
        <v>0</v>
      </c>
      <c r="F87" s="311">
        <f t="shared" si="14"/>
        <v>0</v>
      </c>
      <c r="G87" s="311">
        <f t="shared" si="10"/>
        <v>0</v>
      </c>
      <c r="H87" s="311">
        <f t="shared" si="15"/>
        <v>0</v>
      </c>
      <c r="I87" s="300">
        <f t="shared" si="16"/>
        <v>0</v>
      </c>
      <c r="J87" s="300">
        <f t="shared" si="17"/>
        <v>0</v>
      </c>
    </row>
    <row r="88" spans="1:10" x14ac:dyDescent="0.2">
      <c r="A88" s="307">
        <f>IF('Aug08'!$M116=" ",0,ROUND('Aug08'!$M116,0))</f>
        <v>0</v>
      </c>
      <c r="B88" s="307">
        <f t="shared" si="9"/>
        <v>390</v>
      </c>
      <c r="C88" s="300">
        <f t="shared" si="11"/>
        <v>0</v>
      </c>
      <c r="D88" s="300">
        <f t="shared" si="12"/>
        <v>0</v>
      </c>
      <c r="E88" s="311">
        <f t="shared" si="13"/>
        <v>0</v>
      </c>
      <c r="F88" s="311">
        <f t="shared" si="14"/>
        <v>0</v>
      </c>
      <c r="G88" s="311">
        <f t="shared" si="10"/>
        <v>0</v>
      </c>
      <c r="H88" s="311">
        <f t="shared" si="15"/>
        <v>0</v>
      </c>
      <c r="I88" s="300">
        <f t="shared" si="16"/>
        <v>0</v>
      </c>
      <c r="J88" s="300">
        <f t="shared" si="17"/>
        <v>0</v>
      </c>
    </row>
    <row r="89" spans="1:10" x14ac:dyDescent="0.2">
      <c r="A89" s="307">
        <f>IF('Aug08'!$M117=" ",0,ROUND('Aug08'!$M117,0))</f>
        <v>0</v>
      </c>
      <c r="B89" s="307">
        <f t="shared" si="9"/>
        <v>390</v>
      </c>
      <c r="C89" s="300">
        <f t="shared" si="11"/>
        <v>0</v>
      </c>
      <c r="D89" s="300">
        <f t="shared" si="12"/>
        <v>0</v>
      </c>
      <c r="E89" s="311">
        <f t="shared" si="13"/>
        <v>0</v>
      </c>
      <c r="F89" s="311">
        <f t="shared" si="14"/>
        <v>0</v>
      </c>
      <c r="G89" s="311">
        <f t="shared" si="10"/>
        <v>0</v>
      </c>
      <c r="H89" s="311">
        <f t="shared" si="15"/>
        <v>0</v>
      </c>
      <c r="I89" s="300">
        <f t="shared" si="16"/>
        <v>0</v>
      </c>
      <c r="J89" s="300">
        <f t="shared" si="17"/>
        <v>0</v>
      </c>
    </row>
    <row r="90" spans="1:10" x14ac:dyDescent="0.2">
      <c r="A90" s="307">
        <f>IF('Aug08'!$M118=" ",0,ROUND('Aug08'!$M118,0))</f>
        <v>0</v>
      </c>
      <c r="B90" s="307">
        <f t="shared" si="9"/>
        <v>390</v>
      </c>
      <c r="C90" s="300">
        <f t="shared" si="11"/>
        <v>0</v>
      </c>
      <c r="D90" s="300">
        <f t="shared" si="12"/>
        <v>0</v>
      </c>
      <c r="E90" s="311">
        <f t="shared" si="13"/>
        <v>0</v>
      </c>
      <c r="F90" s="311">
        <f t="shared" si="14"/>
        <v>0</v>
      </c>
      <c r="G90" s="311">
        <f t="shared" si="10"/>
        <v>0</v>
      </c>
      <c r="H90" s="311">
        <f t="shared" si="15"/>
        <v>0</v>
      </c>
      <c r="I90" s="300">
        <f t="shared" si="16"/>
        <v>0</v>
      </c>
      <c r="J90" s="300">
        <f t="shared" si="17"/>
        <v>0</v>
      </c>
    </row>
    <row r="91" spans="1:10" x14ac:dyDescent="0.2">
      <c r="A91" s="307">
        <f>IF('Aug08'!$M119=" ",0,ROUND('Aug08'!$M119,0))</f>
        <v>0</v>
      </c>
      <c r="B91" s="307">
        <f t="shared" si="9"/>
        <v>390</v>
      </c>
      <c r="C91" s="300">
        <f t="shared" si="11"/>
        <v>0</v>
      </c>
      <c r="D91" s="300">
        <f t="shared" si="12"/>
        <v>0</v>
      </c>
      <c r="E91" s="311">
        <f t="shared" si="13"/>
        <v>0</v>
      </c>
      <c r="F91" s="311">
        <f t="shared" si="14"/>
        <v>0</v>
      </c>
      <c r="G91" s="311">
        <f t="shared" si="10"/>
        <v>0</v>
      </c>
      <c r="H91" s="311">
        <f t="shared" si="15"/>
        <v>0</v>
      </c>
      <c r="I91" s="300">
        <f t="shared" si="16"/>
        <v>0</v>
      </c>
      <c r="J91" s="300">
        <f t="shared" si="17"/>
        <v>0</v>
      </c>
    </row>
    <row r="92" spans="1:10" x14ac:dyDescent="0.2">
      <c r="A92" s="307">
        <f>IF('Aug08'!$M120=" ",0,ROUND('Aug08'!$M120,0))</f>
        <v>0</v>
      </c>
      <c r="B92" s="307">
        <f t="shared" si="9"/>
        <v>390</v>
      </c>
      <c r="C92" s="300">
        <f t="shared" si="11"/>
        <v>0</v>
      </c>
      <c r="D92" s="300">
        <f t="shared" si="12"/>
        <v>0</v>
      </c>
      <c r="E92" s="311">
        <f t="shared" si="13"/>
        <v>0</v>
      </c>
      <c r="F92" s="311">
        <f t="shared" si="14"/>
        <v>0</v>
      </c>
      <c r="G92" s="311">
        <f t="shared" si="10"/>
        <v>0</v>
      </c>
      <c r="H92" s="311">
        <f t="shared" si="15"/>
        <v>0</v>
      </c>
      <c r="I92" s="300">
        <f t="shared" si="16"/>
        <v>0</v>
      </c>
      <c r="J92" s="300">
        <f t="shared" si="17"/>
        <v>0</v>
      </c>
    </row>
    <row r="93" spans="1:10" x14ac:dyDescent="0.2">
      <c r="A93" s="307">
        <f>IF('Aug08'!$M121=" ",0,ROUND('Aug08'!$M121,0))</f>
        <v>0</v>
      </c>
      <c r="B93" s="307">
        <f t="shared" si="9"/>
        <v>390</v>
      </c>
      <c r="C93" s="300">
        <f t="shared" si="11"/>
        <v>0</v>
      </c>
      <c r="D93" s="300">
        <f t="shared" si="12"/>
        <v>0</v>
      </c>
      <c r="E93" s="311">
        <f t="shared" si="13"/>
        <v>0</v>
      </c>
      <c r="F93" s="311">
        <f t="shared" si="14"/>
        <v>0</v>
      </c>
      <c r="G93" s="311">
        <f t="shared" si="10"/>
        <v>0</v>
      </c>
      <c r="H93" s="311">
        <f t="shared" si="15"/>
        <v>0</v>
      </c>
      <c r="I93" s="300">
        <f t="shared" si="16"/>
        <v>0</v>
      </c>
      <c r="J93" s="300">
        <f t="shared" si="17"/>
        <v>0</v>
      </c>
    </row>
    <row r="94" spans="1:10" x14ac:dyDescent="0.2">
      <c r="A94" s="307">
        <f>IF('Aug08'!$M122=" ",0,ROUND('Aug08'!$M122,0))</f>
        <v>0</v>
      </c>
      <c r="B94" s="307">
        <f t="shared" si="9"/>
        <v>390</v>
      </c>
      <c r="C94" s="300">
        <f t="shared" si="11"/>
        <v>0</v>
      </c>
      <c r="D94" s="300">
        <f t="shared" si="12"/>
        <v>0</v>
      </c>
      <c r="E94" s="311">
        <f t="shared" si="13"/>
        <v>0</v>
      </c>
      <c r="F94" s="311">
        <f t="shared" si="14"/>
        <v>0</v>
      </c>
      <c r="G94" s="311">
        <f t="shared" si="10"/>
        <v>0</v>
      </c>
      <c r="H94" s="311">
        <f t="shared" si="15"/>
        <v>0</v>
      </c>
      <c r="I94" s="300">
        <f t="shared" si="16"/>
        <v>0</v>
      </c>
      <c r="J94" s="300">
        <f t="shared" si="17"/>
        <v>0</v>
      </c>
    </row>
    <row r="95" spans="1:10" x14ac:dyDescent="0.2">
      <c r="A95" s="307">
        <f>IF('Aug08'!$M123=" ",0,ROUND('Aug08'!$M123,0))</f>
        <v>0</v>
      </c>
      <c r="B95" s="307">
        <f t="shared" si="9"/>
        <v>390</v>
      </c>
      <c r="C95" s="300">
        <f t="shared" si="11"/>
        <v>0</v>
      </c>
      <c r="D95" s="300">
        <f t="shared" si="12"/>
        <v>0</v>
      </c>
      <c r="E95" s="311">
        <f t="shared" si="13"/>
        <v>0</v>
      </c>
      <c r="F95" s="311">
        <f t="shared" si="14"/>
        <v>0</v>
      </c>
      <c r="G95" s="311">
        <f t="shared" si="10"/>
        <v>0</v>
      </c>
      <c r="H95" s="311">
        <f t="shared" si="15"/>
        <v>0</v>
      </c>
      <c r="I95" s="300">
        <f t="shared" si="16"/>
        <v>0</v>
      </c>
      <c r="J95" s="300">
        <f t="shared" si="17"/>
        <v>0</v>
      </c>
    </row>
    <row r="96" spans="1:10" x14ac:dyDescent="0.2">
      <c r="A96" s="307">
        <f>IF('Aug08'!$M124=" ",0,ROUND('Aug08'!$M124,0))</f>
        <v>0</v>
      </c>
      <c r="B96" s="307">
        <f t="shared" si="9"/>
        <v>390</v>
      </c>
      <c r="C96" s="300">
        <f t="shared" si="11"/>
        <v>0</v>
      </c>
      <c r="D96" s="300">
        <f t="shared" si="12"/>
        <v>0</v>
      </c>
      <c r="E96" s="311">
        <f t="shared" si="13"/>
        <v>0</v>
      </c>
      <c r="F96" s="311">
        <f t="shared" si="14"/>
        <v>0</v>
      </c>
      <c r="G96" s="311">
        <f t="shared" si="10"/>
        <v>0</v>
      </c>
      <c r="H96" s="311">
        <f t="shared" si="15"/>
        <v>0</v>
      </c>
      <c r="I96" s="300">
        <f t="shared" si="16"/>
        <v>0</v>
      </c>
      <c r="J96" s="300">
        <f t="shared" si="17"/>
        <v>0</v>
      </c>
    </row>
    <row r="97" spans="1:10" x14ac:dyDescent="0.2">
      <c r="A97" s="307">
        <f>IF('Aug08'!$M125=" ",0,ROUND('Aug08'!$M125,0))</f>
        <v>0</v>
      </c>
      <c r="B97" s="307">
        <f t="shared" si="9"/>
        <v>390</v>
      </c>
      <c r="C97" s="300">
        <f t="shared" si="11"/>
        <v>0</v>
      </c>
      <c r="D97" s="300">
        <f t="shared" si="12"/>
        <v>0</v>
      </c>
      <c r="E97" s="311">
        <f t="shared" si="13"/>
        <v>0</v>
      </c>
      <c r="F97" s="311">
        <f t="shared" si="14"/>
        <v>0</v>
      </c>
      <c r="G97" s="311">
        <f t="shared" si="10"/>
        <v>0</v>
      </c>
      <c r="H97" s="311">
        <f t="shared" si="15"/>
        <v>0</v>
      </c>
      <c r="I97" s="300">
        <f t="shared" si="16"/>
        <v>0</v>
      </c>
      <c r="J97" s="300">
        <f t="shared" si="17"/>
        <v>0</v>
      </c>
    </row>
    <row r="98" spans="1:10" x14ac:dyDescent="0.2">
      <c r="A98" s="307">
        <f>IF('Aug08'!$M126=" ",0,ROUND('Aug08'!$M126,0))</f>
        <v>0</v>
      </c>
      <c r="B98" s="307">
        <f t="shared" si="9"/>
        <v>390</v>
      </c>
      <c r="C98" s="300">
        <f t="shared" si="11"/>
        <v>0</v>
      </c>
      <c r="D98" s="300">
        <f t="shared" si="12"/>
        <v>0</v>
      </c>
      <c r="E98" s="311">
        <f t="shared" si="13"/>
        <v>0</v>
      </c>
      <c r="F98" s="311">
        <f t="shared" si="14"/>
        <v>0</v>
      </c>
      <c r="G98" s="311">
        <f t="shared" si="10"/>
        <v>0</v>
      </c>
      <c r="H98" s="311">
        <f t="shared" si="15"/>
        <v>0</v>
      </c>
      <c r="I98" s="300">
        <f t="shared" si="16"/>
        <v>0</v>
      </c>
      <c r="J98" s="300">
        <f t="shared" si="17"/>
        <v>0</v>
      </c>
    </row>
    <row r="99" spans="1:10" x14ac:dyDescent="0.2">
      <c r="A99" s="307">
        <f>IF('Aug08'!$M127=" ",0,ROUND('Aug08'!$M127,0))</f>
        <v>0</v>
      </c>
      <c r="B99" s="307">
        <f t="shared" si="9"/>
        <v>390</v>
      </c>
      <c r="C99" s="300">
        <f t="shared" si="11"/>
        <v>0</v>
      </c>
      <c r="D99" s="300">
        <f t="shared" si="12"/>
        <v>0</v>
      </c>
      <c r="E99" s="311">
        <f t="shared" si="13"/>
        <v>0</v>
      </c>
      <c r="F99" s="311">
        <f t="shared" si="14"/>
        <v>0</v>
      </c>
      <c r="G99" s="311">
        <f t="shared" si="10"/>
        <v>0</v>
      </c>
      <c r="H99" s="311">
        <f t="shared" si="15"/>
        <v>0</v>
      </c>
      <c r="I99" s="300">
        <f t="shared" si="16"/>
        <v>0</v>
      </c>
      <c r="J99" s="300">
        <f t="shared" si="17"/>
        <v>0</v>
      </c>
    </row>
    <row r="100" spans="1:10" x14ac:dyDescent="0.2">
      <c r="A100" s="307">
        <f>IF('Aug08'!$M128=" ",0,ROUND('Aug08'!$M128,0))</f>
        <v>0</v>
      </c>
      <c r="B100" s="307">
        <f t="shared" si="9"/>
        <v>390</v>
      </c>
      <c r="C100" s="300">
        <f t="shared" si="11"/>
        <v>0</v>
      </c>
      <c r="D100" s="300">
        <f t="shared" si="12"/>
        <v>0</v>
      </c>
      <c r="E100" s="311">
        <f t="shared" si="13"/>
        <v>0</v>
      </c>
      <c r="F100" s="311">
        <f t="shared" si="14"/>
        <v>0</v>
      </c>
      <c r="G100" s="311">
        <f t="shared" si="10"/>
        <v>0</v>
      </c>
      <c r="H100" s="311">
        <f t="shared" si="15"/>
        <v>0</v>
      </c>
      <c r="I100" s="300">
        <f t="shared" si="16"/>
        <v>0</v>
      </c>
      <c r="J100" s="300">
        <f t="shared" si="17"/>
        <v>0</v>
      </c>
    </row>
    <row r="101" spans="1:10" x14ac:dyDescent="0.2">
      <c r="A101" s="307">
        <f>IF('Aug08'!$M129=" ",0,ROUND('Aug08'!$M129,0))</f>
        <v>0</v>
      </c>
      <c r="B101" s="307">
        <f t="shared" si="9"/>
        <v>390</v>
      </c>
      <c r="C101" s="300">
        <f t="shared" si="11"/>
        <v>0</v>
      </c>
      <c r="D101" s="300">
        <f t="shared" si="12"/>
        <v>0</v>
      </c>
      <c r="E101" s="311">
        <f t="shared" si="13"/>
        <v>0</v>
      </c>
      <c r="F101" s="311">
        <f t="shared" si="14"/>
        <v>0</v>
      </c>
      <c r="G101" s="311">
        <f t="shared" si="10"/>
        <v>0</v>
      </c>
      <c r="H101" s="311">
        <f t="shared" si="15"/>
        <v>0</v>
      </c>
      <c r="I101" s="300">
        <f t="shared" si="16"/>
        <v>0</v>
      </c>
      <c r="J101" s="300">
        <f t="shared" si="17"/>
        <v>0</v>
      </c>
    </row>
    <row r="102" spans="1:10" x14ac:dyDescent="0.2">
      <c r="A102" s="307">
        <f>IF('Aug08'!$M130=" ",0,ROUND('Aug08'!$M130,0))</f>
        <v>0</v>
      </c>
      <c r="B102" s="307">
        <f t="shared" si="9"/>
        <v>390</v>
      </c>
      <c r="C102" s="300">
        <f t="shared" si="11"/>
        <v>0</v>
      </c>
      <c r="D102" s="300">
        <f t="shared" si="12"/>
        <v>0</v>
      </c>
      <c r="E102" s="311">
        <f t="shared" si="13"/>
        <v>0</v>
      </c>
      <c r="F102" s="311">
        <f t="shared" si="14"/>
        <v>0</v>
      </c>
      <c r="G102" s="311">
        <f t="shared" si="10"/>
        <v>0</v>
      </c>
      <c r="H102" s="311">
        <f t="shared" si="15"/>
        <v>0</v>
      </c>
      <c r="I102" s="300">
        <f t="shared" si="16"/>
        <v>0</v>
      </c>
      <c r="J102" s="300">
        <f t="shared" si="17"/>
        <v>0</v>
      </c>
    </row>
    <row r="103" spans="1:10" x14ac:dyDescent="0.2">
      <c r="A103" s="307">
        <f>IF('Sep08'!$M136=" ",0,ROUND('Sep08'!$M136,0))</f>
        <v>0</v>
      </c>
      <c r="B103" s="307">
        <f t="shared" si="9"/>
        <v>390</v>
      </c>
      <c r="C103" s="300">
        <f t="shared" si="11"/>
        <v>0</v>
      </c>
      <c r="D103" s="300">
        <f t="shared" si="12"/>
        <v>0</v>
      </c>
      <c r="E103" s="311">
        <f t="shared" si="13"/>
        <v>0</v>
      </c>
      <c r="F103" s="311">
        <f t="shared" si="14"/>
        <v>0</v>
      </c>
      <c r="G103" s="311">
        <f t="shared" si="10"/>
        <v>0</v>
      </c>
      <c r="H103" s="311">
        <f t="shared" si="15"/>
        <v>0</v>
      </c>
      <c r="I103" s="300">
        <f t="shared" si="16"/>
        <v>0</v>
      </c>
      <c r="J103" s="300">
        <f t="shared" si="17"/>
        <v>0</v>
      </c>
    </row>
    <row r="104" spans="1:10" x14ac:dyDescent="0.2">
      <c r="A104" s="307">
        <f>IF('Sep08'!$M137=" ",0,ROUND('Sep08'!$M137,0))</f>
        <v>0</v>
      </c>
      <c r="B104" s="307">
        <f t="shared" si="9"/>
        <v>390</v>
      </c>
      <c r="C104" s="300">
        <f t="shared" si="11"/>
        <v>0</v>
      </c>
      <c r="D104" s="300">
        <f t="shared" si="12"/>
        <v>0</v>
      </c>
      <c r="E104" s="311">
        <f t="shared" si="13"/>
        <v>0</v>
      </c>
      <c r="F104" s="311">
        <f t="shared" si="14"/>
        <v>0</v>
      </c>
      <c r="G104" s="311">
        <f t="shared" si="10"/>
        <v>0</v>
      </c>
      <c r="H104" s="311">
        <f t="shared" si="15"/>
        <v>0</v>
      </c>
      <c r="I104" s="300">
        <f t="shared" si="16"/>
        <v>0</v>
      </c>
      <c r="J104" s="300">
        <f t="shared" si="17"/>
        <v>0</v>
      </c>
    </row>
    <row r="105" spans="1:10" x14ac:dyDescent="0.2">
      <c r="A105" s="307">
        <f>IF('Sep08'!$M138=" ",0,ROUND('Sep08'!$M138,0))</f>
        <v>0</v>
      </c>
      <c r="B105" s="307">
        <f t="shared" si="9"/>
        <v>390</v>
      </c>
      <c r="C105" s="300">
        <f t="shared" si="11"/>
        <v>0</v>
      </c>
      <c r="D105" s="300">
        <f t="shared" si="12"/>
        <v>0</v>
      </c>
      <c r="E105" s="311">
        <f t="shared" si="13"/>
        <v>0</v>
      </c>
      <c r="F105" s="311">
        <f t="shared" si="14"/>
        <v>0</v>
      </c>
      <c r="G105" s="311">
        <f t="shared" si="10"/>
        <v>0</v>
      </c>
      <c r="H105" s="311">
        <f t="shared" si="15"/>
        <v>0</v>
      </c>
      <c r="I105" s="300">
        <f t="shared" si="16"/>
        <v>0</v>
      </c>
      <c r="J105" s="300">
        <f t="shared" si="17"/>
        <v>0</v>
      </c>
    </row>
    <row r="106" spans="1:10" x14ac:dyDescent="0.2">
      <c r="A106" s="307">
        <f>IF('Sep08'!$M139=" ",0,ROUND('Sep08'!$M139,0))</f>
        <v>0</v>
      </c>
      <c r="B106" s="307">
        <f t="shared" si="9"/>
        <v>390</v>
      </c>
      <c r="C106" s="300">
        <f t="shared" si="11"/>
        <v>0</v>
      </c>
      <c r="D106" s="300">
        <f t="shared" si="12"/>
        <v>0</v>
      </c>
      <c r="E106" s="311">
        <f t="shared" si="13"/>
        <v>0</v>
      </c>
      <c r="F106" s="311">
        <f t="shared" si="14"/>
        <v>0</v>
      </c>
      <c r="G106" s="311">
        <f t="shared" si="10"/>
        <v>0</v>
      </c>
      <c r="H106" s="311">
        <f t="shared" si="15"/>
        <v>0</v>
      </c>
      <c r="I106" s="300">
        <f t="shared" si="16"/>
        <v>0</v>
      </c>
      <c r="J106" s="300">
        <f t="shared" si="17"/>
        <v>0</v>
      </c>
    </row>
    <row r="107" spans="1:10" x14ac:dyDescent="0.2">
      <c r="A107" s="307">
        <f>IF('Sep08'!$M140=" ",0,ROUND('Sep08'!$M140,0))</f>
        <v>0</v>
      </c>
      <c r="B107" s="307">
        <f t="shared" si="9"/>
        <v>390</v>
      </c>
      <c r="C107" s="300">
        <f t="shared" si="11"/>
        <v>0</v>
      </c>
      <c r="D107" s="300">
        <f t="shared" si="12"/>
        <v>0</v>
      </c>
      <c r="E107" s="311">
        <f t="shared" si="13"/>
        <v>0</v>
      </c>
      <c r="F107" s="311">
        <f t="shared" si="14"/>
        <v>0</v>
      </c>
      <c r="G107" s="311">
        <f t="shared" si="10"/>
        <v>0</v>
      </c>
      <c r="H107" s="311">
        <f t="shared" si="15"/>
        <v>0</v>
      </c>
      <c r="I107" s="300">
        <f t="shared" si="16"/>
        <v>0</v>
      </c>
      <c r="J107" s="300">
        <f t="shared" si="17"/>
        <v>0</v>
      </c>
    </row>
    <row r="108" spans="1:10" x14ac:dyDescent="0.2">
      <c r="A108" s="307">
        <f>IF('Sep08'!$M141=" ",0,ROUND('Sep08'!$M141,0))</f>
        <v>0</v>
      </c>
      <c r="B108" s="307">
        <f t="shared" si="9"/>
        <v>390</v>
      </c>
      <c r="C108" s="300">
        <f t="shared" si="11"/>
        <v>0</v>
      </c>
      <c r="D108" s="300">
        <f t="shared" si="12"/>
        <v>0</v>
      </c>
      <c r="E108" s="311">
        <f t="shared" si="13"/>
        <v>0</v>
      </c>
      <c r="F108" s="311">
        <f t="shared" si="14"/>
        <v>0</v>
      </c>
      <c r="G108" s="311">
        <f t="shared" si="10"/>
        <v>0</v>
      </c>
      <c r="H108" s="311">
        <f t="shared" si="15"/>
        <v>0</v>
      </c>
      <c r="I108" s="300">
        <f t="shared" si="16"/>
        <v>0</v>
      </c>
      <c r="J108" s="300">
        <f t="shared" si="17"/>
        <v>0</v>
      </c>
    </row>
    <row r="109" spans="1:10" x14ac:dyDescent="0.2">
      <c r="A109" s="307">
        <f>IF('Sep08'!$M142=" ",0,ROUND('Sep08'!$M142,0))</f>
        <v>0</v>
      </c>
      <c r="B109" s="307">
        <f t="shared" si="9"/>
        <v>390</v>
      </c>
      <c r="C109" s="300">
        <f t="shared" si="11"/>
        <v>0</v>
      </c>
      <c r="D109" s="300">
        <f t="shared" si="12"/>
        <v>0</v>
      </c>
      <c r="E109" s="311">
        <f t="shared" si="13"/>
        <v>0</v>
      </c>
      <c r="F109" s="311">
        <f t="shared" si="14"/>
        <v>0</v>
      </c>
      <c r="G109" s="311">
        <f t="shared" si="10"/>
        <v>0</v>
      </c>
      <c r="H109" s="311">
        <f t="shared" si="15"/>
        <v>0</v>
      </c>
      <c r="I109" s="300">
        <f t="shared" si="16"/>
        <v>0</v>
      </c>
      <c r="J109" s="300">
        <f t="shared" si="17"/>
        <v>0</v>
      </c>
    </row>
    <row r="110" spans="1:10" x14ac:dyDescent="0.2">
      <c r="A110" s="307">
        <f>IF('Sep08'!$M143=" ",0,ROUND('Sep08'!$M143,0))</f>
        <v>0</v>
      </c>
      <c r="B110" s="307">
        <f t="shared" si="9"/>
        <v>390</v>
      </c>
      <c r="C110" s="300">
        <f t="shared" si="11"/>
        <v>0</v>
      </c>
      <c r="D110" s="300">
        <f t="shared" si="12"/>
        <v>0</v>
      </c>
      <c r="E110" s="311">
        <f t="shared" si="13"/>
        <v>0</v>
      </c>
      <c r="F110" s="311">
        <f t="shared" si="14"/>
        <v>0</v>
      </c>
      <c r="G110" s="311">
        <f t="shared" si="10"/>
        <v>0</v>
      </c>
      <c r="H110" s="311">
        <f t="shared" si="15"/>
        <v>0</v>
      </c>
      <c r="I110" s="300">
        <f t="shared" si="16"/>
        <v>0</v>
      </c>
      <c r="J110" s="300">
        <f t="shared" si="17"/>
        <v>0</v>
      </c>
    </row>
    <row r="111" spans="1:10" x14ac:dyDescent="0.2">
      <c r="A111" s="307">
        <f>IF('Sep08'!$M144=" ",0,ROUND('Sep08'!$M144,0))</f>
        <v>0</v>
      </c>
      <c r="B111" s="307">
        <f t="shared" si="9"/>
        <v>390</v>
      </c>
      <c r="C111" s="300">
        <f t="shared" si="11"/>
        <v>0</v>
      </c>
      <c r="D111" s="300">
        <f t="shared" si="12"/>
        <v>0</v>
      </c>
      <c r="E111" s="311">
        <f t="shared" si="13"/>
        <v>0</v>
      </c>
      <c r="F111" s="311">
        <f t="shared" si="14"/>
        <v>0</v>
      </c>
      <c r="G111" s="311">
        <f t="shared" si="10"/>
        <v>0</v>
      </c>
      <c r="H111" s="311">
        <f t="shared" si="15"/>
        <v>0</v>
      </c>
      <c r="I111" s="300">
        <f t="shared" si="16"/>
        <v>0</v>
      </c>
      <c r="J111" s="300">
        <f t="shared" si="17"/>
        <v>0</v>
      </c>
    </row>
    <row r="112" spans="1:10" x14ac:dyDescent="0.2">
      <c r="A112" s="307">
        <f>IF('Sep08'!$M145=" ",0,ROUND('Sep08'!$M145,0))</f>
        <v>0</v>
      </c>
      <c r="B112" s="307">
        <f t="shared" si="9"/>
        <v>390</v>
      </c>
      <c r="C112" s="300">
        <f t="shared" si="11"/>
        <v>0</v>
      </c>
      <c r="D112" s="300">
        <f t="shared" si="12"/>
        <v>0</v>
      </c>
      <c r="E112" s="311">
        <f t="shared" si="13"/>
        <v>0</v>
      </c>
      <c r="F112" s="311">
        <f t="shared" si="14"/>
        <v>0</v>
      </c>
      <c r="G112" s="311">
        <f t="shared" si="10"/>
        <v>0</v>
      </c>
      <c r="H112" s="311">
        <f t="shared" si="15"/>
        <v>0</v>
      </c>
      <c r="I112" s="300">
        <f t="shared" si="16"/>
        <v>0</v>
      </c>
      <c r="J112" s="300">
        <f t="shared" si="17"/>
        <v>0</v>
      </c>
    </row>
    <row r="113" spans="1:10" x14ac:dyDescent="0.2">
      <c r="A113" s="307">
        <f>IF('Sep08'!$M146=" ",0,ROUND('Sep08'!$M146,0))</f>
        <v>0</v>
      </c>
      <c r="B113" s="307">
        <f t="shared" si="9"/>
        <v>390</v>
      </c>
      <c r="C113" s="300">
        <f t="shared" si="11"/>
        <v>0</v>
      </c>
      <c r="D113" s="300">
        <f t="shared" si="12"/>
        <v>0</v>
      </c>
      <c r="E113" s="311">
        <f t="shared" si="13"/>
        <v>0</v>
      </c>
      <c r="F113" s="311">
        <f t="shared" si="14"/>
        <v>0</v>
      </c>
      <c r="G113" s="311">
        <f t="shared" si="10"/>
        <v>0</v>
      </c>
      <c r="H113" s="311">
        <f t="shared" si="15"/>
        <v>0</v>
      </c>
      <c r="I113" s="300">
        <f t="shared" si="16"/>
        <v>0</v>
      </c>
      <c r="J113" s="300">
        <f t="shared" si="17"/>
        <v>0</v>
      </c>
    </row>
    <row r="114" spans="1:10" x14ac:dyDescent="0.2">
      <c r="A114" s="307">
        <f>IF('Sep08'!$M147=" ",0,ROUND('Sep08'!$M147,0))</f>
        <v>0</v>
      </c>
      <c r="B114" s="307">
        <f t="shared" si="9"/>
        <v>390</v>
      </c>
      <c r="C114" s="300">
        <f t="shared" si="11"/>
        <v>0</v>
      </c>
      <c r="D114" s="300">
        <f t="shared" si="12"/>
        <v>0</v>
      </c>
      <c r="E114" s="311">
        <f t="shared" si="13"/>
        <v>0</v>
      </c>
      <c r="F114" s="311">
        <f t="shared" si="14"/>
        <v>0</v>
      </c>
      <c r="G114" s="311">
        <f t="shared" si="10"/>
        <v>0</v>
      </c>
      <c r="H114" s="311">
        <f t="shared" si="15"/>
        <v>0</v>
      </c>
      <c r="I114" s="300">
        <f t="shared" si="16"/>
        <v>0</v>
      </c>
      <c r="J114" s="300">
        <f t="shared" si="17"/>
        <v>0</v>
      </c>
    </row>
    <row r="115" spans="1:10" x14ac:dyDescent="0.2">
      <c r="A115" s="307">
        <f>IF('Sep08'!$M148=" ",0,ROUND('Sep08'!$M148,0))</f>
        <v>0</v>
      </c>
      <c r="B115" s="307">
        <f t="shared" si="9"/>
        <v>390</v>
      </c>
      <c r="C115" s="300">
        <f t="shared" si="11"/>
        <v>0</v>
      </c>
      <c r="D115" s="300">
        <f t="shared" si="12"/>
        <v>0</v>
      </c>
      <c r="E115" s="311">
        <f t="shared" si="13"/>
        <v>0</v>
      </c>
      <c r="F115" s="311">
        <f t="shared" si="14"/>
        <v>0</v>
      </c>
      <c r="G115" s="311">
        <f t="shared" si="10"/>
        <v>0</v>
      </c>
      <c r="H115" s="311">
        <f t="shared" si="15"/>
        <v>0</v>
      </c>
      <c r="I115" s="300">
        <f t="shared" si="16"/>
        <v>0</v>
      </c>
      <c r="J115" s="300">
        <f t="shared" si="17"/>
        <v>0</v>
      </c>
    </row>
    <row r="116" spans="1:10" x14ac:dyDescent="0.2">
      <c r="A116" s="307">
        <f>IF('Sep08'!$M149=" ",0,ROUND('Sep08'!$M149,0))</f>
        <v>0</v>
      </c>
      <c r="B116" s="307">
        <f t="shared" si="9"/>
        <v>390</v>
      </c>
      <c r="C116" s="300">
        <f t="shared" si="11"/>
        <v>0</v>
      </c>
      <c r="D116" s="300">
        <f t="shared" si="12"/>
        <v>0</v>
      </c>
      <c r="E116" s="311">
        <f t="shared" si="13"/>
        <v>0</v>
      </c>
      <c r="F116" s="311">
        <f t="shared" si="14"/>
        <v>0</v>
      </c>
      <c r="G116" s="311">
        <f t="shared" si="10"/>
        <v>0</v>
      </c>
      <c r="H116" s="311">
        <f t="shared" si="15"/>
        <v>0</v>
      </c>
      <c r="I116" s="300">
        <f t="shared" si="16"/>
        <v>0</v>
      </c>
      <c r="J116" s="300">
        <f t="shared" si="17"/>
        <v>0</v>
      </c>
    </row>
    <row r="117" spans="1:10" x14ac:dyDescent="0.2">
      <c r="A117" s="307">
        <f>IF('Sep08'!$M150=" ",0,ROUND('Sep08'!$M150,0))</f>
        <v>0</v>
      </c>
      <c r="B117" s="307">
        <f t="shared" si="9"/>
        <v>390</v>
      </c>
      <c r="C117" s="300">
        <f t="shared" si="11"/>
        <v>0</v>
      </c>
      <c r="D117" s="300">
        <f t="shared" si="12"/>
        <v>0</v>
      </c>
      <c r="E117" s="311">
        <f t="shared" si="13"/>
        <v>0</v>
      </c>
      <c r="F117" s="311">
        <f t="shared" si="14"/>
        <v>0</v>
      </c>
      <c r="G117" s="311">
        <f t="shared" si="10"/>
        <v>0</v>
      </c>
      <c r="H117" s="311">
        <f t="shared" si="15"/>
        <v>0</v>
      </c>
      <c r="I117" s="300">
        <f t="shared" si="16"/>
        <v>0</v>
      </c>
      <c r="J117" s="300">
        <f t="shared" si="17"/>
        <v>0</v>
      </c>
    </row>
    <row r="118" spans="1:10" x14ac:dyDescent="0.2">
      <c r="A118" s="307">
        <f>IF('Sep08'!$M151=" ",0,ROUND('Sep08'!$M151,0))</f>
        <v>0</v>
      </c>
      <c r="B118" s="307">
        <f t="shared" si="9"/>
        <v>390</v>
      </c>
      <c r="C118" s="300">
        <f t="shared" si="11"/>
        <v>0</v>
      </c>
      <c r="D118" s="300">
        <f t="shared" si="12"/>
        <v>0</v>
      </c>
      <c r="E118" s="311">
        <f t="shared" si="13"/>
        <v>0</v>
      </c>
      <c r="F118" s="311">
        <f t="shared" si="14"/>
        <v>0</v>
      </c>
      <c r="G118" s="311">
        <f t="shared" si="10"/>
        <v>0</v>
      </c>
      <c r="H118" s="311">
        <f t="shared" si="15"/>
        <v>0</v>
      </c>
      <c r="I118" s="300">
        <f t="shared" si="16"/>
        <v>0</v>
      </c>
      <c r="J118" s="300">
        <f t="shared" si="17"/>
        <v>0</v>
      </c>
    </row>
    <row r="119" spans="1:10" x14ac:dyDescent="0.2">
      <c r="A119" s="307">
        <f>IF('Sep08'!$M152=" ",0,ROUND('Sep08'!$M152,0))</f>
        <v>0</v>
      </c>
      <c r="B119" s="307">
        <f t="shared" si="9"/>
        <v>390</v>
      </c>
      <c r="C119" s="300">
        <f t="shared" si="11"/>
        <v>0</v>
      </c>
      <c r="D119" s="300">
        <f t="shared" si="12"/>
        <v>0</v>
      </c>
      <c r="E119" s="311">
        <f t="shared" si="13"/>
        <v>0</v>
      </c>
      <c r="F119" s="311">
        <f t="shared" si="14"/>
        <v>0</v>
      </c>
      <c r="G119" s="311">
        <f t="shared" si="10"/>
        <v>0</v>
      </c>
      <c r="H119" s="311">
        <f t="shared" si="15"/>
        <v>0</v>
      </c>
      <c r="I119" s="300">
        <f t="shared" si="16"/>
        <v>0</v>
      </c>
      <c r="J119" s="300">
        <f t="shared" si="17"/>
        <v>0</v>
      </c>
    </row>
    <row r="120" spans="1:10" x14ac:dyDescent="0.2">
      <c r="A120" s="307">
        <f>IF('Sep08'!$M153=" ",0,ROUND('Sep08'!$M153,0))</f>
        <v>0</v>
      </c>
      <c r="B120" s="307">
        <f t="shared" si="9"/>
        <v>390</v>
      </c>
      <c r="C120" s="300">
        <f t="shared" si="11"/>
        <v>0</v>
      </c>
      <c r="D120" s="300">
        <f t="shared" si="12"/>
        <v>0</v>
      </c>
      <c r="E120" s="311">
        <f t="shared" si="13"/>
        <v>0</v>
      </c>
      <c r="F120" s="311">
        <f t="shared" si="14"/>
        <v>0</v>
      </c>
      <c r="G120" s="311">
        <f t="shared" si="10"/>
        <v>0</v>
      </c>
      <c r="H120" s="311">
        <f t="shared" si="15"/>
        <v>0</v>
      </c>
      <c r="I120" s="300">
        <f t="shared" si="16"/>
        <v>0</v>
      </c>
      <c r="J120" s="300">
        <f t="shared" si="17"/>
        <v>0</v>
      </c>
    </row>
    <row r="121" spans="1:10" x14ac:dyDescent="0.2">
      <c r="A121" s="307">
        <f>IF('Sep08'!$M154=" ",0,ROUND('Sep08'!$M154,0))</f>
        <v>0</v>
      </c>
      <c r="B121" s="307">
        <f t="shared" si="9"/>
        <v>390</v>
      </c>
      <c r="C121" s="300">
        <f t="shared" si="11"/>
        <v>0</v>
      </c>
      <c r="D121" s="300">
        <f t="shared" si="12"/>
        <v>0</v>
      </c>
      <c r="E121" s="311">
        <f t="shared" si="13"/>
        <v>0</v>
      </c>
      <c r="F121" s="311">
        <f t="shared" si="14"/>
        <v>0</v>
      </c>
      <c r="G121" s="311">
        <f t="shared" si="10"/>
        <v>0</v>
      </c>
      <c r="H121" s="311">
        <f t="shared" si="15"/>
        <v>0</v>
      </c>
      <c r="I121" s="300">
        <f t="shared" si="16"/>
        <v>0</v>
      </c>
      <c r="J121" s="300">
        <f t="shared" si="17"/>
        <v>0</v>
      </c>
    </row>
    <row r="122" spans="1:10" x14ac:dyDescent="0.2">
      <c r="A122" s="307">
        <f>IF('Sep08'!$M155=" ",0,ROUND('Sep08'!$M155,0))</f>
        <v>0</v>
      </c>
      <c r="B122" s="307">
        <f t="shared" si="9"/>
        <v>390</v>
      </c>
      <c r="C122" s="300">
        <f t="shared" si="11"/>
        <v>0</v>
      </c>
      <c r="D122" s="300">
        <f t="shared" si="12"/>
        <v>0</v>
      </c>
      <c r="E122" s="311">
        <f t="shared" si="13"/>
        <v>0</v>
      </c>
      <c r="F122" s="311">
        <f t="shared" si="14"/>
        <v>0</v>
      </c>
      <c r="G122" s="311">
        <f t="shared" si="10"/>
        <v>0</v>
      </c>
      <c r="H122" s="311">
        <f t="shared" si="15"/>
        <v>0</v>
      </c>
      <c r="I122" s="300">
        <f t="shared" si="16"/>
        <v>0</v>
      </c>
      <c r="J122" s="300">
        <f t="shared" si="17"/>
        <v>0</v>
      </c>
    </row>
    <row r="123" spans="1:10" x14ac:dyDescent="0.2">
      <c r="A123" s="307">
        <f>IF('Oct08'!$M111=" ",0,ROUND('Oct08'!$M111,0))</f>
        <v>0</v>
      </c>
      <c r="B123" s="307">
        <f t="shared" si="9"/>
        <v>390</v>
      </c>
      <c r="C123" s="300">
        <f t="shared" si="11"/>
        <v>0</v>
      </c>
      <c r="D123" s="300">
        <f t="shared" si="12"/>
        <v>0</v>
      </c>
      <c r="E123" s="311">
        <f t="shared" si="13"/>
        <v>0</v>
      </c>
      <c r="F123" s="311">
        <f t="shared" si="14"/>
        <v>0</v>
      </c>
      <c r="G123" s="311">
        <f t="shared" si="10"/>
        <v>0</v>
      </c>
      <c r="H123" s="311">
        <f t="shared" si="15"/>
        <v>0</v>
      </c>
      <c r="I123" s="300">
        <f t="shared" si="16"/>
        <v>0</v>
      </c>
      <c r="J123" s="300">
        <f t="shared" si="17"/>
        <v>0</v>
      </c>
    </row>
    <row r="124" spans="1:10" x14ac:dyDescent="0.2">
      <c r="A124" s="307">
        <f>IF('Oct08'!$M112=" ",0,ROUND('Oct08'!$M112,0))</f>
        <v>0</v>
      </c>
      <c r="B124" s="307">
        <f t="shared" si="9"/>
        <v>390</v>
      </c>
      <c r="C124" s="300">
        <f t="shared" si="11"/>
        <v>0</v>
      </c>
      <c r="D124" s="300">
        <f t="shared" si="12"/>
        <v>0</v>
      </c>
      <c r="E124" s="311">
        <f t="shared" si="13"/>
        <v>0</v>
      </c>
      <c r="F124" s="311">
        <f t="shared" si="14"/>
        <v>0</v>
      </c>
      <c r="G124" s="311">
        <f t="shared" si="10"/>
        <v>0</v>
      </c>
      <c r="H124" s="311">
        <f t="shared" si="15"/>
        <v>0</v>
      </c>
      <c r="I124" s="300">
        <f t="shared" si="16"/>
        <v>0</v>
      </c>
      <c r="J124" s="300">
        <f t="shared" si="17"/>
        <v>0</v>
      </c>
    </row>
    <row r="125" spans="1:10" x14ac:dyDescent="0.2">
      <c r="A125" s="307">
        <f>IF('Oct08'!$M113=" ",0,ROUND('Oct08'!$M113,0))</f>
        <v>0</v>
      </c>
      <c r="B125" s="307">
        <f t="shared" si="9"/>
        <v>390</v>
      </c>
      <c r="C125" s="300">
        <f t="shared" si="11"/>
        <v>0</v>
      </c>
      <c r="D125" s="300">
        <f t="shared" si="12"/>
        <v>0</v>
      </c>
      <c r="E125" s="311">
        <f t="shared" si="13"/>
        <v>0</v>
      </c>
      <c r="F125" s="311">
        <f t="shared" si="14"/>
        <v>0</v>
      </c>
      <c r="G125" s="311">
        <f t="shared" si="10"/>
        <v>0</v>
      </c>
      <c r="H125" s="311">
        <f t="shared" si="15"/>
        <v>0</v>
      </c>
      <c r="I125" s="300">
        <f t="shared" si="16"/>
        <v>0</v>
      </c>
      <c r="J125" s="300">
        <f t="shared" si="17"/>
        <v>0</v>
      </c>
    </row>
    <row r="126" spans="1:10" x14ac:dyDescent="0.2">
      <c r="A126" s="307">
        <f>IF('Oct08'!$M114=" ",0,ROUND('Oct08'!$M114,0))</f>
        <v>0</v>
      </c>
      <c r="B126" s="307">
        <f t="shared" si="9"/>
        <v>390</v>
      </c>
      <c r="C126" s="300">
        <f t="shared" si="11"/>
        <v>0</v>
      </c>
      <c r="D126" s="300">
        <f t="shared" si="12"/>
        <v>0</v>
      </c>
      <c r="E126" s="311">
        <f t="shared" si="13"/>
        <v>0</v>
      </c>
      <c r="F126" s="311">
        <f t="shared" si="14"/>
        <v>0</v>
      </c>
      <c r="G126" s="311">
        <f t="shared" si="10"/>
        <v>0</v>
      </c>
      <c r="H126" s="311">
        <f t="shared" si="15"/>
        <v>0</v>
      </c>
      <c r="I126" s="300">
        <f t="shared" si="16"/>
        <v>0</v>
      </c>
      <c r="J126" s="300">
        <f t="shared" si="17"/>
        <v>0</v>
      </c>
    </row>
    <row r="127" spans="1:10" x14ac:dyDescent="0.2">
      <c r="A127" s="307">
        <f>IF('Oct08'!$M115=" ",0,ROUND('Oct08'!$M115,0))</f>
        <v>0</v>
      </c>
      <c r="B127" s="307">
        <f t="shared" si="9"/>
        <v>390</v>
      </c>
      <c r="C127" s="300">
        <f t="shared" si="11"/>
        <v>0</v>
      </c>
      <c r="D127" s="300">
        <f t="shared" si="12"/>
        <v>0</v>
      </c>
      <c r="E127" s="311">
        <f t="shared" si="13"/>
        <v>0</v>
      </c>
      <c r="F127" s="311">
        <f t="shared" si="14"/>
        <v>0</v>
      </c>
      <c r="G127" s="311">
        <f t="shared" si="10"/>
        <v>0</v>
      </c>
      <c r="H127" s="311">
        <f t="shared" si="15"/>
        <v>0</v>
      </c>
      <c r="I127" s="300">
        <f t="shared" si="16"/>
        <v>0</v>
      </c>
      <c r="J127" s="300">
        <f t="shared" si="17"/>
        <v>0</v>
      </c>
    </row>
    <row r="128" spans="1:10" x14ac:dyDescent="0.2">
      <c r="A128" s="307">
        <f>IF('Oct08'!$M116=" ",0,ROUND('Oct08'!$M116,0))</f>
        <v>0</v>
      </c>
      <c r="B128" s="307">
        <f t="shared" si="9"/>
        <v>390</v>
      </c>
      <c r="C128" s="300">
        <f t="shared" si="11"/>
        <v>0</v>
      </c>
      <c r="D128" s="300">
        <f t="shared" si="12"/>
        <v>0</v>
      </c>
      <c r="E128" s="311">
        <f t="shared" si="13"/>
        <v>0</v>
      </c>
      <c r="F128" s="311">
        <f t="shared" si="14"/>
        <v>0</v>
      </c>
      <c r="G128" s="311">
        <f t="shared" si="10"/>
        <v>0</v>
      </c>
      <c r="H128" s="311">
        <f t="shared" si="15"/>
        <v>0</v>
      </c>
      <c r="I128" s="300">
        <f t="shared" si="16"/>
        <v>0</v>
      </c>
      <c r="J128" s="300">
        <f t="shared" si="17"/>
        <v>0</v>
      </c>
    </row>
    <row r="129" spans="1:10" x14ac:dyDescent="0.2">
      <c r="A129" s="307">
        <f>IF('Oct08'!$M117=" ",0,ROUND('Oct08'!$M117,0))</f>
        <v>0</v>
      </c>
      <c r="B129" s="307">
        <f t="shared" si="9"/>
        <v>390</v>
      </c>
      <c r="C129" s="300">
        <f t="shared" si="11"/>
        <v>0</v>
      </c>
      <c r="D129" s="300">
        <f t="shared" si="12"/>
        <v>0</v>
      </c>
      <c r="E129" s="311">
        <f t="shared" si="13"/>
        <v>0</v>
      </c>
      <c r="F129" s="311">
        <f t="shared" si="14"/>
        <v>0</v>
      </c>
      <c r="G129" s="311">
        <f t="shared" si="10"/>
        <v>0</v>
      </c>
      <c r="H129" s="311">
        <f t="shared" si="15"/>
        <v>0</v>
      </c>
      <c r="I129" s="300">
        <f t="shared" si="16"/>
        <v>0</v>
      </c>
      <c r="J129" s="300">
        <f t="shared" si="17"/>
        <v>0</v>
      </c>
    </row>
    <row r="130" spans="1:10" x14ac:dyDescent="0.2">
      <c r="A130" s="307">
        <f>IF('Oct08'!$M118=" ",0,ROUND('Oct08'!$M118,0))</f>
        <v>0</v>
      </c>
      <c r="B130" s="307">
        <f t="shared" si="9"/>
        <v>390</v>
      </c>
      <c r="C130" s="300">
        <f t="shared" si="11"/>
        <v>0</v>
      </c>
      <c r="D130" s="300">
        <f t="shared" si="12"/>
        <v>0</v>
      </c>
      <c r="E130" s="311">
        <f t="shared" si="13"/>
        <v>0</v>
      </c>
      <c r="F130" s="311">
        <f t="shared" si="14"/>
        <v>0</v>
      </c>
      <c r="G130" s="311">
        <f t="shared" si="10"/>
        <v>0</v>
      </c>
      <c r="H130" s="311">
        <f t="shared" si="15"/>
        <v>0</v>
      </c>
      <c r="I130" s="300">
        <f t="shared" si="16"/>
        <v>0</v>
      </c>
      <c r="J130" s="300">
        <f t="shared" si="17"/>
        <v>0</v>
      </c>
    </row>
    <row r="131" spans="1:10" x14ac:dyDescent="0.2">
      <c r="A131" s="307">
        <f>IF('Oct08'!$M119=" ",0,ROUND('Oct08'!$M119,0))</f>
        <v>0</v>
      </c>
      <c r="B131" s="307">
        <f t="shared" si="9"/>
        <v>390</v>
      </c>
      <c r="C131" s="300">
        <f t="shared" si="11"/>
        <v>0</v>
      </c>
      <c r="D131" s="300">
        <f t="shared" si="12"/>
        <v>0</v>
      </c>
      <c r="E131" s="311">
        <f t="shared" si="13"/>
        <v>0</v>
      </c>
      <c r="F131" s="311">
        <f t="shared" si="14"/>
        <v>0</v>
      </c>
      <c r="G131" s="311">
        <f t="shared" si="10"/>
        <v>0</v>
      </c>
      <c r="H131" s="311">
        <f t="shared" si="15"/>
        <v>0</v>
      </c>
      <c r="I131" s="300">
        <f t="shared" si="16"/>
        <v>0</v>
      </c>
      <c r="J131" s="300">
        <f t="shared" si="17"/>
        <v>0</v>
      </c>
    </row>
    <row r="132" spans="1:10" x14ac:dyDescent="0.2">
      <c r="A132" s="307">
        <f>IF('Oct08'!$M120=" ",0,ROUND('Oct08'!$M120,0))</f>
        <v>0</v>
      </c>
      <c r="B132" s="307">
        <f t="shared" ref="B132:B195" si="18">B$1</f>
        <v>390</v>
      </c>
      <c r="C132" s="300">
        <f t="shared" si="11"/>
        <v>0</v>
      </c>
      <c r="D132" s="300">
        <f t="shared" si="12"/>
        <v>0</v>
      </c>
      <c r="E132" s="311">
        <f t="shared" si="13"/>
        <v>0</v>
      </c>
      <c r="F132" s="311">
        <f t="shared" si="14"/>
        <v>0</v>
      </c>
      <c r="G132" s="311">
        <f t="shared" ref="G132:G195" si="19">G$1</f>
        <v>0</v>
      </c>
      <c r="H132" s="311">
        <f t="shared" si="15"/>
        <v>0</v>
      </c>
      <c r="I132" s="300">
        <f t="shared" si="16"/>
        <v>0</v>
      </c>
      <c r="J132" s="300">
        <f t="shared" si="17"/>
        <v>0</v>
      </c>
    </row>
    <row r="133" spans="1:10" x14ac:dyDescent="0.2">
      <c r="A133" s="307">
        <f>IF('Oct08'!$M121=" ",0,ROUND('Oct08'!$M121,0))</f>
        <v>0</v>
      </c>
      <c r="B133" s="307">
        <f t="shared" si="18"/>
        <v>390</v>
      </c>
      <c r="C133" s="300">
        <f t="shared" ref="C133:C196" si="20">IF(A133&lt;B$1,0,IF(A133&lt;(B$1+C$1),A133-B133,C$1))</f>
        <v>0</v>
      </c>
      <c r="D133" s="300">
        <f t="shared" ref="D133:D196" si="21">IF(A133&gt;(B133+C133),A133-B133-C133,0)</f>
        <v>0</v>
      </c>
      <c r="E133" s="311">
        <f t="shared" ref="E133:E196" si="22">IF(A133&gt;D$1,(D$1-C$1-B$1)*E$1/100+(D133-D$1+C$1+B$1)*J$1/100,IF(D133&gt;0,D133*E$1/100,0))</f>
        <v>0</v>
      </c>
      <c r="F133" s="311">
        <f t="shared" ref="F133:F196" si="23">IF(A133&gt;D$1,(D$1-C$1-B$1)*F$1/100+(D133-D$1+C$1+B$1)*J$1/100,IF(D133&gt;0,D133*F$1/100,0))</f>
        <v>0</v>
      </c>
      <c r="G133" s="311">
        <f t="shared" si="19"/>
        <v>0</v>
      </c>
      <c r="H133" s="311">
        <f t="shared" ref="H133:H196" si="24">IF(A133&gt;D$1,(D$1-C$1-B$1)*H$1/100+(D133-D$1+C$1+B$1)*J$1/100,IF(D133&gt;0,D133*H$1/100,0))</f>
        <v>0</v>
      </c>
      <c r="I133" s="300">
        <f t="shared" ref="I133:I196" si="25">IF(D133&gt;0,D133*I$1/100,0)</f>
        <v>0</v>
      </c>
      <c r="J133" s="300">
        <f t="shared" ref="J133:J196" si="26">E133+I133</f>
        <v>0</v>
      </c>
    </row>
    <row r="134" spans="1:10" x14ac:dyDescent="0.2">
      <c r="A134" s="307">
        <f>IF('Oct08'!$M122=" ",0,ROUND('Oct08'!$M122,0))</f>
        <v>0</v>
      </c>
      <c r="B134" s="307">
        <f t="shared" si="18"/>
        <v>390</v>
      </c>
      <c r="C134" s="300">
        <f t="shared" si="20"/>
        <v>0</v>
      </c>
      <c r="D134" s="300">
        <f t="shared" si="21"/>
        <v>0</v>
      </c>
      <c r="E134" s="311">
        <f t="shared" si="22"/>
        <v>0</v>
      </c>
      <c r="F134" s="311">
        <f t="shared" si="23"/>
        <v>0</v>
      </c>
      <c r="G134" s="311">
        <f t="shared" si="19"/>
        <v>0</v>
      </c>
      <c r="H134" s="311">
        <f t="shared" si="24"/>
        <v>0</v>
      </c>
      <c r="I134" s="300">
        <f t="shared" si="25"/>
        <v>0</v>
      </c>
      <c r="J134" s="300">
        <f t="shared" si="26"/>
        <v>0</v>
      </c>
    </row>
    <row r="135" spans="1:10" x14ac:dyDescent="0.2">
      <c r="A135" s="307">
        <f>IF('Oct08'!$M123=" ",0,ROUND('Oct08'!$M123,0))</f>
        <v>0</v>
      </c>
      <c r="B135" s="307">
        <f t="shared" si="18"/>
        <v>390</v>
      </c>
      <c r="C135" s="300">
        <f t="shared" si="20"/>
        <v>0</v>
      </c>
      <c r="D135" s="300">
        <f t="shared" si="21"/>
        <v>0</v>
      </c>
      <c r="E135" s="311">
        <f t="shared" si="22"/>
        <v>0</v>
      </c>
      <c r="F135" s="311">
        <f t="shared" si="23"/>
        <v>0</v>
      </c>
      <c r="G135" s="311">
        <f t="shared" si="19"/>
        <v>0</v>
      </c>
      <c r="H135" s="311">
        <f t="shared" si="24"/>
        <v>0</v>
      </c>
      <c r="I135" s="300">
        <f t="shared" si="25"/>
        <v>0</v>
      </c>
      <c r="J135" s="300">
        <f t="shared" si="26"/>
        <v>0</v>
      </c>
    </row>
    <row r="136" spans="1:10" x14ac:dyDescent="0.2">
      <c r="A136" s="307">
        <f>IF('Oct08'!$M124=" ",0,ROUND('Oct08'!$M124,0))</f>
        <v>0</v>
      </c>
      <c r="B136" s="307">
        <f t="shared" si="18"/>
        <v>390</v>
      </c>
      <c r="C136" s="300">
        <f t="shared" si="20"/>
        <v>0</v>
      </c>
      <c r="D136" s="300">
        <f t="shared" si="21"/>
        <v>0</v>
      </c>
      <c r="E136" s="311">
        <f t="shared" si="22"/>
        <v>0</v>
      </c>
      <c r="F136" s="311">
        <f t="shared" si="23"/>
        <v>0</v>
      </c>
      <c r="G136" s="311">
        <f t="shared" si="19"/>
        <v>0</v>
      </c>
      <c r="H136" s="311">
        <f t="shared" si="24"/>
        <v>0</v>
      </c>
      <c r="I136" s="300">
        <f t="shared" si="25"/>
        <v>0</v>
      </c>
      <c r="J136" s="300">
        <f t="shared" si="26"/>
        <v>0</v>
      </c>
    </row>
    <row r="137" spans="1:10" x14ac:dyDescent="0.2">
      <c r="A137" s="307">
        <f>IF('Oct08'!$M125=" ",0,ROUND('Oct08'!$M125,0))</f>
        <v>0</v>
      </c>
      <c r="B137" s="307">
        <f t="shared" si="18"/>
        <v>390</v>
      </c>
      <c r="C137" s="300">
        <f t="shared" si="20"/>
        <v>0</v>
      </c>
      <c r="D137" s="300">
        <f t="shared" si="21"/>
        <v>0</v>
      </c>
      <c r="E137" s="311">
        <f t="shared" si="22"/>
        <v>0</v>
      </c>
      <c r="F137" s="311">
        <f t="shared" si="23"/>
        <v>0</v>
      </c>
      <c r="G137" s="311">
        <f t="shared" si="19"/>
        <v>0</v>
      </c>
      <c r="H137" s="311">
        <f t="shared" si="24"/>
        <v>0</v>
      </c>
      <c r="I137" s="300">
        <f t="shared" si="25"/>
        <v>0</v>
      </c>
      <c r="J137" s="300">
        <f t="shared" si="26"/>
        <v>0</v>
      </c>
    </row>
    <row r="138" spans="1:10" x14ac:dyDescent="0.2">
      <c r="A138" s="307">
        <f>IF('Oct08'!$M126=" ",0,ROUND('Oct08'!$M126,0))</f>
        <v>0</v>
      </c>
      <c r="B138" s="307">
        <f t="shared" si="18"/>
        <v>390</v>
      </c>
      <c r="C138" s="300">
        <f t="shared" si="20"/>
        <v>0</v>
      </c>
      <c r="D138" s="300">
        <f t="shared" si="21"/>
        <v>0</v>
      </c>
      <c r="E138" s="311">
        <f t="shared" si="22"/>
        <v>0</v>
      </c>
      <c r="F138" s="311">
        <f t="shared" si="23"/>
        <v>0</v>
      </c>
      <c r="G138" s="311">
        <f t="shared" si="19"/>
        <v>0</v>
      </c>
      <c r="H138" s="311">
        <f t="shared" si="24"/>
        <v>0</v>
      </c>
      <c r="I138" s="300">
        <f t="shared" si="25"/>
        <v>0</v>
      </c>
      <c r="J138" s="300">
        <f t="shared" si="26"/>
        <v>0</v>
      </c>
    </row>
    <row r="139" spans="1:10" x14ac:dyDescent="0.2">
      <c r="A139" s="307">
        <f>IF('Oct08'!$M127=" ",0,ROUND('Oct08'!$M127,0))</f>
        <v>0</v>
      </c>
      <c r="B139" s="307">
        <f t="shared" si="18"/>
        <v>390</v>
      </c>
      <c r="C139" s="300">
        <f t="shared" si="20"/>
        <v>0</v>
      </c>
      <c r="D139" s="300">
        <f t="shared" si="21"/>
        <v>0</v>
      </c>
      <c r="E139" s="311">
        <f t="shared" si="22"/>
        <v>0</v>
      </c>
      <c r="F139" s="311">
        <f t="shared" si="23"/>
        <v>0</v>
      </c>
      <c r="G139" s="311">
        <f t="shared" si="19"/>
        <v>0</v>
      </c>
      <c r="H139" s="311">
        <f t="shared" si="24"/>
        <v>0</v>
      </c>
      <c r="I139" s="300">
        <f t="shared" si="25"/>
        <v>0</v>
      </c>
      <c r="J139" s="300">
        <f t="shared" si="26"/>
        <v>0</v>
      </c>
    </row>
    <row r="140" spans="1:10" x14ac:dyDescent="0.2">
      <c r="A140" s="307">
        <f>IF('Oct08'!$M128=" ",0,ROUND('Oct08'!$M128,0))</f>
        <v>0</v>
      </c>
      <c r="B140" s="307">
        <f t="shared" si="18"/>
        <v>390</v>
      </c>
      <c r="C140" s="300">
        <f t="shared" si="20"/>
        <v>0</v>
      </c>
      <c r="D140" s="300">
        <f t="shared" si="21"/>
        <v>0</v>
      </c>
      <c r="E140" s="311">
        <f t="shared" si="22"/>
        <v>0</v>
      </c>
      <c r="F140" s="311">
        <f t="shared" si="23"/>
        <v>0</v>
      </c>
      <c r="G140" s="311">
        <f t="shared" si="19"/>
        <v>0</v>
      </c>
      <c r="H140" s="311">
        <f t="shared" si="24"/>
        <v>0</v>
      </c>
      <c r="I140" s="300">
        <f t="shared" si="25"/>
        <v>0</v>
      </c>
      <c r="J140" s="300">
        <f t="shared" si="26"/>
        <v>0</v>
      </c>
    </row>
    <row r="141" spans="1:10" x14ac:dyDescent="0.2">
      <c r="A141" s="307">
        <f>IF('Oct08'!$M129=" ",0,ROUND('Oct08'!$M129,0))</f>
        <v>0</v>
      </c>
      <c r="B141" s="307">
        <f t="shared" si="18"/>
        <v>390</v>
      </c>
      <c r="C141" s="300">
        <f t="shared" si="20"/>
        <v>0</v>
      </c>
      <c r="D141" s="300">
        <f t="shared" si="21"/>
        <v>0</v>
      </c>
      <c r="E141" s="311">
        <f t="shared" si="22"/>
        <v>0</v>
      </c>
      <c r="F141" s="311">
        <f t="shared" si="23"/>
        <v>0</v>
      </c>
      <c r="G141" s="311">
        <f t="shared" si="19"/>
        <v>0</v>
      </c>
      <c r="H141" s="311">
        <f t="shared" si="24"/>
        <v>0</v>
      </c>
      <c r="I141" s="300">
        <f t="shared" si="25"/>
        <v>0</v>
      </c>
      <c r="J141" s="300">
        <f t="shared" si="26"/>
        <v>0</v>
      </c>
    </row>
    <row r="142" spans="1:10" x14ac:dyDescent="0.2">
      <c r="A142" s="307">
        <f>IF('Oct08'!$M130=" ",0,ROUND('Oct08'!$M130,0))</f>
        <v>0</v>
      </c>
      <c r="B142" s="307">
        <f t="shared" si="18"/>
        <v>390</v>
      </c>
      <c r="C142" s="300">
        <f t="shared" si="20"/>
        <v>0</v>
      </c>
      <c r="D142" s="300">
        <f t="shared" si="21"/>
        <v>0</v>
      </c>
      <c r="E142" s="311">
        <f t="shared" si="22"/>
        <v>0</v>
      </c>
      <c r="F142" s="311">
        <f t="shared" si="23"/>
        <v>0</v>
      </c>
      <c r="G142" s="311">
        <f t="shared" si="19"/>
        <v>0</v>
      </c>
      <c r="H142" s="311">
        <f t="shared" si="24"/>
        <v>0</v>
      </c>
      <c r="I142" s="300">
        <f t="shared" si="25"/>
        <v>0</v>
      </c>
      <c r="J142" s="300">
        <f t="shared" si="26"/>
        <v>0</v>
      </c>
    </row>
    <row r="143" spans="1:10" x14ac:dyDescent="0.2">
      <c r="A143" s="307">
        <f>IF('Nov08'!$M111=" ",0,ROUND('Nov08'!$M111,0))</f>
        <v>0</v>
      </c>
      <c r="B143" s="307">
        <f t="shared" si="18"/>
        <v>390</v>
      </c>
      <c r="C143" s="300">
        <f t="shared" si="20"/>
        <v>0</v>
      </c>
      <c r="D143" s="300">
        <f t="shared" si="21"/>
        <v>0</v>
      </c>
      <c r="E143" s="311">
        <f t="shared" si="22"/>
        <v>0</v>
      </c>
      <c r="F143" s="311">
        <f t="shared" si="23"/>
        <v>0</v>
      </c>
      <c r="G143" s="311">
        <f t="shared" si="19"/>
        <v>0</v>
      </c>
      <c r="H143" s="311">
        <f t="shared" si="24"/>
        <v>0</v>
      </c>
      <c r="I143" s="300">
        <f t="shared" si="25"/>
        <v>0</v>
      </c>
      <c r="J143" s="300">
        <f t="shared" si="26"/>
        <v>0</v>
      </c>
    </row>
    <row r="144" spans="1:10" x14ac:dyDescent="0.2">
      <c r="A144" s="307">
        <f>IF('Nov08'!$M112=" ",0,ROUND('Nov08'!$M112,0))</f>
        <v>0</v>
      </c>
      <c r="B144" s="307">
        <f t="shared" si="18"/>
        <v>390</v>
      </c>
      <c r="C144" s="300">
        <f t="shared" si="20"/>
        <v>0</v>
      </c>
      <c r="D144" s="300">
        <f t="shared" si="21"/>
        <v>0</v>
      </c>
      <c r="E144" s="311">
        <f t="shared" si="22"/>
        <v>0</v>
      </c>
      <c r="F144" s="311">
        <f t="shared" si="23"/>
        <v>0</v>
      </c>
      <c r="G144" s="311">
        <f t="shared" si="19"/>
        <v>0</v>
      </c>
      <c r="H144" s="311">
        <f t="shared" si="24"/>
        <v>0</v>
      </c>
      <c r="I144" s="300">
        <f t="shared" si="25"/>
        <v>0</v>
      </c>
      <c r="J144" s="300">
        <f t="shared" si="26"/>
        <v>0</v>
      </c>
    </row>
    <row r="145" spans="1:10" x14ac:dyDescent="0.2">
      <c r="A145" s="307">
        <f>IF('Nov08'!$M113=" ",0,ROUND('Nov08'!$M113,0))</f>
        <v>0</v>
      </c>
      <c r="B145" s="307">
        <f t="shared" si="18"/>
        <v>390</v>
      </c>
      <c r="C145" s="300">
        <f t="shared" si="20"/>
        <v>0</v>
      </c>
      <c r="D145" s="300">
        <f t="shared" si="21"/>
        <v>0</v>
      </c>
      <c r="E145" s="311">
        <f t="shared" si="22"/>
        <v>0</v>
      </c>
      <c r="F145" s="311">
        <f t="shared" si="23"/>
        <v>0</v>
      </c>
      <c r="G145" s="311">
        <f t="shared" si="19"/>
        <v>0</v>
      </c>
      <c r="H145" s="311">
        <f t="shared" si="24"/>
        <v>0</v>
      </c>
      <c r="I145" s="300">
        <f t="shared" si="25"/>
        <v>0</v>
      </c>
      <c r="J145" s="300">
        <f t="shared" si="26"/>
        <v>0</v>
      </c>
    </row>
    <row r="146" spans="1:10" x14ac:dyDescent="0.2">
      <c r="A146" s="307">
        <f>IF('Nov08'!$M114=" ",0,ROUND('Nov08'!$M114,0))</f>
        <v>0</v>
      </c>
      <c r="B146" s="307">
        <f t="shared" si="18"/>
        <v>390</v>
      </c>
      <c r="C146" s="300">
        <f t="shared" si="20"/>
        <v>0</v>
      </c>
      <c r="D146" s="300">
        <f t="shared" si="21"/>
        <v>0</v>
      </c>
      <c r="E146" s="311">
        <f t="shared" si="22"/>
        <v>0</v>
      </c>
      <c r="F146" s="311">
        <f t="shared" si="23"/>
        <v>0</v>
      </c>
      <c r="G146" s="311">
        <f t="shared" si="19"/>
        <v>0</v>
      </c>
      <c r="H146" s="311">
        <f t="shared" si="24"/>
        <v>0</v>
      </c>
      <c r="I146" s="300">
        <f t="shared" si="25"/>
        <v>0</v>
      </c>
      <c r="J146" s="300">
        <f t="shared" si="26"/>
        <v>0</v>
      </c>
    </row>
    <row r="147" spans="1:10" x14ac:dyDescent="0.2">
      <c r="A147" s="307">
        <f>IF('Nov08'!$M115=" ",0,ROUND('Nov08'!$M115,0))</f>
        <v>0</v>
      </c>
      <c r="B147" s="307">
        <f t="shared" si="18"/>
        <v>390</v>
      </c>
      <c r="C147" s="300">
        <f t="shared" si="20"/>
        <v>0</v>
      </c>
      <c r="D147" s="300">
        <f t="shared" si="21"/>
        <v>0</v>
      </c>
      <c r="E147" s="311">
        <f t="shared" si="22"/>
        <v>0</v>
      </c>
      <c r="F147" s="311">
        <f t="shared" si="23"/>
        <v>0</v>
      </c>
      <c r="G147" s="311">
        <f t="shared" si="19"/>
        <v>0</v>
      </c>
      <c r="H147" s="311">
        <f t="shared" si="24"/>
        <v>0</v>
      </c>
      <c r="I147" s="300">
        <f t="shared" si="25"/>
        <v>0</v>
      </c>
      <c r="J147" s="300">
        <f t="shared" si="26"/>
        <v>0</v>
      </c>
    </row>
    <row r="148" spans="1:10" x14ac:dyDescent="0.2">
      <c r="A148" s="307">
        <f>IF('Nov08'!$M116=" ",0,ROUND('Nov08'!$M116,0))</f>
        <v>0</v>
      </c>
      <c r="B148" s="307">
        <f t="shared" si="18"/>
        <v>390</v>
      </c>
      <c r="C148" s="300">
        <f t="shared" si="20"/>
        <v>0</v>
      </c>
      <c r="D148" s="300">
        <f t="shared" si="21"/>
        <v>0</v>
      </c>
      <c r="E148" s="311">
        <f t="shared" si="22"/>
        <v>0</v>
      </c>
      <c r="F148" s="311">
        <f t="shared" si="23"/>
        <v>0</v>
      </c>
      <c r="G148" s="311">
        <f t="shared" si="19"/>
        <v>0</v>
      </c>
      <c r="H148" s="311">
        <f t="shared" si="24"/>
        <v>0</v>
      </c>
      <c r="I148" s="300">
        <f t="shared" si="25"/>
        <v>0</v>
      </c>
      <c r="J148" s="300">
        <f t="shared" si="26"/>
        <v>0</v>
      </c>
    </row>
    <row r="149" spans="1:10" x14ac:dyDescent="0.2">
      <c r="A149" s="307">
        <f>IF('Nov08'!$M117=" ",0,ROUND('Nov08'!$M117,0))</f>
        <v>0</v>
      </c>
      <c r="B149" s="307">
        <f t="shared" si="18"/>
        <v>390</v>
      </c>
      <c r="C149" s="300">
        <f t="shared" si="20"/>
        <v>0</v>
      </c>
      <c r="D149" s="300">
        <f t="shared" si="21"/>
        <v>0</v>
      </c>
      <c r="E149" s="311">
        <f t="shared" si="22"/>
        <v>0</v>
      </c>
      <c r="F149" s="311">
        <f t="shared" si="23"/>
        <v>0</v>
      </c>
      <c r="G149" s="311">
        <f t="shared" si="19"/>
        <v>0</v>
      </c>
      <c r="H149" s="311">
        <f t="shared" si="24"/>
        <v>0</v>
      </c>
      <c r="I149" s="300">
        <f t="shared" si="25"/>
        <v>0</v>
      </c>
      <c r="J149" s="300">
        <f t="shared" si="26"/>
        <v>0</v>
      </c>
    </row>
    <row r="150" spans="1:10" x14ac:dyDescent="0.2">
      <c r="A150" s="307">
        <f>IF('Nov08'!$M118=" ",0,ROUND('Nov08'!$M118,0))</f>
        <v>0</v>
      </c>
      <c r="B150" s="307">
        <f t="shared" si="18"/>
        <v>390</v>
      </c>
      <c r="C150" s="300">
        <f t="shared" si="20"/>
        <v>0</v>
      </c>
      <c r="D150" s="300">
        <f t="shared" si="21"/>
        <v>0</v>
      </c>
      <c r="E150" s="311">
        <f t="shared" si="22"/>
        <v>0</v>
      </c>
      <c r="F150" s="311">
        <f t="shared" si="23"/>
        <v>0</v>
      </c>
      <c r="G150" s="311">
        <f t="shared" si="19"/>
        <v>0</v>
      </c>
      <c r="H150" s="311">
        <f t="shared" si="24"/>
        <v>0</v>
      </c>
      <c r="I150" s="300">
        <f t="shared" si="25"/>
        <v>0</v>
      </c>
      <c r="J150" s="300">
        <f t="shared" si="26"/>
        <v>0</v>
      </c>
    </row>
    <row r="151" spans="1:10" x14ac:dyDescent="0.2">
      <c r="A151" s="307">
        <f>IF('Nov08'!$M119=" ",0,ROUND('Nov08'!$M119,0))</f>
        <v>0</v>
      </c>
      <c r="B151" s="307">
        <f t="shared" si="18"/>
        <v>390</v>
      </c>
      <c r="C151" s="300">
        <f t="shared" si="20"/>
        <v>0</v>
      </c>
      <c r="D151" s="300">
        <f t="shared" si="21"/>
        <v>0</v>
      </c>
      <c r="E151" s="311">
        <f t="shared" si="22"/>
        <v>0</v>
      </c>
      <c r="F151" s="311">
        <f t="shared" si="23"/>
        <v>0</v>
      </c>
      <c r="G151" s="311">
        <f t="shared" si="19"/>
        <v>0</v>
      </c>
      <c r="H151" s="311">
        <f t="shared" si="24"/>
        <v>0</v>
      </c>
      <c r="I151" s="300">
        <f t="shared" si="25"/>
        <v>0</v>
      </c>
      <c r="J151" s="300">
        <f t="shared" si="26"/>
        <v>0</v>
      </c>
    </row>
    <row r="152" spans="1:10" x14ac:dyDescent="0.2">
      <c r="A152" s="307">
        <f>IF('Nov08'!$M120=" ",0,ROUND('Nov08'!$M120,0))</f>
        <v>0</v>
      </c>
      <c r="B152" s="307">
        <f t="shared" si="18"/>
        <v>390</v>
      </c>
      <c r="C152" s="300">
        <f t="shared" si="20"/>
        <v>0</v>
      </c>
      <c r="D152" s="300">
        <f t="shared" si="21"/>
        <v>0</v>
      </c>
      <c r="E152" s="311">
        <f t="shared" si="22"/>
        <v>0</v>
      </c>
      <c r="F152" s="311">
        <f t="shared" si="23"/>
        <v>0</v>
      </c>
      <c r="G152" s="311">
        <f t="shared" si="19"/>
        <v>0</v>
      </c>
      <c r="H152" s="311">
        <f t="shared" si="24"/>
        <v>0</v>
      </c>
      <c r="I152" s="300">
        <f t="shared" si="25"/>
        <v>0</v>
      </c>
      <c r="J152" s="300">
        <f t="shared" si="26"/>
        <v>0</v>
      </c>
    </row>
    <row r="153" spans="1:10" x14ac:dyDescent="0.2">
      <c r="A153" s="307">
        <f>IF('Nov08'!$M121=" ",0,ROUND('Nov08'!$M121,0))</f>
        <v>0</v>
      </c>
      <c r="B153" s="307">
        <f t="shared" si="18"/>
        <v>390</v>
      </c>
      <c r="C153" s="300">
        <f t="shared" si="20"/>
        <v>0</v>
      </c>
      <c r="D153" s="300">
        <f t="shared" si="21"/>
        <v>0</v>
      </c>
      <c r="E153" s="311">
        <f t="shared" si="22"/>
        <v>0</v>
      </c>
      <c r="F153" s="311">
        <f t="shared" si="23"/>
        <v>0</v>
      </c>
      <c r="G153" s="311">
        <f t="shared" si="19"/>
        <v>0</v>
      </c>
      <c r="H153" s="311">
        <f t="shared" si="24"/>
        <v>0</v>
      </c>
      <c r="I153" s="300">
        <f t="shared" si="25"/>
        <v>0</v>
      </c>
      <c r="J153" s="300">
        <f t="shared" si="26"/>
        <v>0</v>
      </c>
    </row>
    <row r="154" spans="1:10" x14ac:dyDescent="0.2">
      <c r="A154" s="307">
        <f>IF('Nov08'!$M122=" ",0,ROUND('Nov08'!$M122,0))</f>
        <v>0</v>
      </c>
      <c r="B154" s="307">
        <f t="shared" si="18"/>
        <v>390</v>
      </c>
      <c r="C154" s="300">
        <f t="shared" si="20"/>
        <v>0</v>
      </c>
      <c r="D154" s="300">
        <f t="shared" si="21"/>
        <v>0</v>
      </c>
      <c r="E154" s="311">
        <f t="shared" si="22"/>
        <v>0</v>
      </c>
      <c r="F154" s="311">
        <f t="shared" si="23"/>
        <v>0</v>
      </c>
      <c r="G154" s="311">
        <f t="shared" si="19"/>
        <v>0</v>
      </c>
      <c r="H154" s="311">
        <f t="shared" si="24"/>
        <v>0</v>
      </c>
      <c r="I154" s="300">
        <f t="shared" si="25"/>
        <v>0</v>
      </c>
      <c r="J154" s="300">
        <f t="shared" si="26"/>
        <v>0</v>
      </c>
    </row>
    <row r="155" spans="1:10" x14ac:dyDescent="0.2">
      <c r="A155" s="307">
        <f>IF('Nov08'!$M123=" ",0,ROUND('Nov08'!$M123,0))</f>
        <v>0</v>
      </c>
      <c r="B155" s="307">
        <f t="shared" si="18"/>
        <v>390</v>
      </c>
      <c r="C155" s="300">
        <f t="shared" si="20"/>
        <v>0</v>
      </c>
      <c r="D155" s="300">
        <f t="shared" si="21"/>
        <v>0</v>
      </c>
      <c r="E155" s="311">
        <f t="shared" si="22"/>
        <v>0</v>
      </c>
      <c r="F155" s="311">
        <f t="shared" si="23"/>
        <v>0</v>
      </c>
      <c r="G155" s="311">
        <f t="shared" si="19"/>
        <v>0</v>
      </c>
      <c r="H155" s="311">
        <f t="shared" si="24"/>
        <v>0</v>
      </c>
      <c r="I155" s="300">
        <f t="shared" si="25"/>
        <v>0</v>
      </c>
      <c r="J155" s="300">
        <f t="shared" si="26"/>
        <v>0</v>
      </c>
    </row>
    <row r="156" spans="1:10" x14ac:dyDescent="0.2">
      <c r="A156" s="307">
        <f>IF('Nov08'!$M124=" ",0,ROUND('Nov08'!$M124,0))</f>
        <v>0</v>
      </c>
      <c r="B156" s="307">
        <f t="shared" si="18"/>
        <v>390</v>
      </c>
      <c r="C156" s="300">
        <f t="shared" si="20"/>
        <v>0</v>
      </c>
      <c r="D156" s="300">
        <f t="shared" si="21"/>
        <v>0</v>
      </c>
      <c r="E156" s="311">
        <f t="shared" si="22"/>
        <v>0</v>
      </c>
      <c r="F156" s="311">
        <f t="shared" si="23"/>
        <v>0</v>
      </c>
      <c r="G156" s="311">
        <f t="shared" si="19"/>
        <v>0</v>
      </c>
      <c r="H156" s="311">
        <f t="shared" si="24"/>
        <v>0</v>
      </c>
      <c r="I156" s="300">
        <f t="shared" si="25"/>
        <v>0</v>
      </c>
      <c r="J156" s="300">
        <f t="shared" si="26"/>
        <v>0</v>
      </c>
    </row>
    <row r="157" spans="1:10" x14ac:dyDescent="0.2">
      <c r="A157" s="307">
        <f>IF('Nov08'!$M125=" ",0,ROUND('Nov08'!$M125,0))</f>
        <v>0</v>
      </c>
      <c r="B157" s="307">
        <f t="shared" si="18"/>
        <v>390</v>
      </c>
      <c r="C157" s="300">
        <f t="shared" si="20"/>
        <v>0</v>
      </c>
      <c r="D157" s="300">
        <f t="shared" si="21"/>
        <v>0</v>
      </c>
      <c r="E157" s="311">
        <f t="shared" si="22"/>
        <v>0</v>
      </c>
      <c r="F157" s="311">
        <f t="shared" si="23"/>
        <v>0</v>
      </c>
      <c r="G157" s="311">
        <f t="shared" si="19"/>
        <v>0</v>
      </c>
      <c r="H157" s="311">
        <f t="shared" si="24"/>
        <v>0</v>
      </c>
      <c r="I157" s="300">
        <f t="shared" si="25"/>
        <v>0</v>
      </c>
      <c r="J157" s="300">
        <f t="shared" si="26"/>
        <v>0</v>
      </c>
    </row>
    <row r="158" spans="1:10" x14ac:dyDescent="0.2">
      <c r="A158" s="307">
        <f>IF('Nov08'!$M126=" ",0,ROUND('Nov08'!$M126,0))</f>
        <v>0</v>
      </c>
      <c r="B158" s="307">
        <f t="shared" si="18"/>
        <v>390</v>
      </c>
      <c r="C158" s="300">
        <f t="shared" si="20"/>
        <v>0</v>
      </c>
      <c r="D158" s="300">
        <f t="shared" si="21"/>
        <v>0</v>
      </c>
      <c r="E158" s="311">
        <f t="shared" si="22"/>
        <v>0</v>
      </c>
      <c r="F158" s="311">
        <f t="shared" si="23"/>
        <v>0</v>
      </c>
      <c r="G158" s="311">
        <f t="shared" si="19"/>
        <v>0</v>
      </c>
      <c r="H158" s="311">
        <f t="shared" si="24"/>
        <v>0</v>
      </c>
      <c r="I158" s="300">
        <f t="shared" si="25"/>
        <v>0</v>
      </c>
      <c r="J158" s="300">
        <f t="shared" si="26"/>
        <v>0</v>
      </c>
    </row>
    <row r="159" spans="1:10" x14ac:dyDescent="0.2">
      <c r="A159" s="307">
        <f>IF('Nov08'!$M127=" ",0,ROUND('Nov08'!$M127,0))</f>
        <v>0</v>
      </c>
      <c r="B159" s="307">
        <f t="shared" si="18"/>
        <v>390</v>
      </c>
      <c r="C159" s="300">
        <f t="shared" si="20"/>
        <v>0</v>
      </c>
      <c r="D159" s="300">
        <f t="shared" si="21"/>
        <v>0</v>
      </c>
      <c r="E159" s="311">
        <f t="shared" si="22"/>
        <v>0</v>
      </c>
      <c r="F159" s="311">
        <f t="shared" si="23"/>
        <v>0</v>
      </c>
      <c r="G159" s="311">
        <f t="shared" si="19"/>
        <v>0</v>
      </c>
      <c r="H159" s="311">
        <f t="shared" si="24"/>
        <v>0</v>
      </c>
      <c r="I159" s="300">
        <f t="shared" si="25"/>
        <v>0</v>
      </c>
      <c r="J159" s="300">
        <f t="shared" si="26"/>
        <v>0</v>
      </c>
    </row>
    <row r="160" spans="1:10" x14ac:dyDescent="0.2">
      <c r="A160" s="307">
        <f>IF('Nov08'!$M128=" ",0,ROUND('Nov08'!$M128,0))</f>
        <v>0</v>
      </c>
      <c r="B160" s="307">
        <f t="shared" si="18"/>
        <v>390</v>
      </c>
      <c r="C160" s="300">
        <f t="shared" si="20"/>
        <v>0</v>
      </c>
      <c r="D160" s="300">
        <f t="shared" si="21"/>
        <v>0</v>
      </c>
      <c r="E160" s="311">
        <f t="shared" si="22"/>
        <v>0</v>
      </c>
      <c r="F160" s="311">
        <f t="shared" si="23"/>
        <v>0</v>
      </c>
      <c r="G160" s="311">
        <f t="shared" si="19"/>
        <v>0</v>
      </c>
      <c r="H160" s="311">
        <f t="shared" si="24"/>
        <v>0</v>
      </c>
      <c r="I160" s="300">
        <f t="shared" si="25"/>
        <v>0</v>
      </c>
      <c r="J160" s="300">
        <f t="shared" si="26"/>
        <v>0</v>
      </c>
    </row>
    <row r="161" spans="1:10" x14ac:dyDescent="0.2">
      <c r="A161" s="307">
        <f>IF('Nov08'!$M129=" ",0,ROUND('Nov08'!$M129,0))</f>
        <v>0</v>
      </c>
      <c r="B161" s="307">
        <f t="shared" si="18"/>
        <v>390</v>
      </c>
      <c r="C161" s="300">
        <f t="shared" si="20"/>
        <v>0</v>
      </c>
      <c r="D161" s="300">
        <f t="shared" si="21"/>
        <v>0</v>
      </c>
      <c r="E161" s="311">
        <f t="shared" si="22"/>
        <v>0</v>
      </c>
      <c r="F161" s="311">
        <f t="shared" si="23"/>
        <v>0</v>
      </c>
      <c r="G161" s="311">
        <f t="shared" si="19"/>
        <v>0</v>
      </c>
      <c r="H161" s="311">
        <f t="shared" si="24"/>
        <v>0</v>
      </c>
      <c r="I161" s="300">
        <f t="shared" si="25"/>
        <v>0</v>
      </c>
      <c r="J161" s="300">
        <f t="shared" si="26"/>
        <v>0</v>
      </c>
    </row>
    <row r="162" spans="1:10" x14ac:dyDescent="0.2">
      <c r="A162" s="307">
        <f>IF('Nov08'!$M130=" ",0,ROUND('Nov08'!$M130,0))</f>
        <v>0</v>
      </c>
      <c r="B162" s="307">
        <f t="shared" si="18"/>
        <v>390</v>
      </c>
      <c r="C162" s="300">
        <f t="shared" si="20"/>
        <v>0</v>
      </c>
      <c r="D162" s="300">
        <f t="shared" si="21"/>
        <v>0</v>
      </c>
      <c r="E162" s="311">
        <f t="shared" si="22"/>
        <v>0</v>
      </c>
      <c r="F162" s="311">
        <f t="shared" si="23"/>
        <v>0</v>
      </c>
      <c r="G162" s="311">
        <f t="shared" si="19"/>
        <v>0</v>
      </c>
      <c r="H162" s="311">
        <f t="shared" si="24"/>
        <v>0</v>
      </c>
      <c r="I162" s="300">
        <f t="shared" si="25"/>
        <v>0</v>
      </c>
      <c r="J162" s="300">
        <f t="shared" si="26"/>
        <v>0</v>
      </c>
    </row>
    <row r="163" spans="1:10" x14ac:dyDescent="0.2">
      <c r="A163" s="307">
        <f>IF('Dec08'!$M136=" ",0,ROUND('Dec08'!$M136,0))</f>
        <v>0</v>
      </c>
      <c r="B163" s="307">
        <f t="shared" si="18"/>
        <v>390</v>
      </c>
      <c r="C163" s="300">
        <f t="shared" si="20"/>
        <v>0</v>
      </c>
      <c r="D163" s="300">
        <f t="shared" si="21"/>
        <v>0</v>
      </c>
      <c r="E163" s="311">
        <f t="shared" si="22"/>
        <v>0</v>
      </c>
      <c r="F163" s="311">
        <f t="shared" si="23"/>
        <v>0</v>
      </c>
      <c r="G163" s="311">
        <f t="shared" si="19"/>
        <v>0</v>
      </c>
      <c r="H163" s="311">
        <f t="shared" si="24"/>
        <v>0</v>
      </c>
      <c r="I163" s="300">
        <f t="shared" si="25"/>
        <v>0</v>
      </c>
      <c r="J163" s="300">
        <f t="shared" si="26"/>
        <v>0</v>
      </c>
    </row>
    <row r="164" spans="1:10" x14ac:dyDescent="0.2">
      <c r="A164" s="307">
        <f>IF('Dec08'!$M137=" ",0,ROUND('Dec08'!$M137,0))</f>
        <v>0</v>
      </c>
      <c r="B164" s="307">
        <f t="shared" si="18"/>
        <v>390</v>
      </c>
      <c r="C164" s="300">
        <f t="shared" si="20"/>
        <v>0</v>
      </c>
      <c r="D164" s="300">
        <f t="shared" si="21"/>
        <v>0</v>
      </c>
      <c r="E164" s="311">
        <f t="shared" si="22"/>
        <v>0</v>
      </c>
      <c r="F164" s="311">
        <f t="shared" si="23"/>
        <v>0</v>
      </c>
      <c r="G164" s="311">
        <f t="shared" si="19"/>
        <v>0</v>
      </c>
      <c r="H164" s="311">
        <f t="shared" si="24"/>
        <v>0</v>
      </c>
      <c r="I164" s="300">
        <f t="shared" si="25"/>
        <v>0</v>
      </c>
      <c r="J164" s="300">
        <f t="shared" si="26"/>
        <v>0</v>
      </c>
    </row>
    <row r="165" spans="1:10" x14ac:dyDescent="0.2">
      <c r="A165" s="307">
        <f>IF('Dec08'!$M138=" ",0,ROUND('Dec08'!$M138,0))</f>
        <v>0</v>
      </c>
      <c r="B165" s="307">
        <f t="shared" si="18"/>
        <v>390</v>
      </c>
      <c r="C165" s="300">
        <f t="shared" si="20"/>
        <v>0</v>
      </c>
      <c r="D165" s="300">
        <f t="shared" si="21"/>
        <v>0</v>
      </c>
      <c r="E165" s="311">
        <f t="shared" si="22"/>
        <v>0</v>
      </c>
      <c r="F165" s="311">
        <f t="shared" si="23"/>
        <v>0</v>
      </c>
      <c r="G165" s="311">
        <f t="shared" si="19"/>
        <v>0</v>
      </c>
      <c r="H165" s="311">
        <f t="shared" si="24"/>
        <v>0</v>
      </c>
      <c r="I165" s="300">
        <f t="shared" si="25"/>
        <v>0</v>
      </c>
      <c r="J165" s="300">
        <f t="shared" si="26"/>
        <v>0</v>
      </c>
    </row>
    <row r="166" spans="1:10" x14ac:dyDescent="0.2">
      <c r="A166" s="307">
        <f>IF('Dec08'!$M139=" ",0,ROUND('Dec08'!$M139,0))</f>
        <v>0</v>
      </c>
      <c r="B166" s="307">
        <f t="shared" si="18"/>
        <v>390</v>
      </c>
      <c r="C166" s="300">
        <f t="shared" si="20"/>
        <v>0</v>
      </c>
      <c r="D166" s="300">
        <f t="shared" si="21"/>
        <v>0</v>
      </c>
      <c r="E166" s="311">
        <f t="shared" si="22"/>
        <v>0</v>
      </c>
      <c r="F166" s="311">
        <f t="shared" si="23"/>
        <v>0</v>
      </c>
      <c r="G166" s="311">
        <f t="shared" si="19"/>
        <v>0</v>
      </c>
      <c r="H166" s="311">
        <f t="shared" si="24"/>
        <v>0</v>
      </c>
      <c r="I166" s="300">
        <f t="shared" si="25"/>
        <v>0</v>
      </c>
      <c r="J166" s="300">
        <f t="shared" si="26"/>
        <v>0</v>
      </c>
    </row>
    <row r="167" spans="1:10" x14ac:dyDescent="0.2">
      <c r="A167" s="307">
        <f>IF('Dec08'!$M140=" ",0,ROUND('Dec08'!$M140,0))</f>
        <v>0</v>
      </c>
      <c r="B167" s="307">
        <f t="shared" si="18"/>
        <v>390</v>
      </c>
      <c r="C167" s="300">
        <f t="shared" si="20"/>
        <v>0</v>
      </c>
      <c r="D167" s="300">
        <f t="shared" si="21"/>
        <v>0</v>
      </c>
      <c r="E167" s="311">
        <f t="shared" si="22"/>
        <v>0</v>
      </c>
      <c r="F167" s="311">
        <f t="shared" si="23"/>
        <v>0</v>
      </c>
      <c r="G167" s="311">
        <f t="shared" si="19"/>
        <v>0</v>
      </c>
      <c r="H167" s="311">
        <f t="shared" si="24"/>
        <v>0</v>
      </c>
      <c r="I167" s="300">
        <f t="shared" si="25"/>
        <v>0</v>
      </c>
      <c r="J167" s="300">
        <f t="shared" si="26"/>
        <v>0</v>
      </c>
    </row>
    <row r="168" spans="1:10" x14ac:dyDescent="0.2">
      <c r="A168" s="307">
        <f>IF('Dec08'!$M141=" ",0,ROUND('Dec08'!$M141,0))</f>
        <v>0</v>
      </c>
      <c r="B168" s="307">
        <f t="shared" si="18"/>
        <v>390</v>
      </c>
      <c r="C168" s="300">
        <f t="shared" si="20"/>
        <v>0</v>
      </c>
      <c r="D168" s="300">
        <f t="shared" si="21"/>
        <v>0</v>
      </c>
      <c r="E168" s="311">
        <f t="shared" si="22"/>
        <v>0</v>
      </c>
      <c r="F168" s="311">
        <f t="shared" si="23"/>
        <v>0</v>
      </c>
      <c r="G168" s="311">
        <f t="shared" si="19"/>
        <v>0</v>
      </c>
      <c r="H168" s="311">
        <f t="shared" si="24"/>
        <v>0</v>
      </c>
      <c r="I168" s="300">
        <f t="shared" si="25"/>
        <v>0</v>
      </c>
      <c r="J168" s="300">
        <f t="shared" si="26"/>
        <v>0</v>
      </c>
    </row>
    <row r="169" spans="1:10" x14ac:dyDescent="0.2">
      <c r="A169" s="307">
        <f>IF('Dec08'!$M142=" ",0,ROUND('Dec08'!$M142,0))</f>
        <v>0</v>
      </c>
      <c r="B169" s="307">
        <f t="shared" si="18"/>
        <v>390</v>
      </c>
      <c r="C169" s="300">
        <f t="shared" si="20"/>
        <v>0</v>
      </c>
      <c r="D169" s="300">
        <f t="shared" si="21"/>
        <v>0</v>
      </c>
      <c r="E169" s="311">
        <f t="shared" si="22"/>
        <v>0</v>
      </c>
      <c r="F169" s="311">
        <f t="shared" si="23"/>
        <v>0</v>
      </c>
      <c r="G169" s="311">
        <f t="shared" si="19"/>
        <v>0</v>
      </c>
      <c r="H169" s="311">
        <f t="shared" si="24"/>
        <v>0</v>
      </c>
      <c r="I169" s="300">
        <f t="shared" si="25"/>
        <v>0</v>
      </c>
      <c r="J169" s="300">
        <f t="shared" si="26"/>
        <v>0</v>
      </c>
    </row>
    <row r="170" spans="1:10" x14ac:dyDescent="0.2">
      <c r="A170" s="307">
        <f>IF('Dec08'!$M143=" ",0,ROUND('Dec08'!$M143,0))</f>
        <v>0</v>
      </c>
      <c r="B170" s="307">
        <f t="shared" si="18"/>
        <v>390</v>
      </c>
      <c r="C170" s="300">
        <f t="shared" si="20"/>
        <v>0</v>
      </c>
      <c r="D170" s="300">
        <f t="shared" si="21"/>
        <v>0</v>
      </c>
      <c r="E170" s="311">
        <f t="shared" si="22"/>
        <v>0</v>
      </c>
      <c r="F170" s="311">
        <f t="shared" si="23"/>
        <v>0</v>
      </c>
      <c r="G170" s="311">
        <f t="shared" si="19"/>
        <v>0</v>
      </c>
      <c r="H170" s="311">
        <f t="shared" si="24"/>
        <v>0</v>
      </c>
      <c r="I170" s="300">
        <f t="shared" si="25"/>
        <v>0</v>
      </c>
      <c r="J170" s="300">
        <f t="shared" si="26"/>
        <v>0</v>
      </c>
    </row>
    <row r="171" spans="1:10" x14ac:dyDescent="0.2">
      <c r="A171" s="307">
        <f>IF('Dec08'!$M144=" ",0,ROUND('Dec08'!$M144,0))</f>
        <v>0</v>
      </c>
      <c r="B171" s="307">
        <f t="shared" si="18"/>
        <v>390</v>
      </c>
      <c r="C171" s="300">
        <f t="shared" si="20"/>
        <v>0</v>
      </c>
      <c r="D171" s="300">
        <f t="shared" si="21"/>
        <v>0</v>
      </c>
      <c r="E171" s="311">
        <f t="shared" si="22"/>
        <v>0</v>
      </c>
      <c r="F171" s="311">
        <f t="shared" si="23"/>
        <v>0</v>
      </c>
      <c r="G171" s="311">
        <f t="shared" si="19"/>
        <v>0</v>
      </c>
      <c r="H171" s="311">
        <f t="shared" si="24"/>
        <v>0</v>
      </c>
      <c r="I171" s="300">
        <f t="shared" si="25"/>
        <v>0</v>
      </c>
      <c r="J171" s="300">
        <f t="shared" si="26"/>
        <v>0</v>
      </c>
    </row>
    <row r="172" spans="1:10" x14ac:dyDescent="0.2">
      <c r="A172" s="307">
        <f>IF('Dec08'!$M145=" ",0,ROUND('Dec08'!$M145,0))</f>
        <v>0</v>
      </c>
      <c r="B172" s="307">
        <f t="shared" si="18"/>
        <v>390</v>
      </c>
      <c r="C172" s="300">
        <f t="shared" si="20"/>
        <v>0</v>
      </c>
      <c r="D172" s="300">
        <f t="shared" si="21"/>
        <v>0</v>
      </c>
      <c r="E172" s="311">
        <f t="shared" si="22"/>
        <v>0</v>
      </c>
      <c r="F172" s="311">
        <f t="shared" si="23"/>
        <v>0</v>
      </c>
      <c r="G172" s="311">
        <f t="shared" si="19"/>
        <v>0</v>
      </c>
      <c r="H172" s="311">
        <f t="shared" si="24"/>
        <v>0</v>
      </c>
      <c r="I172" s="300">
        <f t="shared" si="25"/>
        <v>0</v>
      </c>
      <c r="J172" s="300">
        <f t="shared" si="26"/>
        <v>0</v>
      </c>
    </row>
    <row r="173" spans="1:10" x14ac:dyDescent="0.2">
      <c r="A173" s="307">
        <f>IF('Dec08'!$M146=" ",0,ROUND('Dec08'!$M146,0))</f>
        <v>0</v>
      </c>
      <c r="B173" s="307">
        <f t="shared" si="18"/>
        <v>390</v>
      </c>
      <c r="C173" s="300">
        <f t="shared" si="20"/>
        <v>0</v>
      </c>
      <c r="D173" s="300">
        <f t="shared" si="21"/>
        <v>0</v>
      </c>
      <c r="E173" s="311">
        <f t="shared" si="22"/>
        <v>0</v>
      </c>
      <c r="F173" s="311">
        <f t="shared" si="23"/>
        <v>0</v>
      </c>
      <c r="G173" s="311">
        <f t="shared" si="19"/>
        <v>0</v>
      </c>
      <c r="H173" s="311">
        <f t="shared" si="24"/>
        <v>0</v>
      </c>
      <c r="I173" s="300">
        <f t="shared" si="25"/>
        <v>0</v>
      </c>
      <c r="J173" s="300">
        <f t="shared" si="26"/>
        <v>0</v>
      </c>
    </row>
    <row r="174" spans="1:10" x14ac:dyDescent="0.2">
      <c r="A174" s="307">
        <f>IF('Dec08'!$M147=" ",0,ROUND('Dec08'!$M147,0))</f>
        <v>0</v>
      </c>
      <c r="B174" s="307">
        <f t="shared" si="18"/>
        <v>390</v>
      </c>
      <c r="C174" s="300">
        <f t="shared" si="20"/>
        <v>0</v>
      </c>
      <c r="D174" s="300">
        <f t="shared" si="21"/>
        <v>0</v>
      </c>
      <c r="E174" s="311">
        <f t="shared" si="22"/>
        <v>0</v>
      </c>
      <c r="F174" s="311">
        <f t="shared" si="23"/>
        <v>0</v>
      </c>
      <c r="G174" s="311">
        <f t="shared" si="19"/>
        <v>0</v>
      </c>
      <c r="H174" s="311">
        <f t="shared" si="24"/>
        <v>0</v>
      </c>
      <c r="I174" s="300">
        <f t="shared" si="25"/>
        <v>0</v>
      </c>
      <c r="J174" s="300">
        <f t="shared" si="26"/>
        <v>0</v>
      </c>
    </row>
    <row r="175" spans="1:10" x14ac:dyDescent="0.2">
      <c r="A175" s="307">
        <f>IF('Dec08'!$M148=" ",0,ROUND('Dec08'!$M148,0))</f>
        <v>0</v>
      </c>
      <c r="B175" s="307">
        <f t="shared" si="18"/>
        <v>390</v>
      </c>
      <c r="C175" s="300">
        <f t="shared" si="20"/>
        <v>0</v>
      </c>
      <c r="D175" s="300">
        <f t="shared" si="21"/>
        <v>0</v>
      </c>
      <c r="E175" s="311">
        <f t="shared" si="22"/>
        <v>0</v>
      </c>
      <c r="F175" s="311">
        <f t="shared" si="23"/>
        <v>0</v>
      </c>
      <c r="G175" s="311">
        <f t="shared" si="19"/>
        <v>0</v>
      </c>
      <c r="H175" s="311">
        <f t="shared" si="24"/>
        <v>0</v>
      </c>
      <c r="I175" s="300">
        <f t="shared" si="25"/>
        <v>0</v>
      </c>
      <c r="J175" s="300">
        <f t="shared" si="26"/>
        <v>0</v>
      </c>
    </row>
    <row r="176" spans="1:10" x14ac:dyDescent="0.2">
      <c r="A176" s="307">
        <f>IF('Dec08'!$M149=" ",0,ROUND('Dec08'!$M149,0))</f>
        <v>0</v>
      </c>
      <c r="B176" s="307">
        <f t="shared" si="18"/>
        <v>390</v>
      </c>
      <c r="C176" s="300">
        <f t="shared" si="20"/>
        <v>0</v>
      </c>
      <c r="D176" s="300">
        <f t="shared" si="21"/>
        <v>0</v>
      </c>
      <c r="E176" s="311">
        <f t="shared" si="22"/>
        <v>0</v>
      </c>
      <c r="F176" s="311">
        <f t="shared" si="23"/>
        <v>0</v>
      </c>
      <c r="G176" s="311">
        <f t="shared" si="19"/>
        <v>0</v>
      </c>
      <c r="H176" s="311">
        <f t="shared" si="24"/>
        <v>0</v>
      </c>
      <c r="I176" s="300">
        <f t="shared" si="25"/>
        <v>0</v>
      </c>
      <c r="J176" s="300">
        <f t="shared" si="26"/>
        <v>0</v>
      </c>
    </row>
    <row r="177" spans="1:10" x14ac:dyDescent="0.2">
      <c r="A177" s="307">
        <f>IF('Dec08'!$M150=" ",0,ROUND('Dec08'!$M150,0))</f>
        <v>0</v>
      </c>
      <c r="B177" s="307">
        <f t="shared" si="18"/>
        <v>390</v>
      </c>
      <c r="C177" s="300">
        <f t="shared" si="20"/>
        <v>0</v>
      </c>
      <c r="D177" s="300">
        <f t="shared" si="21"/>
        <v>0</v>
      </c>
      <c r="E177" s="311">
        <f t="shared" si="22"/>
        <v>0</v>
      </c>
      <c r="F177" s="311">
        <f t="shared" si="23"/>
        <v>0</v>
      </c>
      <c r="G177" s="311">
        <f t="shared" si="19"/>
        <v>0</v>
      </c>
      <c r="H177" s="311">
        <f t="shared" si="24"/>
        <v>0</v>
      </c>
      <c r="I177" s="300">
        <f t="shared" si="25"/>
        <v>0</v>
      </c>
      <c r="J177" s="300">
        <f t="shared" si="26"/>
        <v>0</v>
      </c>
    </row>
    <row r="178" spans="1:10" x14ac:dyDescent="0.2">
      <c r="A178" s="307">
        <f>IF('Dec08'!$M151=" ",0,ROUND('Dec08'!$M151,0))</f>
        <v>0</v>
      </c>
      <c r="B178" s="307">
        <f t="shared" si="18"/>
        <v>390</v>
      </c>
      <c r="C178" s="300">
        <f t="shared" si="20"/>
        <v>0</v>
      </c>
      <c r="D178" s="300">
        <f t="shared" si="21"/>
        <v>0</v>
      </c>
      <c r="E178" s="311">
        <f t="shared" si="22"/>
        <v>0</v>
      </c>
      <c r="F178" s="311">
        <f t="shared" si="23"/>
        <v>0</v>
      </c>
      <c r="G178" s="311">
        <f t="shared" si="19"/>
        <v>0</v>
      </c>
      <c r="H178" s="311">
        <f t="shared" si="24"/>
        <v>0</v>
      </c>
      <c r="I178" s="300">
        <f t="shared" si="25"/>
        <v>0</v>
      </c>
      <c r="J178" s="300">
        <f t="shared" si="26"/>
        <v>0</v>
      </c>
    </row>
    <row r="179" spans="1:10" x14ac:dyDescent="0.2">
      <c r="A179" s="307">
        <f>IF('Dec08'!$M152=" ",0,ROUND('Dec08'!$M152,0))</f>
        <v>0</v>
      </c>
      <c r="B179" s="307">
        <f t="shared" si="18"/>
        <v>390</v>
      </c>
      <c r="C179" s="300">
        <f t="shared" si="20"/>
        <v>0</v>
      </c>
      <c r="D179" s="300">
        <f t="shared" si="21"/>
        <v>0</v>
      </c>
      <c r="E179" s="311">
        <f t="shared" si="22"/>
        <v>0</v>
      </c>
      <c r="F179" s="311">
        <f t="shared" si="23"/>
        <v>0</v>
      </c>
      <c r="G179" s="311">
        <f t="shared" si="19"/>
        <v>0</v>
      </c>
      <c r="H179" s="311">
        <f t="shared" si="24"/>
        <v>0</v>
      </c>
      <c r="I179" s="300">
        <f t="shared" si="25"/>
        <v>0</v>
      </c>
      <c r="J179" s="300">
        <f t="shared" si="26"/>
        <v>0</v>
      </c>
    </row>
    <row r="180" spans="1:10" x14ac:dyDescent="0.2">
      <c r="A180" s="307">
        <f>IF('Dec08'!$M153=" ",0,ROUND('Dec08'!$M153,0))</f>
        <v>0</v>
      </c>
      <c r="B180" s="307">
        <f t="shared" si="18"/>
        <v>390</v>
      </c>
      <c r="C180" s="300">
        <f t="shared" si="20"/>
        <v>0</v>
      </c>
      <c r="D180" s="300">
        <f t="shared" si="21"/>
        <v>0</v>
      </c>
      <c r="E180" s="311">
        <f t="shared" si="22"/>
        <v>0</v>
      </c>
      <c r="F180" s="311">
        <f t="shared" si="23"/>
        <v>0</v>
      </c>
      <c r="G180" s="311">
        <f t="shared" si="19"/>
        <v>0</v>
      </c>
      <c r="H180" s="311">
        <f t="shared" si="24"/>
        <v>0</v>
      </c>
      <c r="I180" s="300">
        <f t="shared" si="25"/>
        <v>0</v>
      </c>
      <c r="J180" s="300">
        <f t="shared" si="26"/>
        <v>0</v>
      </c>
    </row>
    <row r="181" spans="1:10" x14ac:dyDescent="0.2">
      <c r="A181" s="307">
        <f>IF('Dec08'!$M154=" ",0,ROUND('Dec08'!$M154,0))</f>
        <v>0</v>
      </c>
      <c r="B181" s="307">
        <f t="shared" si="18"/>
        <v>390</v>
      </c>
      <c r="C181" s="300">
        <f t="shared" si="20"/>
        <v>0</v>
      </c>
      <c r="D181" s="300">
        <f t="shared" si="21"/>
        <v>0</v>
      </c>
      <c r="E181" s="311">
        <f t="shared" si="22"/>
        <v>0</v>
      </c>
      <c r="F181" s="311">
        <f t="shared" si="23"/>
        <v>0</v>
      </c>
      <c r="G181" s="311">
        <f t="shared" si="19"/>
        <v>0</v>
      </c>
      <c r="H181" s="311">
        <f t="shared" si="24"/>
        <v>0</v>
      </c>
      <c r="I181" s="300">
        <f t="shared" si="25"/>
        <v>0</v>
      </c>
      <c r="J181" s="300">
        <f t="shared" si="26"/>
        <v>0</v>
      </c>
    </row>
    <row r="182" spans="1:10" x14ac:dyDescent="0.2">
      <c r="A182" s="307">
        <f>IF('Dec08'!$M155=" ",0,ROUND('Dec08'!$M155,0))</f>
        <v>0</v>
      </c>
      <c r="B182" s="307">
        <f t="shared" si="18"/>
        <v>390</v>
      </c>
      <c r="C182" s="300">
        <f t="shared" si="20"/>
        <v>0</v>
      </c>
      <c r="D182" s="300">
        <f t="shared" si="21"/>
        <v>0</v>
      </c>
      <c r="E182" s="311">
        <f t="shared" si="22"/>
        <v>0</v>
      </c>
      <c r="F182" s="311">
        <f t="shared" si="23"/>
        <v>0</v>
      </c>
      <c r="G182" s="311">
        <f t="shared" si="19"/>
        <v>0</v>
      </c>
      <c r="H182" s="311">
        <f t="shared" si="24"/>
        <v>0</v>
      </c>
      <c r="I182" s="300">
        <f t="shared" si="25"/>
        <v>0</v>
      </c>
      <c r="J182" s="300">
        <f t="shared" si="26"/>
        <v>0</v>
      </c>
    </row>
    <row r="183" spans="1:10" x14ac:dyDescent="0.2">
      <c r="A183" s="307">
        <f>IF('Jan09'!$M111=" ",0,ROUND('Jan09'!$M111,0))</f>
        <v>0</v>
      </c>
      <c r="B183" s="307">
        <f t="shared" si="18"/>
        <v>390</v>
      </c>
      <c r="C183" s="300">
        <f t="shared" si="20"/>
        <v>0</v>
      </c>
      <c r="D183" s="300">
        <f t="shared" si="21"/>
        <v>0</v>
      </c>
      <c r="E183" s="311">
        <f t="shared" si="22"/>
        <v>0</v>
      </c>
      <c r="F183" s="311">
        <f t="shared" si="23"/>
        <v>0</v>
      </c>
      <c r="G183" s="311">
        <f t="shared" si="19"/>
        <v>0</v>
      </c>
      <c r="H183" s="311">
        <f t="shared" si="24"/>
        <v>0</v>
      </c>
      <c r="I183" s="300">
        <f t="shared" si="25"/>
        <v>0</v>
      </c>
      <c r="J183" s="300">
        <f t="shared" si="26"/>
        <v>0</v>
      </c>
    </row>
    <row r="184" spans="1:10" x14ac:dyDescent="0.2">
      <c r="A184" s="307">
        <f>IF('Jan09'!$M112=" ",0,ROUND('Jan09'!$M112,0))</f>
        <v>0</v>
      </c>
      <c r="B184" s="307">
        <f t="shared" si="18"/>
        <v>390</v>
      </c>
      <c r="C184" s="300">
        <f t="shared" si="20"/>
        <v>0</v>
      </c>
      <c r="D184" s="300">
        <f t="shared" si="21"/>
        <v>0</v>
      </c>
      <c r="E184" s="311">
        <f t="shared" si="22"/>
        <v>0</v>
      </c>
      <c r="F184" s="311">
        <f t="shared" si="23"/>
        <v>0</v>
      </c>
      <c r="G184" s="311">
        <f t="shared" si="19"/>
        <v>0</v>
      </c>
      <c r="H184" s="311">
        <f t="shared" si="24"/>
        <v>0</v>
      </c>
      <c r="I184" s="300">
        <f t="shared" si="25"/>
        <v>0</v>
      </c>
      <c r="J184" s="300">
        <f t="shared" si="26"/>
        <v>0</v>
      </c>
    </row>
    <row r="185" spans="1:10" x14ac:dyDescent="0.2">
      <c r="A185" s="307">
        <f>IF('Jan09'!$M113=" ",0,ROUND('Jan09'!$M113,0))</f>
        <v>0</v>
      </c>
      <c r="B185" s="307">
        <f t="shared" si="18"/>
        <v>390</v>
      </c>
      <c r="C185" s="300">
        <f t="shared" si="20"/>
        <v>0</v>
      </c>
      <c r="D185" s="300">
        <f t="shared" si="21"/>
        <v>0</v>
      </c>
      <c r="E185" s="311">
        <f t="shared" si="22"/>
        <v>0</v>
      </c>
      <c r="F185" s="311">
        <f t="shared" si="23"/>
        <v>0</v>
      </c>
      <c r="G185" s="311">
        <f t="shared" si="19"/>
        <v>0</v>
      </c>
      <c r="H185" s="311">
        <f t="shared" si="24"/>
        <v>0</v>
      </c>
      <c r="I185" s="300">
        <f t="shared" si="25"/>
        <v>0</v>
      </c>
      <c r="J185" s="300">
        <f t="shared" si="26"/>
        <v>0</v>
      </c>
    </row>
    <row r="186" spans="1:10" x14ac:dyDescent="0.2">
      <c r="A186" s="307">
        <f>IF('Jan09'!$M114=" ",0,ROUND('Jan09'!$M114,0))</f>
        <v>0</v>
      </c>
      <c r="B186" s="307">
        <f t="shared" si="18"/>
        <v>390</v>
      </c>
      <c r="C186" s="300">
        <f t="shared" si="20"/>
        <v>0</v>
      </c>
      <c r="D186" s="300">
        <f t="shared" si="21"/>
        <v>0</v>
      </c>
      <c r="E186" s="311">
        <f t="shared" si="22"/>
        <v>0</v>
      </c>
      <c r="F186" s="311">
        <f t="shared" si="23"/>
        <v>0</v>
      </c>
      <c r="G186" s="311">
        <f t="shared" si="19"/>
        <v>0</v>
      </c>
      <c r="H186" s="311">
        <f t="shared" si="24"/>
        <v>0</v>
      </c>
      <c r="I186" s="300">
        <f t="shared" si="25"/>
        <v>0</v>
      </c>
      <c r="J186" s="300">
        <f t="shared" si="26"/>
        <v>0</v>
      </c>
    </row>
    <row r="187" spans="1:10" x14ac:dyDescent="0.2">
      <c r="A187" s="307">
        <f>IF('Jan09'!$M115=" ",0,ROUND('Jan09'!$M115,0))</f>
        <v>0</v>
      </c>
      <c r="B187" s="307">
        <f t="shared" si="18"/>
        <v>390</v>
      </c>
      <c r="C187" s="300">
        <f t="shared" si="20"/>
        <v>0</v>
      </c>
      <c r="D187" s="300">
        <f t="shared" si="21"/>
        <v>0</v>
      </c>
      <c r="E187" s="311">
        <f t="shared" si="22"/>
        <v>0</v>
      </c>
      <c r="F187" s="311">
        <f t="shared" si="23"/>
        <v>0</v>
      </c>
      <c r="G187" s="311">
        <f t="shared" si="19"/>
        <v>0</v>
      </c>
      <c r="H187" s="311">
        <f t="shared" si="24"/>
        <v>0</v>
      </c>
      <c r="I187" s="300">
        <f t="shared" si="25"/>
        <v>0</v>
      </c>
      <c r="J187" s="300">
        <f t="shared" si="26"/>
        <v>0</v>
      </c>
    </row>
    <row r="188" spans="1:10" x14ac:dyDescent="0.2">
      <c r="A188" s="307">
        <f>IF('Jan09'!$M116=" ",0,ROUND('Jan09'!$M116,0))</f>
        <v>0</v>
      </c>
      <c r="B188" s="307">
        <f t="shared" si="18"/>
        <v>390</v>
      </c>
      <c r="C188" s="300">
        <f t="shared" si="20"/>
        <v>0</v>
      </c>
      <c r="D188" s="300">
        <f t="shared" si="21"/>
        <v>0</v>
      </c>
      <c r="E188" s="311">
        <f t="shared" si="22"/>
        <v>0</v>
      </c>
      <c r="F188" s="311">
        <f t="shared" si="23"/>
        <v>0</v>
      </c>
      <c r="G188" s="311">
        <f t="shared" si="19"/>
        <v>0</v>
      </c>
      <c r="H188" s="311">
        <f t="shared" si="24"/>
        <v>0</v>
      </c>
      <c r="I188" s="300">
        <f t="shared" si="25"/>
        <v>0</v>
      </c>
      <c r="J188" s="300">
        <f t="shared" si="26"/>
        <v>0</v>
      </c>
    </row>
    <row r="189" spans="1:10" x14ac:dyDescent="0.2">
      <c r="A189" s="307">
        <f>IF('Jan09'!$M117=" ",0,ROUND('Jan09'!$M117,0))</f>
        <v>0</v>
      </c>
      <c r="B189" s="307">
        <f t="shared" si="18"/>
        <v>390</v>
      </c>
      <c r="C189" s="300">
        <f t="shared" si="20"/>
        <v>0</v>
      </c>
      <c r="D189" s="300">
        <f t="shared" si="21"/>
        <v>0</v>
      </c>
      <c r="E189" s="311">
        <f t="shared" si="22"/>
        <v>0</v>
      </c>
      <c r="F189" s="311">
        <f t="shared" si="23"/>
        <v>0</v>
      </c>
      <c r="G189" s="311">
        <f t="shared" si="19"/>
        <v>0</v>
      </c>
      <c r="H189" s="311">
        <f t="shared" si="24"/>
        <v>0</v>
      </c>
      <c r="I189" s="300">
        <f t="shared" si="25"/>
        <v>0</v>
      </c>
      <c r="J189" s="300">
        <f t="shared" si="26"/>
        <v>0</v>
      </c>
    </row>
    <row r="190" spans="1:10" x14ac:dyDescent="0.2">
      <c r="A190" s="307">
        <f>IF('Jan09'!$M118=" ",0,ROUND('Jan09'!$M118,0))</f>
        <v>0</v>
      </c>
      <c r="B190" s="307">
        <f t="shared" si="18"/>
        <v>390</v>
      </c>
      <c r="C190" s="300">
        <f t="shared" si="20"/>
        <v>0</v>
      </c>
      <c r="D190" s="300">
        <f t="shared" si="21"/>
        <v>0</v>
      </c>
      <c r="E190" s="311">
        <f t="shared" si="22"/>
        <v>0</v>
      </c>
      <c r="F190" s="311">
        <f t="shared" si="23"/>
        <v>0</v>
      </c>
      <c r="G190" s="311">
        <f t="shared" si="19"/>
        <v>0</v>
      </c>
      <c r="H190" s="311">
        <f t="shared" si="24"/>
        <v>0</v>
      </c>
      <c r="I190" s="300">
        <f t="shared" si="25"/>
        <v>0</v>
      </c>
      <c r="J190" s="300">
        <f t="shared" si="26"/>
        <v>0</v>
      </c>
    </row>
    <row r="191" spans="1:10" x14ac:dyDescent="0.2">
      <c r="A191" s="307">
        <f>IF('Jan09'!$M119=" ",0,ROUND('Jan09'!$M119,0))</f>
        <v>0</v>
      </c>
      <c r="B191" s="307">
        <f t="shared" si="18"/>
        <v>390</v>
      </c>
      <c r="C191" s="300">
        <f t="shared" si="20"/>
        <v>0</v>
      </c>
      <c r="D191" s="300">
        <f t="shared" si="21"/>
        <v>0</v>
      </c>
      <c r="E191" s="311">
        <f t="shared" si="22"/>
        <v>0</v>
      </c>
      <c r="F191" s="311">
        <f t="shared" si="23"/>
        <v>0</v>
      </c>
      <c r="G191" s="311">
        <f t="shared" si="19"/>
        <v>0</v>
      </c>
      <c r="H191" s="311">
        <f t="shared" si="24"/>
        <v>0</v>
      </c>
      <c r="I191" s="300">
        <f t="shared" si="25"/>
        <v>0</v>
      </c>
      <c r="J191" s="300">
        <f t="shared" si="26"/>
        <v>0</v>
      </c>
    </row>
    <row r="192" spans="1:10" x14ac:dyDescent="0.2">
      <c r="A192" s="307">
        <f>IF('Jan09'!$M120=" ",0,ROUND('Jan09'!$M120,0))</f>
        <v>0</v>
      </c>
      <c r="B192" s="307">
        <f t="shared" si="18"/>
        <v>390</v>
      </c>
      <c r="C192" s="300">
        <f t="shared" si="20"/>
        <v>0</v>
      </c>
      <c r="D192" s="300">
        <f t="shared" si="21"/>
        <v>0</v>
      </c>
      <c r="E192" s="311">
        <f t="shared" si="22"/>
        <v>0</v>
      </c>
      <c r="F192" s="311">
        <f t="shared" si="23"/>
        <v>0</v>
      </c>
      <c r="G192" s="311">
        <f t="shared" si="19"/>
        <v>0</v>
      </c>
      <c r="H192" s="311">
        <f t="shared" si="24"/>
        <v>0</v>
      </c>
      <c r="I192" s="300">
        <f t="shared" si="25"/>
        <v>0</v>
      </c>
      <c r="J192" s="300">
        <f t="shared" si="26"/>
        <v>0</v>
      </c>
    </row>
    <row r="193" spans="1:10" x14ac:dyDescent="0.2">
      <c r="A193" s="307">
        <f>IF('Jan09'!$M121=" ",0,ROUND('Jan09'!$M121,0))</f>
        <v>0</v>
      </c>
      <c r="B193" s="307">
        <f t="shared" si="18"/>
        <v>390</v>
      </c>
      <c r="C193" s="300">
        <f t="shared" si="20"/>
        <v>0</v>
      </c>
      <c r="D193" s="300">
        <f t="shared" si="21"/>
        <v>0</v>
      </c>
      <c r="E193" s="311">
        <f t="shared" si="22"/>
        <v>0</v>
      </c>
      <c r="F193" s="311">
        <f t="shared" si="23"/>
        <v>0</v>
      </c>
      <c r="G193" s="311">
        <f t="shared" si="19"/>
        <v>0</v>
      </c>
      <c r="H193" s="311">
        <f t="shared" si="24"/>
        <v>0</v>
      </c>
      <c r="I193" s="300">
        <f t="shared" si="25"/>
        <v>0</v>
      </c>
      <c r="J193" s="300">
        <f t="shared" si="26"/>
        <v>0</v>
      </c>
    </row>
    <row r="194" spans="1:10" x14ac:dyDescent="0.2">
      <c r="A194" s="307">
        <f>IF('Jan09'!$M122=" ",0,ROUND('Jan09'!$M122,0))</f>
        <v>0</v>
      </c>
      <c r="B194" s="307">
        <f t="shared" si="18"/>
        <v>390</v>
      </c>
      <c r="C194" s="300">
        <f t="shared" si="20"/>
        <v>0</v>
      </c>
      <c r="D194" s="300">
        <f t="shared" si="21"/>
        <v>0</v>
      </c>
      <c r="E194" s="311">
        <f t="shared" si="22"/>
        <v>0</v>
      </c>
      <c r="F194" s="311">
        <f t="shared" si="23"/>
        <v>0</v>
      </c>
      <c r="G194" s="311">
        <f t="shared" si="19"/>
        <v>0</v>
      </c>
      <c r="H194" s="311">
        <f t="shared" si="24"/>
        <v>0</v>
      </c>
      <c r="I194" s="300">
        <f t="shared" si="25"/>
        <v>0</v>
      </c>
      <c r="J194" s="300">
        <f t="shared" si="26"/>
        <v>0</v>
      </c>
    </row>
    <row r="195" spans="1:10" x14ac:dyDescent="0.2">
      <c r="A195" s="307">
        <f>IF('Jan09'!$M123=" ",0,ROUND('Jan09'!$M123,0))</f>
        <v>0</v>
      </c>
      <c r="B195" s="307">
        <f t="shared" si="18"/>
        <v>390</v>
      </c>
      <c r="C195" s="300">
        <f t="shared" si="20"/>
        <v>0</v>
      </c>
      <c r="D195" s="300">
        <f t="shared" si="21"/>
        <v>0</v>
      </c>
      <c r="E195" s="311">
        <f t="shared" si="22"/>
        <v>0</v>
      </c>
      <c r="F195" s="311">
        <f t="shared" si="23"/>
        <v>0</v>
      </c>
      <c r="G195" s="311">
        <f t="shared" si="19"/>
        <v>0</v>
      </c>
      <c r="H195" s="311">
        <f t="shared" si="24"/>
        <v>0</v>
      </c>
      <c r="I195" s="300">
        <f t="shared" si="25"/>
        <v>0</v>
      </c>
      <c r="J195" s="300">
        <f t="shared" si="26"/>
        <v>0</v>
      </c>
    </row>
    <row r="196" spans="1:10" x14ac:dyDescent="0.2">
      <c r="A196" s="307">
        <f>IF('Jan09'!$M124=" ",0,ROUND('Jan09'!$M124,0))</f>
        <v>0</v>
      </c>
      <c r="B196" s="307">
        <f t="shared" ref="B196:B242" si="27">B$1</f>
        <v>390</v>
      </c>
      <c r="C196" s="300">
        <f t="shared" si="20"/>
        <v>0</v>
      </c>
      <c r="D196" s="300">
        <f t="shared" si="21"/>
        <v>0</v>
      </c>
      <c r="E196" s="311">
        <f t="shared" si="22"/>
        <v>0</v>
      </c>
      <c r="F196" s="311">
        <f t="shared" si="23"/>
        <v>0</v>
      </c>
      <c r="G196" s="311">
        <f t="shared" ref="G196:G242" si="28">G$1</f>
        <v>0</v>
      </c>
      <c r="H196" s="311">
        <f t="shared" si="24"/>
        <v>0</v>
      </c>
      <c r="I196" s="300">
        <f t="shared" si="25"/>
        <v>0</v>
      </c>
      <c r="J196" s="300">
        <f t="shared" si="26"/>
        <v>0</v>
      </c>
    </row>
    <row r="197" spans="1:10" x14ac:dyDescent="0.2">
      <c r="A197" s="307">
        <f>IF('Jan09'!$M125=" ",0,ROUND('Jan09'!$M125,0))</f>
        <v>0</v>
      </c>
      <c r="B197" s="307">
        <f t="shared" si="27"/>
        <v>390</v>
      </c>
      <c r="C197" s="300">
        <f t="shared" ref="C197:C242" si="29">IF(A197&lt;B$1,0,IF(A197&lt;(B$1+C$1),A197-B197,C$1))</f>
        <v>0</v>
      </c>
      <c r="D197" s="300">
        <f t="shared" ref="D197:D242" si="30">IF(A197&gt;(B197+C197),A197-B197-C197,0)</f>
        <v>0</v>
      </c>
      <c r="E197" s="311">
        <f t="shared" ref="E197:E242" si="31">IF(A197&gt;D$1,(D$1-C$1-B$1)*E$1/100+(D197-D$1+C$1+B$1)*J$1/100,IF(D197&gt;0,D197*E$1/100,0))</f>
        <v>0</v>
      </c>
      <c r="F197" s="311">
        <f t="shared" ref="F197:F242" si="32">IF(A197&gt;D$1,(D$1-C$1-B$1)*F$1/100+(D197-D$1+C$1+B$1)*J$1/100,IF(D197&gt;0,D197*F$1/100,0))</f>
        <v>0</v>
      </c>
      <c r="G197" s="311">
        <f t="shared" si="28"/>
        <v>0</v>
      </c>
      <c r="H197" s="311">
        <f t="shared" ref="H197:H242" si="33">IF(A197&gt;D$1,(D$1-C$1-B$1)*H$1/100+(D197-D$1+C$1+B$1)*J$1/100,IF(D197&gt;0,D197*H$1/100,0))</f>
        <v>0</v>
      </c>
      <c r="I197" s="300">
        <f t="shared" ref="I197:I242" si="34">IF(D197&gt;0,D197*I$1/100,0)</f>
        <v>0</v>
      </c>
      <c r="J197" s="300">
        <f t="shared" ref="J197:J242" si="35">E197+I197</f>
        <v>0</v>
      </c>
    </row>
    <row r="198" spans="1:10" x14ac:dyDescent="0.2">
      <c r="A198" s="307">
        <f>IF('Jan09'!$M126=" ",0,ROUND('Jan09'!$M126,0))</f>
        <v>0</v>
      </c>
      <c r="B198" s="307">
        <f t="shared" si="27"/>
        <v>390</v>
      </c>
      <c r="C198" s="300">
        <f t="shared" si="29"/>
        <v>0</v>
      </c>
      <c r="D198" s="300">
        <f t="shared" si="30"/>
        <v>0</v>
      </c>
      <c r="E198" s="311">
        <f t="shared" si="31"/>
        <v>0</v>
      </c>
      <c r="F198" s="311">
        <f t="shared" si="32"/>
        <v>0</v>
      </c>
      <c r="G198" s="311">
        <f t="shared" si="28"/>
        <v>0</v>
      </c>
      <c r="H198" s="311">
        <f t="shared" si="33"/>
        <v>0</v>
      </c>
      <c r="I198" s="300">
        <f t="shared" si="34"/>
        <v>0</v>
      </c>
      <c r="J198" s="300">
        <f t="shared" si="35"/>
        <v>0</v>
      </c>
    </row>
    <row r="199" spans="1:10" x14ac:dyDescent="0.2">
      <c r="A199" s="307">
        <f>IF('Jan09'!$M127=" ",0,ROUND('Jan09'!$M127,0))</f>
        <v>0</v>
      </c>
      <c r="B199" s="307">
        <f t="shared" si="27"/>
        <v>390</v>
      </c>
      <c r="C199" s="300">
        <f t="shared" si="29"/>
        <v>0</v>
      </c>
      <c r="D199" s="300">
        <f t="shared" si="30"/>
        <v>0</v>
      </c>
      <c r="E199" s="311">
        <f t="shared" si="31"/>
        <v>0</v>
      </c>
      <c r="F199" s="311">
        <f t="shared" si="32"/>
        <v>0</v>
      </c>
      <c r="G199" s="311">
        <f t="shared" si="28"/>
        <v>0</v>
      </c>
      <c r="H199" s="311">
        <f t="shared" si="33"/>
        <v>0</v>
      </c>
      <c r="I199" s="300">
        <f t="shared" si="34"/>
        <v>0</v>
      </c>
      <c r="J199" s="300">
        <f t="shared" si="35"/>
        <v>0</v>
      </c>
    </row>
    <row r="200" spans="1:10" x14ac:dyDescent="0.2">
      <c r="A200" s="307">
        <f>IF('Jan09'!$M128=" ",0,ROUND('Jan09'!$M128,0))</f>
        <v>0</v>
      </c>
      <c r="B200" s="307">
        <f t="shared" si="27"/>
        <v>390</v>
      </c>
      <c r="C200" s="300">
        <f t="shared" si="29"/>
        <v>0</v>
      </c>
      <c r="D200" s="300">
        <f t="shared" si="30"/>
        <v>0</v>
      </c>
      <c r="E200" s="311">
        <f t="shared" si="31"/>
        <v>0</v>
      </c>
      <c r="F200" s="311">
        <f t="shared" si="32"/>
        <v>0</v>
      </c>
      <c r="G200" s="311">
        <f t="shared" si="28"/>
        <v>0</v>
      </c>
      <c r="H200" s="311">
        <f t="shared" si="33"/>
        <v>0</v>
      </c>
      <c r="I200" s="300">
        <f t="shared" si="34"/>
        <v>0</v>
      </c>
      <c r="J200" s="300">
        <f t="shared" si="35"/>
        <v>0</v>
      </c>
    </row>
    <row r="201" spans="1:10" x14ac:dyDescent="0.2">
      <c r="A201" s="307">
        <f>IF('Jan09'!$M129=" ",0,ROUND('Jan09'!$M129,0))</f>
        <v>0</v>
      </c>
      <c r="B201" s="307">
        <f t="shared" si="27"/>
        <v>390</v>
      </c>
      <c r="C201" s="300">
        <f t="shared" si="29"/>
        <v>0</v>
      </c>
      <c r="D201" s="300">
        <f t="shared" si="30"/>
        <v>0</v>
      </c>
      <c r="E201" s="311">
        <f t="shared" si="31"/>
        <v>0</v>
      </c>
      <c r="F201" s="311">
        <f t="shared" si="32"/>
        <v>0</v>
      </c>
      <c r="G201" s="311">
        <f t="shared" si="28"/>
        <v>0</v>
      </c>
      <c r="H201" s="311">
        <f t="shared" si="33"/>
        <v>0</v>
      </c>
      <c r="I201" s="300">
        <f t="shared" si="34"/>
        <v>0</v>
      </c>
      <c r="J201" s="300">
        <f t="shared" si="35"/>
        <v>0</v>
      </c>
    </row>
    <row r="202" spans="1:10" x14ac:dyDescent="0.2">
      <c r="A202" s="307">
        <f>IF('Jan09'!$M130=" ",0,ROUND('Jan09'!$M130,0))</f>
        <v>0</v>
      </c>
      <c r="B202" s="307">
        <f t="shared" si="27"/>
        <v>390</v>
      </c>
      <c r="C202" s="300">
        <f t="shared" si="29"/>
        <v>0</v>
      </c>
      <c r="D202" s="300">
        <f t="shared" si="30"/>
        <v>0</v>
      </c>
      <c r="E202" s="311">
        <f t="shared" si="31"/>
        <v>0</v>
      </c>
      <c r="F202" s="311">
        <f t="shared" si="32"/>
        <v>0</v>
      </c>
      <c r="G202" s="311">
        <f t="shared" si="28"/>
        <v>0</v>
      </c>
      <c r="H202" s="311">
        <f t="shared" si="33"/>
        <v>0</v>
      </c>
      <c r="I202" s="300">
        <f t="shared" si="34"/>
        <v>0</v>
      </c>
      <c r="J202" s="300">
        <f t="shared" si="35"/>
        <v>0</v>
      </c>
    </row>
    <row r="203" spans="1:10" x14ac:dyDescent="0.2">
      <c r="A203" s="307">
        <f>IF('Feb09'!$M111=" ",0,ROUND('Feb09'!$M111,0))</f>
        <v>0</v>
      </c>
      <c r="B203" s="307">
        <f t="shared" si="27"/>
        <v>390</v>
      </c>
      <c r="C203" s="300">
        <f t="shared" si="29"/>
        <v>0</v>
      </c>
      <c r="D203" s="300">
        <f t="shared" si="30"/>
        <v>0</v>
      </c>
      <c r="E203" s="311">
        <f t="shared" si="31"/>
        <v>0</v>
      </c>
      <c r="F203" s="311">
        <f t="shared" si="32"/>
        <v>0</v>
      </c>
      <c r="G203" s="311">
        <f t="shared" si="28"/>
        <v>0</v>
      </c>
      <c r="H203" s="311">
        <f t="shared" si="33"/>
        <v>0</v>
      </c>
      <c r="I203" s="300">
        <f t="shared" si="34"/>
        <v>0</v>
      </c>
      <c r="J203" s="300">
        <f t="shared" si="35"/>
        <v>0</v>
      </c>
    </row>
    <row r="204" spans="1:10" x14ac:dyDescent="0.2">
      <c r="A204" s="307">
        <f>IF('Feb09'!$M112=" ",0,ROUND('Feb09'!$M112,0))</f>
        <v>0</v>
      </c>
      <c r="B204" s="307">
        <f t="shared" si="27"/>
        <v>390</v>
      </c>
      <c r="C204" s="300">
        <f t="shared" si="29"/>
        <v>0</v>
      </c>
      <c r="D204" s="300">
        <f t="shared" si="30"/>
        <v>0</v>
      </c>
      <c r="E204" s="311">
        <f t="shared" si="31"/>
        <v>0</v>
      </c>
      <c r="F204" s="311">
        <f t="shared" si="32"/>
        <v>0</v>
      </c>
      <c r="G204" s="311">
        <f t="shared" si="28"/>
        <v>0</v>
      </c>
      <c r="H204" s="311">
        <f t="shared" si="33"/>
        <v>0</v>
      </c>
      <c r="I204" s="300">
        <f t="shared" si="34"/>
        <v>0</v>
      </c>
      <c r="J204" s="300">
        <f t="shared" si="35"/>
        <v>0</v>
      </c>
    </row>
    <row r="205" spans="1:10" x14ac:dyDescent="0.2">
      <c r="A205" s="307">
        <f>IF('Feb09'!$M113=" ",0,ROUND('Feb09'!$M113,0))</f>
        <v>0</v>
      </c>
      <c r="B205" s="307">
        <f t="shared" si="27"/>
        <v>390</v>
      </c>
      <c r="C205" s="300">
        <f t="shared" si="29"/>
        <v>0</v>
      </c>
      <c r="D205" s="300">
        <f t="shared" si="30"/>
        <v>0</v>
      </c>
      <c r="E205" s="311">
        <f t="shared" si="31"/>
        <v>0</v>
      </c>
      <c r="F205" s="311">
        <f t="shared" si="32"/>
        <v>0</v>
      </c>
      <c r="G205" s="311">
        <f t="shared" si="28"/>
        <v>0</v>
      </c>
      <c r="H205" s="311">
        <f t="shared" si="33"/>
        <v>0</v>
      </c>
      <c r="I205" s="300">
        <f t="shared" si="34"/>
        <v>0</v>
      </c>
      <c r="J205" s="300">
        <f t="shared" si="35"/>
        <v>0</v>
      </c>
    </row>
    <row r="206" spans="1:10" x14ac:dyDescent="0.2">
      <c r="A206" s="307">
        <f>IF('Feb09'!$M114=" ",0,ROUND('Feb09'!$M114,0))</f>
        <v>0</v>
      </c>
      <c r="B206" s="307">
        <f t="shared" si="27"/>
        <v>390</v>
      </c>
      <c r="C206" s="300">
        <f t="shared" si="29"/>
        <v>0</v>
      </c>
      <c r="D206" s="300">
        <f t="shared" si="30"/>
        <v>0</v>
      </c>
      <c r="E206" s="311">
        <f t="shared" si="31"/>
        <v>0</v>
      </c>
      <c r="F206" s="311">
        <f t="shared" si="32"/>
        <v>0</v>
      </c>
      <c r="G206" s="311">
        <f t="shared" si="28"/>
        <v>0</v>
      </c>
      <c r="H206" s="311">
        <f t="shared" si="33"/>
        <v>0</v>
      </c>
      <c r="I206" s="300">
        <f t="shared" si="34"/>
        <v>0</v>
      </c>
      <c r="J206" s="300">
        <f t="shared" si="35"/>
        <v>0</v>
      </c>
    </row>
    <row r="207" spans="1:10" x14ac:dyDescent="0.2">
      <c r="A207" s="307">
        <f>IF('Feb09'!$M115=" ",0,ROUND('Feb09'!$M115,0))</f>
        <v>0</v>
      </c>
      <c r="B207" s="307">
        <f t="shared" si="27"/>
        <v>390</v>
      </c>
      <c r="C207" s="300">
        <f t="shared" si="29"/>
        <v>0</v>
      </c>
      <c r="D207" s="300">
        <f t="shared" si="30"/>
        <v>0</v>
      </c>
      <c r="E207" s="311">
        <f t="shared" si="31"/>
        <v>0</v>
      </c>
      <c r="F207" s="311">
        <f t="shared" si="32"/>
        <v>0</v>
      </c>
      <c r="G207" s="311">
        <f t="shared" si="28"/>
        <v>0</v>
      </c>
      <c r="H207" s="311">
        <f t="shared" si="33"/>
        <v>0</v>
      </c>
      <c r="I207" s="300">
        <f t="shared" si="34"/>
        <v>0</v>
      </c>
      <c r="J207" s="300">
        <f t="shared" si="35"/>
        <v>0</v>
      </c>
    </row>
    <row r="208" spans="1:10" x14ac:dyDescent="0.2">
      <c r="A208" s="307">
        <f>IF('Feb09'!$M116=" ",0,ROUND('Feb09'!$M116,0))</f>
        <v>0</v>
      </c>
      <c r="B208" s="307">
        <f t="shared" si="27"/>
        <v>390</v>
      </c>
      <c r="C208" s="300">
        <f t="shared" si="29"/>
        <v>0</v>
      </c>
      <c r="D208" s="300">
        <f t="shared" si="30"/>
        <v>0</v>
      </c>
      <c r="E208" s="311">
        <f t="shared" si="31"/>
        <v>0</v>
      </c>
      <c r="F208" s="311">
        <f t="shared" si="32"/>
        <v>0</v>
      </c>
      <c r="G208" s="311">
        <f t="shared" si="28"/>
        <v>0</v>
      </c>
      <c r="H208" s="311">
        <f t="shared" si="33"/>
        <v>0</v>
      </c>
      <c r="I208" s="300">
        <f t="shared" si="34"/>
        <v>0</v>
      </c>
      <c r="J208" s="300">
        <f t="shared" si="35"/>
        <v>0</v>
      </c>
    </row>
    <row r="209" spans="1:10" x14ac:dyDescent="0.2">
      <c r="A209" s="307">
        <f>IF('Feb09'!$M117=" ",0,ROUND('Feb09'!$M117,0))</f>
        <v>0</v>
      </c>
      <c r="B209" s="307">
        <f t="shared" si="27"/>
        <v>390</v>
      </c>
      <c r="C209" s="300">
        <f t="shared" si="29"/>
        <v>0</v>
      </c>
      <c r="D209" s="300">
        <f t="shared" si="30"/>
        <v>0</v>
      </c>
      <c r="E209" s="311">
        <f t="shared" si="31"/>
        <v>0</v>
      </c>
      <c r="F209" s="311">
        <f t="shared" si="32"/>
        <v>0</v>
      </c>
      <c r="G209" s="311">
        <f t="shared" si="28"/>
        <v>0</v>
      </c>
      <c r="H209" s="311">
        <f t="shared" si="33"/>
        <v>0</v>
      </c>
      <c r="I209" s="300">
        <f t="shared" si="34"/>
        <v>0</v>
      </c>
      <c r="J209" s="300">
        <f t="shared" si="35"/>
        <v>0</v>
      </c>
    </row>
    <row r="210" spans="1:10" x14ac:dyDescent="0.2">
      <c r="A210" s="307">
        <f>IF('Feb09'!$M118=" ",0,ROUND('Feb09'!$M118,0))</f>
        <v>0</v>
      </c>
      <c r="B210" s="307">
        <f t="shared" si="27"/>
        <v>390</v>
      </c>
      <c r="C210" s="300">
        <f t="shared" si="29"/>
        <v>0</v>
      </c>
      <c r="D210" s="300">
        <f t="shared" si="30"/>
        <v>0</v>
      </c>
      <c r="E210" s="311">
        <f t="shared" si="31"/>
        <v>0</v>
      </c>
      <c r="F210" s="311">
        <f t="shared" si="32"/>
        <v>0</v>
      </c>
      <c r="G210" s="311">
        <f t="shared" si="28"/>
        <v>0</v>
      </c>
      <c r="H210" s="311">
        <f t="shared" si="33"/>
        <v>0</v>
      </c>
      <c r="I210" s="300">
        <f t="shared" si="34"/>
        <v>0</v>
      </c>
      <c r="J210" s="300">
        <f t="shared" si="35"/>
        <v>0</v>
      </c>
    </row>
    <row r="211" spans="1:10" x14ac:dyDescent="0.2">
      <c r="A211" s="307">
        <f>IF('Feb09'!$M119=" ",0,ROUND('Feb09'!$M119,0))</f>
        <v>0</v>
      </c>
      <c r="B211" s="307">
        <f t="shared" si="27"/>
        <v>390</v>
      </c>
      <c r="C211" s="300">
        <f t="shared" si="29"/>
        <v>0</v>
      </c>
      <c r="D211" s="300">
        <f t="shared" si="30"/>
        <v>0</v>
      </c>
      <c r="E211" s="311">
        <f t="shared" si="31"/>
        <v>0</v>
      </c>
      <c r="F211" s="311">
        <f t="shared" si="32"/>
        <v>0</v>
      </c>
      <c r="G211" s="311">
        <f t="shared" si="28"/>
        <v>0</v>
      </c>
      <c r="H211" s="311">
        <f t="shared" si="33"/>
        <v>0</v>
      </c>
      <c r="I211" s="300">
        <f t="shared" si="34"/>
        <v>0</v>
      </c>
      <c r="J211" s="300">
        <f t="shared" si="35"/>
        <v>0</v>
      </c>
    </row>
    <row r="212" spans="1:10" x14ac:dyDescent="0.2">
      <c r="A212" s="307">
        <f>IF('Feb09'!$M120=" ",0,ROUND('Feb09'!$M120,0))</f>
        <v>0</v>
      </c>
      <c r="B212" s="307">
        <f t="shared" si="27"/>
        <v>390</v>
      </c>
      <c r="C212" s="300">
        <f t="shared" si="29"/>
        <v>0</v>
      </c>
      <c r="D212" s="300">
        <f t="shared" si="30"/>
        <v>0</v>
      </c>
      <c r="E212" s="311">
        <f t="shared" si="31"/>
        <v>0</v>
      </c>
      <c r="F212" s="311">
        <f t="shared" si="32"/>
        <v>0</v>
      </c>
      <c r="G212" s="311">
        <f t="shared" si="28"/>
        <v>0</v>
      </c>
      <c r="H212" s="311">
        <f t="shared" si="33"/>
        <v>0</v>
      </c>
      <c r="I212" s="300">
        <f t="shared" si="34"/>
        <v>0</v>
      </c>
      <c r="J212" s="300">
        <f t="shared" si="35"/>
        <v>0</v>
      </c>
    </row>
    <row r="213" spans="1:10" x14ac:dyDescent="0.2">
      <c r="A213" s="307">
        <f>IF('Feb09'!$M121=" ",0,ROUND('Feb09'!$M121,0))</f>
        <v>0</v>
      </c>
      <c r="B213" s="307">
        <f t="shared" si="27"/>
        <v>390</v>
      </c>
      <c r="C213" s="300">
        <f t="shared" si="29"/>
        <v>0</v>
      </c>
      <c r="D213" s="300">
        <f t="shared" si="30"/>
        <v>0</v>
      </c>
      <c r="E213" s="311">
        <f t="shared" si="31"/>
        <v>0</v>
      </c>
      <c r="F213" s="311">
        <f t="shared" si="32"/>
        <v>0</v>
      </c>
      <c r="G213" s="311">
        <f t="shared" si="28"/>
        <v>0</v>
      </c>
      <c r="H213" s="311">
        <f t="shared" si="33"/>
        <v>0</v>
      </c>
      <c r="I213" s="300">
        <f t="shared" si="34"/>
        <v>0</v>
      </c>
      <c r="J213" s="300">
        <f t="shared" si="35"/>
        <v>0</v>
      </c>
    </row>
    <row r="214" spans="1:10" x14ac:dyDescent="0.2">
      <c r="A214" s="307">
        <f>IF('Feb09'!$M122=" ",0,ROUND('Feb09'!$M122,0))</f>
        <v>0</v>
      </c>
      <c r="B214" s="307">
        <f t="shared" si="27"/>
        <v>390</v>
      </c>
      <c r="C214" s="300">
        <f t="shared" si="29"/>
        <v>0</v>
      </c>
      <c r="D214" s="300">
        <f t="shared" si="30"/>
        <v>0</v>
      </c>
      <c r="E214" s="311">
        <f t="shared" si="31"/>
        <v>0</v>
      </c>
      <c r="F214" s="311">
        <f t="shared" si="32"/>
        <v>0</v>
      </c>
      <c r="G214" s="311">
        <f t="shared" si="28"/>
        <v>0</v>
      </c>
      <c r="H214" s="311">
        <f t="shared" si="33"/>
        <v>0</v>
      </c>
      <c r="I214" s="300">
        <f t="shared" si="34"/>
        <v>0</v>
      </c>
      <c r="J214" s="300">
        <f t="shared" si="35"/>
        <v>0</v>
      </c>
    </row>
    <row r="215" spans="1:10" x14ac:dyDescent="0.2">
      <c r="A215" s="307">
        <f>IF('Feb09'!$M123=" ",0,ROUND('Feb09'!$M123,0))</f>
        <v>0</v>
      </c>
      <c r="B215" s="307">
        <f t="shared" si="27"/>
        <v>390</v>
      </c>
      <c r="C215" s="300">
        <f t="shared" si="29"/>
        <v>0</v>
      </c>
      <c r="D215" s="300">
        <f t="shared" si="30"/>
        <v>0</v>
      </c>
      <c r="E215" s="311">
        <f t="shared" si="31"/>
        <v>0</v>
      </c>
      <c r="F215" s="311">
        <f t="shared" si="32"/>
        <v>0</v>
      </c>
      <c r="G215" s="311">
        <f t="shared" si="28"/>
        <v>0</v>
      </c>
      <c r="H215" s="311">
        <f t="shared" si="33"/>
        <v>0</v>
      </c>
      <c r="I215" s="300">
        <f t="shared" si="34"/>
        <v>0</v>
      </c>
      <c r="J215" s="300">
        <f t="shared" si="35"/>
        <v>0</v>
      </c>
    </row>
    <row r="216" spans="1:10" x14ac:dyDescent="0.2">
      <c r="A216" s="307">
        <f>IF('Feb09'!$M124=" ",0,ROUND('Feb09'!$M124,0))</f>
        <v>0</v>
      </c>
      <c r="B216" s="307">
        <f t="shared" si="27"/>
        <v>390</v>
      </c>
      <c r="C216" s="300">
        <f t="shared" si="29"/>
        <v>0</v>
      </c>
      <c r="D216" s="300">
        <f t="shared" si="30"/>
        <v>0</v>
      </c>
      <c r="E216" s="311">
        <f t="shared" si="31"/>
        <v>0</v>
      </c>
      <c r="F216" s="311">
        <f t="shared" si="32"/>
        <v>0</v>
      </c>
      <c r="G216" s="311">
        <f t="shared" si="28"/>
        <v>0</v>
      </c>
      <c r="H216" s="311">
        <f t="shared" si="33"/>
        <v>0</v>
      </c>
      <c r="I216" s="300">
        <f t="shared" si="34"/>
        <v>0</v>
      </c>
      <c r="J216" s="300">
        <f t="shared" si="35"/>
        <v>0</v>
      </c>
    </row>
    <row r="217" spans="1:10" x14ac:dyDescent="0.2">
      <c r="A217" s="307">
        <f>IF('Feb09'!$M125=" ",0,ROUND('Feb09'!$M125,0))</f>
        <v>0</v>
      </c>
      <c r="B217" s="307">
        <f t="shared" si="27"/>
        <v>390</v>
      </c>
      <c r="C217" s="300">
        <f t="shared" si="29"/>
        <v>0</v>
      </c>
      <c r="D217" s="300">
        <f t="shared" si="30"/>
        <v>0</v>
      </c>
      <c r="E217" s="311">
        <f t="shared" si="31"/>
        <v>0</v>
      </c>
      <c r="F217" s="311">
        <f t="shared" si="32"/>
        <v>0</v>
      </c>
      <c r="G217" s="311">
        <f t="shared" si="28"/>
        <v>0</v>
      </c>
      <c r="H217" s="311">
        <f t="shared" si="33"/>
        <v>0</v>
      </c>
      <c r="I217" s="300">
        <f t="shared" si="34"/>
        <v>0</v>
      </c>
      <c r="J217" s="300">
        <f t="shared" si="35"/>
        <v>0</v>
      </c>
    </row>
    <row r="218" spans="1:10" x14ac:dyDescent="0.2">
      <c r="A218" s="307">
        <f>IF('Feb09'!$M126=" ",0,ROUND('Feb09'!$M126,0))</f>
        <v>0</v>
      </c>
      <c r="B218" s="307">
        <f t="shared" si="27"/>
        <v>390</v>
      </c>
      <c r="C218" s="300">
        <f t="shared" si="29"/>
        <v>0</v>
      </c>
      <c r="D218" s="300">
        <f t="shared" si="30"/>
        <v>0</v>
      </c>
      <c r="E218" s="311">
        <f t="shared" si="31"/>
        <v>0</v>
      </c>
      <c r="F218" s="311">
        <f t="shared" si="32"/>
        <v>0</v>
      </c>
      <c r="G218" s="311">
        <f t="shared" si="28"/>
        <v>0</v>
      </c>
      <c r="H218" s="311">
        <f t="shared" si="33"/>
        <v>0</v>
      </c>
      <c r="I218" s="300">
        <f t="shared" si="34"/>
        <v>0</v>
      </c>
      <c r="J218" s="300">
        <f t="shared" si="35"/>
        <v>0</v>
      </c>
    </row>
    <row r="219" spans="1:10" x14ac:dyDescent="0.2">
      <c r="A219" s="307">
        <f>IF('Feb09'!$M127=" ",0,ROUND('Feb09'!$M127,0))</f>
        <v>0</v>
      </c>
      <c r="B219" s="307">
        <f t="shared" si="27"/>
        <v>390</v>
      </c>
      <c r="C219" s="300">
        <f t="shared" si="29"/>
        <v>0</v>
      </c>
      <c r="D219" s="300">
        <f t="shared" si="30"/>
        <v>0</v>
      </c>
      <c r="E219" s="311">
        <f t="shared" si="31"/>
        <v>0</v>
      </c>
      <c r="F219" s="311">
        <f t="shared" si="32"/>
        <v>0</v>
      </c>
      <c r="G219" s="311">
        <f t="shared" si="28"/>
        <v>0</v>
      </c>
      <c r="H219" s="311">
        <f t="shared" si="33"/>
        <v>0</v>
      </c>
      <c r="I219" s="300">
        <f t="shared" si="34"/>
        <v>0</v>
      </c>
      <c r="J219" s="300">
        <f t="shared" si="35"/>
        <v>0</v>
      </c>
    </row>
    <row r="220" spans="1:10" x14ac:dyDescent="0.2">
      <c r="A220" s="307">
        <f>IF('Feb09'!$M128=" ",0,ROUND('Feb09'!$M128,0))</f>
        <v>0</v>
      </c>
      <c r="B220" s="307">
        <f t="shared" si="27"/>
        <v>390</v>
      </c>
      <c r="C220" s="300">
        <f t="shared" si="29"/>
        <v>0</v>
      </c>
      <c r="D220" s="300">
        <f t="shared" si="30"/>
        <v>0</v>
      </c>
      <c r="E220" s="311">
        <f t="shared" si="31"/>
        <v>0</v>
      </c>
      <c r="F220" s="311">
        <f t="shared" si="32"/>
        <v>0</v>
      </c>
      <c r="G220" s="311">
        <f t="shared" si="28"/>
        <v>0</v>
      </c>
      <c r="H220" s="311">
        <f t="shared" si="33"/>
        <v>0</v>
      </c>
      <c r="I220" s="300">
        <f t="shared" si="34"/>
        <v>0</v>
      </c>
      <c r="J220" s="300">
        <f t="shared" si="35"/>
        <v>0</v>
      </c>
    </row>
    <row r="221" spans="1:10" x14ac:dyDescent="0.2">
      <c r="A221" s="307">
        <f>IF('Feb09'!$M129=" ",0,ROUND('Feb09'!$M129,0))</f>
        <v>0</v>
      </c>
      <c r="B221" s="307">
        <f t="shared" si="27"/>
        <v>390</v>
      </c>
      <c r="C221" s="300">
        <f t="shared" si="29"/>
        <v>0</v>
      </c>
      <c r="D221" s="300">
        <f t="shared" si="30"/>
        <v>0</v>
      </c>
      <c r="E221" s="311">
        <f t="shared" si="31"/>
        <v>0</v>
      </c>
      <c r="F221" s="311">
        <f t="shared" si="32"/>
        <v>0</v>
      </c>
      <c r="G221" s="311">
        <f t="shared" si="28"/>
        <v>0</v>
      </c>
      <c r="H221" s="311">
        <f t="shared" si="33"/>
        <v>0</v>
      </c>
      <c r="I221" s="300">
        <f t="shared" si="34"/>
        <v>0</v>
      </c>
      <c r="J221" s="300">
        <f t="shared" si="35"/>
        <v>0</v>
      </c>
    </row>
    <row r="222" spans="1:10" x14ac:dyDescent="0.2">
      <c r="A222" s="307">
        <f>IF('Feb09'!$M130=" ",0,ROUND('Feb09'!$M130,0))</f>
        <v>0</v>
      </c>
      <c r="B222" s="307">
        <f t="shared" si="27"/>
        <v>390</v>
      </c>
      <c r="C222" s="300">
        <f t="shared" si="29"/>
        <v>0</v>
      </c>
      <c r="D222" s="300">
        <f t="shared" si="30"/>
        <v>0</v>
      </c>
      <c r="E222" s="311">
        <f t="shared" si="31"/>
        <v>0</v>
      </c>
      <c r="F222" s="311">
        <f t="shared" si="32"/>
        <v>0</v>
      </c>
      <c r="G222" s="311">
        <f t="shared" si="28"/>
        <v>0</v>
      </c>
      <c r="H222" s="311">
        <f t="shared" si="33"/>
        <v>0</v>
      </c>
      <c r="I222" s="300">
        <f t="shared" si="34"/>
        <v>0</v>
      </c>
      <c r="J222" s="300">
        <f t="shared" si="35"/>
        <v>0</v>
      </c>
    </row>
    <row r="223" spans="1:10" x14ac:dyDescent="0.2">
      <c r="A223" s="307">
        <f>IF('Mar09'!$M161=" ",0,ROUND('Mar09'!$M161,0))</f>
        <v>0</v>
      </c>
      <c r="B223" s="307">
        <f t="shared" si="27"/>
        <v>390</v>
      </c>
      <c r="C223" s="300">
        <f t="shared" si="29"/>
        <v>0</v>
      </c>
      <c r="D223" s="300">
        <f t="shared" si="30"/>
        <v>0</v>
      </c>
      <c r="E223" s="311">
        <f t="shared" si="31"/>
        <v>0</v>
      </c>
      <c r="F223" s="311">
        <f t="shared" si="32"/>
        <v>0</v>
      </c>
      <c r="G223" s="311">
        <f t="shared" si="28"/>
        <v>0</v>
      </c>
      <c r="H223" s="311">
        <f t="shared" si="33"/>
        <v>0</v>
      </c>
      <c r="I223" s="300">
        <f t="shared" si="34"/>
        <v>0</v>
      </c>
      <c r="J223" s="300">
        <f t="shared" si="35"/>
        <v>0</v>
      </c>
    </row>
    <row r="224" spans="1:10" x14ac:dyDescent="0.2">
      <c r="A224" s="307">
        <f>IF('Mar09'!$M162=" ",0,ROUND('Mar09'!$M162,0))</f>
        <v>0</v>
      </c>
      <c r="B224" s="307">
        <f t="shared" si="27"/>
        <v>390</v>
      </c>
      <c r="C224" s="300">
        <f t="shared" si="29"/>
        <v>0</v>
      </c>
      <c r="D224" s="300">
        <f t="shared" si="30"/>
        <v>0</v>
      </c>
      <c r="E224" s="311">
        <f t="shared" si="31"/>
        <v>0</v>
      </c>
      <c r="F224" s="311">
        <f t="shared" si="32"/>
        <v>0</v>
      </c>
      <c r="G224" s="311">
        <f t="shared" si="28"/>
        <v>0</v>
      </c>
      <c r="H224" s="311">
        <f t="shared" si="33"/>
        <v>0</v>
      </c>
      <c r="I224" s="300">
        <f t="shared" si="34"/>
        <v>0</v>
      </c>
      <c r="J224" s="300">
        <f t="shared" si="35"/>
        <v>0</v>
      </c>
    </row>
    <row r="225" spans="1:10" x14ac:dyDescent="0.2">
      <c r="A225" s="307">
        <f>IF('Mar09'!$M163=" ",0,ROUND('Mar09'!$M163,0))</f>
        <v>0</v>
      </c>
      <c r="B225" s="307">
        <f t="shared" si="27"/>
        <v>390</v>
      </c>
      <c r="C225" s="300">
        <f t="shared" si="29"/>
        <v>0</v>
      </c>
      <c r="D225" s="300">
        <f t="shared" si="30"/>
        <v>0</v>
      </c>
      <c r="E225" s="311">
        <f t="shared" si="31"/>
        <v>0</v>
      </c>
      <c r="F225" s="311">
        <f t="shared" si="32"/>
        <v>0</v>
      </c>
      <c r="G225" s="311">
        <f t="shared" si="28"/>
        <v>0</v>
      </c>
      <c r="H225" s="311">
        <f t="shared" si="33"/>
        <v>0</v>
      </c>
      <c r="I225" s="300">
        <f t="shared" si="34"/>
        <v>0</v>
      </c>
      <c r="J225" s="300">
        <f t="shared" si="35"/>
        <v>0</v>
      </c>
    </row>
    <row r="226" spans="1:10" x14ac:dyDescent="0.2">
      <c r="A226" s="307">
        <f>IF('Mar09'!$M164=" ",0,ROUND('Mar09'!$M164,0))</f>
        <v>0</v>
      </c>
      <c r="B226" s="307">
        <f t="shared" si="27"/>
        <v>390</v>
      </c>
      <c r="C226" s="300">
        <f t="shared" si="29"/>
        <v>0</v>
      </c>
      <c r="D226" s="300">
        <f t="shared" si="30"/>
        <v>0</v>
      </c>
      <c r="E226" s="311">
        <f t="shared" si="31"/>
        <v>0</v>
      </c>
      <c r="F226" s="311">
        <f t="shared" si="32"/>
        <v>0</v>
      </c>
      <c r="G226" s="311">
        <f t="shared" si="28"/>
        <v>0</v>
      </c>
      <c r="H226" s="311">
        <f t="shared" si="33"/>
        <v>0</v>
      </c>
      <c r="I226" s="300">
        <f t="shared" si="34"/>
        <v>0</v>
      </c>
      <c r="J226" s="300">
        <f t="shared" si="35"/>
        <v>0</v>
      </c>
    </row>
    <row r="227" spans="1:10" x14ac:dyDescent="0.2">
      <c r="A227" s="307">
        <f>IF('Mar09'!$M165=" ",0,ROUND('Mar09'!$M165,0))</f>
        <v>0</v>
      </c>
      <c r="B227" s="307">
        <f t="shared" si="27"/>
        <v>390</v>
      </c>
      <c r="C227" s="300">
        <f t="shared" si="29"/>
        <v>0</v>
      </c>
      <c r="D227" s="300">
        <f t="shared" si="30"/>
        <v>0</v>
      </c>
      <c r="E227" s="311">
        <f t="shared" si="31"/>
        <v>0</v>
      </c>
      <c r="F227" s="311">
        <f t="shared" si="32"/>
        <v>0</v>
      </c>
      <c r="G227" s="311">
        <f t="shared" si="28"/>
        <v>0</v>
      </c>
      <c r="H227" s="311">
        <f t="shared" si="33"/>
        <v>0</v>
      </c>
      <c r="I227" s="300">
        <f t="shared" si="34"/>
        <v>0</v>
      </c>
      <c r="J227" s="300">
        <f t="shared" si="35"/>
        <v>0</v>
      </c>
    </row>
    <row r="228" spans="1:10" x14ac:dyDescent="0.2">
      <c r="A228" s="307">
        <f>IF('Mar09'!$M166=" ",0,ROUND('Mar09'!$M166,0))</f>
        <v>0</v>
      </c>
      <c r="B228" s="307">
        <f t="shared" si="27"/>
        <v>390</v>
      </c>
      <c r="C228" s="300">
        <f t="shared" si="29"/>
        <v>0</v>
      </c>
      <c r="D228" s="300">
        <f t="shared" si="30"/>
        <v>0</v>
      </c>
      <c r="E228" s="311">
        <f t="shared" si="31"/>
        <v>0</v>
      </c>
      <c r="F228" s="311">
        <f t="shared" si="32"/>
        <v>0</v>
      </c>
      <c r="G228" s="311">
        <f t="shared" si="28"/>
        <v>0</v>
      </c>
      <c r="H228" s="311">
        <f t="shared" si="33"/>
        <v>0</v>
      </c>
      <c r="I228" s="300">
        <f t="shared" si="34"/>
        <v>0</v>
      </c>
      <c r="J228" s="300">
        <f t="shared" si="35"/>
        <v>0</v>
      </c>
    </row>
    <row r="229" spans="1:10" x14ac:dyDescent="0.2">
      <c r="A229" s="307">
        <f>IF('Mar09'!$M167=" ",0,ROUND('Mar09'!$M167,0))</f>
        <v>0</v>
      </c>
      <c r="B229" s="307">
        <f t="shared" si="27"/>
        <v>390</v>
      </c>
      <c r="C229" s="300">
        <f t="shared" si="29"/>
        <v>0</v>
      </c>
      <c r="D229" s="300">
        <f t="shared" si="30"/>
        <v>0</v>
      </c>
      <c r="E229" s="311">
        <f t="shared" si="31"/>
        <v>0</v>
      </c>
      <c r="F229" s="311">
        <f t="shared" si="32"/>
        <v>0</v>
      </c>
      <c r="G229" s="311">
        <f t="shared" si="28"/>
        <v>0</v>
      </c>
      <c r="H229" s="311">
        <f t="shared" si="33"/>
        <v>0</v>
      </c>
      <c r="I229" s="300">
        <f t="shared" si="34"/>
        <v>0</v>
      </c>
      <c r="J229" s="300">
        <f t="shared" si="35"/>
        <v>0</v>
      </c>
    </row>
    <row r="230" spans="1:10" x14ac:dyDescent="0.2">
      <c r="A230" s="307">
        <f>IF('Mar09'!$M168=" ",0,ROUND('Mar09'!$M168,0))</f>
        <v>0</v>
      </c>
      <c r="B230" s="307">
        <f t="shared" si="27"/>
        <v>390</v>
      </c>
      <c r="C230" s="300">
        <f t="shared" si="29"/>
        <v>0</v>
      </c>
      <c r="D230" s="300">
        <f t="shared" si="30"/>
        <v>0</v>
      </c>
      <c r="E230" s="311">
        <f t="shared" si="31"/>
        <v>0</v>
      </c>
      <c r="F230" s="311">
        <f t="shared" si="32"/>
        <v>0</v>
      </c>
      <c r="G230" s="311">
        <f t="shared" si="28"/>
        <v>0</v>
      </c>
      <c r="H230" s="311">
        <f t="shared" si="33"/>
        <v>0</v>
      </c>
      <c r="I230" s="300">
        <f t="shared" si="34"/>
        <v>0</v>
      </c>
      <c r="J230" s="300">
        <f t="shared" si="35"/>
        <v>0</v>
      </c>
    </row>
    <row r="231" spans="1:10" x14ac:dyDescent="0.2">
      <c r="A231" s="307">
        <f>IF('Mar09'!$M169=" ",0,ROUND('Mar09'!$M169,0))</f>
        <v>0</v>
      </c>
      <c r="B231" s="307">
        <f t="shared" si="27"/>
        <v>390</v>
      </c>
      <c r="C231" s="300">
        <f t="shared" si="29"/>
        <v>0</v>
      </c>
      <c r="D231" s="300">
        <f t="shared" si="30"/>
        <v>0</v>
      </c>
      <c r="E231" s="311">
        <f t="shared" si="31"/>
        <v>0</v>
      </c>
      <c r="F231" s="311">
        <f t="shared" si="32"/>
        <v>0</v>
      </c>
      <c r="G231" s="311">
        <f t="shared" si="28"/>
        <v>0</v>
      </c>
      <c r="H231" s="311">
        <f t="shared" si="33"/>
        <v>0</v>
      </c>
      <c r="I231" s="300">
        <f t="shared" si="34"/>
        <v>0</v>
      </c>
      <c r="J231" s="300">
        <f t="shared" si="35"/>
        <v>0</v>
      </c>
    </row>
    <row r="232" spans="1:10" x14ac:dyDescent="0.2">
      <c r="A232" s="307">
        <f>IF('Mar09'!$M170=" ",0,ROUND('Mar09'!$M170,0))</f>
        <v>0</v>
      </c>
      <c r="B232" s="307">
        <f t="shared" si="27"/>
        <v>390</v>
      </c>
      <c r="C232" s="300">
        <f t="shared" si="29"/>
        <v>0</v>
      </c>
      <c r="D232" s="300">
        <f t="shared" si="30"/>
        <v>0</v>
      </c>
      <c r="E232" s="311">
        <f t="shared" si="31"/>
        <v>0</v>
      </c>
      <c r="F232" s="311">
        <f t="shared" si="32"/>
        <v>0</v>
      </c>
      <c r="G232" s="311">
        <f t="shared" si="28"/>
        <v>0</v>
      </c>
      <c r="H232" s="311">
        <f t="shared" si="33"/>
        <v>0</v>
      </c>
      <c r="I232" s="300">
        <f t="shared" si="34"/>
        <v>0</v>
      </c>
      <c r="J232" s="300">
        <f t="shared" si="35"/>
        <v>0</v>
      </c>
    </row>
    <row r="233" spans="1:10" x14ac:dyDescent="0.2">
      <c r="A233" s="307">
        <f>IF('Mar09'!$M171=" ",0,ROUND('Mar09'!$M171,0))</f>
        <v>0</v>
      </c>
      <c r="B233" s="307">
        <f t="shared" si="27"/>
        <v>390</v>
      </c>
      <c r="C233" s="300">
        <f t="shared" si="29"/>
        <v>0</v>
      </c>
      <c r="D233" s="300">
        <f t="shared" si="30"/>
        <v>0</v>
      </c>
      <c r="E233" s="311">
        <f t="shared" si="31"/>
        <v>0</v>
      </c>
      <c r="F233" s="311">
        <f t="shared" si="32"/>
        <v>0</v>
      </c>
      <c r="G233" s="311">
        <f t="shared" si="28"/>
        <v>0</v>
      </c>
      <c r="H233" s="311">
        <f t="shared" si="33"/>
        <v>0</v>
      </c>
      <c r="I233" s="300">
        <f t="shared" si="34"/>
        <v>0</v>
      </c>
      <c r="J233" s="300">
        <f t="shared" si="35"/>
        <v>0</v>
      </c>
    </row>
    <row r="234" spans="1:10" x14ac:dyDescent="0.2">
      <c r="A234" s="307">
        <f>IF('Mar09'!$M172=" ",0,ROUND('Mar09'!$M172,0))</f>
        <v>0</v>
      </c>
      <c r="B234" s="307">
        <f t="shared" si="27"/>
        <v>390</v>
      </c>
      <c r="C234" s="300">
        <f t="shared" si="29"/>
        <v>0</v>
      </c>
      <c r="D234" s="300">
        <f t="shared" si="30"/>
        <v>0</v>
      </c>
      <c r="E234" s="311">
        <f t="shared" si="31"/>
        <v>0</v>
      </c>
      <c r="F234" s="311">
        <f t="shared" si="32"/>
        <v>0</v>
      </c>
      <c r="G234" s="311">
        <f t="shared" si="28"/>
        <v>0</v>
      </c>
      <c r="H234" s="311">
        <f t="shared" si="33"/>
        <v>0</v>
      </c>
      <c r="I234" s="300">
        <f t="shared" si="34"/>
        <v>0</v>
      </c>
      <c r="J234" s="300">
        <f t="shared" si="35"/>
        <v>0</v>
      </c>
    </row>
    <row r="235" spans="1:10" x14ac:dyDescent="0.2">
      <c r="A235" s="307">
        <f>IF('Mar09'!$M173=" ",0,ROUND('Mar09'!$M173,0))</f>
        <v>0</v>
      </c>
      <c r="B235" s="307">
        <f t="shared" si="27"/>
        <v>390</v>
      </c>
      <c r="C235" s="300">
        <f t="shared" si="29"/>
        <v>0</v>
      </c>
      <c r="D235" s="300">
        <f t="shared" si="30"/>
        <v>0</v>
      </c>
      <c r="E235" s="311">
        <f t="shared" si="31"/>
        <v>0</v>
      </c>
      <c r="F235" s="311">
        <f t="shared" si="32"/>
        <v>0</v>
      </c>
      <c r="G235" s="311">
        <f t="shared" si="28"/>
        <v>0</v>
      </c>
      <c r="H235" s="311">
        <f t="shared" si="33"/>
        <v>0</v>
      </c>
      <c r="I235" s="300">
        <f t="shared" si="34"/>
        <v>0</v>
      </c>
      <c r="J235" s="300">
        <f t="shared" si="35"/>
        <v>0</v>
      </c>
    </row>
    <row r="236" spans="1:10" x14ac:dyDescent="0.2">
      <c r="A236" s="307">
        <f>IF('Mar09'!$M174=" ",0,ROUND('Mar09'!$M174,0))</f>
        <v>0</v>
      </c>
      <c r="B236" s="307">
        <f t="shared" si="27"/>
        <v>390</v>
      </c>
      <c r="C236" s="300">
        <f t="shared" si="29"/>
        <v>0</v>
      </c>
      <c r="D236" s="300">
        <f t="shared" si="30"/>
        <v>0</v>
      </c>
      <c r="E236" s="311">
        <f t="shared" si="31"/>
        <v>0</v>
      </c>
      <c r="F236" s="311">
        <f t="shared" si="32"/>
        <v>0</v>
      </c>
      <c r="G236" s="311">
        <f t="shared" si="28"/>
        <v>0</v>
      </c>
      <c r="H236" s="311">
        <f t="shared" si="33"/>
        <v>0</v>
      </c>
      <c r="I236" s="300">
        <f t="shared" si="34"/>
        <v>0</v>
      </c>
      <c r="J236" s="300">
        <f t="shared" si="35"/>
        <v>0</v>
      </c>
    </row>
    <row r="237" spans="1:10" x14ac:dyDescent="0.2">
      <c r="A237" s="307">
        <f>IF('Mar09'!$M175=" ",0,ROUND('Mar09'!$M175,0))</f>
        <v>0</v>
      </c>
      <c r="B237" s="307">
        <f t="shared" si="27"/>
        <v>390</v>
      </c>
      <c r="C237" s="300">
        <f t="shared" si="29"/>
        <v>0</v>
      </c>
      <c r="D237" s="300">
        <f t="shared" si="30"/>
        <v>0</v>
      </c>
      <c r="E237" s="311">
        <f t="shared" si="31"/>
        <v>0</v>
      </c>
      <c r="F237" s="311">
        <f t="shared" si="32"/>
        <v>0</v>
      </c>
      <c r="G237" s="311">
        <f t="shared" si="28"/>
        <v>0</v>
      </c>
      <c r="H237" s="311">
        <f t="shared" si="33"/>
        <v>0</v>
      </c>
      <c r="I237" s="300">
        <f t="shared" si="34"/>
        <v>0</v>
      </c>
      <c r="J237" s="300">
        <f t="shared" si="35"/>
        <v>0</v>
      </c>
    </row>
    <row r="238" spans="1:10" x14ac:dyDescent="0.2">
      <c r="A238" s="307">
        <f>IF('Mar09'!$M176=" ",0,ROUND('Mar09'!$M176,0))</f>
        <v>0</v>
      </c>
      <c r="B238" s="307">
        <f t="shared" si="27"/>
        <v>390</v>
      </c>
      <c r="C238" s="300">
        <f t="shared" si="29"/>
        <v>0</v>
      </c>
      <c r="D238" s="300">
        <f t="shared" si="30"/>
        <v>0</v>
      </c>
      <c r="E238" s="311">
        <f t="shared" si="31"/>
        <v>0</v>
      </c>
      <c r="F238" s="311">
        <f t="shared" si="32"/>
        <v>0</v>
      </c>
      <c r="G238" s="311">
        <f t="shared" si="28"/>
        <v>0</v>
      </c>
      <c r="H238" s="311">
        <f t="shared" si="33"/>
        <v>0</v>
      </c>
      <c r="I238" s="300">
        <f t="shared" si="34"/>
        <v>0</v>
      </c>
      <c r="J238" s="300">
        <f t="shared" si="35"/>
        <v>0</v>
      </c>
    </row>
    <row r="239" spans="1:10" x14ac:dyDescent="0.2">
      <c r="A239" s="307">
        <f>IF('Mar09'!$M177=" ",0,ROUND('Mar09'!$M177,0))</f>
        <v>0</v>
      </c>
      <c r="B239" s="307">
        <f t="shared" si="27"/>
        <v>390</v>
      </c>
      <c r="C239" s="300">
        <f t="shared" si="29"/>
        <v>0</v>
      </c>
      <c r="D239" s="300">
        <f t="shared" si="30"/>
        <v>0</v>
      </c>
      <c r="E239" s="311">
        <f t="shared" si="31"/>
        <v>0</v>
      </c>
      <c r="F239" s="311">
        <f t="shared" si="32"/>
        <v>0</v>
      </c>
      <c r="G239" s="311">
        <f t="shared" si="28"/>
        <v>0</v>
      </c>
      <c r="H239" s="311">
        <f t="shared" si="33"/>
        <v>0</v>
      </c>
      <c r="I239" s="300">
        <f t="shared" si="34"/>
        <v>0</v>
      </c>
      <c r="J239" s="300">
        <f t="shared" si="35"/>
        <v>0</v>
      </c>
    </row>
    <row r="240" spans="1:10" x14ac:dyDescent="0.2">
      <c r="A240" s="307">
        <f>IF('Mar09'!$M178=" ",0,ROUND('Mar09'!$M178,0))</f>
        <v>0</v>
      </c>
      <c r="B240" s="307">
        <f t="shared" si="27"/>
        <v>390</v>
      </c>
      <c r="C240" s="300">
        <f t="shared" si="29"/>
        <v>0</v>
      </c>
      <c r="D240" s="300">
        <f t="shared" si="30"/>
        <v>0</v>
      </c>
      <c r="E240" s="311">
        <f t="shared" si="31"/>
        <v>0</v>
      </c>
      <c r="F240" s="311">
        <f t="shared" si="32"/>
        <v>0</v>
      </c>
      <c r="G240" s="311">
        <f t="shared" si="28"/>
        <v>0</v>
      </c>
      <c r="H240" s="311">
        <f t="shared" si="33"/>
        <v>0</v>
      </c>
      <c r="I240" s="300">
        <f t="shared" si="34"/>
        <v>0</v>
      </c>
      <c r="J240" s="300">
        <f t="shared" si="35"/>
        <v>0</v>
      </c>
    </row>
    <row r="241" spans="1:10" x14ac:dyDescent="0.2">
      <c r="A241" s="307">
        <f>IF('Mar09'!$M179=" ",0,ROUND('Mar09'!$M179,0))</f>
        <v>0</v>
      </c>
      <c r="B241" s="307">
        <f t="shared" si="27"/>
        <v>390</v>
      </c>
      <c r="C241" s="300">
        <f t="shared" si="29"/>
        <v>0</v>
      </c>
      <c r="D241" s="300">
        <f t="shared" si="30"/>
        <v>0</v>
      </c>
      <c r="E241" s="311">
        <f t="shared" si="31"/>
        <v>0</v>
      </c>
      <c r="F241" s="311">
        <f t="shared" si="32"/>
        <v>0</v>
      </c>
      <c r="G241" s="311">
        <f t="shared" si="28"/>
        <v>0</v>
      </c>
      <c r="H241" s="311">
        <f t="shared" si="33"/>
        <v>0</v>
      </c>
      <c r="I241" s="300">
        <f t="shared" si="34"/>
        <v>0</v>
      </c>
      <c r="J241" s="300">
        <f t="shared" si="35"/>
        <v>0</v>
      </c>
    </row>
    <row r="242" spans="1:10" x14ac:dyDescent="0.2">
      <c r="A242" s="307">
        <f>IF('Mar09'!$M180=" ",0,ROUND('Mar09'!$M180,0))</f>
        <v>0</v>
      </c>
      <c r="B242" s="307">
        <f t="shared" si="27"/>
        <v>390</v>
      </c>
      <c r="C242" s="300">
        <f t="shared" si="29"/>
        <v>0</v>
      </c>
      <c r="D242" s="300">
        <f t="shared" si="30"/>
        <v>0</v>
      </c>
      <c r="E242" s="311">
        <f t="shared" si="31"/>
        <v>0</v>
      </c>
      <c r="F242" s="311">
        <f t="shared" si="32"/>
        <v>0</v>
      </c>
      <c r="G242" s="311">
        <f t="shared" si="28"/>
        <v>0</v>
      </c>
      <c r="H242" s="311">
        <f t="shared" si="33"/>
        <v>0</v>
      </c>
      <c r="I242" s="300">
        <f t="shared" si="34"/>
        <v>0</v>
      </c>
      <c r="J242" s="300">
        <f t="shared" si="35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4"/>
  <sheetViews>
    <sheetView workbookViewId="0">
      <pane ySplit="1" topLeftCell="A2" activePane="bottomLeft" state="frozen"/>
      <selection activeCell="CX1" sqref="CX1"/>
      <selection pane="bottomLeft"/>
    </sheetView>
  </sheetViews>
  <sheetFormatPr defaultRowHeight="11.25" x14ac:dyDescent="0.2"/>
  <cols>
    <col min="1" max="1" width="7.140625" style="253" bestFit="1" customWidth="1"/>
    <col min="2" max="6" width="8.7109375" style="253" customWidth="1"/>
    <col min="7" max="7" width="0.85546875" style="254" customWidth="1"/>
    <col min="8" max="12" width="8.85546875" style="253" customWidth="1"/>
    <col min="13" max="13" width="0.85546875" style="254" customWidth="1"/>
    <col min="14" max="18" width="8.7109375" style="253" customWidth="1"/>
    <col min="19" max="19" width="0.85546875" style="254" customWidth="1"/>
    <col min="20" max="24" width="8.7109375" style="253" customWidth="1"/>
    <col min="25" max="25" width="0.85546875" style="254" customWidth="1"/>
    <col min="26" max="30" width="8.7109375" style="253" customWidth="1"/>
    <col min="31" max="31" width="0.85546875" style="254" customWidth="1"/>
    <col min="32" max="36" width="8.7109375" style="253" customWidth="1"/>
    <col min="37" max="37" width="0.85546875" style="254" customWidth="1"/>
    <col min="38" max="42" width="8.7109375" style="253" customWidth="1"/>
    <col min="43" max="43" width="0.85546875" style="254" customWidth="1"/>
    <col min="44" max="48" width="8.7109375" style="253" customWidth="1"/>
    <col min="49" max="49" width="0.85546875" style="254" customWidth="1"/>
    <col min="50" max="54" width="8.7109375" style="253" customWidth="1"/>
    <col min="55" max="55" width="0.85546875" style="254" customWidth="1"/>
    <col min="56" max="60" width="8.7109375" style="253" customWidth="1"/>
    <col min="61" max="61" width="0.85546875" style="254" customWidth="1"/>
    <col min="62" max="66" width="8.7109375" style="253" customWidth="1"/>
    <col min="67" max="67" width="0.85546875" style="254" customWidth="1"/>
    <col min="68" max="72" width="8.7109375" style="253" customWidth="1"/>
    <col min="73" max="73" width="0.85546875" style="254" customWidth="1"/>
    <col min="74" max="78" width="8.7109375" style="253" customWidth="1"/>
    <col min="79" max="79" width="0.85546875" style="254" customWidth="1"/>
    <col min="80" max="84" width="8.7109375" style="253" customWidth="1"/>
    <col min="85" max="85" width="0.85546875" style="254" customWidth="1"/>
    <col min="86" max="90" width="8.7109375" style="253" customWidth="1"/>
    <col min="91" max="91" width="0.85546875" style="254" customWidth="1"/>
    <col min="92" max="96" width="8.42578125" style="253" customWidth="1"/>
    <col min="97" max="97" width="0.85546875" style="254" customWidth="1"/>
    <col min="98" max="102" width="8.7109375" style="253" customWidth="1"/>
    <col min="103" max="103" width="0.85546875" style="254" customWidth="1"/>
    <col min="104" max="108" width="8.7109375" style="253" customWidth="1"/>
    <col min="109" max="109" width="0.85546875" style="254" customWidth="1"/>
    <col min="110" max="114" width="8.7109375" style="253" customWidth="1"/>
    <col min="115" max="115" width="0.85546875" style="254" customWidth="1"/>
    <col min="116" max="120" width="8.5703125" style="253" customWidth="1"/>
    <col min="121" max="121" width="0.85546875" style="254" customWidth="1"/>
    <col min="122" max="16384" width="9.140625" style="254"/>
  </cols>
  <sheetData>
    <row r="1" spans="1:120" s="251" customFormat="1" ht="37.5" customHeight="1" x14ac:dyDescent="0.2">
      <c r="A1" s="252" t="s">
        <v>9</v>
      </c>
      <c r="B1" s="252" t="s">
        <v>172</v>
      </c>
      <c r="C1" s="252" t="s">
        <v>173</v>
      </c>
      <c r="D1" s="252" t="s">
        <v>174</v>
      </c>
      <c r="E1" s="252" t="s">
        <v>175</v>
      </c>
      <c r="F1" s="252" t="s">
        <v>176</v>
      </c>
      <c r="H1" s="252" t="s">
        <v>177</v>
      </c>
      <c r="I1" s="252" t="s">
        <v>178</v>
      </c>
      <c r="J1" s="252" t="s">
        <v>179</v>
      </c>
      <c r="K1" s="252" t="s">
        <v>180</v>
      </c>
      <c r="L1" s="252" t="s">
        <v>181</v>
      </c>
      <c r="N1" s="252" t="s">
        <v>182</v>
      </c>
      <c r="O1" s="252" t="s">
        <v>183</v>
      </c>
      <c r="P1" s="252" t="s">
        <v>184</v>
      </c>
      <c r="Q1" s="252" t="s">
        <v>185</v>
      </c>
      <c r="R1" s="252" t="s">
        <v>186</v>
      </c>
      <c r="T1" s="252" t="s">
        <v>187</v>
      </c>
      <c r="U1" s="252" t="s">
        <v>188</v>
      </c>
      <c r="V1" s="252" t="s">
        <v>189</v>
      </c>
      <c r="W1" s="252" t="s">
        <v>190</v>
      </c>
      <c r="X1" s="252" t="s">
        <v>191</v>
      </c>
      <c r="Z1" s="252" t="s">
        <v>192</v>
      </c>
      <c r="AA1" s="252" t="s">
        <v>193</v>
      </c>
      <c r="AB1" s="252" t="s">
        <v>194</v>
      </c>
      <c r="AC1" s="252" t="s">
        <v>195</v>
      </c>
      <c r="AD1" s="252" t="s">
        <v>196</v>
      </c>
      <c r="AF1" s="252" t="s">
        <v>197</v>
      </c>
      <c r="AG1" s="252" t="s">
        <v>198</v>
      </c>
      <c r="AH1" s="252" t="s">
        <v>199</v>
      </c>
      <c r="AI1" s="252" t="s">
        <v>200</v>
      </c>
      <c r="AJ1" s="252" t="s">
        <v>201</v>
      </c>
      <c r="AL1" s="252" t="s">
        <v>202</v>
      </c>
      <c r="AM1" s="252" t="s">
        <v>203</v>
      </c>
      <c r="AN1" s="252" t="s">
        <v>204</v>
      </c>
      <c r="AO1" s="252" t="s">
        <v>205</v>
      </c>
      <c r="AP1" s="252" t="s">
        <v>206</v>
      </c>
      <c r="AR1" s="252" t="s">
        <v>207</v>
      </c>
      <c r="AS1" s="252" t="s">
        <v>208</v>
      </c>
      <c r="AT1" s="252" t="s">
        <v>209</v>
      </c>
      <c r="AU1" s="252" t="s">
        <v>210</v>
      </c>
      <c r="AV1" s="252" t="s">
        <v>211</v>
      </c>
      <c r="AX1" s="252" t="s">
        <v>212</v>
      </c>
      <c r="AY1" s="252" t="s">
        <v>213</v>
      </c>
      <c r="AZ1" s="252" t="s">
        <v>214</v>
      </c>
      <c r="BA1" s="252" t="s">
        <v>215</v>
      </c>
      <c r="BB1" s="252" t="s">
        <v>216</v>
      </c>
      <c r="BD1" s="252" t="s">
        <v>217</v>
      </c>
      <c r="BE1" s="252" t="s">
        <v>218</v>
      </c>
      <c r="BF1" s="252" t="s">
        <v>219</v>
      </c>
      <c r="BG1" s="252" t="s">
        <v>220</v>
      </c>
      <c r="BH1" s="252" t="s">
        <v>221</v>
      </c>
      <c r="BJ1" s="252" t="s">
        <v>222</v>
      </c>
      <c r="BK1" s="252" t="s">
        <v>223</v>
      </c>
      <c r="BL1" s="252" t="s">
        <v>224</v>
      </c>
      <c r="BM1" s="252" t="s">
        <v>225</v>
      </c>
      <c r="BN1" s="252" t="s">
        <v>226</v>
      </c>
      <c r="BP1" s="252" t="s">
        <v>227</v>
      </c>
      <c r="BQ1" s="252" t="s">
        <v>228</v>
      </c>
      <c r="BR1" s="252" t="s">
        <v>229</v>
      </c>
      <c r="BS1" s="252" t="s">
        <v>230</v>
      </c>
      <c r="BT1" s="252" t="s">
        <v>231</v>
      </c>
      <c r="BV1" s="252" t="s">
        <v>232</v>
      </c>
      <c r="BW1" s="252" t="s">
        <v>233</v>
      </c>
      <c r="BX1" s="252" t="s">
        <v>234</v>
      </c>
      <c r="BY1" s="252" t="s">
        <v>235</v>
      </c>
      <c r="BZ1" s="252" t="s">
        <v>236</v>
      </c>
      <c r="CB1" s="252" t="s">
        <v>237</v>
      </c>
      <c r="CC1" s="252" t="s">
        <v>238</v>
      </c>
      <c r="CD1" s="252" t="s">
        <v>239</v>
      </c>
      <c r="CE1" s="252" t="s">
        <v>240</v>
      </c>
      <c r="CF1" s="252" t="s">
        <v>241</v>
      </c>
      <c r="CH1" s="252" t="s">
        <v>242</v>
      </c>
      <c r="CI1" s="252" t="s">
        <v>243</v>
      </c>
      <c r="CJ1" s="252" t="s">
        <v>244</v>
      </c>
      <c r="CK1" s="252" t="s">
        <v>245</v>
      </c>
      <c r="CL1" s="252" t="s">
        <v>246</v>
      </c>
      <c r="CN1" s="252" t="s">
        <v>247</v>
      </c>
      <c r="CO1" s="252" t="s">
        <v>248</v>
      </c>
      <c r="CP1" s="252" t="s">
        <v>249</v>
      </c>
      <c r="CQ1" s="252" t="s">
        <v>250</v>
      </c>
      <c r="CR1" s="252" t="s">
        <v>251</v>
      </c>
      <c r="CT1" s="252" t="s">
        <v>252</v>
      </c>
      <c r="CU1" s="252" t="s">
        <v>253</v>
      </c>
      <c r="CV1" s="252" t="s">
        <v>254</v>
      </c>
      <c r="CW1" s="252" t="s">
        <v>255</v>
      </c>
      <c r="CX1" s="252" t="s">
        <v>256</v>
      </c>
      <c r="CZ1" s="252" t="s">
        <v>257</v>
      </c>
      <c r="DA1" s="252" t="s">
        <v>258</v>
      </c>
      <c r="DB1" s="252" t="s">
        <v>259</v>
      </c>
      <c r="DC1" s="252" t="s">
        <v>260</v>
      </c>
      <c r="DD1" s="252" t="s">
        <v>261</v>
      </c>
      <c r="DF1" s="252" t="s">
        <v>268</v>
      </c>
      <c r="DG1" s="252" t="s">
        <v>269</v>
      </c>
      <c r="DH1" s="252" t="s">
        <v>270</v>
      </c>
      <c r="DI1" s="252" t="s">
        <v>271</v>
      </c>
      <c r="DJ1" s="252" t="s">
        <v>262</v>
      </c>
      <c r="DL1" s="252" t="s">
        <v>263</v>
      </c>
      <c r="DM1" s="252" t="s">
        <v>264</v>
      </c>
      <c r="DN1" s="252" t="s">
        <v>265</v>
      </c>
      <c r="DO1" s="252" t="s">
        <v>266</v>
      </c>
      <c r="DP1" s="252" t="s">
        <v>267</v>
      </c>
    </row>
    <row r="2" spans="1:120" x14ac:dyDescent="0.2">
      <c r="A2" s="253">
        <v>1</v>
      </c>
      <c r="B2" s="253">
        <f>IF(Employee!$F$24&gt;A2,0,IF(Employee!$F$26&lt;A2,0,IF(Employee!$S$28&lt;=A2,0,IF(Employee!$S$27&lt;Employee!$F$24,0,Employee!$M$27))))</f>
        <v>0</v>
      </c>
      <c r="C2" s="253">
        <f>IF(Employee!$F$24&gt;A2,0,IF(Employee!$F$26&lt;A2,0,IF(Employee!$S$29&lt;=A2,0,IF(Employee!$S$28&lt;Employee!$F$24,0,Employee!$M$28))))</f>
        <v>0</v>
      </c>
      <c r="D2" s="253">
        <f>IF(Employee!$F$24&gt;A2,0,IF(Employee!$F$26&lt;A2,0,IF(Employee!$S$30&lt;=A2,0,IF(Employee!$S$29&lt;Employee!$F$24,0,Employee!$M$29))))</f>
        <v>0</v>
      </c>
      <c r="E2" s="253">
        <f>IF(Employee!$F$24&gt;A2,0,IF(Employee!$F$26&lt;A2,0,IF(Employee!$S$30&lt;Employee!$F$24,0,Employee!$M$30)))</f>
        <v>0</v>
      </c>
      <c r="F2" s="253">
        <f>IF(B2&gt;0,B2,IF(C2&gt;0,C2,IF(D2&gt;0,D2,IF(E2&gt;0,E2,0))))</f>
        <v>0</v>
      </c>
      <c r="H2" s="253">
        <f>IF(Employee!$F$50&gt;A2,0,IF(Employee!$F$52&lt;A2,0,IF(Employee!$S$54&lt;=A2,0,IF(Employee!$S$53&lt;Employee!$F$50,0,Employee!$M$53))))</f>
        <v>0</v>
      </c>
      <c r="I2" s="253">
        <f>IF(Employee!$F$50&gt;A2,0,IF(Employee!$F$52&lt;A2,0,IF(Employee!$S$55&lt;=A2,0,IF(Employee!$S$54&lt;Employee!$F$50,0,Employee!$M$54))))</f>
        <v>0</v>
      </c>
      <c r="J2" s="253">
        <f>IF(Employee!$F$50&gt;A2,0,IF(Employee!$F$52&lt;A2,0,IF(Employee!$S$56&lt;=A2,0,IF(Employee!$S$55&lt;Employee!$F$50,0,Employee!$M$55))))</f>
        <v>0</v>
      </c>
      <c r="K2" s="253">
        <f>IF(Employee!$F$50&gt;A2,0,IF(Employee!$F$52&lt;A2,0,IF(Employee!$S$56&lt;Employee!$F$50,0,Employee!$M$56)))</f>
        <v>0</v>
      </c>
      <c r="L2" s="253">
        <f>IF(H2&gt;0,H2,IF(I2&gt;0,I2,IF(J2&gt;0,J2,IF(K2&gt;0,K2,0))))</f>
        <v>0</v>
      </c>
      <c r="N2" s="253">
        <f>IF(Employee!$F$76&gt;A2,0,IF(Employee!$F$78&lt;A2,0,IF(Employee!$S$80&lt;=A2,0,IF(Employee!$S$79&lt;Employee!$F$76,0,Employee!$M$79))))</f>
        <v>0</v>
      </c>
      <c r="O2" s="253">
        <f>IF(Employee!$F$76&gt;A2,0,IF(Employee!$F$78&lt;A2,0,IF(Employee!$S$81&lt;=A2,0,IF(Employee!$S$80&lt;Employee!$F$76,0,Employee!$M$80))))</f>
        <v>0</v>
      </c>
      <c r="P2" s="253">
        <f>IF(Employee!$F$76&gt;A2,0,IF(Employee!$F$78&lt;A2,0,IF(Employee!$S$82&lt;=A2,0,IF(Employee!$S$81&lt;Employee!$F$76,0,Employee!$M$81))))</f>
        <v>0</v>
      </c>
      <c r="Q2" s="253">
        <f>IF(Employee!$F$76&gt;A2,0,IF(Employee!$F$78&lt;A2,0,IF(Employee!$S$82&lt;Employee!$F$76,0,Employee!$M$82)))</f>
        <v>0</v>
      </c>
      <c r="R2" s="253">
        <f>IF(N2&gt;0,N2,IF(O2&gt;0,O2,IF(P2&gt;0,P2,IF(Q2&gt;0,Q2,0))))</f>
        <v>0</v>
      </c>
      <c r="T2" s="253">
        <f>IF(Employee!$F$102&gt;A2,0,IF(Employee!$F$104&lt;A2,0,IF(Employee!$S$106&lt;=A2,0,IF(Employee!$S$105&lt;Employee!$F$102,0,Employee!$M$105))))</f>
        <v>0</v>
      </c>
      <c r="U2" s="253">
        <f>IF(Employee!$F$102&gt;A2,0,IF(Employee!$F$104&lt;A2,0,IF(Employee!$S$107&lt;=A2,0,IF(Employee!$S$106&lt;Employee!$F$102,0,Employee!$M$106))))</f>
        <v>0</v>
      </c>
      <c r="V2" s="253">
        <f>IF(Employee!$F$102&gt;A2,0,IF(Employee!$F$104&lt;A2,0,IF(Employee!$S$108&lt;=A2,0,IF(Employee!$S$107&lt;Employee!$F$102,0,Employee!$M$107))))</f>
        <v>0</v>
      </c>
      <c r="W2" s="253">
        <f>IF(Employee!$F$102&gt;A2,0,IF(Employee!$F$104&lt;A2,0,IF(Employee!$S$108&lt;Employee!$F$102,0,Employee!$M$108)))</f>
        <v>0</v>
      </c>
      <c r="X2" s="253">
        <f>IF(T2&gt;0,T2,IF(U2&gt;0,U2,IF(V2&gt;0,V2,IF(W2&gt;0,W2,0))))</f>
        <v>0</v>
      </c>
      <c r="Z2" s="253">
        <f>IF(Employee!$F$128&gt;A2,0,IF(Employee!$F$130&lt;A2,0,IF(Employee!$S$132&lt;=A2,0,IF(Employee!$S$131&lt;Employee!$F$128,0,Employee!$M$131))))</f>
        <v>0</v>
      </c>
      <c r="AA2" s="253">
        <f>IF(Employee!$F$128&gt;A2,0,IF(Employee!$F$130&lt;A2,0,IF(Employee!$S$133&lt;=A2,0,IF(Employee!$S$132&lt;Employee!$F$128,0,Employee!$M$132))))</f>
        <v>0</v>
      </c>
      <c r="AB2" s="253">
        <f>IF(Employee!$F$128&gt;A2,0,IF(Employee!$F$130&lt;A2,0,IF(Employee!$S$134&lt;=A2,0,IF(Employee!$S$133&lt;Employee!$F$128,0,Employee!$M$133))))</f>
        <v>0</v>
      </c>
      <c r="AC2" s="253">
        <f>IF(Employee!$F$128&gt;A2,0,IF(Employee!$F$130&lt;A2,0,IF(Employee!$S$134&lt;Employee!$F$128,0,Employee!$M$134)))</f>
        <v>0</v>
      </c>
      <c r="AD2" s="253">
        <f>IF(Z2&gt;0,Z2,IF(AA2&gt;0,AA2,IF(AB2&gt;0,AB2,IF(AC2&gt;0,AC2,0))))</f>
        <v>0</v>
      </c>
      <c r="AF2" s="253">
        <f>IF(Employee!$F$154&gt;A2,0,IF(Employee!$F$156&lt;A2,0,IF(Employee!$S$158&lt;=A2,0,IF(Employee!$S$157&lt;Employee!$F$154,0,Employee!$M$157))))</f>
        <v>0</v>
      </c>
      <c r="AG2" s="253">
        <f>IF(Employee!$F$154&gt;A2,0,IF(Employee!$F$156&lt;A2,0,IF(Employee!$S$159&lt;=A2,0,IF(Employee!$S$158&lt;Employee!$F$154,0,Employee!$M$158))))</f>
        <v>0</v>
      </c>
      <c r="AH2" s="253">
        <f>IF(Employee!$F$154&gt;A2,0,IF(Employee!$F$156&lt;A2,0,IF(Employee!$S$160&lt;=A2,0,IF(Employee!$S$159&lt;Employee!$F$154,0,Employee!$M$159))))</f>
        <v>0</v>
      </c>
      <c r="AI2" s="253">
        <f>IF(Employee!$F$154&gt;A2,0,IF(Employee!$F$156&lt;A2,0,IF(Employee!$S$160&lt;Employee!$F$154,0,Employee!$M$160)))</f>
        <v>0</v>
      </c>
      <c r="AJ2" s="253">
        <f>IF(AF2&gt;0,AF2,IF(AG2&gt;0,AG2,IF(AH2&gt;0,AH2,IF(AI2&gt;0,AI2,0))))</f>
        <v>0</v>
      </c>
      <c r="AL2" s="253">
        <f>IF(Employee!$F$180&gt;A2,0,IF(Employee!$F$182&lt;A2,0,IF(Employee!$S$184&lt;=A2,0,IF(Employee!$S$183&lt;Employee!$F$180,0,Employee!$M$183))))</f>
        <v>0</v>
      </c>
      <c r="AM2" s="253">
        <f>IF(Employee!$F$180&gt;A2,0,IF(Employee!$F$182&lt;A2,0,IF(Employee!$S$185&lt;=A2,0,IF(Employee!$S$184&lt;Employee!$F$180,0,Employee!$M$184))))</f>
        <v>0</v>
      </c>
      <c r="AN2" s="253">
        <f>IF(Employee!$F$180&gt;A2,0,IF(Employee!$F$182&lt;A2,0,IF(Employee!$S$186&lt;=A2,0,IF(Employee!$S$185&lt;Employee!$F$180,0,Employee!$M$185))))</f>
        <v>0</v>
      </c>
      <c r="AO2" s="253">
        <f>IF(Employee!$F$180&gt;A2,0,IF(Employee!$F$182&lt;A2,0,IF(Employee!$S$186&lt;Employee!$F$180,0,Employee!$M$186)))</f>
        <v>0</v>
      </c>
      <c r="AP2" s="253">
        <f>IF(AL2&gt;0,AL2,IF(AM2&gt;0,AM2,IF(AN2&gt;0,AN2,IF(AO2&gt;0,AO2,0))))</f>
        <v>0</v>
      </c>
      <c r="AR2" s="253">
        <f>IF(Employee!$F$206&gt;A2,0,IF(Employee!$F$208&lt;A2,0,IF(Employee!$S$210&lt;=A2,0,IF(Employee!$S$209&lt;Employee!$F$206,0,Employee!$M$209))))</f>
        <v>0</v>
      </c>
      <c r="AS2" s="253">
        <f>IF(Employee!$F$206&gt;A2,0,IF(Employee!$F$208&lt;A2,0,IF(Employee!$S$211&lt;=A2,0,IF(Employee!$S$210&lt;Employee!$F$206,0,Employee!$M$210))))</f>
        <v>0</v>
      </c>
      <c r="AT2" s="253">
        <f>IF(Employee!$F$206&gt;A2,0,IF(Employee!$F$208&lt;A2,0,IF(Employee!$S$212&lt;=A2,0,IF(Employee!$S$211&lt;Employee!$F$206,0,Employee!$M$211))))</f>
        <v>0</v>
      </c>
      <c r="AU2" s="253">
        <f>IF(Employee!$F$206&gt;A2,0,IF(Employee!$F$208&lt;A2,0,IF(Employee!$S$212&lt;Employee!$F$206,0,Employee!$M$212)))</f>
        <v>0</v>
      </c>
      <c r="AV2" s="253">
        <f>IF(AR2&gt;0,AR2,IF(AS2&gt;0,AS2,IF(AT2&gt;0,AT2,IF(AU2&gt;0,AU2,0))))</f>
        <v>0</v>
      </c>
      <c r="AX2" s="253">
        <f>IF(Employee!$F$232&gt;A2,0,IF(Employee!$F$234&lt;A2,0,IF(Employee!$S$236&lt;=A2,0,IF(Employee!$S$235&lt;Employee!$F$232,0,Employee!$M$235))))</f>
        <v>0</v>
      </c>
      <c r="AY2" s="253">
        <f>IF(Employee!$F$232&gt;A2,0,IF(Employee!$F$234&lt;A2,0,IF(Employee!$S$237&lt;=A2,0,IF(Employee!$S$236&lt;Employee!$F$232,0,Employee!$M$236))))</f>
        <v>0</v>
      </c>
      <c r="AZ2" s="253">
        <f>IF(Employee!$F$232&gt;A2,0,IF(Employee!$F$234&lt;A2,0,IF(Employee!$S$238&lt;=A2,0,IF(Employee!$S$237&lt;Employee!$F$232,0,Employee!$M$237))))</f>
        <v>0</v>
      </c>
      <c r="BA2" s="253">
        <f>IF(Employee!$F$232&gt;A2,0,IF(Employee!$F$234&lt;A2,0,IF(Employee!$S$238&lt;Employee!$F$232,0,Employee!$M$238)))</f>
        <v>0</v>
      </c>
      <c r="BB2" s="253">
        <f>IF(AX2&gt;0,AX2,IF(AY2&gt;0,AY2,IF(AZ2&gt;0,AZ2,IF(BA2&gt;0,BA2,0))))</f>
        <v>0</v>
      </c>
      <c r="BD2" s="253">
        <f>IF(Employee!$F$258&gt;A2,0,IF(Employee!$F$260&lt;A2,0,IF(Employee!$S$262&lt;=A2,0,IF(Employee!$S$261&lt;Employee!$F$258,0,Employee!$M$261))))</f>
        <v>0</v>
      </c>
      <c r="BE2" s="253">
        <f>IF(Employee!$F$258&gt;A2,0,IF(Employee!$F$260&lt;A2,0,IF(Employee!$S$263&lt;=A2,0,IF(Employee!$S$262&lt;Employee!$F$258,0,Employee!$M$262))))</f>
        <v>0</v>
      </c>
      <c r="BF2" s="253">
        <f>IF(Employee!$F$258&gt;A2,0,IF(Employee!$F$260&lt;A2,0,IF(Employee!$S$264&lt;=A2,0,IF(Employee!$S$263&lt;Employee!$F$258,0,Employee!$M$263))))</f>
        <v>0</v>
      </c>
      <c r="BG2" s="253">
        <f>IF(Employee!$F$258&gt;A2,0,IF(Employee!$F$260&lt;A2,0,IF(Employee!$S$264&lt;Employee!$F$258,0,Employee!$M$264)))</f>
        <v>0</v>
      </c>
      <c r="BH2" s="253">
        <f>IF(BD2&gt;0,BD2,IF(BE2&gt;0,BE2,IF(BF2&gt;0,BF2,IF(BG2&gt;0,BG2,0))))</f>
        <v>0</v>
      </c>
      <c r="BJ2" s="253">
        <f>IF(Employee!$F$284&gt;A2,0,IF(Employee!$F$286&lt;A2,0,IF(Employee!$S$288&lt;=A2,0,IF(Employee!$S$287&lt;Employee!$F$284,0,Employee!$M$287))))</f>
        <v>0</v>
      </c>
      <c r="BK2" s="253">
        <f>IF(Employee!$F$284&gt;A2,0,IF(Employee!$F$286&lt;A2,0,IF(Employee!$S$289&lt;=A2,0,IF(Employee!$S$288&lt;Employee!$F$284,0,Employee!$M$288))))</f>
        <v>0</v>
      </c>
      <c r="BL2" s="253">
        <f>IF(Employee!$F$284&gt;A2,0,IF(Employee!$F$286&lt;A2,0,IF(Employee!$S$290&lt;=A2,0,IF(Employee!$S$289&lt;Employee!$F$284,0,Employee!$M$289))))</f>
        <v>0</v>
      </c>
      <c r="BM2" s="253">
        <f>IF(Employee!$F$284&gt;A2,0,IF(Employee!$F$286&lt;A2,0,IF(Employee!$S$290&lt;Employee!$F$284,0,Employee!$M$290)))</f>
        <v>0</v>
      </c>
      <c r="BN2" s="253">
        <f>IF(BJ2&gt;0,BJ2,IF(BK2&gt;0,BK2,IF(BL2&gt;0,BL2,IF(BM2&gt;0,BM2,0))))</f>
        <v>0</v>
      </c>
      <c r="BP2" s="253">
        <f>IF(Employee!$F$310&gt;A2,0,IF(Employee!$F$312&lt;A2,0,IF(Employee!$S$314&lt;=A2,0,IF(Employee!$S$313&lt;Employee!$F$310,0,Employee!$M$313))))</f>
        <v>0</v>
      </c>
      <c r="BQ2" s="253">
        <f>IF(Employee!$F$310&gt;A2,0,IF(Employee!$F$312&lt;A2,0,IF(Employee!$S$315&lt;=A2,0,IF(Employee!$S$314&lt;Employee!$F$310,0,Employee!$M$314))))</f>
        <v>0</v>
      </c>
      <c r="BR2" s="253">
        <f>IF(Employee!$F$310&gt;A2,0,IF(Employee!$F$312&lt;A2,0,IF(Employee!$S$316&lt;=A2,0,IF(Employee!$S$315&lt;Employee!$F$310,0,Employee!$M$315))))</f>
        <v>0</v>
      </c>
      <c r="BS2" s="253">
        <f>IF(Employee!$F$310&gt;A2,0,IF(Employee!$F$312&lt;A2,0,IF(Employee!$S$316&lt;Employee!$F$310,0,Employee!$M$316)))</f>
        <v>0</v>
      </c>
      <c r="BT2" s="253">
        <f>IF(BP2&gt;0,BP2,IF(BQ2&gt;0,BQ2,IF(BR2&gt;0,BR2,IF(BS2&gt;0,BS2,0))))</f>
        <v>0</v>
      </c>
      <c r="BV2" s="253">
        <f>IF(Employee!$F$336&gt;A2,0,IF(Employee!$F$338&lt;A2,0,IF(Employee!$S$340&lt;=A2,0,IF(Employee!$S$339&lt;Employee!$F$336,0,Employee!$M$339))))</f>
        <v>0</v>
      </c>
      <c r="BW2" s="253">
        <f>IF(Employee!$F$336&gt;A2,0,IF(Employee!$F$338&lt;A2,0,IF(Employee!$S$341&lt;=A2,0,IF(Employee!$S$340&lt;Employee!$F$336,0,Employee!$M$340))))</f>
        <v>0</v>
      </c>
      <c r="BX2" s="253">
        <f>IF(Employee!$F$336&gt;A2,0,IF(Employee!$F$338&lt;A2,0,IF(Employee!$S$342&lt;=A2,0,IF(Employee!$S$341&lt;Employee!$F$336,0,Employee!$M$341))))</f>
        <v>0</v>
      </c>
      <c r="BY2" s="253">
        <f>IF(Employee!$F$336&gt;A2,0,IF(Employee!$F$338&lt;A2,0,IF(Employee!$S$342&lt;Employee!$F$336,0,Employee!$M$342)))</f>
        <v>0</v>
      </c>
      <c r="BZ2" s="253">
        <f>IF(BV2&gt;0,BV2,IF(BW2&gt;0,BW2,IF(BX2&gt;0,BX2,IF(BY2&gt;0,BY2,0))))</f>
        <v>0</v>
      </c>
      <c r="CB2" s="253">
        <f>IF(Employee!$F$362&gt;A2,0,IF(Employee!$F$364&lt;A2,0,IF(Employee!$S$366&lt;=A2,0,IF(Employee!$S$365&lt;Employee!$F$362,0,Employee!$M$365))))</f>
        <v>0</v>
      </c>
      <c r="CC2" s="253">
        <f>IF(Employee!$F$362&gt;A2,0,IF(Employee!$F$364&lt;A2,0,IF(Employee!$S$367&lt;=A2,0,IF(Employee!$S$366&lt;Employee!$F$362,0,Employee!$M$366))))</f>
        <v>0</v>
      </c>
      <c r="CD2" s="253">
        <f>IF(Employee!$F$362&gt;A2,0,IF(Employee!$F$364&lt;A2,0,IF(Employee!$S$368&lt;=A2,0,IF(Employee!$S$367&lt;Employee!$F$362,0,Employee!$M$367))))</f>
        <v>0</v>
      </c>
      <c r="CE2" s="253">
        <f>IF(Employee!$F$362&gt;A2,0,IF(Employee!$F$364&lt;A2,0,IF(Employee!$S$368&lt;Employee!$F$362,0,Employee!$M$368)))</f>
        <v>0</v>
      </c>
      <c r="CF2" s="253">
        <f>IF(CB2&gt;0,CB2,IF(CC2&gt;0,CC2,IF(CD2&gt;0,CD2,IF(CE2&gt;0,CE2,0))))</f>
        <v>0</v>
      </c>
      <c r="CH2" s="253">
        <f>IF(Employee!$F$388&gt;A2,0,IF(Employee!$F$390&lt;A2,0,IF(Employee!$S$392&lt;=A2,0,IF(Employee!$S$391&lt;Employee!$F$388,0,Employee!$M$391))))</f>
        <v>0</v>
      </c>
      <c r="CI2" s="253">
        <f>IF(Employee!$F$388&gt;A2,0,IF(Employee!$F$390&lt;A2,0,IF(Employee!$S$393&lt;=A2,0,IF(Employee!$S$392&lt;Employee!$F$388,0,Employee!$M$392))))</f>
        <v>0</v>
      </c>
      <c r="CJ2" s="253">
        <f>IF(Employee!$F$388&gt;A2,0,IF(Employee!$F$390&lt;A2,0,IF(Employee!$S$394&lt;=A2,0,IF(Employee!$S$393&lt;Employee!$F$388,0,Employee!$M$393))))</f>
        <v>0</v>
      </c>
      <c r="CK2" s="253">
        <f>IF(Employee!$F$388&gt;A2,0,IF(Employee!$F$390&lt;A2,0,IF(Employee!$S$394&lt;Employee!$F$388,0,Employee!$M$394)))</f>
        <v>0</v>
      </c>
      <c r="CL2" s="253">
        <f>IF(CH2&gt;0,CH2,IF(CI2&gt;0,CI2,IF(CJ2&gt;0,CJ2,IF(CK2&gt;0,CK2,0))))</f>
        <v>0</v>
      </c>
      <c r="CN2" s="253">
        <f>IF(Employee!$F$414&gt;A2,0,IF(Employee!$F$416&lt;A2,0,IF(Employee!$S$418&lt;=A2,0,IF(Employee!$S$417&lt;Employee!$F$414,0,Employee!$M$417))))</f>
        <v>0</v>
      </c>
      <c r="CO2" s="253">
        <f>IF(Employee!$F$414&gt;A2,0,IF(Employee!$F$416&lt;A2,0,IF(Employee!$S$419&lt;=A2,0,IF(Employee!$S$418&lt;Employee!$F$414,0,Employee!$M$418))))</f>
        <v>0</v>
      </c>
      <c r="CP2" s="253">
        <f>IF(Employee!$F$414&gt;A2,0,IF(Employee!$F$416&lt;A2,0,IF(Employee!$S$420&lt;=A2,0,IF(Employee!$S$419&lt;Employee!$F$414,0,Employee!$M$419))))</f>
        <v>0</v>
      </c>
      <c r="CQ2" s="253">
        <f>IF(Employee!$F$414&gt;A2,0,IF(Employee!$F$416&lt;A2,0,IF(Employee!$S$420&lt;Employee!$F$414,0,Employee!$M$420)))</f>
        <v>0</v>
      </c>
      <c r="CR2" s="253">
        <f>IF(CN2&gt;0,CN2,IF(CO2&gt;0,CO2,IF(CP2&gt;0,CP2,IF(CQ2&gt;0,CQ2,0))))</f>
        <v>0</v>
      </c>
      <c r="CT2" s="253">
        <f>IF(Employee!$F$440&gt;A2,0,IF(Employee!$F$442&lt;A2,0,IF(Employee!$S$444&lt;=A2,0,IF(Employee!$S$443&lt;Employee!$F$440,0,Employee!$M$443))))</f>
        <v>0</v>
      </c>
      <c r="CU2" s="253">
        <f>IF(Employee!$F$440&gt;A2,0,IF(Employee!$F$442&lt;A2,0,IF(Employee!$S$445&lt;=A2,0,IF(Employee!$S$444&lt;Employee!$F$440,0,Employee!$M$444))))</f>
        <v>0</v>
      </c>
      <c r="CV2" s="253">
        <f>IF(Employee!$F$440&gt;A2,0,IF(Employee!$F$442&lt;A2,0,IF(Employee!$S$446&lt;=A2,0,IF(Employee!$S$445&lt;Employee!$F$440,0,Employee!$M$445))))</f>
        <v>0</v>
      </c>
      <c r="CW2" s="253">
        <f>IF(Employee!$F$440&gt;A2,0,IF(Employee!$F$442&lt;A2,0,IF(Employee!$S$446&lt;Employee!$F$440,0,Employee!$M$446)))</f>
        <v>0</v>
      </c>
      <c r="CX2" s="253">
        <f>IF(CT2&gt;0,CT2,IF(CU2&gt;0,CU2,IF(CV2&gt;0,CV2,IF(CW2&gt;0,CW2,0))))</f>
        <v>0</v>
      </c>
      <c r="CZ2" s="253">
        <f>IF(Employee!$F$466&gt;A2,0,IF(Employee!$F$468&lt;A2,0,IF(Employee!$S$470&lt;=A2,0,IF(Employee!$S$469&lt;Employee!$F$466,0,Employee!$M$469))))</f>
        <v>0</v>
      </c>
      <c r="DA2" s="253">
        <f>IF(Employee!$F$466&gt;A2,0,IF(Employee!$F$468&lt;A2,0,IF(Employee!$S$471&lt;=A2,0,IF(Employee!$S$470&lt;Employee!$F$466,0,Employee!$M$470))))</f>
        <v>0</v>
      </c>
      <c r="DB2" s="253">
        <f>IF(Employee!$F$466&gt;A2,0,IF(Employee!$F$468&lt;A2,0,IF(Employee!$S$472&lt;=A2,0,IF(Employee!$S$471&lt;Employee!$F$466,0,Employee!$M$471))))</f>
        <v>0</v>
      </c>
      <c r="DC2" s="253">
        <f>IF(Employee!$F$466&gt;A2,0,IF(Employee!$F$468&lt;A2,0,IF(Employee!$S$472&lt;Employee!$F$466,0,Employee!$M$472)))</f>
        <v>0</v>
      </c>
      <c r="DD2" s="253">
        <f>IF(CZ2&gt;0,CZ2,IF(DA2&gt;0,DA2,IF(DB2&gt;0,DB2,IF(DC2&gt;0,DC2,0))))</f>
        <v>0</v>
      </c>
      <c r="DF2" s="253">
        <f>IF(Employee!$F$492&gt;A2,0,IF(Employee!$F$494&lt;A2,0,IF(Employee!$S$496&lt;=A2,0,IF(Employee!$S$495&lt;Employee!$F$492,0,Employee!$M$495))))</f>
        <v>0</v>
      </c>
      <c r="DG2" s="253">
        <f>IF(Employee!$F$492&gt;A2,0,IF(Employee!$F$494&lt;A2,0,IF(Employee!$S$497&lt;=A2,0,IF(Employee!$S$496&lt;Employee!$F$492,0,Employee!$M$496))))</f>
        <v>0</v>
      </c>
      <c r="DH2" s="253">
        <f>IF(Employee!$F$492&gt;A2,0,IF(Employee!$F$494&lt;A2,0,IF(Employee!$S$498&lt;=A2,0,IF(Employee!$S$497&lt;Employee!$F$492,0,Employee!$M$497))))</f>
        <v>0</v>
      </c>
      <c r="DI2" s="253">
        <f>IF(Employee!$F$492&gt;A2,0,IF(Employee!$F$494&lt;A2,0,IF(Employee!$S$498&lt;Employee!$F$492,0,Employee!$M$498)))</f>
        <v>0</v>
      </c>
      <c r="DJ2" s="253">
        <f>IF(DF2&gt;0,DF2,IF(DG2&gt;0,DG2,IF(DH2&gt;0,DH2,IF(DI2&gt;0,DI2,0))))</f>
        <v>0</v>
      </c>
      <c r="DL2" s="253">
        <f>IF(Employee!$F$518&gt;A2,0,IF(Employee!$F$520&lt;A2,0,IF(Employee!$S$522&lt;=A2,0,IF(Employee!$S$521&lt;Employee!$F$518,0,Employee!$M$521))))</f>
        <v>0</v>
      </c>
      <c r="DM2" s="253">
        <f>IF(Employee!$F$518&gt;A2,0,IF(Employee!$F$520&lt;A2,0,IF(Employee!$S$523&lt;=A2,0,IF(Employee!$S$522&lt;Employee!$F$518,0,Employee!$M$522))))</f>
        <v>0</v>
      </c>
      <c r="DN2" s="253">
        <f>IF(Employee!$F$518&gt;A2,0,IF(Employee!$F$520&lt;A2,0,IF(Employee!$S$524&lt;=A2,0,IF(Employee!$S$523&lt;Employee!$F$518,0,Employee!$M$523))))</f>
        <v>0</v>
      </c>
      <c r="DO2" s="253">
        <f>IF(Employee!$F$518&gt;A2,0,IF(Employee!$F$520&lt;A2,0,IF(Employee!$S$524&lt;Employee!$F$518,0,Employee!$M$524)))</f>
        <v>0</v>
      </c>
      <c r="DP2" s="253">
        <f>IF(DL2&gt;0,DL2,IF(DM2&gt;0,DM2,IF(DN2&gt;0,DN2,IF(DO2&gt;0,DO2,0))))</f>
        <v>0</v>
      </c>
    </row>
    <row r="3" spans="1:120" x14ac:dyDescent="0.2">
      <c r="A3" s="253">
        <v>2</v>
      </c>
      <c r="B3" s="253">
        <f>IF(Employee!$F$24&gt;A3,0,IF(Employee!$F$26&lt;A3,0,IF(Employee!$S$28&lt;=A3,0,IF(Employee!$S$27&lt;Employee!$F$24,0,Employee!$M$27))))</f>
        <v>0</v>
      </c>
      <c r="C3" s="253">
        <f>IF(Employee!$F$24&gt;A3,0,IF(Employee!$F$26&lt;A3,0,IF(Employee!$S$29&lt;=A3,0,IF(Employee!$S$28&lt;Employee!$F$24,0,Employee!$M$28))))</f>
        <v>0</v>
      </c>
      <c r="D3" s="253">
        <f>IF(Employee!$F$24&gt;A3,0,IF(Employee!$F$26&lt;A3,0,IF(Employee!$S$30&lt;=A3,0,IF(Employee!$S$29&lt;Employee!$F$24,0,Employee!$M$29))))</f>
        <v>0</v>
      </c>
      <c r="E3" s="253">
        <f>IF(Employee!$F$24&gt;A3,0,IF(Employee!$F$26&lt;A3,0,IF(Employee!$S$30&lt;Employee!$F$24,0,Employee!$M$30)))</f>
        <v>0</v>
      </c>
      <c r="F3" s="253">
        <f t="shared" ref="F3:F54" si="0">IF(B3&gt;0,B3,IF(C3&gt;0,C3,IF(D3&gt;0,D3,IF(E3&gt;0,E3,0))))</f>
        <v>0</v>
      </c>
      <c r="H3" s="253">
        <f>IF(Employee!$F$50&gt;A3,0,IF(Employee!$F$52&lt;A3,0,IF(Employee!$S$54&lt;=A3,0,IF(Employee!$S$53&lt;Employee!$F$50,0,Employee!$M$53))))</f>
        <v>0</v>
      </c>
      <c r="I3" s="253">
        <f>IF(Employee!$F$50&gt;A3,0,IF(Employee!$F$52&lt;A3,0,IF(Employee!$S$55&lt;=A3,0,IF(Employee!$S$54&lt;Employee!$F$50,0,Employee!$M$54))))</f>
        <v>0</v>
      </c>
      <c r="J3" s="253">
        <f>IF(Employee!$F$50&gt;A3,0,IF(Employee!$F$52&lt;A3,0,IF(Employee!$S$56&lt;=A3,0,IF(Employee!$S$55&lt;Employee!$F$50,0,Employee!$M$55))))</f>
        <v>0</v>
      </c>
      <c r="K3" s="253">
        <f>IF(Employee!$F$50&gt;A3,0,IF(Employee!$F$52&lt;A3,0,IF(Employee!$S$56&lt;Employee!$F$50,0,Employee!$M$56)))</f>
        <v>0</v>
      </c>
      <c r="L3" s="253">
        <f t="shared" ref="L3:L54" si="1">IF(H3&gt;0,H3,IF(I3&gt;0,I3,IF(J3&gt;0,J3,IF(K3&gt;0,K3,0))))</f>
        <v>0</v>
      </c>
      <c r="N3" s="253">
        <f>IF(Employee!$F$76&gt;A3,0,IF(Employee!$F$78&lt;A3,0,IF(Employee!$S$80&lt;=A3,0,IF(Employee!$S$79&lt;Employee!$F$76,0,Employee!$M$79))))</f>
        <v>0</v>
      </c>
      <c r="O3" s="253">
        <f>IF(Employee!$F$76&gt;A3,0,IF(Employee!$F$78&lt;A3,0,IF(Employee!$S$81&lt;=A3,0,IF(Employee!$S$80&lt;Employee!$F$76,0,Employee!$M$80))))</f>
        <v>0</v>
      </c>
      <c r="P3" s="253">
        <f>IF(Employee!$F$76&gt;A3,0,IF(Employee!$F$78&lt;A3,0,IF(Employee!$S$82&lt;=A3,0,IF(Employee!$S$81&lt;Employee!$F$76,0,Employee!$M$81))))</f>
        <v>0</v>
      </c>
      <c r="Q3" s="253">
        <f>IF(Employee!$F$76&gt;A3,0,IF(Employee!$F$78&lt;A3,0,IF(Employee!$S$82&lt;Employee!$F$76,0,Employee!$M$82)))</f>
        <v>0</v>
      </c>
      <c r="R3" s="253">
        <f t="shared" ref="R3:R54" si="2">IF(N3&gt;0,N3,IF(O3&gt;0,O3,IF(P3&gt;0,P3,IF(Q3&gt;0,Q3,0))))</f>
        <v>0</v>
      </c>
      <c r="T3" s="253">
        <f>IF(Employee!$F$102&gt;A3,0,IF(Employee!$F$104&lt;A3,0,IF(Employee!$S$106&lt;=A3,0,IF(Employee!$S$105&lt;Employee!$F$102,0,Employee!$M$105))))</f>
        <v>0</v>
      </c>
      <c r="U3" s="253">
        <f>IF(Employee!$F$102&gt;A3,0,IF(Employee!$F$104&lt;A3,0,IF(Employee!$S$107&lt;=A3,0,IF(Employee!$S$106&lt;Employee!$F$102,0,Employee!$M$106))))</f>
        <v>0</v>
      </c>
      <c r="V3" s="253">
        <f>IF(Employee!$F$102&gt;A3,0,IF(Employee!$F$104&lt;A3,0,IF(Employee!$S$108&lt;=A3,0,IF(Employee!$S$107&lt;Employee!$F$102,0,Employee!$M$107))))</f>
        <v>0</v>
      </c>
      <c r="W3" s="253">
        <f>IF(Employee!$F$102&gt;A3,0,IF(Employee!$F$104&lt;A3,0,IF(Employee!$S$108&lt;Employee!$F$102,0,Employee!$M$108)))</f>
        <v>0</v>
      </c>
      <c r="X3" s="253">
        <f t="shared" ref="X3:X54" si="3">IF(T3&gt;0,T3,IF(U3&gt;0,U3,IF(V3&gt;0,V3,IF(W3&gt;0,W3,0))))</f>
        <v>0</v>
      </c>
      <c r="Z3" s="253">
        <f>IF(Employee!$F$128&gt;A3,0,IF(Employee!$F$130&lt;A3,0,IF(Employee!$S$132&lt;=A3,0,IF(Employee!$S$131&lt;Employee!$F$128,0,Employee!$M$131))))</f>
        <v>0</v>
      </c>
      <c r="AA3" s="253">
        <f>IF(Employee!$F$128&gt;A3,0,IF(Employee!$F$130&lt;A3,0,IF(Employee!$S$133&lt;=A3,0,IF(Employee!$S$132&lt;Employee!$F$128,0,Employee!$M$132))))</f>
        <v>0</v>
      </c>
      <c r="AB3" s="253">
        <f>IF(Employee!$F$128&gt;A3,0,IF(Employee!$F$130&lt;A3,0,IF(Employee!$S$134&lt;=A3,0,IF(Employee!$S$133&lt;Employee!$F$128,0,Employee!$M$133))))</f>
        <v>0</v>
      </c>
      <c r="AC3" s="253">
        <f>IF(Employee!$F$128&gt;A3,0,IF(Employee!$F$130&lt;A3,0,IF(Employee!$S$134&lt;Employee!$F$128,0,Employee!$M$134)))</f>
        <v>0</v>
      </c>
      <c r="AD3" s="253">
        <f t="shared" ref="AD3:AD54" si="4">IF(Z3&gt;0,Z3,IF(AA3&gt;0,AA3,IF(AB3&gt;0,AB3,IF(AC3&gt;0,AC3,0))))</f>
        <v>0</v>
      </c>
      <c r="AF3" s="253">
        <f>IF(Employee!$F$154&gt;A3,0,IF(Employee!$F$156&lt;A3,0,IF(Employee!$S$158&lt;=A3,0,IF(Employee!$S$157&lt;Employee!$F$154,0,Employee!$M$157))))</f>
        <v>0</v>
      </c>
      <c r="AG3" s="253">
        <f>IF(Employee!$F$154&gt;A3,0,IF(Employee!$F$156&lt;A3,0,IF(Employee!$S$159&lt;=A3,0,IF(Employee!$S$158&lt;Employee!$F$154,0,Employee!$M$158))))</f>
        <v>0</v>
      </c>
      <c r="AH3" s="253">
        <f>IF(Employee!$F$154&gt;A3,0,IF(Employee!$F$156&lt;A3,0,IF(Employee!$S$160&lt;=A3,0,IF(Employee!$S$159&lt;Employee!$F$154,0,Employee!$M$159))))</f>
        <v>0</v>
      </c>
      <c r="AI3" s="253">
        <f>IF(Employee!$F$154&gt;A3,0,IF(Employee!$F$156&lt;A3,0,IF(Employee!$S$160&lt;Employee!$F$154,0,Employee!$M$160)))</f>
        <v>0</v>
      </c>
      <c r="AJ3" s="253">
        <f t="shared" ref="AJ3:AJ54" si="5">IF(AF3&gt;0,AF3,IF(AG3&gt;0,AG3,IF(AH3&gt;0,AH3,IF(AI3&gt;0,AI3,0))))</f>
        <v>0</v>
      </c>
      <c r="AL3" s="253">
        <f>IF(Employee!$F$180&gt;A3,0,IF(Employee!$F$182&lt;A3,0,IF(Employee!$S$184&lt;=A3,0,IF(Employee!$S$183&lt;Employee!$F$180,0,Employee!$M$183))))</f>
        <v>0</v>
      </c>
      <c r="AM3" s="253">
        <f>IF(Employee!$F$180&gt;A3,0,IF(Employee!$F$182&lt;A3,0,IF(Employee!$S$185&lt;=A3,0,IF(Employee!$S$184&lt;Employee!$F$180,0,Employee!$M$184))))</f>
        <v>0</v>
      </c>
      <c r="AN3" s="253">
        <f>IF(Employee!$F$180&gt;A3,0,IF(Employee!$F$182&lt;A3,0,IF(Employee!$S$186&lt;=A3,0,IF(Employee!$S$185&lt;Employee!$F$180,0,Employee!$M$185))))</f>
        <v>0</v>
      </c>
      <c r="AO3" s="253">
        <f>IF(Employee!$F$180&gt;A3,0,IF(Employee!$F$182&lt;A3,0,IF(Employee!$S$186&lt;Employee!$F$180,0,Employee!$M$186)))</f>
        <v>0</v>
      </c>
      <c r="AP3" s="253">
        <f t="shared" ref="AP3:AP54" si="6">IF(AL3&gt;0,AL3,IF(AM3&gt;0,AM3,IF(AN3&gt;0,AN3,IF(AO3&gt;0,AO3,0))))</f>
        <v>0</v>
      </c>
      <c r="AR3" s="253">
        <f>IF(Employee!$F$206&gt;A3,0,IF(Employee!$F$208&lt;A3,0,IF(Employee!$S$210&lt;=A3,0,IF(Employee!$S$209&lt;Employee!$F$206,0,Employee!$M$209))))</f>
        <v>0</v>
      </c>
      <c r="AS3" s="253">
        <f>IF(Employee!$F$206&gt;A3,0,IF(Employee!$F$208&lt;A3,0,IF(Employee!$S$211&lt;=A3,0,IF(Employee!$S$210&lt;Employee!$F$206,0,Employee!$M$210))))</f>
        <v>0</v>
      </c>
      <c r="AT3" s="253">
        <f>IF(Employee!$F$206&gt;A3,0,IF(Employee!$F$208&lt;A3,0,IF(Employee!$S$212&lt;=A3,0,IF(Employee!$S$211&lt;Employee!$F$206,0,Employee!$M$211))))</f>
        <v>0</v>
      </c>
      <c r="AU3" s="253">
        <f>IF(Employee!$F$206&gt;A3,0,IF(Employee!$F$208&lt;A3,0,IF(Employee!$S$212&lt;Employee!$F$206,0,Employee!$M$212)))</f>
        <v>0</v>
      </c>
      <c r="AV3" s="253">
        <f t="shared" ref="AV3:AV54" si="7">IF(AR3&gt;0,AR3,IF(AS3&gt;0,AS3,IF(AT3&gt;0,AT3,IF(AU3&gt;0,AU3,0))))</f>
        <v>0</v>
      </c>
      <c r="AX3" s="253">
        <f>IF(Employee!$F$232&gt;A3,0,IF(Employee!$F$234&lt;A3,0,IF(Employee!$S$236&lt;=A3,0,IF(Employee!$S$235&lt;Employee!$F$232,0,Employee!$M$235))))</f>
        <v>0</v>
      </c>
      <c r="AY3" s="253">
        <f>IF(Employee!$F$232&gt;A3,0,IF(Employee!$F$234&lt;A3,0,IF(Employee!$S$237&lt;=A3,0,IF(Employee!$S$236&lt;Employee!$F$232,0,Employee!$M$236))))</f>
        <v>0</v>
      </c>
      <c r="AZ3" s="253">
        <f>IF(Employee!$F$232&gt;A3,0,IF(Employee!$F$234&lt;A3,0,IF(Employee!$S$238&lt;=A3,0,IF(Employee!$S$237&lt;Employee!$F$232,0,Employee!$M$237))))</f>
        <v>0</v>
      </c>
      <c r="BA3" s="253">
        <f>IF(Employee!$F$232&gt;A3,0,IF(Employee!$F$234&lt;A3,0,IF(Employee!$S$238&lt;Employee!$F$232,0,Employee!$M$238)))</f>
        <v>0</v>
      </c>
      <c r="BB3" s="253">
        <f t="shared" ref="BB3:BB54" si="8">IF(AX3&gt;0,AX3,IF(AY3&gt;0,AY3,IF(AZ3&gt;0,AZ3,IF(BA3&gt;0,BA3,0))))</f>
        <v>0</v>
      </c>
      <c r="BD3" s="253">
        <f>IF(Employee!$F$258&gt;A3,0,IF(Employee!$F$260&lt;A3,0,IF(Employee!$S$262&lt;=A3,0,IF(Employee!$S$261&lt;Employee!$F$258,0,Employee!$M$261))))</f>
        <v>0</v>
      </c>
      <c r="BE3" s="253">
        <f>IF(Employee!$F$258&gt;A3,0,IF(Employee!$F$260&lt;A3,0,IF(Employee!$S$263&lt;=A3,0,IF(Employee!$S$262&lt;Employee!$F$258,0,Employee!$M$262))))</f>
        <v>0</v>
      </c>
      <c r="BF3" s="253">
        <f>IF(Employee!$F$258&gt;A3,0,IF(Employee!$F$260&lt;A3,0,IF(Employee!$S$264&lt;=A3,0,IF(Employee!$S$263&lt;Employee!$F$258,0,Employee!$M$263))))</f>
        <v>0</v>
      </c>
      <c r="BG3" s="253">
        <f>IF(Employee!$F$258&gt;A3,0,IF(Employee!$F$260&lt;A3,0,IF(Employee!$S$264&lt;Employee!$F$258,0,Employee!$M$264)))</f>
        <v>0</v>
      </c>
      <c r="BH3" s="253">
        <f t="shared" ref="BH3:BH54" si="9">IF(BD3&gt;0,BD3,IF(BE3&gt;0,BE3,IF(BF3&gt;0,BF3,IF(BG3&gt;0,BG3,0))))</f>
        <v>0</v>
      </c>
      <c r="BJ3" s="253">
        <f>IF(Employee!$F$284&gt;A3,0,IF(Employee!$F$286&lt;A3,0,IF(Employee!$S$288&lt;=A3,0,IF(Employee!$S$287&lt;Employee!$F$284,0,Employee!$M$287))))</f>
        <v>0</v>
      </c>
      <c r="BK3" s="253">
        <f>IF(Employee!$F$284&gt;A3,0,IF(Employee!$F$286&lt;A3,0,IF(Employee!$S$289&lt;=A3,0,IF(Employee!$S$288&lt;Employee!$F$284,0,Employee!$M$288))))</f>
        <v>0</v>
      </c>
      <c r="BL3" s="253">
        <f>IF(Employee!$F$284&gt;A3,0,IF(Employee!$F$286&lt;A3,0,IF(Employee!$S$290&lt;=A3,0,IF(Employee!$S$289&lt;Employee!$F$284,0,Employee!$M$289))))</f>
        <v>0</v>
      </c>
      <c r="BM3" s="253">
        <f>IF(Employee!$F$284&gt;A3,0,IF(Employee!$F$286&lt;A3,0,IF(Employee!$S$290&lt;Employee!$F$284,0,Employee!$M$290)))</f>
        <v>0</v>
      </c>
      <c r="BN3" s="253">
        <f t="shared" ref="BN3:BN54" si="10">IF(BJ3&gt;0,BJ3,IF(BK3&gt;0,BK3,IF(BL3&gt;0,BL3,IF(BM3&gt;0,BM3,0))))</f>
        <v>0</v>
      </c>
      <c r="BP3" s="253">
        <f>IF(Employee!$F$310&gt;A3,0,IF(Employee!$F$312&lt;A3,0,IF(Employee!$S$314&lt;=A3,0,IF(Employee!$S$313&lt;Employee!$F$310,0,Employee!$M$313))))</f>
        <v>0</v>
      </c>
      <c r="BQ3" s="253">
        <f>IF(Employee!$F$310&gt;A3,0,IF(Employee!$F$312&lt;A3,0,IF(Employee!$S$315&lt;=A3,0,IF(Employee!$S$314&lt;Employee!$F$310,0,Employee!$M$314))))</f>
        <v>0</v>
      </c>
      <c r="BR3" s="253">
        <f>IF(Employee!$F$310&gt;A3,0,IF(Employee!$F$312&lt;A3,0,IF(Employee!$S$316&lt;=A3,0,IF(Employee!$S$315&lt;Employee!$F$310,0,Employee!$M$315))))</f>
        <v>0</v>
      </c>
      <c r="BS3" s="253">
        <f>IF(Employee!$F$310&gt;A3,0,IF(Employee!$F$312&lt;A3,0,IF(Employee!$S$316&lt;Employee!$F$310,0,Employee!$M$316)))</f>
        <v>0</v>
      </c>
      <c r="BT3" s="253">
        <f t="shared" ref="BT3:BT54" si="11">IF(BP3&gt;0,BP3,IF(BQ3&gt;0,BQ3,IF(BR3&gt;0,BR3,IF(BS3&gt;0,BS3,0))))</f>
        <v>0</v>
      </c>
      <c r="BV3" s="253">
        <f>IF(Employee!$F$336&gt;A3,0,IF(Employee!$F$338&lt;A3,0,IF(Employee!$S$340&lt;=A3,0,IF(Employee!$S$339&lt;Employee!$F$336,0,Employee!$M$339))))</f>
        <v>0</v>
      </c>
      <c r="BW3" s="253">
        <f>IF(Employee!$F$336&gt;A3,0,IF(Employee!$F$338&lt;A3,0,IF(Employee!$S$341&lt;=A3,0,IF(Employee!$S$340&lt;Employee!$F$336,0,Employee!$M$340))))</f>
        <v>0</v>
      </c>
      <c r="BX3" s="253">
        <f>IF(Employee!$F$336&gt;A3,0,IF(Employee!$F$338&lt;A3,0,IF(Employee!$S$342&lt;=A3,0,IF(Employee!$S$341&lt;Employee!$F$336,0,Employee!$M$341))))</f>
        <v>0</v>
      </c>
      <c r="BY3" s="253">
        <f>IF(Employee!$F$336&gt;A3,0,IF(Employee!$F$338&lt;A3,0,IF(Employee!$S$342&lt;Employee!$F$336,0,Employee!$M$342)))</f>
        <v>0</v>
      </c>
      <c r="BZ3" s="253">
        <f t="shared" ref="BZ3:BZ54" si="12">IF(BV3&gt;0,BV3,IF(BW3&gt;0,BW3,IF(BX3&gt;0,BX3,IF(BY3&gt;0,BY3,0))))</f>
        <v>0</v>
      </c>
      <c r="CB3" s="253">
        <f>IF(Employee!$F$362&gt;A3,0,IF(Employee!$F$364&lt;A3,0,IF(Employee!$S$366&lt;=A3,0,IF(Employee!$S$365&lt;Employee!$F$362,0,Employee!$M$365))))</f>
        <v>0</v>
      </c>
      <c r="CC3" s="253">
        <f>IF(Employee!$F$362&gt;A3,0,IF(Employee!$F$364&lt;A3,0,IF(Employee!$S$367&lt;=A3,0,IF(Employee!$S$366&lt;Employee!$F$362,0,Employee!$M$366))))</f>
        <v>0</v>
      </c>
      <c r="CD3" s="253">
        <f>IF(Employee!$F$362&gt;A3,0,IF(Employee!$F$364&lt;A3,0,IF(Employee!$S$368&lt;=A3,0,IF(Employee!$S$367&lt;Employee!$F$362,0,Employee!$M$367))))</f>
        <v>0</v>
      </c>
      <c r="CE3" s="253">
        <f>IF(Employee!$F$362&gt;A3,0,IF(Employee!$F$364&lt;A3,0,IF(Employee!$S$368&lt;Employee!$F$362,0,Employee!$M$368)))</f>
        <v>0</v>
      </c>
      <c r="CF3" s="253">
        <f t="shared" ref="CF3:CF54" si="13">IF(CB3&gt;0,CB3,IF(CC3&gt;0,CC3,IF(CD3&gt;0,CD3,IF(CE3&gt;0,CE3,0))))</f>
        <v>0</v>
      </c>
      <c r="CH3" s="253">
        <f>IF(Employee!$F$388&gt;A3,0,IF(Employee!$F$390&lt;A3,0,IF(Employee!$S$392&lt;=A3,0,IF(Employee!$S$391&lt;Employee!$F$388,0,Employee!$M$391))))</f>
        <v>0</v>
      </c>
      <c r="CI3" s="253">
        <f>IF(Employee!$F$388&gt;A3,0,IF(Employee!$F$390&lt;A3,0,IF(Employee!$S$393&lt;=A3,0,IF(Employee!$S$392&lt;Employee!$F$388,0,Employee!$M$392))))</f>
        <v>0</v>
      </c>
      <c r="CJ3" s="253">
        <f>IF(Employee!$F$388&gt;A3,0,IF(Employee!$F$390&lt;A3,0,IF(Employee!$S$394&lt;=A3,0,IF(Employee!$S$393&lt;Employee!$F$388,0,Employee!$M$393))))</f>
        <v>0</v>
      </c>
      <c r="CK3" s="253">
        <f>IF(Employee!$F$388&gt;A3,0,IF(Employee!$F$390&lt;A3,0,IF(Employee!$S$394&lt;Employee!$F$388,0,Employee!$M$394)))</f>
        <v>0</v>
      </c>
      <c r="CL3" s="253">
        <f t="shared" ref="CL3:CL54" si="14">IF(CH3&gt;0,CH3,IF(CI3&gt;0,CI3,IF(CJ3&gt;0,CJ3,IF(CK3&gt;0,CK3,0))))</f>
        <v>0</v>
      </c>
      <c r="CN3" s="253">
        <f>IF(Employee!$F$414&gt;A3,0,IF(Employee!$F$416&lt;A3,0,IF(Employee!$S$418&lt;=A3,0,IF(Employee!$S$417&lt;Employee!$F$414,0,Employee!$M$417))))</f>
        <v>0</v>
      </c>
      <c r="CO3" s="253">
        <f>IF(Employee!$F$414&gt;A3,0,IF(Employee!$F$416&lt;A3,0,IF(Employee!$S$419&lt;=A3,0,IF(Employee!$S$418&lt;Employee!$F$414,0,Employee!$M$418))))</f>
        <v>0</v>
      </c>
      <c r="CP3" s="253">
        <f>IF(Employee!$F$414&gt;A3,0,IF(Employee!$F$416&lt;A3,0,IF(Employee!$S$420&lt;=A3,0,IF(Employee!$S$419&lt;Employee!$F$414,0,Employee!$M$419))))</f>
        <v>0</v>
      </c>
      <c r="CQ3" s="253">
        <f>IF(Employee!$F$414&gt;A3,0,IF(Employee!$F$416&lt;A3,0,IF(Employee!$S$420&lt;Employee!$F$414,0,Employee!$M$420)))</f>
        <v>0</v>
      </c>
      <c r="CR3" s="253">
        <f t="shared" ref="CR3:CR54" si="15">IF(CN3&gt;0,CN3,IF(CO3&gt;0,CO3,IF(CP3&gt;0,CP3,IF(CQ3&gt;0,CQ3,0))))</f>
        <v>0</v>
      </c>
      <c r="CT3" s="253">
        <f>IF(Employee!$F$440&gt;A3,0,IF(Employee!$F$442&lt;A3,0,IF(Employee!$S$444&lt;=A3,0,IF(Employee!$S$443&lt;Employee!$F$440,0,Employee!$M$443))))</f>
        <v>0</v>
      </c>
      <c r="CU3" s="253">
        <f>IF(Employee!$F$440&gt;A3,0,IF(Employee!$F$442&lt;A3,0,IF(Employee!$S$445&lt;=A3,0,IF(Employee!$S$444&lt;Employee!$F$440,0,Employee!$M$444))))</f>
        <v>0</v>
      </c>
      <c r="CV3" s="253">
        <f>IF(Employee!$F$440&gt;A3,0,IF(Employee!$F$442&lt;A3,0,IF(Employee!$S$446&lt;=A3,0,IF(Employee!$S$445&lt;Employee!$F$440,0,Employee!$M$445))))</f>
        <v>0</v>
      </c>
      <c r="CW3" s="253">
        <f>IF(Employee!$F$440&gt;A3,0,IF(Employee!$F$442&lt;A3,0,IF(Employee!$S$446&lt;Employee!$F$440,0,Employee!$M$446)))</f>
        <v>0</v>
      </c>
      <c r="CX3" s="253">
        <f t="shared" ref="CX3:CX54" si="16">IF(CT3&gt;0,CT3,IF(CU3&gt;0,CU3,IF(CV3&gt;0,CV3,IF(CW3&gt;0,CW3,0))))</f>
        <v>0</v>
      </c>
      <c r="CZ3" s="253">
        <f>IF(Employee!$F$466&gt;A3,0,IF(Employee!$F$468&lt;A3,0,IF(Employee!$S$470&lt;=A3,0,IF(Employee!$S$469&lt;Employee!$F$466,0,Employee!$M$469))))</f>
        <v>0</v>
      </c>
      <c r="DA3" s="253">
        <f>IF(Employee!$F$466&gt;A3,0,IF(Employee!$F$468&lt;A3,0,IF(Employee!$S$471&lt;=A3,0,IF(Employee!$S$470&lt;Employee!$F$466,0,Employee!$M$470))))</f>
        <v>0</v>
      </c>
      <c r="DB3" s="253">
        <f>IF(Employee!$F$466&gt;A3,0,IF(Employee!$F$468&lt;A3,0,IF(Employee!$S$472&lt;=A3,0,IF(Employee!$S$471&lt;Employee!$F$466,0,Employee!$M$471))))</f>
        <v>0</v>
      </c>
      <c r="DC3" s="253">
        <f>IF(Employee!$F$466&gt;A3,0,IF(Employee!$F$468&lt;A3,0,IF(Employee!$S$472&lt;Employee!$F$466,0,Employee!$M$472)))</f>
        <v>0</v>
      </c>
      <c r="DD3" s="253">
        <f t="shared" ref="DD3:DD54" si="17">IF(CZ3&gt;0,CZ3,IF(DA3&gt;0,DA3,IF(DB3&gt;0,DB3,IF(DC3&gt;0,DC3,0))))</f>
        <v>0</v>
      </c>
      <c r="DF3" s="253">
        <f>IF(Employee!$F$492&gt;A3,0,IF(Employee!$F$494&lt;A3,0,IF(Employee!$S$496&lt;=A3,0,IF(Employee!$S$495&lt;Employee!$F$492,0,Employee!$M$495))))</f>
        <v>0</v>
      </c>
      <c r="DG3" s="253">
        <f>IF(Employee!$F$492&gt;A3,0,IF(Employee!$F$494&lt;A3,0,IF(Employee!$S$497&lt;=A3,0,IF(Employee!$S$496&lt;Employee!$F$492,0,Employee!$M$496))))</f>
        <v>0</v>
      </c>
      <c r="DH3" s="253">
        <f>IF(Employee!$F$492&gt;A3,0,IF(Employee!$F$494&lt;A3,0,IF(Employee!$S$498&lt;=A3,0,IF(Employee!$S$497&lt;Employee!$F$492,0,Employee!$M$497))))</f>
        <v>0</v>
      </c>
      <c r="DI3" s="253">
        <f>IF(Employee!$F$492&gt;A3,0,IF(Employee!$F$494&lt;A3,0,IF(Employee!$S$498&lt;Employee!$F$492,0,Employee!$M$498)))</f>
        <v>0</v>
      </c>
      <c r="DJ3" s="253">
        <f t="shared" ref="DJ3:DJ54" si="18">IF(DF3&gt;0,DF3,IF(DG3&gt;0,DG3,IF(DH3&gt;0,DH3,IF(DI3&gt;0,DI3,0))))</f>
        <v>0</v>
      </c>
      <c r="DL3" s="253">
        <f>IF(Employee!$F$518&gt;A3,0,IF(Employee!$F$520&lt;A3,0,IF(Employee!$S$522&lt;=A3,0,IF(Employee!$S$521&lt;Employee!$F$518,0,Employee!$M$521))))</f>
        <v>0</v>
      </c>
      <c r="DM3" s="253">
        <f>IF(Employee!$F$518&gt;A3,0,IF(Employee!$F$520&lt;A3,0,IF(Employee!$S$523&lt;=A3,0,IF(Employee!$S$522&lt;Employee!$F$518,0,Employee!$M$522))))</f>
        <v>0</v>
      </c>
      <c r="DN3" s="253">
        <f>IF(Employee!$F$518&gt;A3,0,IF(Employee!$F$520&lt;A3,0,IF(Employee!$S$524&lt;=A3,0,IF(Employee!$S$523&lt;Employee!$F$518,0,Employee!$M$523))))</f>
        <v>0</v>
      </c>
      <c r="DO3" s="253">
        <f>IF(Employee!$F$518&gt;A3,0,IF(Employee!$F$520&lt;A3,0,IF(Employee!$S$524&lt;Employee!$F$518,0,Employee!$M$524)))</f>
        <v>0</v>
      </c>
      <c r="DP3" s="253">
        <f t="shared" ref="DP3:DP54" si="19">IF(DL3&gt;0,DL3,IF(DM3&gt;0,DM3,IF(DN3&gt;0,DN3,IF(DO3&gt;0,DO3,0))))</f>
        <v>0</v>
      </c>
    </row>
    <row r="4" spans="1:120" x14ac:dyDescent="0.2">
      <c r="A4" s="253">
        <v>3</v>
      </c>
      <c r="B4" s="253">
        <f>IF(Employee!$F$24&gt;A4,0,IF(Employee!$F$26&lt;A4,0,IF(Employee!$S$28&lt;=A4,0,IF(Employee!$S$27&lt;Employee!$F$24,0,Employee!$M$27))))</f>
        <v>0</v>
      </c>
      <c r="C4" s="253">
        <f>IF(Employee!$F$24&gt;A4,0,IF(Employee!$F$26&lt;A4,0,IF(Employee!$S$29&lt;=A4,0,IF(Employee!$S$28&lt;Employee!$F$24,0,Employee!$M$28))))</f>
        <v>0</v>
      </c>
      <c r="D4" s="253">
        <f>IF(Employee!$F$24&gt;A4,0,IF(Employee!$F$26&lt;A4,0,IF(Employee!$S$30&lt;=A4,0,IF(Employee!$S$29&lt;Employee!$F$24,0,Employee!$M$29))))</f>
        <v>0</v>
      </c>
      <c r="E4" s="253">
        <f>IF(Employee!$F$24&gt;A4,0,IF(Employee!$F$26&lt;A4,0,IF(Employee!$S$30&lt;Employee!$F$24,0,Employee!$M$30)))</f>
        <v>0</v>
      </c>
      <c r="F4" s="253">
        <f t="shared" si="0"/>
        <v>0</v>
      </c>
      <c r="H4" s="253">
        <f>IF(Employee!$F$50&gt;A4,0,IF(Employee!$F$52&lt;A4,0,IF(Employee!$S$54&lt;=A4,0,IF(Employee!$S$53&lt;Employee!$F$50,0,Employee!$M$53))))</f>
        <v>0</v>
      </c>
      <c r="I4" s="253">
        <f>IF(Employee!$F$50&gt;A4,0,IF(Employee!$F$52&lt;A4,0,IF(Employee!$S$55&lt;=A4,0,IF(Employee!$S$54&lt;Employee!$F$50,0,Employee!$M$54))))</f>
        <v>0</v>
      </c>
      <c r="J4" s="253">
        <f>IF(Employee!$F$50&gt;A4,0,IF(Employee!$F$52&lt;A4,0,IF(Employee!$S$56&lt;=A4,0,IF(Employee!$S$55&lt;Employee!$F$50,0,Employee!$M$55))))</f>
        <v>0</v>
      </c>
      <c r="K4" s="253">
        <f>IF(Employee!$F$50&gt;A4,0,IF(Employee!$F$52&lt;A4,0,IF(Employee!$S$56&lt;Employee!$F$50,0,Employee!$M$56)))</f>
        <v>0</v>
      </c>
      <c r="L4" s="253">
        <f t="shared" si="1"/>
        <v>0</v>
      </c>
      <c r="N4" s="253">
        <f>IF(Employee!$F$76&gt;A4,0,IF(Employee!$F$78&lt;A4,0,IF(Employee!$S$80&lt;=A4,0,IF(Employee!$S$79&lt;Employee!$F$76,0,Employee!$M$79))))</f>
        <v>0</v>
      </c>
      <c r="O4" s="253">
        <f>IF(Employee!$F$76&gt;A4,0,IF(Employee!$F$78&lt;A4,0,IF(Employee!$S$81&lt;=A4,0,IF(Employee!$S$80&lt;Employee!$F$76,0,Employee!$M$80))))</f>
        <v>0</v>
      </c>
      <c r="P4" s="253">
        <f>IF(Employee!$F$76&gt;A4,0,IF(Employee!$F$78&lt;A4,0,IF(Employee!$S$82&lt;=A4,0,IF(Employee!$S$81&lt;Employee!$F$76,0,Employee!$M$81))))</f>
        <v>0</v>
      </c>
      <c r="Q4" s="253">
        <f>IF(Employee!$F$76&gt;A4,0,IF(Employee!$F$78&lt;A4,0,IF(Employee!$S$82&lt;Employee!$F$76,0,Employee!$M$82)))</f>
        <v>0</v>
      </c>
      <c r="R4" s="253">
        <f t="shared" si="2"/>
        <v>0</v>
      </c>
      <c r="T4" s="253">
        <f>IF(Employee!$F$102&gt;A4,0,IF(Employee!$F$104&lt;A4,0,IF(Employee!$S$106&lt;=A4,0,IF(Employee!$S$105&lt;Employee!$F$102,0,Employee!$M$105))))</f>
        <v>0</v>
      </c>
      <c r="U4" s="253">
        <f>IF(Employee!$F$102&gt;A4,0,IF(Employee!$F$104&lt;A4,0,IF(Employee!$S$107&lt;=A4,0,IF(Employee!$S$106&lt;Employee!$F$102,0,Employee!$M$106))))</f>
        <v>0</v>
      </c>
      <c r="V4" s="253">
        <f>IF(Employee!$F$102&gt;A4,0,IF(Employee!$F$104&lt;A4,0,IF(Employee!$S$108&lt;=A4,0,IF(Employee!$S$107&lt;Employee!$F$102,0,Employee!$M$107))))</f>
        <v>0</v>
      </c>
      <c r="W4" s="253">
        <f>IF(Employee!$F$102&gt;A4,0,IF(Employee!$F$104&lt;A4,0,IF(Employee!$S$108&lt;Employee!$F$102,0,Employee!$M$108)))</f>
        <v>0</v>
      </c>
      <c r="X4" s="253">
        <f t="shared" si="3"/>
        <v>0</v>
      </c>
      <c r="Z4" s="253">
        <f>IF(Employee!$F$128&gt;A4,0,IF(Employee!$F$130&lt;A4,0,IF(Employee!$S$132&lt;=A4,0,IF(Employee!$S$131&lt;Employee!$F$128,0,Employee!$M$131))))</f>
        <v>0</v>
      </c>
      <c r="AA4" s="253">
        <f>IF(Employee!$F$128&gt;A4,0,IF(Employee!$F$130&lt;A4,0,IF(Employee!$S$133&lt;=A4,0,IF(Employee!$S$132&lt;Employee!$F$128,0,Employee!$M$132))))</f>
        <v>0</v>
      </c>
      <c r="AB4" s="253">
        <f>IF(Employee!$F$128&gt;A4,0,IF(Employee!$F$130&lt;A4,0,IF(Employee!$S$134&lt;=A4,0,IF(Employee!$S$133&lt;Employee!$F$128,0,Employee!$M$133))))</f>
        <v>0</v>
      </c>
      <c r="AC4" s="253">
        <f>IF(Employee!$F$128&gt;A4,0,IF(Employee!$F$130&lt;A4,0,IF(Employee!$S$134&lt;Employee!$F$128,0,Employee!$M$134)))</f>
        <v>0</v>
      </c>
      <c r="AD4" s="253">
        <f t="shared" si="4"/>
        <v>0</v>
      </c>
      <c r="AF4" s="253">
        <f>IF(Employee!$F$154&gt;A4,0,IF(Employee!$F$156&lt;A4,0,IF(Employee!$S$158&lt;=A4,0,IF(Employee!$S$157&lt;Employee!$F$154,0,Employee!$M$157))))</f>
        <v>0</v>
      </c>
      <c r="AG4" s="253">
        <f>IF(Employee!$F$154&gt;A4,0,IF(Employee!$F$156&lt;A4,0,IF(Employee!$S$159&lt;=A4,0,IF(Employee!$S$158&lt;Employee!$F$154,0,Employee!$M$158))))</f>
        <v>0</v>
      </c>
      <c r="AH4" s="253">
        <f>IF(Employee!$F$154&gt;A4,0,IF(Employee!$F$156&lt;A4,0,IF(Employee!$S$160&lt;=A4,0,IF(Employee!$S$159&lt;Employee!$F$154,0,Employee!$M$159))))</f>
        <v>0</v>
      </c>
      <c r="AI4" s="253">
        <f>IF(Employee!$F$154&gt;A4,0,IF(Employee!$F$156&lt;A4,0,IF(Employee!$S$160&lt;Employee!$F$154,0,Employee!$M$160)))</f>
        <v>0</v>
      </c>
      <c r="AJ4" s="253">
        <f t="shared" si="5"/>
        <v>0</v>
      </c>
      <c r="AL4" s="253">
        <f>IF(Employee!$F$180&gt;A4,0,IF(Employee!$F$182&lt;A4,0,IF(Employee!$S$184&lt;=A4,0,IF(Employee!$S$183&lt;Employee!$F$180,0,Employee!$M$183))))</f>
        <v>0</v>
      </c>
      <c r="AM4" s="253">
        <f>IF(Employee!$F$180&gt;A4,0,IF(Employee!$F$182&lt;A4,0,IF(Employee!$S$185&lt;=A4,0,IF(Employee!$S$184&lt;Employee!$F$180,0,Employee!$M$184))))</f>
        <v>0</v>
      </c>
      <c r="AN4" s="253">
        <f>IF(Employee!$F$180&gt;A4,0,IF(Employee!$F$182&lt;A4,0,IF(Employee!$S$186&lt;=A4,0,IF(Employee!$S$185&lt;Employee!$F$180,0,Employee!$M$185))))</f>
        <v>0</v>
      </c>
      <c r="AO4" s="253">
        <f>IF(Employee!$F$180&gt;A4,0,IF(Employee!$F$182&lt;A4,0,IF(Employee!$S$186&lt;Employee!$F$180,0,Employee!$M$186)))</f>
        <v>0</v>
      </c>
      <c r="AP4" s="253">
        <f t="shared" si="6"/>
        <v>0</v>
      </c>
      <c r="AR4" s="253">
        <f>IF(Employee!$F$206&gt;A4,0,IF(Employee!$F$208&lt;A4,0,IF(Employee!$S$210&lt;=A4,0,IF(Employee!$S$209&lt;Employee!$F$206,0,Employee!$M$209))))</f>
        <v>0</v>
      </c>
      <c r="AS4" s="253">
        <f>IF(Employee!$F$206&gt;A4,0,IF(Employee!$F$208&lt;A4,0,IF(Employee!$S$211&lt;=A4,0,IF(Employee!$S$210&lt;Employee!$F$206,0,Employee!$M$210))))</f>
        <v>0</v>
      </c>
      <c r="AT4" s="253">
        <f>IF(Employee!$F$206&gt;A4,0,IF(Employee!$F$208&lt;A4,0,IF(Employee!$S$212&lt;=A4,0,IF(Employee!$S$211&lt;Employee!$F$206,0,Employee!$M$211))))</f>
        <v>0</v>
      </c>
      <c r="AU4" s="253">
        <f>IF(Employee!$F$206&gt;A4,0,IF(Employee!$F$208&lt;A4,0,IF(Employee!$S$212&lt;Employee!$F$206,0,Employee!$M$212)))</f>
        <v>0</v>
      </c>
      <c r="AV4" s="253">
        <f t="shared" si="7"/>
        <v>0</v>
      </c>
      <c r="AX4" s="253">
        <f>IF(Employee!$F$232&gt;A4,0,IF(Employee!$F$234&lt;A4,0,IF(Employee!$S$236&lt;=A4,0,IF(Employee!$S$235&lt;Employee!$F$232,0,Employee!$M$235))))</f>
        <v>0</v>
      </c>
      <c r="AY4" s="253">
        <f>IF(Employee!$F$232&gt;A4,0,IF(Employee!$F$234&lt;A4,0,IF(Employee!$S$237&lt;=A4,0,IF(Employee!$S$236&lt;Employee!$F$232,0,Employee!$M$236))))</f>
        <v>0</v>
      </c>
      <c r="AZ4" s="253">
        <f>IF(Employee!$F$232&gt;A4,0,IF(Employee!$F$234&lt;A4,0,IF(Employee!$S$238&lt;=A4,0,IF(Employee!$S$237&lt;Employee!$F$232,0,Employee!$M$237))))</f>
        <v>0</v>
      </c>
      <c r="BA4" s="253">
        <f>IF(Employee!$F$232&gt;A4,0,IF(Employee!$F$234&lt;A4,0,IF(Employee!$S$238&lt;Employee!$F$232,0,Employee!$M$238)))</f>
        <v>0</v>
      </c>
      <c r="BB4" s="253">
        <f t="shared" si="8"/>
        <v>0</v>
      </c>
      <c r="BD4" s="253">
        <f>IF(Employee!$F$258&gt;A4,0,IF(Employee!$F$260&lt;A4,0,IF(Employee!$S$262&lt;=A4,0,IF(Employee!$S$261&lt;Employee!$F$258,0,Employee!$M$261))))</f>
        <v>0</v>
      </c>
      <c r="BE4" s="253">
        <f>IF(Employee!$F$258&gt;A4,0,IF(Employee!$F$260&lt;A4,0,IF(Employee!$S$263&lt;=A4,0,IF(Employee!$S$262&lt;Employee!$F$258,0,Employee!$M$262))))</f>
        <v>0</v>
      </c>
      <c r="BF4" s="253">
        <f>IF(Employee!$F$258&gt;A4,0,IF(Employee!$F$260&lt;A4,0,IF(Employee!$S$264&lt;=A4,0,IF(Employee!$S$263&lt;Employee!$F$258,0,Employee!$M$263))))</f>
        <v>0</v>
      </c>
      <c r="BG4" s="253">
        <f>IF(Employee!$F$258&gt;A4,0,IF(Employee!$F$260&lt;A4,0,IF(Employee!$S$264&lt;Employee!$F$258,0,Employee!$M$264)))</f>
        <v>0</v>
      </c>
      <c r="BH4" s="253">
        <f t="shared" si="9"/>
        <v>0</v>
      </c>
      <c r="BJ4" s="253">
        <f>IF(Employee!$F$284&gt;A4,0,IF(Employee!$F$286&lt;A4,0,IF(Employee!$S$288&lt;=A4,0,IF(Employee!$S$287&lt;Employee!$F$284,0,Employee!$M$287))))</f>
        <v>0</v>
      </c>
      <c r="BK4" s="253">
        <f>IF(Employee!$F$284&gt;A4,0,IF(Employee!$F$286&lt;A4,0,IF(Employee!$S$289&lt;=A4,0,IF(Employee!$S$288&lt;Employee!$F$284,0,Employee!$M$288))))</f>
        <v>0</v>
      </c>
      <c r="BL4" s="253">
        <f>IF(Employee!$F$284&gt;A4,0,IF(Employee!$F$286&lt;A4,0,IF(Employee!$S$290&lt;=A4,0,IF(Employee!$S$289&lt;Employee!$F$284,0,Employee!$M$289))))</f>
        <v>0</v>
      </c>
      <c r="BM4" s="253">
        <f>IF(Employee!$F$284&gt;A4,0,IF(Employee!$F$286&lt;A4,0,IF(Employee!$S$290&lt;Employee!$F$284,0,Employee!$M$290)))</f>
        <v>0</v>
      </c>
      <c r="BN4" s="253">
        <f t="shared" si="10"/>
        <v>0</v>
      </c>
      <c r="BP4" s="253">
        <f>IF(Employee!$F$310&gt;A4,0,IF(Employee!$F$312&lt;A4,0,IF(Employee!$S$314&lt;=A4,0,IF(Employee!$S$313&lt;Employee!$F$310,0,Employee!$M$313))))</f>
        <v>0</v>
      </c>
      <c r="BQ4" s="253">
        <f>IF(Employee!$F$310&gt;A4,0,IF(Employee!$F$312&lt;A4,0,IF(Employee!$S$315&lt;=A4,0,IF(Employee!$S$314&lt;Employee!$F$310,0,Employee!$M$314))))</f>
        <v>0</v>
      </c>
      <c r="BR4" s="253">
        <f>IF(Employee!$F$310&gt;A4,0,IF(Employee!$F$312&lt;A4,0,IF(Employee!$S$316&lt;=A4,0,IF(Employee!$S$315&lt;Employee!$F$310,0,Employee!$M$315))))</f>
        <v>0</v>
      </c>
      <c r="BS4" s="253">
        <f>IF(Employee!$F$310&gt;A4,0,IF(Employee!$F$312&lt;A4,0,IF(Employee!$S$316&lt;Employee!$F$310,0,Employee!$M$316)))</f>
        <v>0</v>
      </c>
      <c r="BT4" s="253">
        <f t="shared" si="11"/>
        <v>0</v>
      </c>
      <c r="BV4" s="253">
        <f>IF(Employee!$F$336&gt;A4,0,IF(Employee!$F$338&lt;A4,0,IF(Employee!$S$340&lt;=A4,0,IF(Employee!$S$339&lt;Employee!$F$336,0,Employee!$M$339))))</f>
        <v>0</v>
      </c>
      <c r="BW4" s="253">
        <f>IF(Employee!$F$336&gt;A4,0,IF(Employee!$F$338&lt;A4,0,IF(Employee!$S$341&lt;=A4,0,IF(Employee!$S$340&lt;Employee!$F$336,0,Employee!$M$340))))</f>
        <v>0</v>
      </c>
      <c r="BX4" s="253">
        <f>IF(Employee!$F$336&gt;A4,0,IF(Employee!$F$338&lt;A4,0,IF(Employee!$S$342&lt;=A4,0,IF(Employee!$S$341&lt;Employee!$F$336,0,Employee!$M$341))))</f>
        <v>0</v>
      </c>
      <c r="BY4" s="253">
        <f>IF(Employee!$F$336&gt;A4,0,IF(Employee!$F$338&lt;A4,0,IF(Employee!$S$342&lt;Employee!$F$336,0,Employee!$M$342)))</f>
        <v>0</v>
      </c>
      <c r="BZ4" s="253">
        <f t="shared" si="12"/>
        <v>0</v>
      </c>
      <c r="CB4" s="253">
        <f>IF(Employee!$F$362&gt;A4,0,IF(Employee!$F$364&lt;A4,0,IF(Employee!$S$366&lt;=A4,0,IF(Employee!$S$365&lt;Employee!$F$362,0,Employee!$M$365))))</f>
        <v>0</v>
      </c>
      <c r="CC4" s="253">
        <f>IF(Employee!$F$362&gt;A4,0,IF(Employee!$F$364&lt;A4,0,IF(Employee!$S$367&lt;=A4,0,IF(Employee!$S$366&lt;Employee!$F$362,0,Employee!$M$366))))</f>
        <v>0</v>
      </c>
      <c r="CD4" s="253">
        <f>IF(Employee!$F$362&gt;A4,0,IF(Employee!$F$364&lt;A4,0,IF(Employee!$S$368&lt;=A4,0,IF(Employee!$S$367&lt;Employee!$F$362,0,Employee!$M$367))))</f>
        <v>0</v>
      </c>
      <c r="CE4" s="253">
        <f>IF(Employee!$F$362&gt;A4,0,IF(Employee!$F$364&lt;A4,0,IF(Employee!$S$368&lt;Employee!$F$362,0,Employee!$M$368)))</f>
        <v>0</v>
      </c>
      <c r="CF4" s="253">
        <f t="shared" si="13"/>
        <v>0</v>
      </c>
      <c r="CH4" s="253">
        <f>IF(Employee!$F$388&gt;A4,0,IF(Employee!$F$390&lt;A4,0,IF(Employee!$S$392&lt;=A4,0,IF(Employee!$S$391&lt;Employee!$F$388,0,Employee!$M$391))))</f>
        <v>0</v>
      </c>
      <c r="CI4" s="253">
        <f>IF(Employee!$F$388&gt;A4,0,IF(Employee!$F$390&lt;A4,0,IF(Employee!$S$393&lt;=A4,0,IF(Employee!$S$392&lt;Employee!$F$388,0,Employee!$M$392))))</f>
        <v>0</v>
      </c>
      <c r="CJ4" s="253">
        <f>IF(Employee!$F$388&gt;A4,0,IF(Employee!$F$390&lt;A4,0,IF(Employee!$S$394&lt;=A4,0,IF(Employee!$S$393&lt;Employee!$F$388,0,Employee!$M$393))))</f>
        <v>0</v>
      </c>
      <c r="CK4" s="253">
        <f>IF(Employee!$F$388&gt;A4,0,IF(Employee!$F$390&lt;A4,0,IF(Employee!$S$394&lt;Employee!$F$388,0,Employee!$M$394)))</f>
        <v>0</v>
      </c>
      <c r="CL4" s="253">
        <f t="shared" si="14"/>
        <v>0</v>
      </c>
      <c r="CN4" s="253">
        <f>IF(Employee!$F$414&gt;A4,0,IF(Employee!$F$416&lt;A4,0,IF(Employee!$S$418&lt;=A4,0,IF(Employee!$S$417&lt;Employee!$F$414,0,Employee!$M$417))))</f>
        <v>0</v>
      </c>
      <c r="CO4" s="253">
        <f>IF(Employee!$F$414&gt;A4,0,IF(Employee!$F$416&lt;A4,0,IF(Employee!$S$419&lt;=A4,0,IF(Employee!$S$418&lt;Employee!$F$414,0,Employee!$M$418))))</f>
        <v>0</v>
      </c>
      <c r="CP4" s="253">
        <f>IF(Employee!$F$414&gt;A4,0,IF(Employee!$F$416&lt;A4,0,IF(Employee!$S$420&lt;=A4,0,IF(Employee!$S$419&lt;Employee!$F$414,0,Employee!$M$419))))</f>
        <v>0</v>
      </c>
      <c r="CQ4" s="253">
        <f>IF(Employee!$F$414&gt;A4,0,IF(Employee!$F$416&lt;A4,0,IF(Employee!$S$420&lt;Employee!$F$414,0,Employee!$M$420)))</f>
        <v>0</v>
      </c>
      <c r="CR4" s="253">
        <f t="shared" si="15"/>
        <v>0</v>
      </c>
      <c r="CT4" s="253">
        <f>IF(Employee!$F$440&gt;A4,0,IF(Employee!$F$442&lt;A4,0,IF(Employee!$S$444&lt;=A4,0,IF(Employee!$S$443&lt;Employee!$F$440,0,Employee!$M$443))))</f>
        <v>0</v>
      </c>
      <c r="CU4" s="253">
        <f>IF(Employee!$F$440&gt;A4,0,IF(Employee!$F$442&lt;A4,0,IF(Employee!$S$445&lt;=A4,0,IF(Employee!$S$444&lt;Employee!$F$440,0,Employee!$M$444))))</f>
        <v>0</v>
      </c>
      <c r="CV4" s="253">
        <f>IF(Employee!$F$440&gt;A4,0,IF(Employee!$F$442&lt;A4,0,IF(Employee!$S$446&lt;=A4,0,IF(Employee!$S$445&lt;Employee!$F$440,0,Employee!$M$445))))</f>
        <v>0</v>
      </c>
      <c r="CW4" s="253">
        <f>IF(Employee!$F$440&gt;A4,0,IF(Employee!$F$442&lt;A4,0,IF(Employee!$S$446&lt;Employee!$F$440,0,Employee!$M$446)))</f>
        <v>0</v>
      </c>
      <c r="CX4" s="253">
        <f t="shared" si="16"/>
        <v>0</v>
      </c>
      <c r="CZ4" s="253">
        <f>IF(Employee!$F$466&gt;A4,0,IF(Employee!$F$468&lt;A4,0,IF(Employee!$S$470&lt;=A4,0,IF(Employee!$S$469&lt;Employee!$F$466,0,Employee!$M$469))))</f>
        <v>0</v>
      </c>
      <c r="DA4" s="253">
        <f>IF(Employee!$F$466&gt;A4,0,IF(Employee!$F$468&lt;A4,0,IF(Employee!$S$471&lt;=A4,0,IF(Employee!$S$470&lt;Employee!$F$466,0,Employee!$M$470))))</f>
        <v>0</v>
      </c>
      <c r="DB4" s="253">
        <f>IF(Employee!$F$466&gt;A4,0,IF(Employee!$F$468&lt;A4,0,IF(Employee!$S$472&lt;=A4,0,IF(Employee!$S$471&lt;Employee!$F$466,0,Employee!$M$471))))</f>
        <v>0</v>
      </c>
      <c r="DC4" s="253">
        <f>IF(Employee!$F$466&gt;A4,0,IF(Employee!$F$468&lt;A4,0,IF(Employee!$S$472&lt;Employee!$F$466,0,Employee!$M$472)))</f>
        <v>0</v>
      </c>
      <c r="DD4" s="253">
        <f t="shared" si="17"/>
        <v>0</v>
      </c>
      <c r="DF4" s="253">
        <f>IF(Employee!$F$492&gt;A4,0,IF(Employee!$F$494&lt;A4,0,IF(Employee!$S$496&lt;=A4,0,IF(Employee!$S$495&lt;Employee!$F$492,0,Employee!$M$495))))</f>
        <v>0</v>
      </c>
      <c r="DG4" s="253">
        <f>IF(Employee!$F$492&gt;A4,0,IF(Employee!$F$494&lt;A4,0,IF(Employee!$S$497&lt;=A4,0,IF(Employee!$S$496&lt;Employee!$F$492,0,Employee!$M$496))))</f>
        <v>0</v>
      </c>
      <c r="DH4" s="253">
        <f>IF(Employee!$F$492&gt;A4,0,IF(Employee!$F$494&lt;A4,0,IF(Employee!$S$498&lt;=A4,0,IF(Employee!$S$497&lt;Employee!$F$492,0,Employee!$M$497))))</f>
        <v>0</v>
      </c>
      <c r="DI4" s="253">
        <f>IF(Employee!$F$492&gt;A4,0,IF(Employee!$F$494&lt;A4,0,IF(Employee!$S$498&lt;Employee!$F$492,0,Employee!$M$498)))</f>
        <v>0</v>
      </c>
      <c r="DJ4" s="253">
        <f t="shared" si="18"/>
        <v>0</v>
      </c>
      <c r="DL4" s="253">
        <f>IF(Employee!$F$518&gt;A4,0,IF(Employee!$F$520&lt;A4,0,IF(Employee!$S$522&lt;=A4,0,IF(Employee!$S$521&lt;Employee!$F$518,0,Employee!$M$521))))</f>
        <v>0</v>
      </c>
      <c r="DM4" s="253">
        <f>IF(Employee!$F$518&gt;A4,0,IF(Employee!$F$520&lt;A4,0,IF(Employee!$S$523&lt;=A4,0,IF(Employee!$S$522&lt;Employee!$F$518,0,Employee!$M$522))))</f>
        <v>0</v>
      </c>
      <c r="DN4" s="253">
        <f>IF(Employee!$F$518&gt;A4,0,IF(Employee!$F$520&lt;A4,0,IF(Employee!$S$524&lt;=A4,0,IF(Employee!$S$523&lt;Employee!$F$518,0,Employee!$M$523))))</f>
        <v>0</v>
      </c>
      <c r="DO4" s="253">
        <f>IF(Employee!$F$518&gt;A4,0,IF(Employee!$F$520&lt;A4,0,IF(Employee!$S$524&lt;Employee!$F$518,0,Employee!$M$524)))</f>
        <v>0</v>
      </c>
      <c r="DP4" s="253">
        <f t="shared" si="19"/>
        <v>0</v>
      </c>
    </row>
    <row r="5" spans="1:120" x14ac:dyDescent="0.2">
      <c r="A5" s="253">
        <v>4</v>
      </c>
      <c r="B5" s="253">
        <f>IF(Employee!$F$24&gt;A5,0,IF(Employee!$F$26&lt;A5,0,IF(Employee!$S$28&lt;=A5,0,IF(Employee!$S$27&lt;Employee!$F$24,0,Employee!$M$27))))</f>
        <v>0</v>
      </c>
      <c r="C5" s="253">
        <f>IF(Employee!$F$24&gt;A5,0,IF(Employee!$F$26&lt;A5,0,IF(Employee!$S$29&lt;=A5,0,IF(Employee!$S$28&lt;Employee!$F$24,0,Employee!$M$28))))</f>
        <v>0</v>
      </c>
      <c r="D5" s="253">
        <f>IF(Employee!$F$24&gt;A5,0,IF(Employee!$F$26&lt;A5,0,IF(Employee!$S$30&lt;=A5,0,IF(Employee!$S$29&lt;Employee!$F$24,0,Employee!$M$29))))</f>
        <v>0</v>
      </c>
      <c r="E5" s="253">
        <f>IF(Employee!$F$24&gt;A5,0,IF(Employee!$F$26&lt;A5,0,IF(Employee!$S$30&lt;Employee!$F$24,0,Employee!$M$30)))</f>
        <v>0</v>
      </c>
      <c r="F5" s="253">
        <f t="shared" si="0"/>
        <v>0</v>
      </c>
      <c r="H5" s="253">
        <f>IF(Employee!$F$50&gt;A5,0,IF(Employee!$F$52&lt;A5,0,IF(Employee!$S$54&lt;=A5,0,IF(Employee!$S$53&lt;Employee!$F$50,0,Employee!$M$53))))</f>
        <v>0</v>
      </c>
      <c r="I5" s="253">
        <f>IF(Employee!$F$50&gt;A5,0,IF(Employee!$F$52&lt;A5,0,IF(Employee!$S$55&lt;=A5,0,IF(Employee!$S$54&lt;Employee!$F$50,0,Employee!$M$54))))</f>
        <v>0</v>
      </c>
      <c r="J5" s="253">
        <f>IF(Employee!$F$50&gt;A5,0,IF(Employee!$F$52&lt;A5,0,IF(Employee!$S$56&lt;=A5,0,IF(Employee!$S$55&lt;Employee!$F$50,0,Employee!$M$55))))</f>
        <v>0</v>
      </c>
      <c r="K5" s="253">
        <f>IF(Employee!$F$50&gt;A5,0,IF(Employee!$F$52&lt;A5,0,IF(Employee!$S$56&lt;Employee!$F$50,0,Employee!$M$56)))</f>
        <v>0</v>
      </c>
      <c r="L5" s="253">
        <f t="shared" si="1"/>
        <v>0</v>
      </c>
      <c r="N5" s="253">
        <f>IF(Employee!$F$76&gt;A5,0,IF(Employee!$F$78&lt;A5,0,IF(Employee!$S$80&lt;=A5,0,IF(Employee!$S$79&lt;Employee!$F$76,0,Employee!$M$79))))</f>
        <v>0</v>
      </c>
      <c r="O5" s="253">
        <f>IF(Employee!$F$76&gt;A5,0,IF(Employee!$F$78&lt;A5,0,IF(Employee!$S$81&lt;=A5,0,IF(Employee!$S$80&lt;Employee!$F$76,0,Employee!$M$80))))</f>
        <v>0</v>
      </c>
      <c r="P5" s="253">
        <f>IF(Employee!$F$76&gt;A5,0,IF(Employee!$F$78&lt;A5,0,IF(Employee!$S$82&lt;=A5,0,IF(Employee!$S$81&lt;Employee!$F$76,0,Employee!$M$81))))</f>
        <v>0</v>
      </c>
      <c r="Q5" s="253">
        <f>IF(Employee!$F$76&gt;A5,0,IF(Employee!$F$78&lt;A5,0,IF(Employee!$S$82&lt;Employee!$F$76,0,Employee!$M$82)))</f>
        <v>0</v>
      </c>
      <c r="R5" s="253">
        <f t="shared" si="2"/>
        <v>0</v>
      </c>
      <c r="T5" s="253">
        <f>IF(Employee!$F$102&gt;A5,0,IF(Employee!$F$104&lt;A5,0,IF(Employee!$S$106&lt;=A5,0,IF(Employee!$S$105&lt;Employee!$F$102,0,Employee!$M$105))))</f>
        <v>0</v>
      </c>
      <c r="U5" s="253">
        <f>IF(Employee!$F$102&gt;A5,0,IF(Employee!$F$104&lt;A5,0,IF(Employee!$S$107&lt;=A5,0,IF(Employee!$S$106&lt;Employee!$F$102,0,Employee!$M$106))))</f>
        <v>0</v>
      </c>
      <c r="V5" s="253">
        <f>IF(Employee!$F$102&gt;A5,0,IF(Employee!$F$104&lt;A5,0,IF(Employee!$S$108&lt;=A5,0,IF(Employee!$S$107&lt;Employee!$F$102,0,Employee!$M$107))))</f>
        <v>0</v>
      </c>
      <c r="W5" s="253">
        <f>IF(Employee!$F$102&gt;A5,0,IF(Employee!$F$104&lt;A5,0,IF(Employee!$S$108&lt;Employee!$F$102,0,Employee!$M$108)))</f>
        <v>0</v>
      </c>
      <c r="X5" s="253">
        <f t="shared" si="3"/>
        <v>0</v>
      </c>
      <c r="Z5" s="253">
        <f>IF(Employee!$F$128&gt;A5,0,IF(Employee!$F$130&lt;A5,0,IF(Employee!$S$132&lt;=A5,0,IF(Employee!$S$131&lt;Employee!$F$128,0,Employee!$M$131))))</f>
        <v>0</v>
      </c>
      <c r="AA5" s="253">
        <f>IF(Employee!$F$128&gt;A5,0,IF(Employee!$F$130&lt;A5,0,IF(Employee!$S$133&lt;=A5,0,IF(Employee!$S$132&lt;Employee!$F$128,0,Employee!$M$132))))</f>
        <v>0</v>
      </c>
      <c r="AB5" s="253">
        <f>IF(Employee!$F$128&gt;A5,0,IF(Employee!$F$130&lt;A5,0,IF(Employee!$S$134&lt;=A5,0,IF(Employee!$S$133&lt;Employee!$F$128,0,Employee!$M$133))))</f>
        <v>0</v>
      </c>
      <c r="AC5" s="253">
        <f>IF(Employee!$F$128&gt;A5,0,IF(Employee!$F$130&lt;A5,0,IF(Employee!$S$134&lt;Employee!$F$128,0,Employee!$M$134)))</f>
        <v>0</v>
      </c>
      <c r="AD5" s="253">
        <f t="shared" si="4"/>
        <v>0</v>
      </c>
      <c r="AF5" s="253">
        <f>IF(Employee!$F$154&gt;A5,0,IF(Employee!$F$156&lt;A5,0,IF(Employee!$S$158&lt;=A5,0,IF(Employee!$S$157&lt;Employee!$F$154,0,Employee!$M$157))))</f>
        <v>0</v>
      </c>
      <c r="AG5" s="253">
        <f>IF(Employee!$F$154&gt;A5,0,IF(Employee!$F$156&lt;A5,0,IF(Employee!$S$159&lt;=A5,0,IF(Employee!$S$158&lt;Employee!$F$154,0,Employee!$M$158))))</f>
        <v>0</v>
      </c>
      <c r="AH5" s="253">
        <f>IF(Employee!$F$154&gt;A5,0,IF(Employee!$F$156&lt;A5,0,IF(Employee!$S$160&lt;=A5,0,IF(Employee!$S$159&lt;Employee!$F$154,0,Employee!$M$159))))</f>
        <v>0</v>
      </c>
      <c r="AI5" s="253">
        <f>IF(Employee!$F$154&gt;A5,0,IF(Employee!$F$156&lt;A5,0,IF(Employee!$S$160&lt;Employee!$F$154,0,Employee!$M$160)))</f>
        <v>0</v>
      </c>
      <c r="AJ5" s="253">
        <f t="shared" si="5"/>
        <v>0</v>
      </c>
      <c r="AL5" s="253">
        <f>IF(Employee!$F$180&gt;A5,0,IF(Employee!$F$182&lt;A5,0,IF(Employee!$S$184&lt;=A5,0,IF(Employee!$S$183&lt;Employee!$F$180,0,Employee!$M$183))))</f>
        <v>0</v>
      </c>
      <c r="AM5" s="253">
        <f>IF(Employee!$F$180&gt;A5,0,IF(Employee!$F$182&lt;A5,0,IF(Employee!$S$185&lt;=A5,0,IF(Employee!$S$184&lt;Employee!$F$180,0,Employee!$M$184))))</f>
        <v>0</v>
      </c>
      <c r="AN5" s="253">
        <f>IF(Employee!$F$180&gt;A5,0,IF(Employee!$F$182&lt;A5,0,IF(Employee!$S$186&lt;=A5,0,IF(Employee!$S$185&lt;Employee!$F$180,0,Employee!$M$185))))</f>
        <v>0</v>
      </c>
      <c r="AO5" s="253">
        <f>IF(Employee!$F$180&gt;A5,0,IF(Employee!$F$182&lt;A5,0,IF(Employee!$S$186&lt;Employee!$F$180,0,Employee!$M$186)))</f>
        <v>0</v>
      </c>
      <c r="AP5" s="253">
        <f t="shared" si="6"/>
        <v>0</v>
      </c>
      <c r="AR5" s="253">
        <f>IF(Employee!$F$206&gt;A5,0,IF(Employee!$F$208&lt;A5,0,IF(Employee!$S$210&lt;=A5,0,IF(Employee!$S$209&lt;Employee!$F$206,0,Employee!$M$209))))</f>
        <v>0</v>
      </c>
      <c r="AS5" s="253">
        <f>IF(Employee!$F$206&gt;A5,0,IF(Employee!$F$208&lt;A5,0,IF(Employee!$S$211&lt;=A5,0,IF(Employee!$S$210&lt;Employee!$F$206,0,Employee!$M$210))))</f>
        <v>0</v>
      </c>
      <c r="AT5" s="253">
        <f>IF(Employee!$F$206&gt;A5,0,IF(Employee!$F$208&lt;A5,0,IF(Employee!$S$212&lt;=A5,0,IF(Employee!$S$211&lt;Employee!$F$206,0,Employee!$M$211))))</f>
        <v>0</v>
      </c>
      <c r="AU5" s="253">
        <f>IF(Employee!$F$206&gt;A5,0,IF(Employee!$F$208&lt;A5,0,IF(Employee!$S$212&lt;Employee!$F$206,0,Employee!$M$212)))</f>
        <v>0</v>
      </c>
      <c r="AV5" s="253">
        <f t="shared" si="7"/>
        <v>0</v>
      </c>
      <c r="AX5" s="253">
        <f>IF(Employee!$F$232&gt;A5,0,IF(Employee!$F$234&lt;A5,0,IF(Employee!$S$236&lt;=A5,0,IF(Employee!$S$235&lt;Employee!$F$232,0,Employee!$M$235))))</f>
        <v>0</v>
      </c>
      <c r="AY5" s="253">
        <f>IF(Employee!$F$232&gt;A5,0,IF(Employee!$F$234&lt;A5,0,IF(Employee!$S$237&lt;=A5,0,IF(Employee!$S$236&lt;Employee!$F$232,0,Employee!$M$236))))</f>
        <v>0</v>
      </c>
      <c r="AZ5" s="253">
        <f>IF(Employee!$F$232&gt;A5,0,IF(Employee!$F$234&lt;A5,0,IF(Employee!$S$238&lt;=A5,0,IF(Employee!$S$237&lt;Employee!$F$232,0,Employee!$M$237))))</f>
        <v>0</v>
      </c>
      <c r="BA5" s="253">
        <f>IF(Employee!$F$232&gt;A5,0,IF(Employee!$F$234&lt;A5,0,IF(Employee!$S$238&lt;Employee!$F$232,0,Employee!$M$238)))</f>
        <v>0</v>
      </c>
      <c r="BB5" s="253">
        <f t="shared" si="8"/>
        <v>0</v>
      </c>
      <c r="BD5" s="253">
        <f>IF(Employee!$F$258&gt;A5,0,IF(Employee!$F$260&lt;A5,0,IF(Employee!$S$262&lt;=A5,0,IF(Employee!$S$261&lt;Employee!$F$258,0,Employee!$M$261))))</f>
        <v>0</v>
      </c>
      <c r="BE5" s="253">
        <f>IF(Employee!$F$258&gt;A5,0,IF(Employee!$F$260&lt;A5,0,IF(Employee!$S$263&lt;=A5,0,IF(Employee!$S$262&lt;Employee!$F$258,0,Employee!$M$262))))</f>
        <v>0</v>
      </c>
      <c r="BF5" s="253">
        <f>IF(Employee!$F$258&gt;A5,0,IF(Employee!$F$260&lt;A5,0,IF(Employee!$S$264&lt;=A5,0,IF(Employee!$S$263&lt;Employee!$F$258,0,Employee!$M$263))))</f>
        <v>0</v>
      </c>
      <c r="BG5" s="253">
        <f>IF(Employee!$F$258&gt;A5,0,IF(Employee!$F$260&lt;A5,0,IF(Employee!$S$264&lt;Employee!$F$258,0,Employee!$M$264)))</f>
        <v>0</v>
      </c>
      <c r="BH5" s="253">
        <f t="shared" si="9"/>
        <v>0</v>
      </c>
      <c r="BJ5" s="253">
        <f>IF(Employee!$F$284&gt;A5,0,IF(Employee!$F$286&lt;A5,0,IF(Employee!$S$288&lt;=A5,0,IF(Employee!$S$287&lt;Employee!$F$284,0,Employee!$M$287))))</f>
        <v>0</v>
      </c>
      <c r="BK5" s="253">
        <f>IF(Employee!$F$284&gt;A5,0,IF(Employee!$F$286&lt;A5,0,IF(Employee!$S$289&lt;=A5,0,IF(Employee!$S$288&lt;Employee!$F$284,0,Employee!$M$288))))</f>
        <v>0</v>
      </c>
      <c r="BL5" s="253">
        <f>IF(Employee!$F$284&gt;A5,0,IF(Employee!$F$286&lt;A5,0,IF(Employee!$S$290&lt;=A5,0,IF(Employee!$S$289&lt;Employee!$F$284,0,Employee!$M$289))))</f>
        <v>0</v>
      </c>
      <c r="BM5" s="253">
        <f>IF(Employee!$F$284&gt;A5,0,IF(Employee!$F$286&lt;A5,0,IF(Employee!$S$290&lt;Employee!$F$284,0,Employee!$M$290)))</f>
        <v>0</v>
      </c>
      <c r="BN5" s="253">
        <f t="shared" si="10"/>
        <v>0</v>
      </c>
      <c r="BP5" s="253">
        <f>IF(Employee!$F$310&gt;A5,0,IF(Employee!$F$312&lt;A5,0,IF(Employee!$S$314&lt;=A5,0,IF(Employee!$S$313&lt;Employee!$F$310,0,Employee!$M$313))))</f>
        <v>0</v>
      </c>
      <c r="BQ5" s="253">
        <f>IF(Employee!$F$310&gt;A5,0,IF(Employee!$F$312&lt;A5,0,IF(Employee!$S$315&lt;=A5,0,IF(Employee!$S$314&lt;Employee!$F$310,0,Employee!$M$314))))</f>
        <v>0</v>
      </c>
      <c r="BR5" s="253">
        <f>IF(Employee!$F$310&gt;A5,0,IF(Employee!$F$312&lt;A5,0,IF(Employee!$S$316&lt;=A5,0,IF(Employee!$S$315&lt;Employee!$F$310,0,Employee!$M$315))))</f>
        <v>0</v>
      </c>
      <c r="BS5" s="253">
        <f>IF(Employee!$F$310&gt;A5,0,IF(Employee!$F$312&lt;A5,0,IF(Employee!$S$316&lt;Employee!$F$310,0,Employee!$M$316)))</f>
        <v>0</v>
      </c>
      <c r="BT5" s="253">
        <f t="shared" si="11"/>
        <v>0</v>
      </c>
      <c r="BV5" s="253">
        <f>IF(Employee!$F$336&gt;A5,0,IF(Employee!$F$338&lt;A5,0,IF(Employee!$S$340&lt;=A5,0,IF(Employee!$S$339&lt;Employee!$F$336,0,Employee!$M$339))))</f>
        <v>0</v>
      </c>
      <c r="BW5" s="253">
        <f>IF(Employee!$F$336&gt;A5,0,IF(Employee!$F$338&lt;A5,0,IF(Employee!$S$341&lt;=A5,0,IF(Employee!$S$340&lt;Employee!$F$336,0,Employee!$M$340))))</f>
        <v>0</v>
      </c>
      <c r="BX5" s="253">
        <f>IF(Employee!$F$336&gt;A5,0,IF(Employee!$F$338&lt;A5,0,IF(Employee!$S$342&lt;=A5,0,IF(Employee!$S$341&lt;Employee!$F$336,0,Employee!$M$341))))</f>
        <v>0</v>
      </c>
      <c r="BY5" s="253">
        <f>IF(Employee!$F$336&gt;A5,0,IF(Employee!$F$338&lt;A5,0,IF(Employee!$S$342&lt;Employee!$F$336,0,Employee!$M$342)))</f>
        <v>0</v>
      </c>
      <c r="BZ5" s="253">
        <f t="shared" si="12"/>
        <v>0</v>
      </c>
      <c r="CB5" s="253">
        <f>IF(Employee!$F$362&gt;A5,0,IF(Employee!$F$364&lt;A5,0,IF(Employee!$S$366&lt;=A5,0,IF(Employee!$S$365&lt;Employee!$F$362,0,Employee!$M$365))))</f>
        <v>0</v>
      </c>
      <c r="CC5" s="253">
        <f>IF(Employee!$F$362&gt;A5,0,IF(Employee!$F$364&lt;A5,0,IF(Employee!$S$367&lt;=A5,0,IF(Employee!$S$366&lt;Employee!$F$362,0,Employee!$M$366))))</f>
        <v>0</v>
      </c>
      <c r="CD5" s="253">
        <f>IF(Employee!$F$362&gt;A5,0,IF(Employee!$F$364&lt;A5,0,IF(Employee!$S$368&lt;=A5,0,IF(Employee!$S$367&lt;Employee!$F$362,0,Employee!$M$367))))</f>
        <v>0</v>
      </c>
      <c r="CE5" s="253">
        <f>IF(Employee!$F$362&gt;A5,0,IF(Employee!$F$364&lt;A5,0,IF(Employee!$S$368&lt;Employee!$F$362,0,Employee!$M$368)))</f>
        <v>0</v>
      </c>
      <c r="CF5" s="253">
        <f t="shared" si="13"/>
        <v>0</v>
      </c>
      <c r="CH5" s="253">
        <f>IF(Employee!$F$388&gt;A5,0,IF(Employee!$F$390&lt;A5,0,IF(Employee!$S$392&lt;=A5,0,IF(Employee!$S$391&lt;Employee!$F$388,0,Employee!$M$391))))</f>
        <v>0</v>
      </c>
      <c r="CI5" s="253">
        <f>IF(Employee!$F$388&gt;A5,0,IF(Employee!$F$390&lt;A5,0,IF(Employee!$S$393&lt;=A5,0,IF(Employee!$S$392&lt;Employee!$F$388,0,Employee!$M$392))))</f>
        <v>0</v>
      </c>
      <c r="CJ5" s="253">
        <f>IF(Employee!$F$388&gt;A5,0,IF(Employee!$F$390&lt;A5,0,IF(Employee!$S$394&lt;=A5,0,IF(Employee!$S$393&lt;Employee!$F$388,0,Employee!$M$393))))</f>
        <v>0</v>
      </c>
      <c r="CK5" s="253">
        <f>IF(Employee!$F$388&gt;A5,0,IF(Employee!$F$390&lt;A5,0,IF(Employee!$S$394&lt;Employee!$F$388,0,Employee!$M$394)))</f>
        <v>0</v>
      </c>
      <c r="CL5" s="253">
        <f t="shared" si="14"/>
        <v>0</v>
      </c>
      <c r="CN5" s="253">
        <f>IF(Employee!$F$414&gt;A5,0,IF(Employee!$F$416&lt;A5,0,IF(Employee!$S$418&lt;=A5,0,IF(Employee!$S$417&lt;Employee!$F$414,0,Employee!$M$417))))</f>
        <v>0</v>
      </c>
      <c r="CO5" s="253">
        <f>IF(Employee!$F$414&gt;A5,0,IF(Employee!$F$416&lt;A5,0,IF(Employee!$S$419&lt;=A5,0,IF(Employee!$S$418&lt;Employee!$F$414,0,Employee!$M$418))))</f>
        <v>0</v>
      </c>
      <c r="CP5" s="253">
        <f>IF(Employee!$F$414&gt;A5,0,IF(Employee!$F$416&lt;A5,0,IF(Employee!$S$420&lt;=A5,0,IF(Employee!$S$419&lt;Employee!$F$414,0,Employee!$M$419))))</f>
        <v>0</v>
      </c>
      <c r="CQ5" s="253">
        <f>IF(Employee!$F$414&gt;A5,0,IF(Employee!$F$416&lt;A5,0,IF(Employee!$S$420&lt;Employee!$F$414,0,Employee!$M$420)))</f>
        <v>0</v>
      </c>
      <c r="CR5" s="253">
        <f t="shared" si="15"/>
        <v>0</v>
      </c>
      <c r="CT5" s="253">
        <f>IF(Employee!$F$440&gt;A5,0,IF(Employee!$F$442&lt;A5,0,IF(Employee!$S$444&lt;=A5,0,IF(Employee!$S$443&lt;Employee!$F$440,0,Employee!$M$443))))</f>
        <v>0</v>
      </c>
      <c r="CU5" s="253">
        <f>IF(Employee!$F$440&gt;A5,0,IF(Employee!$F$442&lt;A5,0,IF(Employee!$S$445&lt;=A5,0,IF(Employee!$S$444&lt;Employee!$F$440,0,Employee!$M$444))))</f>
        <v>0</v>
      </c>
      <c r="CV5" s="253">
        <f>IF(Employee!$F$440&gt;A5,0,IF(Employee!$F$442&lt;A5,0,IF(Employee!$S$446&lt;=A5,0,IF(Employee!$S$445&lt;Employee!$F$440,0,Employee!$M$445))))</f>
        <v>0</v>
      </c>
      <c r="CW5" s="253">
        <f>IF(Employee!$F$440&gt;A5,0,IF(Employee!$F$442&lt;A5,0,IF(Employee!$S$446&lt;Employee!$F$440,0,Employee!$M$446)))</f>
        <v>0</v>
      </c>
      <c r="CX5" s="253">
        <f t="shared" si="16"/>
        <v>0</v>
      </c>
      <c r="CZ5" s="253">
        <f>IF(Employee!$F$466&gt;A5,0,IF(Employee!$F$468&lt;A5,0,IF(Employee!$S$470&lt;=A5,0,IF(Employee!$S$469&lt;Employee!$F$466,0,Employee!$M$469))))</f>
        <v>0</v>
      </c>
      <c r="DA5" s="253">
        <f>IF(Employee!$F$466&gt;A5,0,IF(Employee!$F$468&lt;A5,0,IF(Employee!$S$471&lt;=A5,0,IF(Employee!$S$470&lt;Employee!$F$466,0,Employee!$M$470))))</f>
        <v>0</v>
      </c>
      <c r="DB5" s="253">
        <f>IF(Employee!$F$466&gt;A5,0,IF(Employee!$F$468&lt;A5,0,IF(Employee!$S$472&lt;=A5,0,IF(Employee!$S$471&lt;Employee!$F$466,0,Employee!$M$471))))</f>
        <v>0</v>
      </c>
      <c r="DC5" s="253">
        <f>IF(Employee!$F$466&gt;A5,0,IF(Employee!$F$468&lt;A5,0,IF(Employee!$S$472&lt;Employee!$F$466,0,Employee!$M$472)))</f>
        <v>0</v>
      </c>
      <c r="DD5" s="253">
        <f t="shared" si="17"/>
        <v>0</v>
      </c>
      <c r="DF5" s="253">
        <f>IF(Employee!$F$492&gt;A5,0,IF(Employee!$F$494&lt;A5,0,IF(Employee!$S$496&lt;=A5,0,IF(Employee!$S$495&lt;Employee!$F$492,0,Employee!$M$495))))</f>
        <v>0</v>
      </c>
      <c r="DG5" s="253">
        <f>IF(Employee!$F$492&gt;A5,0,IF(Employee!$F$494&lt;A5,0,IF(Employee!$S$497&lt;=A5,0,IF(Employee!$S$496&lt;Employee!$F$492,0,Employee!$M$496))))</f>
        <v>0</v>
      </c>
      <c r="DH5" s="253">
        <f>IF(Employee!$F$492&gt;A5,0,IF(Employee!$F$494&lt;A5,0,IF(Employee!$S$498&lt;=A5,0,IF(Employee!$S$497&lt;Employee!$F$492,0,Employee!$M$497))))</f>
        <v>0</v>
      </c>
      <c r="DI5" s="253">
        <f>IF(Employee!$F$492&gt;A5,0,IF(Employee!$F$494&lt;A5,0,IF(Employee!$S$498&lt;Employee!$F$492,0,Employee!$M$498)))</f>
        <v>0</v>
      </c>
      <c r="DJ5" s="253">
        <f t="shared" si="18"/>
        <v>0</v>
      </c>
      <c r="DL5" s="253">
        <f>IF(Employee!$F$518&gt;A5,0,IF(Employee!$F$520&lt;A5,0,IF(Employee!$S$522&lt;=A5,0,IF(Employee!$S$521&lt;Employee!$F$518,0,Employee!$M$521))))</f>
        <v>0</v>
      </c>
      <c r="DM5" s="253">
        <f>IF(Employee!$F$518&gt;A5,0,IF(Employee!$F$520&lt;A5,0,IF(Employee!$S$523&lt;=A5,0,IF(Employee!$S$522&lt;Employee!$F$518,0,Employee!$M$522))))</f>
        <v>0</v>
      </c>
      <c r="DN5" s="253">
        <f>IF(Employee!$F$518&gt;A5,0,IF(Employee!$F$520&lt;A5,0,IF(Employee!$S$524&lt;=A5,0,IF(Employee!$S$523&lt;Employee!$F$518,0,Employee!$M$523))))</f>
        <v>0</v>
      </c>
      <c r="DO5" s="253">
        <f>IF(Employee!$F$518&gt;A5,0,IF(Employee!$F$520&lt;A5,0,IF(Employee!$S$524&lt;Employee!$F$518,0,Employee!$M$524)))</f>
        <v>0</v>
      </c>
      <c r="DP5" s="253">
        <f t="shared" si="19"/>
        <v>0</v>
      </c>
    </row>
    <row r="6" spans="1:120" x14ac:dyDescent="0.2">
      <c r="A6" s="253">
        <v>5</v>
      </c>
      <c r="B6" s="253">
        <f>IF(Employee!$F$24&gt;A6,0,IF(Employee!$F$26&lt;A6,0,IF(Employee!$S$28&lt;=A6,0,IF(Employee!$S$27&lt;Employee!$F$24,0,Employee!$M$27))))</f>
        <v>0</v>
      </c>
      <c r="C6" s="253">
        <f>IF(Employee!$F$24&gt;A6,0,IF(Employee!$F$26&lt;A6,0,IF(Employee!$S$29&lt;=A6,0,IF(Employee!$S$28&lt;Employee!$F$24,0,Employee!$M$28))))</f>
        <v>0</v>
      </c>
      <c r="D6" s="253">
        <f>IF(Employee!$F$24&gt;A6,0,IF(Employee!$F$26&lt;A6,0,IF(Employee!$S$30&lt;=A6,0,IF(Employee!$S$29&lt;Employee!$F$24,0,Employee!$M$29))))</f>
        <v>0</v>
      </c>
      <c r="E6" s="253">
        <f>IF(Employee!$F$24&gt;A6,0,IF(Employee!$F$26&lt;A6,0,IF(Employee!$S$30&lt;Employee!$F$24,0,Employee!$M$30)))</f>
        <v>0</v>
      </c>
      <c r="F6" s="253">
        <f t="shared" si="0"/>
        <v>0</v>
      </c>
      <c r="H6" s="253">
        <f>IF(Employee!$F$50&gt;A6,0,IF(Employee!$F$52&lt;A6,0,IF(Employee!$S$54&lt;=A6,0,IF(Employee!$S$53&lt;Employee!$F$50,0,Employee!$M$53))))</f>
        <v>0</v>
      </c>
      <c r="I6" s="253">
        <f>IF(Employee!$F$50&gt;A6,0,IF(Employee!$F$52&lt;A6,0,IF(Employee!$S$55&lt;=A6,0,IF(Employee!$S$54&lt;Employee!$F$50,0,Employee!$M$54))))</f>
        <v>0</v>
      </c>
      <c r="J6" s="253">
        <f>IF(Employee!$F$50&gt;A6,0,IF(Employee!$F$52&lt;A6,0,IF(Employee!$S$56&lt;=A6,0,IF(Employee!$S$55&lt;Employee!$F$50,0,Employee!$M$55))))</f>
        <v>0</v>
      </c>
      <c r="K6" s="253">
        <f>IF(Employee!$F$50&gt;A6,0,IF(Employee!$F$52&lt;A6,0,IF(Employee!$S$56&lt;Employee!$F$50,0,Employee!$M$56)))</f>
        <v>0</v>
      </c>
      <c r="L6" s="253">
        <f t="shared" si="1"/>
        <v>0</v>
      </c>
      <c r="N6" s="253">
        <f>IF(Employee!$F$76&gt;A6,0,IF(Employee!$F$78&lt;A6,0,IF(Employee!$S$80&lt;=A6,0,IF(Employee!$S$79&lt;Employee!$F$76,0,Employee!$M$79))))</f>
        <v>0</v>
      </c>
      <c r="O6" s="253">
        <f>IF(Employee!$F$76&gt;A6,0,IF(Employee!$F$78&lt;A6,0,IF(Employee!$S$81&lt;=A6,0,IF(Employee!$S$80&lt;Employee!$F$76,0,Employee!$M$80))))</f>
        <v>0</v>
      </c>
      <c r="P6" s="253">
        <f>IF(Employee!$F$76&gt;A6,0,IF(Employee!$F$78&lt;A6,0,IF(Employee!$S$82&lt;=A6,0,IF(Employee!$S$81&lt;Employee!$F$76,0,Employee!$M$81))))</f>
        <v>0</v>
      </c>
      <c r="Q6" s="253">
        <f>IF(Employee!$F$76&gt;A6,0,IF(Employee!$F$78&lt;A6,0,IF(Employee!$S$82&lt;Employee!$F$76,0,Employee!$M$82)))</f>
        <v>0</v>
      </c>
      <c r="R6" s="253">
        <f t="shared" si="2"/>
        <v>0</v>
      </c>
      <c r="T6" s="253">
        <f>IF(Employee!$F$102&gt;A6,0,IF(Employee!$F$104&lt;A6,0,IF(Employee!$S$106&lt;=A6,0,IF(Employee!$S$105&lt;Employee!$F$102,0,Employee!$M$105))))</f>
        <v>0</v>
      </c>
      <c r="U6" s="253">
        <f>IF(Employee!$F$102&gt;A6,0,IF(Employee!$F$104&lt;A6,0,IF(Employee!$S$107&lt;=A6,0,IF(Employee!$S$106&lt;Employee!$F$102,0,Employee!$M$106))))</f>
        <v>0</v>
      </c>
      <c r="V6" s="253">
        <f>IF(Employee!$F$102&gt;A6,0,IF(Employee!$F$104&lt;A6,0,IF(Employee!$S$108&lt;=A6,0,IF(Employee!$S$107&lt;Employee!$F$102,0,Employee!$M$107))))</f>
        <v>0</v>
      </c>
      <c r="W6" s="253">
        <f>IF(Employee!$F$102&gt;A6,0,IF(Employee!$F$104&lt;A6,0,IF(Employee!$S$108&lt;Employee!$F$102,0,Employee!$M$108)))</f>
        <v>0</v>
      </c>
      <c r="X6" s="253">
        <f t="shared" si="3"/>
        <v>0</v>
      </c>
      <c r="Z6" s="253">
        <f>IF(Employee!$F$128&gt;A6,0,IF(Employee!$F$130&lt;A6,0,IF(Employee!$S$132&lt;=A6,0,IF(Employee!$S$131&lt;Employee!$F$128,0,Employee!$M$131))))</f>
        <v>0</v>
      </c>
      <c r="AA6" s="253">
        <f>IF(Employee!$F$128&gt;A6,0,IF(Employee!$F$130&lt;A6,0,IF(Employee!$S$133&lt;=A6,0,IF(Employee!$S$132&lt;Employee!$F$128,0,Employee!$M$132))))</f>
        <v>0</v>
      </c>
      <c r="AB6" s="253">
        <f>IF(Employee!$F$128&gt;A6,0,IF(Employee!$F$130&lt;A6,0,IF(Employee!$S$134&lt;=A6,0,IF(Employee!$S$133&lt;Employee!$F$128,0,Employee!$M$133))))</f>
        <v>0</v>
      </c>
      <c r="AC6" s="253">
        <f>IF(Employee!$F$128&gt;A6,0,IF(Employee!$F$130&lt;A6,0,IF(Employee!$S$134&lt;Employee!$F$128,0,Employee!$M$134)))</f>
        <v>0</v>
      </c>
      <c r="AD6" s="253">
        <f t="shared" si="4"/>
        <v>0</v>
      </c>
      <c r="AF6" s="253">
        <f>IF(Employee!$F$154&gt;A6,0,IF(Employee!$F$156&lt;A6,0,IF(Employee!$S$158&lt;=A6,0,IF(Employee!$S$157&lt;Employee!$F$154,0,Employee!$M$157))))</f>
        <v>0</v>
      </c>
      <c r="AG6" s="253">
        <f>IF(Employee!$F$154&gt;A6,0,IF(Employee!$F$156&lt;A6,0,IF(Employee!$S$159&lt;=A6,0,IF(Employee!$S$158&lt;Employee!$F$154,0,Employee!$M$158))))</f>
        <v>0</v>
      </c>
      <c r="AH6" s="253">
        <f>IF(Employee!$F$154&gt;A6,0,IF(Employee!$F$156&lt;A6,0,IF(Employee!$S$160&lt;=A6,0,IF(Employee!$S$159&lt;Employee!$F$154,0,Employee!$M$159))))</f>
        <v>0</v>
      </c>
      <c r="AI6" s="253">
        <f>IF(Employee!$F$154&gt;A6,0,IF(Employee!$F$156&lt;A6,0,IF(Employee!$S$160&lt;Employee!$F$154,0,Employee!$M$160)))</f>
        <v>0</v>
      </c>
      <c r="AJ6" s="253">
        <f t="shared" si="5"/>
        <v>0</v>
      </c>
      <c r="AL6" s="253">
        <f>IF(Employee!$F$180&gt;A6,0,IF(Employee!$F$182&lt;A6,0,IF(Employee!$S$184&lt;=A6,0,IF(Employee!$S$183&lt;Employee!$F$180,0,Employee!$M$183))))</f>
        <v>0</v>
      </c>
      <c r="AM6" s="253">
        <f>IF(Employee!$F$180&gt;A6,0,IF(Employee!$F$182&lt;A6,0,IF(Employee!$S$185&lt;=A6,0,IF(Employee!$S$184&lt;Employee!$F$180,0,Employee!$M$184))))</f>
        <v>0</v>
      </c>
      <c r="AN6" s="253">
        <f>IF(Employee!$F$180&gt;A6,0,IF(Employee!$F$182&lt;A6,0,IF(Employee!$S$186&lt;=A6,0,IF(Employee!$S$185&lt;Employee!$F$180,0,Employee!$M$185))))</f>
        <v>0</v>
      </c>
      <c r="AO6" s="253">
        <f>IF(Employee!$F$180&gt;A6,0,IF(Employee!$F$182&lt;A6,0,IF(Employee!$S$186&lt;Employee!$F$180,0,Employee!$M$186)))</f>
        <v>0</v>
      </c>
      <c r="AP6" s="253">
        <f t="shared" si="6"/>
        <v>0</v>
      </c>
      <c r="AR6" s="253">
        <f>IF(Employee!$F$206&gt;A6,0,IF(Employee!$F$208&lt;A6,0,IF(Employee!$S$210&lt;=A6,0,IF(Employee!$S$209&lt;Employee!$F$206,0,Employee!$M$209))))</f>
        <v>0</v>
      </c>
      <c r="AS6" s="253">
        <f>IF(Employee!$F$206&gt;A6,0,IF(Employee!$F$208&lt;A6,0,IF(Employee!$S$211&lt;=A6,0,IF(Employee!$S$210&lt;Employee!$F$206,0,Employee!$M$210))))</f>
        <v>0</v>
      </c>
      <c r="AT6" s="253">
        <f>IF(Employee!$F$206&gt;A6,0,IF(Employee!$F$208&lt;A6,0,IF(Employee!$S$212&lt;=A6,0,IF(Employee!$S$211&lt;Employee!$F$206,0,Employee!$M$211))))</f>
        <v>0</v>
      </c>
      <c r="AU6" s="253">
        <f>IF(Employee!$F$206&gt;A6,0,IF(Employee!$F$208&lt;A6,0,IF(Employee!$S$212&lt;Employee!$F$206,0,Employee!$M$212)))</f>
        <v>0</v>
      </c>
      <c r="AV6" s="253">
        <f t="shared" si="7"/>
        <v>0</v>
      </c>
      <c r="AX6" s="253">
        <f>IF(Employee!$F$232&gt;A6,0,IF(Employee!$F$234&lt;A6,0,IF(Employee!$S$236&lt;=A6,0,IF(Employee!$S$235&lt;Employee!$F$232,0,Employee!$M$235))))</f>
        <v>0</v>
      </c>
      <c r="AY6" s="253">
        <f>IF(Employee!$F$232&gt;A6,0,IF(Employee!$F$234&lt;A6,0,IF(Employee!$S$237&lt;=A6,0,IF(Employee!$S$236&lt;Employee!$F$232,0,Employee!$M$236))))</f>
        <v>0</v>
      </c>
      <c r="AZ6" s="253">
        <f>IF(Employee!$F$232&gt;A6,0,IF(Employee!$F$234&lt;A6,0,IF(Employee!$S$238&lt;=A6,0,IF(Employee!$S$237&lt;Employee!$F$232,0,Employee!$M$237))))</f>
        <v>0</v>
      </c>
      <c r="BA6" s="253">
        <f>IF(Employee!$F$232&gt;A6,0,IF(Employee!$F$234&lt;A6,0,IF(Employee!$S$238&lt;Employee!$F$232,0,Employee!$M$238)))</f>
        <v>0</v>
      </c>
      <c r="BB6" s="253">
        <f t="shared" si="8"/>
        <v>0</v>
      </c>
      <c r="BD6" s="253">
        <f>IF(Employee!$F$258&gt;A6,0,IF(Employee!$F$260&lt;A6,0,IF(Employee!$S$262&lt;=A6,0,IF(Employee!$S$261&lt;Employee!$F$258,0,Employee!$M$261))))</f>
        <v>0</v>
      </c>
      <c r="BE6" s="253">
        <f>IF(Employee!$F$258&gt;A6,0,IF(Employee!$F$260&lt;A6,0,IF(Employee!$S$263&lt;=A6,0,IF(Employee!$S$262&lt;Employee!$F$258,0,Employee!$M$262))))</f>
        <v>0</v>
      </c>
      <c r="BF6" s="253">
        <f>IF(Employee!$F$258&gt;A6,0,IF(Employee!$F$260&lt;A6,0,IF(Employee!$S$264&lt;=A6,0,IF(Employee!$S$263&lt;Employee!$F$258,0,Employee!$M$263))))</f>
        <v>0</v>
      </c>
      <c r="BG6" s="253">
        <f>IF(Employee!$F$258&gt;A6,0,IF(Employee!$F$260&lt;A6,0,IF(Employee!$S$264&lt;Employee!$F$258,0,Employee!$M$264)))</f>
        <v>0</v>
      </c>
      <c r="BH6" s="253">
        <f t="shared" si="9"/>
        <v>0</v>
      </c>
      <c r="BJ6" s="253">
        <f>IF(Employee!$F$284&gt;A6,0,IF(Employee!$F$286&lt;A6,0,IF(Employee!$S$288&lt;=A6,0,IF(Employee!$S$287&lt;Employee!$F$284,0,Employee!$M$287))))</f>
        <v>0</v>
      </c>
      <c r="BK6" s="253">
        <f>IF(Employee!$F$284&gt;A6,0,IF(Employee!$F$286&lt;A6,0,IF(Employee!$S$289&lt;=A6,0,IF(Employee!$S$288&lt;Employee!$F$284,0,Employee!$M$288))))</f>
        <v>0</v>
      </c>
      <c r="BL6" s="253">
        <f>IF(Employee!$F$284&gt;A6,0,IF(Employee!$F$286&lt;A6,0,IF(Employee!$S$290&lt;=A6,0,IF(Employee!$S$289&lt;Employee!$F$284,0,Employee!$M$289))))</f>
        <v>0</v>
      </c>
      <c r="BM6" s="253">
        <f>IF(Employee!$F$284&gt;A6,0,IF(Employee!$F$286&lt;A6,0,IF(Employee!$S$290&lt;Employee!$F$284,0,Employee!$M$290)))</f>
        <v>0</v>
      </c>
      <c r="BN6" s="253">
        <f t="shared" si="10"/>
        <v>0</v>
      </c>
      <c r="BP6" s="253">
        <f>IF(Employee!$F$310&gt;A6,0,IF(Employee!$F$312&lt;A6,0,IF(Employee!$S$314&lt;=A6,0,IF(Employee!$S$313&lt;Employee!$F$310,0,Employee!$M$313))))</f>
        <v>0</v>
      </c>
      <c r="BQ6" s="253">
        <f>IF(Employee!$F$310&gt;A6,0,IF(Employee!$F$312&lt;A6,0,IF(Employee!$S$315&lt;=A6,0,IF(Employee!$S$314&lt;Employee!$F$310,0,Employee!$M$314))))</f>
        <v>0</v>
      </c>
      <c r="BR6" s="253">
        <f>IF(Employee!$F$310&gt;A6,0,IF(Employee!$F$312&lt;A6,0,IF(Employee!$S$316&lt;=A6,0,IF(Employee!$S$315&lt;Employee!$F$310,0,Employee!$M$315))))</f>
        <v>0</v>
      </c>
      <c r="BS6" s="253">
        <f>IF(Employee!$F$310&gt;A6,0,IF(Employee!$F$312&lt;A6,0,IF(Employee!$S$316&lt;Employee!$F$310,0,Employee!$M$316)))</f>
        <v>0</v>
      </c>
      <c r="BT6" s="253">
        <f t="shared" si="11"/>
        <v>0</v>
      </c>
      <c r="BV6" s="253">
        <f>IF(Employee!$F$336&gt;A6,0,IF(Employee!$F$338&lt;A6,0,IF(Employee!$S$340&lt;=A6,0,IF(Employee!$S$339&lt;Employee!$F$336,0,Employee!$M$339))))</f>
        <v>0</v>
      </c>
      <c r="BW6" s="253">
        <f>IF(Employee!$F$336&gt;A6,0,IF(Employee!$F$338&lt;A6,0,IF(Employee!$S$341&lt;=A6,0,IF(Employee!$S$340&lt;Employee!$F$336,0,Employee!$M$340))))</f>
        <v>0</v>
      </c>
      <c r="BX6" s="253">
        <f>IF(Employee!$F$336&gt;A6,0,IF(Employee!$F$338&lt;A6,0,IF(Employee!$S$342&lt;=A6,0,IF(Employee!$S$341&lt;Employee!$F$336,0,Employee!$M$341))))</f>
        <v>0</v>
      </c>
      <c r="BY6" s="253">
        <f>IF(Employee!$F$336&gt;A6,0,IF(Employee!$F$338&lt;A6,0,IF(Employee!$S$342&lt;Employee!$F$336,0,Employee!$M$342)))</f>
        <v>0</v>
      </c>
      <c r="BZ6" s="253">
        <f t="shared" si="12"/>
        <v>0</v>
      </c>
      <c r="CB6" s="253">
        <f>IF(Employee!$F$362&gt;A6,0,IF(Employee!$F$364&lt;A6,0,IF(Employee!$S$366&lt;=A6,0,IF(Employee!$S$365&lt;Employee!$F$362,0,Employee!$M$365))))</f>
        <v>0</v>
      </c>
      <c r="CC6" s="253">
        <f>IF(Employee!$F$362&gt;A6,0,IF(Employee!$F$364&lt;A6,0,IF(Employee!$S$367&lt;=A6,0,IF(Employee!$S$366&lt;Employee!$F$362,0,Employee!$M$366))))</f>
        <v>0</v>
      </c>
      <c r="CD6" s="253">
        <f>IF(Employee!$F$362&gt;A6,0,IF(Employee!$F$364&lt;A6,0,IF(Employee!$S$368&lt;=A6,0,IF(Employee!$S$367&lt;Employee!$F$362,0,Employee!$M$367))))</f>
        <v>0</v>
      </c>
      <c r="CE6" s="253">
        <f>IF(Employee!$F$362&gt;A6,0,IF(Employee!$F$364&lt;A6,0,IF(Employee!$S$368&lt;Employee!$F$362,0,Employee!$M$368)))</f>
        <v>0</v>
      </c>
      <c r="CF6" s="253">
        <f t="shared" si="13"/>
        <v>0</v>
      </c>
      <c r="CH6" s="253">
        <f>IF(Employee!$F$388&gt;A6,0,IF(Employee!$F$390&lt;A6,0,IF(Employee!$S$392&lt;=A6,0,IF(Employee!$S$391&lt;Employee!$F$388,0,Employee!$M$391))))</f>
        <v>0</v>
      </c>
      <c r="CI6" s="253">
        <f>IF(Employee!$F$388&gt;A6,0,IF(Employee!$F$390&lt;A6,0,IF(Employee!$S$393&lt;=A6,0,IF(Employee!$S$392&lt;Employee!$F$388,0,Employee!$M$392))))</f>
        <v>0</v>
      </c>
      <c r="CJ6" s="253">
        <f>IF(Employee!$F$388&gt;A6,0,IF(Employee!$F$390&lt;A6,0,IF(Employee!$S$394&lt;=A6,0,IF(Employee!$S$393&lt;Employee!$F$388,0,Employee!$M$393))))</f>
        <v>0</v>
      </c>
      <c r="CK6" s="253">
        <f>IF(Employee!$F$388&gt;A6,0,IF(Employee!$F$390&lt;A6,0,IF(Employee!$S$394&lt;Employee!$F$388,0,Employee!$M$394)))</f>
        <v>0</v>
      </c>
      <c r="CL6" s="253">
        <f t="shared" si="14"/>
        <v>0</v>
      </c>
      <c r="CN6" s="253">
        <f>IF(Employee!$F$414&gt;A6,0,IF(Employee!$F$416&lt;A6,0,IF(Employee!$S$418&lt;=A6,0,IF(Employee!$S$417&lt;Employee!$F$414,0,Employee!$M$417))))</f>
        <v>0</v>
      </c>
      <c r="CO6" s="253">
        <f>IF(Employee!$F$414&gt;A6,0,IF(Employee!$F$416&lt;A6,0,IF(Employee!$S$419&lt;=A6,0,IF(Employee!$S$418&lt;Employee!$F$414,0,Employee!$M$418))))</f>
        <v>0</v>
      </c>
      <c r="CP6" s="253">
        <f>IF(Employee!$F$414&gt;A6,0,IF(Employee!$F$416&lt;A6,0,IF(Employee!$S$420&lt;=A6,0,IF(Employee!$S$419&lt;Employee!$F$414,0,Employee!$M$419))))</f>
        <v>0</v>
      </c>
      <c r="CQ6" s="253">
        <f>IF(Employee!$F$414&gt;A6,0,IF(Employee!$F$416&lt;A6,0,IF(Employee!$S$420&lt;Employee!$F$414,0,Employee!$M$420)))</f>
        <v>0</v>
      </c>
      <c r="CR6" s="253">
        <f t="shared" si="15"/>
        <v>0</v>
      </c>
      <c r="CT6" s="253">
        <f>IF(Employee!$F$440&gt;A6,0,IF(Employee!$F$442&lt;A6,0,IF(Employee!$S$444&lt;=A6,0,IF(Employee!$S$443&lt;Employee!$F$440,0,Employee!$M$443))))</f>
        <v>0</v>
      </c>
      <c r="CU6" s="253">
        <f>IF(Employee!$F$440&gt;A6,0,IF(Employee!$F$442&lt;A6,0,IF(Employee!$S$445&lt;=A6,0,IF(Employee!$S$444&lt;Employee!$F$440,0,Employee!$M$444))))</f>
        <v>0</v>
      </c>
      <c r="CV6" s="253">
        <f>IF(Employee!$F$440&gt;A6,0,IF(Employee!$F$442&lt;A6,0,IF(Employee!$S$446&lt;=A6,0,IF(Employee!$S$445&lt;Employee!$F$440,0,Employee!$M$445))))</f>
        <v>0</v>
      </c>
      <c r="CW6" s="253">
        <f>IF(Employee!$F$440&gt;A6,0,IF(Employee!$F$442&lt;A6,0,IF(Employee!$S$446&lt;Employee!$F$440,0,Employee!$M$446)))</f>
        <v>0</v>
      </c>
      <c r="CX6" s="253">
        <f t="shared" si="16"/>
        <v>0</v>
      </c>
      <c r="CZ6" s="253">
        <f>IF(Employee!$F$466&gt;A6,0,IF(Employee!$F$468&lt;A6,0,IF(Employee!$S$470&lt;=A6,0,IF(Employee!$S$469&lt;Employee!$F$466,0,Employee!$M$469))))</f>
        <v>0</v>
      </c>
      <c r="DA6" s="253">
        <f>IF(Employee!$F$466&gt;A6,0,IF(Employee!$F$468&lt;A6,0,IF(Employee!$S$471&lt;=A6,0,IF(Employee!$S$470&lt;Employee!$F$466,0,Employee!$M$470))))</f>
        <v>0</v>
      </c>
      <c r="DB6" s="253">
        <f>IF(Employee!$F$466&gt;A6,0,IF(Employee!$F$468&lt;A6,0,IF(Employee!$S$472&lt;=A6,0,IF(Employee!$S$471&lt;Employee!$F$466,0,Employee!$M$471))))</f>
        <v>0</v>
      </c>
      <c r="DC6" s="253">
        <f>IF(Employee!$F$466&gt;A6,0,IF(Employee!$F$468&lt;A6,0,IF(Employee!$S$472&lt;Employee!$F$466,0,Employee!$M$472)))</f>
        <v>0</v>
      </c>
      <c r="DD6" s="253">
        <f t="shared" si="17"/>
        <v>0</v>
      </c>
      <c r="DF6" s="253">
        <f>IF(Employee!$F$492&gt;A6,0,IF(Employee!$F$494&lt;A6,0,IF(Employee!$S$496&lt;=A6,0,IF(Employee!$S$495&lt;Employee!$F$492,0,Employee!$M$495))))</f>
        <v>0</v>
      </c>
      <c r="DG6" s="253">
        <f>IF(Employee!$F$492&gt;A6,0,IF(Employee!$F$494&lt;A6,0,IF(Employee!$S$497&lt;=A6,0,IF(Employee!$S$496&lt;Employee!$F$492,0,Employee!$M$496))))</f>
        <v>0</v>
      </c>
      <c r="DH6" s="253">
        <f>IF(Employee!$F$492&gt;A6,0,IF(Employee!$F$494&lt;A6,0,IF(Employee!$S$498&lt;=A6,0,IF(Employee!$S$497&lt;Employee!$F$492,0,Employee!$M$497))))</f>
        <v>0</v>
      </c>
      <c r="DI6" s="253">
        <f>IF(Employee!$F$492&gt;A6,0,IF(Employee!$F$494&lt;A6,0,IF(Employee!$S$498&lt;Employee!$F$492,0,Employee!$M$498)))</f>
        <v>0</v>
      </c>
      <c r="DJ6" s="253">
        <f t="shared" si="18"/>
        <v>0</v>
      </c>
      <c r="DL6" s="253">
        <f>IF(Employee!$F$518&gt;A6,0,IF(Employee!$F$520&lt;A6,0,IF(Employee!$S$522&lt;=A6,0,IF(Employee!$S$521&lt;Employee!$F$518,0,Employee!$M$521))))</f>
        <v>0</v>
      </c>
      <c r="DM6" s="253">
        <f>IF(Employee!$F$518&gt;A6,0,IF(Employee!$F$520&lt;A6,0,IF(Employee!$S$523&lt;=A6,0,IF(Employee!$S$522&lt;Employee!$F$518,0,Employee!$M$522))))</f>
        <v>0</v>
      </c>
      <c r="DN6" s="253">
        <f>IF(Employee!$F$518&gt;A6,0,IF(Employee!$F$520&lt;A6,0,IF(Employee!$S$524&lt;=A6,0,IF(Employee!$S$523&lt;Employee!$F$518,0,Employee!$M$523))))</f>
        <v>0</v>
      </c>
      <c r="DO6" s="253">
        <f>IF(Employee!$F$518&gt;A6,0,IF(Employee!$F$520&lt;A6,0,IF(Employee!$S$524&lt;Employee!$F$518,0,Employee!$M$524)))</f>
        <v>0</v>
      </c>
      <c r="DP6" s="253">
        <f t="shared" si="19"/>
        <v>0</v>
      </c>
    </row>
    <row r="7" spans="1:120" x14ac:dyDescent="0.2">
      <c r="A7" s="253">
        <v>6</v>
      </c>
      <c r="B7" s="253">
        <f>IF(Employee!$F$24&gt;A7,0,IF(Employee!$F$26&lt;A7,0,IF(Employee!$S$28&lt;=A7,0,IF(Employee!$S$27&lt;Employee!$F$24,0,Employee!$M$27))))</f>
        <v>0</v>
      </c>
      <c r="C7" s="253">
        <f>IF(Employee!$F$24&gt;A7,0,IF(Employee!$F$26&lt;A7,0,IF(Employee!$S$29&lt;=A7,0,IF(Employee!$S$28&lt;Employee!$F$24,0,Employee!$M$28))))</f>
        <v>0</v>
      </c>
      <c r="D7" s="253">
        <f>IF(Employee!$F$24&gt;A7,0,IF(Employee!$F$26&lt;A7,0,IF(Employee!$S$30&lt;=A7,0,IF(Employee!$S$29&lt;Employee!$F$24,0,Employee!$M$29))))</f>
        <v>0</v>
      </c>
      <c r="E7" s="253">
        <f>IF(Employee!$F$24&gt;A7,0,IF(Employee!$F$26&lt;A7,0,IF(Employee!$S$30&lt;Employee!$F$24,0,Employee!$M$30)))</f>
        <v>0</v>
      </c>
      <c r="F7" s="253">
        <f t="shared" si="0"/>
        <v>0</v>
      </c>
      <c r="H7" s="253">
        <f>IF(Employee!$F$50&gt;A7,0,IF(Employee!$F$52&lt;A7,0,IF(Employee!$S$54&lt;=A7,0,IF(Employee!$S$53&lt;Employee!$F$50,0,Employee!$M$53))))</f>
        <v>0</v>
      </c>
      <c r="I7" s="253">
        <f>IF(Employee!$F$50&gt;A7,0,IF(Employee!$F$52&lt;A7,0,IF(Employee!$S$55&lt;=A7,0,IF(Employee!$S$54&lt;Employee!$F$50,0,Employee!$M$54))))</f>
        <v>0</v>
      </c>
      <c r="J7" s="253">
        <f>IF(Employee!$F$50&gt;A7,0,IF(Employee!$F$52&lt;A7,0,IF(Employee!$S$56&lt;=A7,0,IF(Employee!$S$55&lt;Employee!$F$50,0,Employee!$M$55))))</f>
        <v>0</v>
      </c>
      <c r="K7" s="253">
        <f>IF(Employee!$F$50&gt;A7,0,IF(Employee!$F$52&lt;A7,0,IF(Employee!$S$56&lt;Employee!$F$50,0,Employee!$M$56)))</f>
        <v>0</v>
      </c>
      <c r="L7" s="253">
        <f t="shared" si="1"/>
        <v>0</v>
      </c>
      <c r="N7" s="253">
        <f>IF(Employee!$F$76&gt;A7,0,IF(Employee!$F$78&lt;A7,0,IF(Employee!$S$80&lt;=A7,0,IF(Employee!$S$79&lt;Employee!$F$76,0,Employee!$M$79))))</f>
        <v>0</v>
      </c>
      <c r="O7" s="253">
        <f>IF(Employee!$F$76&gt;A7,0,IF(Employee!$F$78&lt;A7,0,IF(Employee!$S$81&lt;=A7,0,IF(Employee!$S$80&lt;Employee!$F$76,0,Employee!$M$80))))</f>
        <v>0</v>
      </c>
      <c r="P7" s="253">
        <f>IF(Employee!$F$76&gt;A7,0,IF(Employee!$F$78&lt;A7,0,IF(Employee!$S$82&lt;=A7,0,IF(Employee!$S$81&lt;Employee!$F$76,0,Employee!$M$81))))</f>
        <v>0</v>
      </c>
      <c r="Q7" s="253">
        <f>IF(Employee!$F$76&gt;A7,0,IF(Employee!$F$78&lt;A7,0,IF(Employee!$S$82&lt;Employee!$F$76,0,Employee!$M$82)))</f>
        <v>0</v>
      </c>
      <c r="R7" s="253">
        <f t="shared" si="2"/>
        <v>0</v>
      </c>
      <c r="T7" s="253">
        <f>IF(Employee!$F$102&gt;A7,0,IF(Employee!$F$104&lt;A7,0,IF(Employee!$S$106&lt;=A7,0,IF(Employee!$S$105&lt;Employee!$F$102,0,Employee!$M$105))))</f>
        <v>0</v>
      </c>
      <c r="U7" s="253">
        <f>IF(Employee!$F$102&gt;A7,0,IF(Employee!$F$104&lt;A7,0,IF(Employee!$S$107&lt;=A7,0,IF(Employee!$S$106&lt;Employee!$F$102,0,Employee!$M$106))))</f>
        <v>0</v>
      </c>
      <c r="V7" s="253">
        <f>IF(Employee!$F$102&gt;A7,0,IF(Employee!$F$104&lt;A7,0,IF(Employee!$S$108&lt;=A7,0,IF(Employee!$S$107&lt;Employee!$F$102,0,Employee!$M$107))))</f>
        <v>0</v>
      </c>
      <c r="W7" s="253">
        <f>IF(Employee!$F$102&gt;A7,0,IF(Employee!$F$104&lt;A7,0,IF(Employee!$S$108&lt;Employee!$F$102,0,Employee!$M$108)))</f>
        <v>0</v>
      </c>
      <c r="X7" s="253">
        <f t="shared" si="3"/>
        <v>0</v>
      </c>
      <c r="Z7" s="253">
        <f>IF(Employee!$F$128&gt;A7,0,IF(Employee!$F$130&lt;A7,0,IF(Employee!$S$132&lt;=A7,0,IF(Employee!$S$131&lt;Employee!$F$128,0,Employee!$M$131))))</f>
        <v>0</v>
      </c>
      <c r="AA7" s="253">
        <f>IF(Employee!$F$128&gt;A7,0,IF(Employee!$F$130&lt;A7,0,IF(Employee!$S$133&lt;=A7,0,IF(Employee!$S$132&lt;Employee!$F$128,0,Employee!$M$132))))</f>
        <v>0</v>
      </c>
      <c r="AB7" s="253">
        <f>IF(Employee!$F$128&gt;A7,0,IF(Employee!$F$130&lt;A7,0,IF(Employee!$S$134&lt;=A7,0,IF(Employee!$S$133&lt;Employee!$F$128,0,Employee!$M$133))))</f>
        <v>0</v>
      </c>
      <c r="AC7" s="253">
        <f>IF(Employee!$F$128&gt;A7,0,IF(Employee!$F$130&lt;A7,0,IF(Employee!$S$134&lt;Employee!$F$128,0,Employee!$M$134)))</f>
        <v>0</v>
      </c>
      <c r="AD7" s="253">
        <f t="shared" si="4"/>
        <v>0</v>
      </c>
      <c r="AF7" s="253">
        <f>IF(Employee!$F$154&gt;A7,0,IF(Employee!$F$156&lt;A7,0,IF(Employee!$S$158&lt;=A7,0,IF(Employee!$S$157&lt;Employee!$F$154,0,Employee!$M$157))))</f>
        <v>0</v>
      </c>
      <c r="AG7" s="253">
        <f>IF(Employee!$F$154&gt;A7,0,IF(Employee!$F$156&lt;A7,0,IF(Employee!$S$159&lt;=A7,0,IF(Employee!$S$158&lt;Employee!$F$154,0,Employee!$M$158))))</f>
        <v>0</v>
      </c>
      <c r="AH7" s="253">
        <f>IF(Employee!$F$154&gt;A7,0,IF(Employee!$F$156&lt;A7,0,IF(Employee!$S$160&lt;=A7,0,IF(Employee!$S$159&lt;Employee!$F$154,0,Employee!$M$159))))</f>
        <v>0</v>
      </c>
      <c r="AI7" s="253">
        <f>IF(Employee!$F$154&gt;A7,0,IF(Employee!$F$156&lt;A7,0,IF(Employee!$S$160&lt;Employee!$F$154,0,Employee!$M$160)))</f>
        <v>0</v>
      </c>
      <c r="AJ7" s="253">
        <f t="shared" si="5"/>
        <v>0</v>
      </c>
      <c r="AL7" s="253">
        <f>IF(Employee!$F$180&gt;A7,0,IF(Employee!$F$182&lt;A7,0,IF(Employee!$S$184&lt;=A7,0,IF(Employee!$S$183&lt;Employee!$F$180,0,Employee!$M$183))))</f>
        <v>0</v>
      </c>
      <c r="AM7" s="253">
        <f>IF(Employee!$F$180&gt;A7,0,IF(Employee!$F$182&lt;A7,0,IF(Employee!$S$185&lt;=A7,0,IF(Employee!$S$184&lt;Employee!$F$180,0,Employee!$M$184))))</f>
        <v>0</v>
      </c>
      <c r="AN7" s="253">
        <f>IF(Employee!$F$180&gt;A7,0,IF(Employee!$F$182&lt;A7,0,IF(Employee!$S$186&lt;=A7,0,IF(Employee!$S$185&lt;Employee!$F$180,0,Employee!$M$185))))</f>
        <v>0</v>
      </c>
      <c r="AO7" s="253">
        <f>IF(Employee!$F$180&gt;A7,0,IF(Employee!$F$182&lt;A7,0,IF(Employee!$S$186&lt;Employee!$F$180,0,Employee!$M$186)))</f>
        <v>0</v>
      </c>
      <c r="AP7" s="253">
        <f t="shared" si="6"/>
        <v>0</v>
      </c>
      <c r="AR7" s="253">
        <f>IF(Employee!$F$206&gt;A7,0,IF(Employee!$F$208&lt;A7,0,IF(Employee!$S$210&lt;=A7,0,IF(Employee!$S$209&lt;Employee!$F$206,0,Employee!$M$209))))</f>
        <v>0</v>
      </c>
      <c r="AS7" s="253">
        <f>IF(Employee!$F$206&gt;A7,0,IF(Employee!$F$208&lt;A7,0,IF(Employee!$S$211&lt;=A7,0,IF(Employee!$S$210&lt;Employee!$F$206,0,Employee!$M$210))))</f>
        <v>0</v>
      </c>
      <c r="AT7" s="253">
        <f>IF(Employee!$F$206&gt;A7,0,IF(Employee!$F$208&lt;A7,0,IF(Employee!$S$212&lt;=A7,0,IF(Employee!$S$211&lt;Employee!$F$206,0,Employee!$M$211))))</f>
        <v>0</v>
      </c>
      <c r="AU7" s="253">
        <f>IF(Employee!$F$206&gt;A7,0,IF(Employee!$F$208&lt;A7,0,IF(Employee!$S$212&lt;Employee!$F$206,0,Employee!$M$212)))</f>
        <v>0</v>
      </c>
      <c r="AV7" s="253">
        <f t="shared" si="7"/>
        <v>0</v>
      </c>
      <c r="AX7" s="253">
        <f>IF(Employee!$F$232&gt;A7,0,IF(Employee!$F$234&lt;A7,0,IF(Employee!$S$236&lt;=A7,0,IF(Employee!$S$235&lt;Employee!$F$232,0,Employee!$M$235))))</f>
        <v>0</v>
      </c>
      <c r="AY7" s="253">
        <f>IF(Employee!$F$232&gt;A7,0,IF(Employee!$F$234&lt;A7,0,IF(Employee!$S$237&lt;=A7,0,IF(Employee!$S$236&lt;Employee!$F$232,0,Employee!$M$236))))</f>
        <v>0</v>
      </c>
      <c r="AZ7" s="253">
        <f>IF(Employee!$F$232&gt;A7,0,IF(Employee!$F$234&lt;A7,0,IF(Employee!$S$238&lt;=A7,0,IF(Employee!$S$237&lt;Employee!$F$232,0,Employee!$M$237))))</f>
        <v>0</v>
      </c>
      <c r="BA7" s="253">
        <f>IF(Employee!$F$232&gt;A7,0,IF(Employee!$F$234&lt;A7,0,IF(Employee!$S$238&lt;Employee!$F$232,0,Employee!$M$238)))</f>
        <v>0</v>
      </c>
      <c r="BB7" s="253">
        <f t="shared" si="8"/>
        <v>0</v>
      </c>
      <c r="BD7" s="253">
        <f>IF(Employee!$F$258&gt;A7,0,IF(Employee!$F$260&lt;A7,0,IF(Employee!$S$262&lt;=A7,0,IF(Employee!$S$261&lt;Employee!$F$258,0,Employee!$M$261))))</f>
        <v>0</v>
      </c>
      <c r="BE7" s="253">
        <f>IF(Employee!$F$258&gt;A7,0,IF(Employee!$F$260&lt;A7,0,IF(Employee!$S$263&lt;=A7,0,IF(Employee!$S$262&lt;Employee!$F$258,0,Employee!$M$262))))</f>
        <v>0</v>
      </c>
      <c r="BF7" s="253">
        <f>IF(Employee!$F$258&gt;A7,0,IF(Employee!$F$260&lt;A7,0,IF(Employee!$S$264&lt;=A7,0,IF(Employee!$S$263&lt;Employee!$F$258,0,Employee!$M$263))))</f>
        <v>0</v>
      </c>
      <c r="BG7" s="253">
        <f>IF(Employee!$F$258&gt;A7,0,IF(Employee!$F$260&lt;A7,0,IF(Employee!$S$264&lt;Employee!$F$258,0,Employee!$M$264)))</f>
        <v>0</v>
      </c>
      <c r="BH7" s="253">
        <f t="shared" si="9"/>
        <v>0</v>
      </c>
      <c r="BJ7" s="253">
        <f>IF(Employee!$F$284&gt;A7,0,IF(Employee!$F$286&lt;A7,0,IF(Employee!$S$288&lt;=A7,0,IF(Employee!$S$287&lt;Employee!$F$284,0,Employee!$M$287))))</f>
        <v>0</v>
      </c>
      <c r="BK7" s="253">
        <f>IF(Employee!$F$284&gt;A7,0,IF(Employee!$F$286&lt;A7,0,IF(Employee!$S$289&lt;=A7,0,IF(Employee!$S$288&lt;Employee!$F$284,0,Employee!$M$288))))</f>
        <v>0</v>
      </c>
      <c r="BL7" s="253">
        <f>IF(Employee!$F$284&gt;A7,0,IF(Employee!$F$286&lt;A7,0,IF(Employee!$S$290&lt;=A7,0,IF(Employee!$S$289&lt;Employee!$F$284,0,Employee!$M$289))))</f>
        <v>0</v>
      </c>
      <c r="BM7" s="253">
        <f>IF(Employee!$F$284&gt;A7,0,IF(Employee!$F$286&lt;A7,0,IF(Employee!$S$290&lt;Employee!$F$284,0,Employee!$M$290)))</f>
        <v>0</v>
      </c>
      <c r="BN7" s="253">
        <f t="shared" si="10"/>
        <v>0</v>
      </c>
      <c r="BP7" s="253">
        <f>IF(Employee!$F$310&gt;A7,0,IF(Employee!$F$312&lt;A7,0,IF(Employee!$S$314&lt;=A7,0,IF(Employee!$S$313&lt;Employee!$F$310,0,Employee!$M$313))))</f>
        <v>0</v>
      </c>
      <c r="BQ7" s="253">
        <f>IF(Employee!$F$310&gt;A7,0,IF(Employee!$F$312&lt;A7,0,IF(Employee!$S$315&lt;=A7,0,IF(Employee!$S$314&lt;Employee!$F$310,0,Employee!$M$314))))</f>
        <v>0</v>
      </c>
      <c r="BR7" s="253">
        <f>IF(Employee!$F$310&gt;A7,0,IF(Employee!$F$312&lt;A7,0,IF(Employee!$S$316&lt;=A7,0,IF(Employee!$S$315&lt;Employee!$F$310,0,Employee!$M$315))))</f>
        <v>0</v>
      </c>
      <c r="BS7" s="253">
        <f>IF(Employee!$F$310&gt;A7,0,IF(Employee!$F$312&lt;A7,0,IF(Employee!$S$316&lt;Employee!$F$310,0,Employee!$M$316)))</f>
        <v>0</v>
      </c>
      <c r="BT7" s="253">
        <f t="shared" si="11"/>
        <v>0</v>
      </c>
      <c r="BV7" s="253">
        <f>IF(Employee!$F$336&gt;A7,0,IF(Employee!$F$338&lt;A7,0,IF(Employee!$S$340&lt;=A7,0,IF(Employee!$S$339&lt;Employee!$F$336,0,Employee!$M$339))))</f>
        <v>0</v>
      </c>
      <c r="BW7" s="253">
        <f>IF(Employee!$F$336&gt;A7,0,IF(Employee!$F$338&lt;A7,0,IF(Employee!$S$341&lt;=A7,0,IF(Employee!$S$340&lt;Employee!$F$336,0,Employee!$M$340))))</f>
        <v>0</v>
      </c>
      <c r="BX7" s="253">
        <f>IF(Employee!$F$336&gt;A7,0,IF(Employee!$F$338&lt;A7,0,IF(Employee!$S$342&lt;=A7,0,IF(Employee!$S$341&lt;Employee!$F$336,0,Employee!$M$341))))</f>
        <v>0</v>
      </c>
      <c r="BY7" s="253">
        <f>IF(Employee!$F$336&gt;A7,0,IF(Employee!$F$338&lt;A7,0,IF(Employee!$S$342&lt;Employee!$F$336,0,Employee!$M$342)))</f>
        <v>0</v>
      </c>
      <c r="BZ7" s="253">
        <f t="shared" si="12"/>
        <v>0</v>
      </c>
      <c r="CB7" s="253">
        <f>IF(Employee!$F$362&gt;A7,0,IF(Employee!$F$364&lt;A7,0,IF(Employee!$S$366&lt;=A7,0,IF(Employee!$S$365&lt;Employee!$F$362,0,Employee!$M$365))))</f>
        <v>0</v>
      </c>
      <c r="CC7" s="253">
        <f>IF(Employee!$F$362&gt;A7,0,IF(Employee!$F$364&lt;A7,0,IF(Employee!$S$367&lt;=A7,0,IF(Employee!$S$366&lt;Employee!$F$362,0,Employee!$M$366))))</f>
        <v>0</v>
      </c>
      <c r="CD7" s="253">
        <f>IF(Employee!$F$362&gt;A7,0,IF(Employee!$F$364&lt;A7,0,IF(Employee!$S$368&lt;=A7,0,IF(Employee!$S$367&lt;Employee!$F$362,0,Employee!$M$367))))</f>
        <v>0</v>
      </c>
      <c r="CE7" s="253">
        <f>IF(Employee!$F$362&gt;A7,0,IF(Employee!$F$364&lt;A7,0,IF(Employee!$S$368&lt;Employee!$F$362,0,Employee!$M$368)))</f>
        <v>0</v>
      </c>
      <c r="CF7" s="253">
        <f t="shared" si="13"/>
        <v>0</v>
      </c>
      <c r="CH7" s="253">
        <f>IF(Employee!$F$388&gt;A7,0,IF(Employee!$F$390&lt;A7,0,IF(Employee!$S$392&lt;=A7,0,IF(Employee!$S$391&lt;Employee!$F$388,0,Employee!$M$391))))</f>
        <v>0</v>
      </c>
      <c r="CI7" s="253">
        <f>IF(Employee!$F$388&gt;A7,0,IF(Employee!$F$390&lt;A7,0,IF(Employee!$S$393&lt;=A7,0,IF(Employee!$S$392&lt;Employee!$F$388,0,Employee!$M$392))))</f>
        <v>0</v>
      </c>
      <c r="CJ7" s="253">
        <f>IF(Employee!$F$388&gt;A7,0,IF(Employee!$F$390&lt;A7,0,IF(Employee!$S$394&lt;=A7,0,IF(Employee!$S$393&lt;Employee!$F$388,0,Employee!$M$393))))</f>
        <v>0</v>
      </c>
      <c r="CK7" s="253">
        <f>IF(Employee!$F$388&gt;A7,0,IF(Employee!$F$390&lt;A7,0,IF(Employee!$S$394&lt;Employee!$F$388,0,Employee!$M$394)))</f>
        <v>0</v>
      </c>
      <c r="CL7" s="253">
        <f t="shared" si="14"/>
        <v>0</v>
      </c>
      <c r="CN7" s="253">
        <f>IF(Employee!$F$414&gt;A7,0,IF(Employee!$F$416&lt;A7,0,IF(Employee!$S$418&lt;=A7,0,IF(Employee!$S$417&lt;Employee!$F$414,0,Employee!$M$417))))</f>
        <v>0</v>
      </c>
      <c r="CO7" s="253">
        <f>IF(Employee!$F$414&gt;A7,0,IF(Employee!$F$416&lt;A7,0,IF(Employee!$S$419&lt;=A7,0,IF(Employee!$S$418&lt;Employee!$F$414,0,Employee!$M$418))))</f>
        <v>0</v>
      </c>
      <c r="CP7" s="253">
        <f>IF(Employee!$F$414&gt;A7,0,IF(Employee!$F$416&lt;A7,0,IF(Employee!$S$420&lt;=A7,0,IF(Employee!$S$419&lt;Employee!$F$414,0,Employee!$M$419))))</f>
        <v>0</v>
      </c>
      <c r="CQ7" s="253">
        <f>IF(Employee!$F$414&gt;A7,0,IF(Employee!$F$416&lt;A7,0,IF(Employee!$S$420&lt;Employee!$F$414,0,Employee!$M$420)))</f>
        <v>0</v>
      </c>
      <c r="CR7" s="253">
        <f t="shared" si="15"/>
        <v>0</v>
      </c>
      <c r="CT7" s="253">
        <f>IF(Employee!$F$440&gt;A7,0,IF(Employee!$F$442&lt;A7,0,IF(Employee!$S$444&lt;=A7,0,IF(Employee!$S$443&lt;Employee!$F$440,0,Employee!$M$443))))</f>
        <v>0</v>
      </c>
      <c r="CU7" s="253">
        <f>IF(Employee!$F$440&gt;A7,0,IF(Employee!$F$442&lt;A7,0,IF(Employee!$S$445&lt;=A7,0,IF(Employee!$S$444&lt;Employee!$F$440,0,Employee!$M$444))))</f>
        <v>0</v>
      </c>
      <c r="CV7" s="253">
        <f>IF(Employee!$F$440&gt;A7,0,IF(Employee!$F$442&lt;A7,0,IF(Employee!$S$446&lt;=A7,0,IF(Employee!$S$445&lt;Employee!$F$440,0,Employee!$M$445))))</f>
        <v>0</v>
      </c>
      <c r="CW7" s="253">
        <f>IF(Employee!$F$440&gt;A7,0,IF(Employee!$F$442&lt;A7,0,IF(Employee!$S$446&lt;Employee!$F$440,0,Employee!$M$446)))</f>
        <v>0</v>
      </c>
      <c r="CX7" s="253">
        <f t="shared" si="16"/>
        <v>0</v>
      </c>
      <c r="CZ7" s="253">
        <f>IF(Employee!$F$466&gt;A7,0,IF(Employee!$F$468&lt;A7,0,IF(Employee!$S$470&lt;=A7,0,IF(Employee!$S$469&lt;Employee!$F$466,0,Employee!$M$469))))</f>
        <v>0</v>
      </c>
      <c r="DA7" s="253">
        <f>IF(Employee!$F$466&gt;A7,0,IF(Employee!$F$468&lt;A7,0,IF(Employee!$S$471&lt;=A7,0,IF(Employee!$S$470&lt;Employee!$F$466,0,Employee!$M$470))))</f>
        <v>0</v>
      </c>
      <c r="DB7" s="253">
        <f>IF(Employee!$F$466&gt;A7,0,IF(Employee!$F$468&lt;A7,0,IF(Employee!$S$472&lt;=A7,0,IF(Employee!$S$471&lt;Employee!$F$466,0,Employee!$M$471))))</f>
        <v>0</v>
      </c>
      <c r="DC7" s="253">
        <f>IF(Employee!$F$466&gt;A7,0,IF(Employee!$F$468&lt;A7,0,IF(Employee!$S$472&lt;Employee!$F$466,0,Employee!$M$472)))</f>
        <v>0</v>
      </c>
      <c r="DD7" s="253">
        <f t="shared" si="17"/>
        <v>0</v>
      </c>
      <c r="DF7" s="253">
        <f>IF(Employee!$F$492&gt;A7,0,IF(Employee!$F$494&lt;A7,0,IF(Employee!$S$496&lt;=A7,0,IF(Employee!$S$495&lt;Employee!$F$492,0,Employee!$M$495))))</f>
        <v>0</v>
      </c>
      <c r="DG7" s="253">
        <f>IF(Employee!$F$492&gt;A7,0,IF(Employee!$F$494&lt;A7,0,IF(Employee!$S$497&lt;=A7,0,IF(Employee!$S$496&lt;Employee!$F$492,0,Employee!$M$496))))</f>
        <v>0</v>
      </c>
      <c r="DH7" s="253">
        <f>IF(Employee!$F$492&gt;A7,0,IF(Employee!$F$494&lt;A7,0,IF(Employee!$S$498&lt;=A7,0,IF(Employee!$S$497&lt;Employee!$F$492,0,Employee!$M$497))))</f>
        <v>0</v>
      </c>
      <c r="DI7" s="253">
        <f>IF(Employee!$F$492&gt;A7,0,IF(Employee!$F$494&lt;A7,0,IF(Employee!$S$498&lt;Employee!$F$492,0,Employee!$M$498)))</f>
        <v>0</v>
      </c>
      <c r="DJ7" s="253">
        <f t="shared" si="18"/>
        <v>0</v>
      </c>
      <c r="DL7" s="253">
        <f>IF(Employee!$F$518&gt;A7,0,IF(Employee!$F$520&lt;A7,0,IF(Employee!$S$522&lt;=A7,0,IF(Employee!$S$521&lt;Employee!$F$518,0,Employee!$M$521))))</f>
        <v>0</v>
      </c>
      <c r="DM7" s="253">
        <f>IF(Employee!$F$518&gt;A7,0,IF(Employee!$F$520&lt;A7,0,IF(Employee!$S$523&lt;=A7,0,IF(Employee!$S$522&lt;Employee!$F$518,0,Employee!$M$522))))</f>
        <v>0</v>
      </c>
      <c r="DN7" s="253">
        <f>IF(Employee!$F$518&gt;A7,0,IF(Employee!$F$520&lt;A7,0,IF(Employee!$S$524&lt;=A7,0,IF(Employee!$S$523&lt;Employee!$F$518,0,Employee!$M$523))))</f>
        <v>0</v>
      </c>
      <c r="DO7" s="253">
        <f>IF(Employee!$F$518&gt;A7,0,IF(Employee!$F$520&lt;A7,0,IF(Employee!$S$524&lt;Employee!$F$518,0,Employee!$M$524)))</f>
        <v>0</v>
      </c>
      <c r="DP7" s="253">
        <f t="shared" si="19"/>
        <v>0</v>
      </c>
    </row>
    <row r="8" spans="1:120" x14ac:dyDescent="0.2">
      <c r="A8" s="253">
        <v>7</v>
      </c>
      <c r="B8" s="253">
        <f>IF(Employee!$F$24&gt;A8,0,IF(Employee!$F$26&lt;A8,0,IF(Employee!$S$28&lt;=A8,0,IF(Employee!$S$27&lt;Employee!$F$24,0,Employee!$M$27))))</f>
        <v>0</v>
      </c>
      <c r="C8" s="253">
        <f>IF(Employee!$F$24&gt;A8,0,IF(Employee!$F$26&lt;A8,0,IF(Employee!$S$29&lt;=A8,0,IF(Employee!$S$28&lt;Employee!$F$24,0,Employee!$M$28))))</f>
        <v>0</v>
      </c>
      <c r="D8" s="253">
        <f>IF(Employee!$F$24&gt;A8,0,IF(Employee!$F$26&lt;A8,0,IF(Employee!$S$30&lt;=A8,0,IF(Employee!$S$29&lt;Employee!$F$24,0,Employee!$M$29))))</f>
        <v>0</v>
      </c>
      <c r="E8" s="253">
        <f>IF(Employee!$F$24&gt;A8,0,IF(Employee!$F$26&lt;A8,0,IF(Employee!$S$30&lt;Employee!$F$24,0,Employee!$M$30)))</f>
        <v>0</v>
      </c>
      <c r="F8" s="253">
        <f t="shared" si="0"/>
        <v>0</v>
      </c>
      <c r="H8" s="253">
        <f>IF(Employee!$F$50&gt;A8,0,IF(Employee!$F$52&lt;A8,0,IF(Employee!$S$54&lt;=A8,0,IF(Employee!$S$53&lt;Employee!$F$50,0,Employee!$M$53))))</f>
        <v>0</v>
      </c>
      <c r="I8" s="253">
        <f>IF(Employee!$F$50&gt;A8,0,IF(Employee!$F$52&lt;A8,0,IF(Employee!$S$55&lt;=A8,0,IF(Employee!$S$54&lt;Employee!$F$50,0,Employee!$M$54))))</f>
        <v>0</v>
      </c>
      <c r="J8" s="253">
        <f>IF(Employee!$F$50&gt;A8,0,IF(Employee!$F$52&lt;A8,0,IF(Employee!$S$56&lt;=A8,0,IF(Employee!$S$55&lt;Employee!$F$50,0,Employee!$M$55))))</f>
        <v>0</v>
      </c>
      <c r="K8" s="253">
        <f>IF(Employee!$F$50&gt;A8,0,IF(Employee!$F$52&lt;A8,0,IF(Employee!$S$56&lt;Employee!$F$50,0,Employee!$M$56)))</f>
        <v>0</v>
      </c>
      <c r="L8" s="253">
        <f t="shared" si="1"/>
        <v>0</v>
      </c>
      <c r="N8" s="253">
        <f>IF(Employee!$F$76&gt;A8,0,IF(Employee!$F$78&lt;A8,0,IF(Employee!$S$80&lt;=A8,0,IF(Employee!$S$79&lt;Employee!$F$76,0,Employee!$M$79))))</f>
        <v>0</v>
      </c>
      <c r="O8" s="253">
        <f>IF(Employee!$F$76&gt;A8,0,IF(Employee!$F$78&lt;A8,0,IF(Employee!$S$81&lt;=A8,0,IF(Employee!$S$80&lt;Employee!$F$76,0,Employee!$M$80))))</f>
        <v>0</v>
      </c>
      <c r="P8" s="253">
        <f>IF(Employee!$F$76&gt;A8,0,IF(Employee!$F$78&lt;A8,0,IF(Employee!$S$82&lt;=A8,0,IF(Employee!$S$81&lt;Employee!$F$76,0,Employee!$M$81))))</f>
        <v>0</v>
      </c>
      <c r="Q8" s="253">
        <f>IF(Employee!$F$76&gt;A8,0,IF(Employee!$F$78&lt;A8,0,IF(Employee!$S$82&lt;Employee!$F$76,0,Employee!$M$82)))</f>
        <v>0</v>
      </c>
      <c r="R8" s="253">
        <f t="shared" si="2"/>
        <v>0</v>
      </c>
      <c r="T8" s="253">
        <f>IF(Employee!$F$102&gt;A8,0,IF(Employee!$F$104&lt;A8,0,IF(Employee!$S$106&lt;=A8,0,IF(Employee!$S$105&lt;Employee!$F$102,0,Employee!$M$105))))</f>
        <v>0</v>
      </c>
      <c r="U8" s="253">
        <f>IF(Employee!$F$102&gt;A8,0,IF(Employee!$F$104&lt;A8,0,IF(Employee!$S$107&lt;=A8,0,IF(Employee!$S$106&lt;Employee!$F$102,0,Employee!$M$106))))</f>
        <v>0</v>
      </c>
      <c r="V8" s="253">
        <f>IF(Employee!$F$102&gt;A8,0,IF(Employee!$F$104&lt;A8,0,IF(Employee!$S$108&lt;=A8,0,IF(Employee!$S$107&lt;Employee!$F$102,0,Employee!$M$107))))</f>
        <v>0</v>
      </c>
      <c r="W8" s="253">
        <f>IF(Employee!$F$102&gt;A8,0,IF(Employee!$F$104&lt;A8,0,IF(Employee!$S$108&lt;Employee!$F$102,0,Employee!$M$108)))</f>
        <v>0</v>
      </c>
      <c r="X8" s="253">
        <f t="shared" si="3"/>
        <v>0</v>
      </c>
      <c r="Z8" s="253">
        <f>IF(Employee!$F$128&gt;A8,0,IF(Employee!$F$130&lt;A8,0,IF(Employee!$S$132&lt;=A8,0,IF(Employee!$S$131&lt;Employee!$F$128,0,Employee!$M$131))))</f>
        <v>0</v>
      </c>
      <c r="AA8" s="253">
        <f>IF(Employee!$F$128&gt;A8,0,IF(Employee!$F$130&lt;A8,0,IF(Employee!$S$133&lt;=A8,0,IF(Employee!$S$132&lt;Employee!$F$128,0,Employee!$M$132))))</f>
        <v>0</v>
      </c>
      <c r="AB8" s="253">
        <f>IF(Employee!$F$128&gt;A8,0,IF(Employee!$F$130&lt;A8,0,IF(Employee!$S$134&lt;=A8,0,IF(Employee!$S$133&lt;Employee!$F$128,0,Employee!$M$133))))</f>
        <v>0</v>
      </c>
      <c r="AC8" s="253">
        <f>IF(Employee!$F$128&gt;A8,0,IF(Employee!$F$130&lt;A8,0,IF(Employee!$S$134&lt;Employee!$F$128,0,Employee!$M$134)))</f>
        <v>0</v>
      </c>
      <c r="AD8" s="253">
        <f t="shared" si="4"/>
        <v>0</v>
      </c>
      <c r="AF8" s="253">
        <f>IF(Employee!$F$154&gt;A8,0,IF(Employee!$F$156&lt;A8,0,IF(Employee!$S$158&lt;=A8,0,IF(Employee!$S$157&lt;Employee!$F$154,0,Employee!$M$157))))</f>
        <v>0</v>
      </c>
      <c r="AG8" s="253">
        <f>IF(Employee!$F$154&gt;A8,0,IF(Employee!$F$156&lt;A8,0,IF(Employee!$S$159&lt;=A8,0,IF(Employee!$S$158&lt;Employee!$F$154,0,Employee!$M$158))))</f>
        <v>0</v>
      </c>
      <c r="AH8" s="253">
        <f>IF(Employee!$F$154&gt;A8,0,IF(Employee!$F$156&lt;A8,0,IF(Employee!$S$160&lt;=A8,0,IF(Employee!$S$159&lt;Employee!$F$154,0,Employee!$M$159))))</f>
        <v>0</v>
      </c>
      <c r="AI8" s="253">
        <f>IF(Employee!$F$154&gt;A8,0,IF(Employee!$F$156&lt;A8,0,IF(Employee!$S$160&lt;Employee!$F$154,0,Employee!$M$160)))</f>
        <v>0</v>
      </c>
      <c r="AJ8" s="253">
        <f t="shared" si="5"/>
        <v>0</v>
      </c>
      <c r="AL8" s="253">
        <f>IF(Employee!$F$180&gt;A8,0,IF(Employee!$F$182&lt;A8,0,IF(Employee!$S$184&lt;=A8,0,IF(Employee!$S$183&lt;Employee!$F$180,0,Employee!$M$183))))</f>
        <v>0</v>
      </c>
      <c r="AM8" s="253">
        <f>IF(Employee!$F$180&gt;A8,0,IF(Employee!$F$182&lt;A8,0,IF(Employee!$S$185&lt;=A8,0,IF(Employee!$S$184&lt;Employee!$F$180,0,Employee!$M$184))))</f>
        <v>0</v>
      </c>
      <c r="AN8" s="253">
        <f>IF(Employee!$F$180&gt;A8,0,IF(Employee!$F$182&lt;A8,0,IF(Employee!$S$186&lt;=A8,0,IF(Employee!$S$185&lt;Employee!$F$180,0,Employee!$M$185))))</f>
        <v>0</v>
      </c>
      <c r="AO8" s="253">
        <f>IF(Employee!$F$180&gt;A8,0,IF(Employee!$F$182&lt;A8,0,IF(Employee!$S$186&lt;Employee!$F$180,0,Employee!$M$186)))</f>
        <v>0</v>
      </c>
      <c r="AP8" s="253">
        <f t="shared" si="6"/>
        <v>0</v>
      </c>
      <c r="AR8" s="253">
        <f>IF(Employee!$F$206&gt;A8,0,IF(Employee!$F$208&lt;A8,0,IF(Employee!$S$210&lt;=A8,0,IF(Employee!$S$209&lt;Employee!$F$206,0,Employee!$M$209))))</f>
        <v>0</v>
      </c>
      <c r="AS8" s="253">
        <f>IF(Employee!$F$206&gt;A8,0,IF(Employee!$F$208&lt;A8,0,IF(Employee!$S$211&lt;=A8,0,IF(Employee!$S$210&lt;Employee!$F$206,0,Employee!$M$210))))</f>
        <v>0</v>
      </c>
      <c r="AT8" s="253">
        <f>IF(Employee!$F$206&gt;A8,0,IF(Employee!$F$208&lt;A8,0,IF(Employee!$S$212&lt;=A8,0,IF(Employee!$S$211&lt;Employee!$F$206,0,Employee!$M$211))))</f>
        <v>0</v>
      </c>
      <c r="AU8" s="253">
        <f>IF(Employee!$F$206&gt;A8,0,IF(Employee!$F$208&lt;A8,0,IF(Employee!$S$212&lt;Employee!$F$206,0,Employee!$M$212)))</f>
        <v>0</v>
      </c>
      <c r="AV8" s="253">
        <f t="shared" si="7"/>
        <v>0</v>
      </c>
      <c r="AX8" s="253">
        <f>IF(Employee!$F$232&gt;A8,0,IF(Employee!$F$234&lt;A8,0,IF(Employee!$S$236&lt;=A8,0,IF(Employee!$S$235&lt;Employee!$F$232,0,Employee!$M$235))))</f>
        <v>0</v>
      </c>
      <c r="AY8" s="253">
        <f>IF(Employee!$F$232&gt;A8,0,IF(Employee!$F$234&lt;A8,0,IF(Employee!$S$237&lt;=A8,0,IF(Employee!$S$236&lt;Employee!$F$232,0,Employee!$M$236))))</f>
        <v>0</v>
      </c>
      <c r="AZ8" s="253">
        <f>IF(Employee!$F$232&gt;A8,0,IF(Employee!$F$234&lt;A8,0,IF(Employee!$S$238&lt;=A8,0,IF(Employee!$S$237&lt;Employee!$F$232,0,Employee!$M$237))))</f>
        <v>0</v>
      </c>
      <c r="BA8" s="253">
        <f>IF(Employee!$F$232&gt;A8,0,IF(Employee!$F$234&lt;A8,0,IF(Employee!$S$238&lt;Employee!$F$232,0,Employee!$M$238)))</f>
        <v>0</v>
      </c>
      <c r="BB8" s="253">
        <f t="shared" si="8"/>
        <v>0</v>
      </c>
      <c r="BD8" s="253">
        <f>IF(Employee!$F$258&gt;A8,0,IF(Employee!$F$260&lt;A8,0,IF(Employee!$S$262&lt;=A8,0,IF(Employee!$S$261&lt;Employee!$F$258,0,Employee!$M$261))))</f>
        <v>0</v>
      </c>
      <c r="BE8" s="253">
        <f>IF(Employee!$F$258&gt;A8,0,IF(Employee!$F$260&lt;A8,0,IF(Employee!$S$263&lt;=A8,0,IF(Employee!$S$262&lt;Employee!$F$258,0,Employee!$M$262))))</f>
        <v>0</v>
      </c>
      <c r="BF8" s="253">
        <f>IF(Employee!$F$258&gt;A8,0,IF(Employee!$F$260&lt;A8,0,IF(Employee!$S$264&lt;=A8,0,IF(Employee!$S$263&lt;Employee!$F$258,0,Employee!$M$263))))</f>
        <v>0</v>
      </c>
      <c r="BG8" s="253">
        <f>IF(Employee!$F$258&gt;A8,0,IF(Employee!$F$260&lt;A8,0,IF(Employee!$S$264&lt;Employee!$F$258,0,Employee!$M$264)))</f>
        <v>0</v>
      </c>
      <c r="BH8" s="253">
        <f t="shared" si="9"/>
        <v>0</v>
      </c>
      <c r="BJ8" s="253">
        <f>IF(Employee!$F$284&gt;A8,0,IF(Employee!$F$286&lt;A8,0,IF(Employee!$S$288&lt;=A8,0,IF(Employee!$S$287&lt;Employee!$F$284,0,Employee!$M$287))))</f>
        <v>0</v>
      </c>
      <c r="BK8" s="253">
        <f>IF(Employee!$F$284&gt;A8,0,IF(Employee!$F$286&lt;A8,0,IF(Employee!$S$289&lt;=A8,0,IF(Employee!$S$288&lt;Employee!$F$284,0,Employee!$M$288))))</f>
        <v>0</v>
      </c>
      <c r="BL8" s="253">
        <f>IF(Employee!$F$284&gt;A8,0,IF(Employee!$F$286&lt;A8,0,IF(Employee!$S$290&lt;=A8,0,IF(Employee!$S$289&lt;Employee!$F$284,0,Employee!$M$289))))</f>
        <v>0</v>
      </c>
      <c r="BM8" s="253">
        <f>IF(Employee!$F$284&gt;A8,0,IF(Employee!$F$286&lt;A8,0,IF(Employee!$S$290&lt;Employee!$F$284,0,Employee!$M$290)))</f>
        <v>0</v>
      </c>
      <c r="BN8" s="253">
        <f t="shared" si="10"/>
        <v>0</v>
      </c>
      <c r="BP8" s="253">
        <f>IF(Employee!$F$310&gt;A8,0,IF(Employee!$F$312&lt;A8,0,IF(Employee!$S$314&lt;=A8,0,IF(Employee!$S$313&lt;Employee!$F$310,0,Employee!$M$313))))</f>
        <v>0</v>
      </c>
      <c r="BQ8" s="253">
        <f>IF(Employee!$F$310&gt;A8,0,IF(Employee!$F$312&lt;A8,0,IF(Employee!$S$315&lt;=A8,0,IF(Employee!$S$314&lt;Employee!$F$310,0,Employee!$M$314))))</f>
        <v>0</v>
      </c>
      <c r="BR8" s="253">
        <f>IF(Employee!$F$310&gt;A8,0,IF(Employee!$F$312&lt;A8,0,IF(Employee!$S$316&lt;=A8,0,IF(Employee!$S$315&lt;Employee!$F$310,0,Employee!$M$315))))</f>
        <v>0</v>
      </c>
      <c r="BS8" s="253">
        <f>IF(Employee!$F$310&gt;A8,0,IF(Employee!$F$312&lt;A8,0,IF(Employee!$S$316&lt;Employee!$F$310,0,Employee!$M$316)))</f>
        <v>0</v>
      </c>
      <c r="BT8" s="253">
        <f t="shared" si="11"/>
        <v>0</v>
      </c>
      <c r="BV8" s="253">
        <f>IF(Employee!$F$336&gt;A8,0,IF(Employee!$F$338&lt;A8,0,IF(Employee!$S$340&lt;=A8,0,IF(Employee!$S$339&lt;Employee!$F$336,0,Employee!$M$339))))</f>
        <v>0</v>
      </c>
      <c r="BW8" s="253">
        <f>IF(Employee!$F$336&gt;A8,0,IF(Employee!$F$338&lt;A8,0,IF(Employee!$S$341&lt;=A8,0,IF(Employee!$S$340&lt;Employee!$F$336,0,Employee!$M$340))))</f>
        <v>0</v>
      </c>
      <c r="BX8" s="253">
        <f>IF(Employee!$F$336&gt;A8,0,IF(Employee!$F$338&lt;A8,0,IF(Employee!$S$342&lt;=A8,0,IF(Employee!$S$341&lt;Employee!$F$336,0,Employee!$M$341))))</f>
        <v>0</v>
      </c>
      <c r="BY8" s="253">
        <f>IF(Employee!$F$336&gt;A8,0,IF(Employee!$F$338&lt;A8,0,IF(Employee!$S$342&lt;Employee!$F$336,0,Employee!$M$342)))</f>
        <v>0</v>
      </c>
      <c r="BZ8" s="253">
        <f t="shared" si="12"/>
        <v>0</v>
      </c>
      <c r="CB8" s="253">
        <f>IF(Employee!$F$362&gt;A8,0,IF(Employee!$F$364&lt;A8,0,IF(Employee!$S$366&lt;=A8,0,IF(Employee!$S$365&lt;Employee!$F$362,0,Employee!$M$365))))</f>
        <v>0</v>
      </c>
      <c r="CC8" s="253">
        <f>IF(Employee!$F$362&gt;A8,0,IF(Employee!$F$364&lt;A8,0,IF(Employee!$S$367&lt;=A8,0,IF(Employee!$S$366&lt;Employee!$F$362,0,Employee!$M$366))))</f>
        <v>0</v>
      </c>
      <c r="CD8" s="253">
        <f>IF(Employee!$F$362&gt;A8,0,IF(Employee!$F$364&lt;A8,0,IF(Employee!$S$368&lt;=A8,0,IF(Employee!$S$367&lt;Employee!$F$362,0,Employee!$M$367))))</f>
        <v>0</v>
      </c>
      <c r="CE8" s="253">
        <f>IF(Employee!$F$362&gt;A8,0,IF(Employee!$F$364&lt;A8,0,IF(Employee!$S$368&lt;Employee!$F$362,0,Employee!$M$368)))</f>
        <v>0</v>
      </c>
      <c r="CF8" s="253">
        <f t="shared" si="13"/>
        <v>0</v>
      </c>
      <c r="CH8" s="253">
        <f>IF(Employee!$F$388&gt;A8,0,IF(Employee!$F$390&lt;A8,0,IF(Employee!$S$392&lt;=A8,0,IF(Employee!$S$391&lt;Employee!$F$388,0,Employee!$M$391))))</f>
        <v>0</v>
      </c>
      <c r="CI8" s="253">
        <f>IF(Employee!$F$388&gt;A8,0,IF(Employee!$F$390&lt;A8,0,IF(Employee!$S$393&lt;=A8,0,IF(Employee!$S$392&lt;Employee!$F$388,0,Employee!$M$392))))</f>
        <v>0</v>
      </c>
      <c r="CJ8" s="253">
        <f>IF(Employee!$F$388&gt;A8,0,IF(Employee!$F$390&lt;A8,0,IF(Employee!$S$394&lt;=A8,0,IF(Employee!$S$393&lt;Employee!$F$388,0,Employee!$M$393))))</f>
        <v>0</v>
      </c>
      <c r="CK8" s="253">
        <f>IF(Employee!$F$388&gt;A8,0,IF(Employee!$F$390&lt;A8,0,IF(Employee!$S$394&lt;Employee!$F$388,0,Employee!$M$394)))</f>
        <v>0</v>
      </c>
      <c r="CL8" s="253">
        <f t="shared" si="14"/>
        <v>0</v>
      </c>
      <c r="CN8" s="253">
        <f>IF(Employee!$F$414&gt;A8,0,IF(Employee!$F$416&lt;A8,0,IF(Employee!$S$418&lt;=A8,0,IF(Employee!$S$417&lt;Employee!$F$414,0,Employee!$M$417))))</f>
        <v>0</v>
      </c>
      <c r="CO8" s="253">
        <f>IF(Employee!$F$414&gt;A8,0,IF(Employee!$F$416&lt;A8,0,IF(Employee!$S$419&lt;=A8,0,IF(Employee!$S$418&lt;Employee!$F$414,0,Employee!$M$418))))</f>
        <v>0</v>
      </c>
      <c r="CP8" s="253">
        <f>IF(Employee!$F$414&gt;A8,0,IF(Employee!$F$416&lt;A8,0,IF(Employee!$S$420&lt;=A8,0,IF(Employee!$S$419&lt;Employee!$F$414,0,Employee!$M$419))))</f>
        <v>0</v>
      </c>
      <c r="CQ8" s="253">
        <f>IF(Employee!$F$414&gt;A8,0,IF(Employee!$F$416&lt;A8,0,IF(Employee!$S$420&lt;Employee!$F$414,0,Employee!$M$420)))</f>
        <v>0</v>
      </c>
      <c r="CR8" s="253">
        <f t="shared" si="15"/>
        <v>0</v>
      </c>
      <c r="CT8" s="253">
        <f>IF(Employee!$F$440&gt;A8,0,IF(Employee!$F$442&lt;A8,0,IF(Employee!$S$444&lt;=A8,0,IF(Employee!$S$443&lt;Employee!$F$440,0,Employee!$M$443))))</f>
        <v>0</v>
      </c>
      <c r="CU8" s="253">
        <f>IF(Employee!$F$440&gt;A8,0,IF(Employee!$F$442&lt;A8,0,IF(Employee!$S$445&lt;=A8,0,IF(Employee!$S$444&lt;Employee!$F$440,0,Employee!$M$444))))</f>
        <v>0</v>
      </c>
      <c r="CV8" s="253">
        <f>IF(Employee!$F$440&gt;A8,0,IF(Employee!$F$442&lt;A8,0,IF(Employee!$S$446&lt;=A8,0,IF(Employee!$S$445&lt;Employee!$F$440,0,Employee!$M$445))))</f>
        <v>0</v>
      </c>
      <c r="CW8" s="253">
        <f>IF(Employee!$F$440&gt;A8,0,IF(Employee!$F$442&lt;A8,0,IF(Employee!$S$446&lt;Employee!$F$440,0,Employee!$M$446)))</f>
        <v>0</v>
      </c>
      <c r="CX8" s="253">
        <f t="shared" si="16"/>
        <v>0</v>
      </c>
      <c r="CZ8" s="253">
        <f>IF(Employee!$F$466&gt;A8,0,IF(Employee!$F$468&lt;A8,0,IF(Employee!$S$470&lt;=A8,0,IF(Employee!$S$469&lt;Employee!$F$466,0,Employee!$M$469))))</f>
        <v>0</v>
      </c>
      <c r="DA8" s="253">
        <f>IF(Employee!$F$466&gt;A8,0,IF(Employee!$F$468&lt;A8,0,IF(Employee!$S$471&lt;=A8,0,IF(Employee!$S$470&lt;Employee!$F$466,0,Employee!$M$470))))</f>
        <v>0</v>
      </c>
      <c r="DB8" s="253">
        <f>IF(Employee!$F$466&gt;A8,0,IF(Employee!$F$468&lt;A8,0,IF(Employee!$S$472&lt;=A8,0,IF(Employee!$S$471&lt;Employee!$F$466,0,Employee!$M$471))))</f>
        <v>0</v>
      </c>
      <c r="DC8" s="253">
        <f>IF(Employee!$F$466&gt;A8,0,IF(Employee!$F$468&lt;A8,0,IF(Employee!$S$472&lt;Employee!$F$466,0,Employee!$M$472)))</f>
        <v>0</v>
      </c>
      <c r="DD8" s="253">
        <f t="shared" si="17"/>
        <v>0</v>
      </c>
      <c r="DF8" s="253">
        <f>IF(Employee!$F$492&gt;A8,0,IF(Employee!$F$494&lt;A8,0,IF(Employee!$S$496&lt;=A8,0,IF(Employee!$S$495&lt;Employee!$F$492,0,Employee!$M$495))))</f>
        <v>0</v>
      </c>
      <c r="DG8" s="253">
        <f>IF(Employee!$F$492&gt;A8,0,IF(Employee!$F$494&lt;A8,0,IF(Employee!$S$497&lt;=A8,0,IF(Employee!$S$496&lt;Employee!$F$492,0,Employee!$M$496))))</f>
        <v>0</v>
      </c>
      <c r="DH8" s="253">
        <f>IF(Employee!$F$492&gt;A8,0,IF(Employee!$F$494&lt;A8,0,IF(Employee!$S$498&lt;=A8,0,IF(Employee!$S$497&lt;Employee!$F$492,0,Employee!$M$497))))</f>
        <v>0</v>
      </c>
      <c r="DI8" s="253">
        <f>IF(Employee!$F$492&gt;A8,0,IF(Employee!$F$494&lt;A8,0,IF(Employee!$S$498&lt;Employee!$F$492,0,Employee!$M$498)))</f>
        <v>0</v>
      </c>
      <c r="DJ8" s="253">
        <f t="shared" si="18"/>
        <v>0</v>
      </c>
      <c r="DL8" s="253">
        <f>IF(Employee!$F$518&gt;A8,0,IF(Employee!$F$520&lt;A8,0,IF(Employee!$S$522&lt;=A8,0,IF(Employee!$S$521&lt;Employee!$F$518,0,Employee!$M$521))))</f>
        <v>0</v>
      </c>
      <c r="DM8" s="253">
        <f>IF(Employee!$F$518&gt;A8,0,IF(Employee!$F$520&lt;A8,0,IF(Employee!$S$523&lt;=A8,0,IF(Employee!$S$522&lt;Employee!$F$518,0,Employee!$M$522))))</f>
        <v>0</v>
      </c>
      <c r="DN8" s="253">
        <f>IF(Employee!$F$518&gt;A8,0,IF(Employee!$F$520&lt;A8,0,IF(Employee!$S$524&lt;=A8,0,IF(Employee!$S$523&lt;Employee!$F$518,0,Employee!$M$523))))</f>
        <v>0</v>
      </c>
      <c r="DO8" s="253">
        <f>IF(Employee!$F$518&gt;A8,0,IF(Employee!$F$520&lt;A8,0,IF(Employee!$S$524&lt;Employee!$F$518,0,Employee!$M$524)))</f>
        <v>0</v>
      </c>
      <c r="DP8" s="253">
        <f t="shared" si="19"/>
        <v>0</v>
      </c>
    </row>
    <row r="9" spans="1:120" x14ac:dyDescent="0.2">
      <c r="A9" s="253">
        <v>8</v>
      </c>
      <c r="B9" s="253">
        <f>IF(Employee!$F$24&gt;A9,0,IF(Employee!$F$26&lt;A9,0,IF(Employee!$S$28&lt;=A9,0,IF(Employee!$S$27&lt;Employee!$F$24,0,Employee!$M$27))))</f>
        <v>0</v>
      </c>
      <c r="C9" s="253">
        <f>IF(Employee!$F$24&gt;A9,0,IF(Employee!$F$26&lt;A9,0,IF(Employee!$S$29&lt;=A9,0,IF(Employee!$S$28&lt;Employee!$F$24,0,Employee!$M$28))))</f>
        <v>0</v>
      </c>
      <c r="D9" s="253">
        <f>IF(Employee!$F$24&gt;A9,0,IF(Employee!$F$26&lt;A9,0,IF(Employee!$S$30&lt;=A9,0,IF(Employee!$S$29&lt;Employee!$F$24,0,Employee!$M$29))))</f>
        <v>0</v>
      </c>
      <c r="E9" s="253">
        <f>IF(Employee!$F$24&gt;A9,0,IF(Employee!$F$26&lt;A9,0,IF(Employee!$S$30&lt;Employee!$F$24,0,Employee!$M$30)))</f>
        <v>0</v>
      </c>
      <c r="F9" s="253">
        <f t="shared" si="0"/>
        <v>0</v>
      </c>
      <c r="H9" s="253">
        <f>IF(Employee!$F$50&gt;A9,0,IF(Employee!$F$52&lt;A9,0,IF(Employee!$S$54&lt;=A9,0,IF(Employee!$S$53&lt;Employee!$F$50,0,Employee!$M$53))))</f>
        <v>0</v>
      </c>
      <c r="I9" s="253">
        <f>IF(Employee!$F$50&gt;A9,0,IF(Employee!$F$52&lt;A9,0,IF(Employee!$S$55&lt;=A9,0,IF(Employee!$S$54&lt;Employee!$F$50,0,Employee!$M$54))))</f>
        <v>0</v>
      </c>
      <c r="J9" s="253">
        <f>IF(Employee!$F$50&gt;A9,0,IF(Employee!$F$52&lt;A9,0,IF(Employee!$S$56&lt;=A9,0,IF(Employee!$S$55&lt;Employee!$F$50,0,Employee!$M$55))))</f>
        <v>0</v>
      </c>
      <c r="K9" s="253">
        <f>IF(Employee!$F$50&gt;A9,0,IF(Employee!$F$52&lt;A9,0,IF(Employee!$S$56&lt;Employee!$F$50,0,Employee!$M$56)))</f>
        <v>0</v>
      </c>
      <c r="L9" s="253">
        <f t="shared" si="1"/>
        <v>0</v>
      </c>
      <c r="N9" s="253">
        <f>IF(Employee!$F$76&gt;A9,0,IF(Employee!$F$78&lt;A9,0,IF(Employee!$S$80&lt;=A9,0,IF(Employee!$S$79&lt;Employee!$F$76,0,Employee!$M$79))))</f>
        <v>0</v>
      </c>
      <c r="O9" s="253">
        <f>IF(Employee!$F$76&gt;A9,0,IF(Employee!$F$78&lt;A9,0,IF(Employee!$S$81&lt;=A9,0,IF(Employee!$S$80&lt;Employee!$F$76,0,Employee!$M$80))))</f>
        <v>0</v>
      </c>
      <c r="P9" s="253">
        <f>IF(Employee!$F$76&gt;A9,0,IF(Employee!$F$78&lt;A9,0,IF(Employee!$S$82&lt;=A9,0,IF(Employee!$S$81&lt;Employee!$F$76,0,Employee!$M$81))))</f>
        <v>0</v>
      </c>
      <c r="Q9" s="253">
        <f>IF(Employee!$F$76&gt;A9,0,IF(Employee!$F$78&lt;A9,0,IF(Employee!$S$82&lt;Employee!$F$76,0,Employee!$M$82)))</f>
        <v>0</v>
      </c>
      <c r="R9" s="253">
        <f t="shared" si="2"/>
        <v>0</v>
      </c>
      <c r="T9" s="253">
        <f>IF(Employee!$F$102&gt;A9,0,IF(Employee!$F$104&lt;A9,0,IF(Employee!$S$106&lt;=A9,0,IF(Employee!$S$105&lt;Employee!$F$102,0,Employee!$M$105))))</f>
        <v>0</v>
      </c>
      <c r="U9" s="253">
        <f>IF(Employee!$F$102&gt;A9,0,IF(Employee!$F$104&lt;A9,0,IF(Employee!$S$107&lt;=A9,0,IF(Employee!$S$106&lt;Employee!$F$102,0,Employee!$M$106))))</f>
        <v>0</v>
      </c>
      <c r="V9" s="253">
        <f>IF(Employee!$F$102&gt;A9,0,IF(Employee!$F$104&lt;A9,0,IF(Employee!$S$108&lt;=A9,0,IF(Employee!$S$107&lt;Employee!$F$102,0,Employee!$M$107))))</f>
        <v>0</v>
      </c>
      <c r="W9" s="253">
        <f>IF(Employee!$F$102&gt;A9,0,IF(Employee!$F$104&lt;A9,0,IF(Employee!$S$108&lt;Employee!$F$102,0,Employee!$M$108)))</f>
        <v>0</v>
      </c>
      <c r="X9" s="253">
        <f t="shared" si="3"/>
        <v>0</v>
      </c>
      <c r="Z9" s="253">
        <f>IF(Employee!$F$128&gt;A9,0,IF(Employee!$F$130&lt;A9,0,IF(Employee!$S$132&lt;=A9,0,IF(Employee!$S$131&lt;Employee!$F$128,0,Employee!$M$131))))</f>
        <v>0</v>
      </c>
      <c r="AA9" s="253">
        <f>IF(Employee!$F$128&gt;A9,0,IF(Employee!$F$130&lt;A9,0,IF(Employee!$S$133&lt;=A9,0,IF(Employee!$S$132&lt;Employee!$F$128,0,Employee!$M$132))))</f>
        <v>0</v>
      </c>
      <c r="AB9" s="253">
        <f>IF(Employee!$F$128&gt;A9,0,IF(Employee!$F$130&lt;A9,0,IF(Employee!$S$134&lt;=A9,0,IF(Employee!$S$133&lt;Employee!$F$128,0,Employee!$M$133))))</f>
        <v>0</v>
      </c>
      <c r="AC9" s="253">
        <f>IF(Employee!$F$128&gt;A9,0,IF(Employee!$F$130&lt;A9,0,IF(Employee!$S$134&lt;Employee!$F$128,0,Employee!$M$134)))</f>
        <v>0</v>
      </c>
      <c r="AD9" s="253">
        <f t="shared" si="4"/>
        <v>0</v>
      </c>
      <c r="AF9" s="253">
        <f>IF(Employee!$F$154&gt;A9,0,IF(Employee!$F$156&lt;A9,0,IF(Employee!$S$158&lt;=A9,0,IF(Employee!$S$157&lt;Employee!$F$154,0,Employee!$M$157))))</f>
        <v>0</v>
      </c>
      <c r="AG9" s="253">
        <f>IF(Employee!$F$154&gt;A9,0,IF(Employee!$F$156&lt;A9,0,IF(Employee!$S$159&lt;=A9,0,IF(Employee!$S$158&lt;Employee!$F$154,0,Employee!$M$158))))</f>
        <v>0</v>
      </c>
      <c r="AH9" s="253">
        <f>IF(Employee!$F$154&gt;A9,0,IF(Employee!$F$156&lt;A9,0,IF(Employee!$S$160&lt;=A9,0,IF(Employee!$S$159&lt;Employee!$F$154,0,Employee!$M$159))))</f>
        <v>0</v>
      </c>
      <c r="AI9" s="253">
        <f>IF(Employee!$F$154&gt;A9,0,IF(Employee!$F$156&lt;A9,0,IF(Employee!$S$160&lt;Employee!$F$154,0,Employee!$M$160)))</f>
        <v>0</v>
      </c>
      <c r="AJ9" s="253">
        <f t="shared" si="5"/>
        <v>0</v>
      </c>
      <c r="AL9" s="253">
        <f>IF(Employee!$F$180&gt;A9,0,IF(Employee!$F$182&lt;A9,0,IF(Employee!$S$184&lt;=A9,0,IF(Employee!$S$183&lt;Employee!$F$180,0,Employee!$M$183))))</f>
        <v>0</v>
      </c>
      <c r="AM9" s="253">
        <f>IF(Employee!$F$180&gt;A9,0,IF(Employee!$F$182&lt;A9,0,IF(Employee!$S$185&lt;=A9,0,IF(Employee!$S$184&lt;Employee!$F$180,0,Employee!$M$184))))</f>
        <v>0</v>
      </c>
      <c r="AN9" s="253">
        <f>IF(Employee!$F$180&gt;A9,0,IF(Employee!$F$182&lt;A9,0,IF(Employee!$S$186&lt;=A9,0,IF(Employee!$S$185&lt;Employee!$F$180,0,Employee!$M$185))))</f>
        <v>0</v>
      </c>
      <c r="AO9" s="253">
        <f>IF(Employee!$F$180&gt;A9,0,IF(Employee!$F$182&lt;A9,0,IF(Employee!$S$186&lt;Employee!$F$180,0,Employee!$M$186)))</f>
        <v>0</v>
      </c>
      <c r="AP9" s="253">
        <f t="shared" si="6"/>
        <v>0</v>
      </c>
      <c r="AR9" s="253">
        <f>IF(Employee!$F$206&gt;A9,0,IF(Employee!$F$208&lt;A9,0,IF(Employee!$S$210&lt;=A9,0,IF(Employee!$S$209&lt;Employee!$F$206,0,Employee!$M$209))))</f>
        <v>0</v>
      </c>
      <c r="AS9" s="253">
        <f>IF(Employee!$F$206&gt;A9,0,IF(Employee!$F$208&lt;A9,0,IF(Employee!$S$211&lt;=A9,0,IF(Employee!$S$210&lt;Employee!$F$206,0,Employee!$M$210))))</f>
        <v>0</v>
      </c>
      <c r="AT9" s="253">
        <f>IF(Employee!$F$206&gt;A9,0,IF(Employee!$F$208&lt;A9,0,IF(Employee!$S$212&lt;=A9,0,IF(Employee!$S$211&lt;Employee!$F$206,0,Employee!$M$211))))</f>
        <v>0</v>
      </c>
      <c r="AU9" s="253">
        <f>IF(Employee!$F$206&gt;A9,0,IF(Employee!$F$208&lt;A9,0,IF(Employee!$S$212&lt;Employee!$F$206,0,Employee!$M$212)))</f>
        <v>0</v>
      </c>
      <c r="AV9" s="253">
        <f t="shared" si="7"/>
        <v>0</v>
      </c>
      <c r="AX9" s="253">
        <f>IF(Employee!$F$232&gt;A9,0,IF(Employee!$F$234&lt;A9,0,IF(Employee!$S$236&lt;=A9,0,IF(Employee!$S$235&lt;Employee!$F$232,0,Employee!$M$235))))</f>
        <v>0</v>
      </c>
      <c r="AY9" s="253">
        <f>IF(Employee!$F$232&gt;A9,0,IF(Employee!$F$234&lt;A9,0,IF(Employee!$S$237&lt;=A9,0,IF(Employee!$S$236&lt;Employee!$F$232,0,Employee!$M$236))))</f>
        <v>0</v>
      </c>
      <c r="AZ9" s="253">
        <f>IF(Employee!$F$232&gt;A9,0,IF(Employee!$F$234&lt;A9,0,IF(Employee!$S$238&lt;=A9,0,IF(Employee!$S$237&lt;Employee!$F$232,0,Employee!$M$237))))</f>
        <v>0</v>
      </c>
      <c r="BA9" s="253">
        <f>IF(Employee!$F$232&gt;A9,0,IF(Employee!$F$234&lt;A9,0,IF(Employee!$S$238&lt;Employee!$F$232,0,Employee!$M$238)))</f>
        <v>0</v>
      </c>
      <c r="BB9" s="253">
        <f t="shared" si="8"/>
        <v>0</v>
      </c>
      <c r="BD9" s="253">
        <f>IF(Employee!$F$258&gt;A9,0,IF(Employee!$F$260&lt;A9,0,IF(Employee!$S$262&lt;=A9,0,IF(Employee!$S$261&lt;Employee!$F$258,0,Employee!$M$261))))</f>
        <v>0</v>
      </c>
      <c r="BE9" s="253">
        <f>IF(Employee!$F$258&gt;A9,0,IF(Employee!$F$260&lt;A9,0,IF(Employee!$S$263&lt;=A9,0,IF(Employee!$S$262&lt;Employee!$F$258,0,Employee!$M$262))))</f>
        <v>0</v>
      </c>
      <c r="BF9" s="253">
        <f>IF(Employee!$F$258&gt;A9,0,IF(Employee!$F$260&lt;A9,0,IF(Employee!$S$264&lt;=A9,0,IF(Employee!$S$263&lt;Employee!$F$258,0,Employee!$M$263))))</f>
        <v>0</v>
      </c>
      <c r="BG9" s="253">
        <f>IF(Employee!$F$258&gt;A9,0,IF(Employee!$F$260&lt;A9,0,IF(Employee!$S$264&lt;Employee!$F$258,0,Employee!$M$264)))</f>
        <v>0</v>
      </c>
      <c r="BH9" s="253">
        <f t="shared" si="9"/>
        <v>0</v>
      </c>
      <c r="BJ9" s="253">
        <f>IF(Employee!$F$284&gt;A9,0,IF(Employee!$F$286&lt;A9,0,IF(Employee!$S$288&lt;=A9,0,IF(Employee!$S$287&lt;Employee!$F$284,0,Employee!$M$287))))</f>
        <v>0</v>
      </c>
      <c r="BK9" s="253">
        <f>IF(Employee!$F$284&gt;A9,0,IF(Employee!$F$286&lt;A9,0,IF(Employee!$S$289&lt;=A9,0,IF(Employee!$S$288&lt;Employee!$F$284,0,Employee!$M$288))))</f>
        <v>0</v>
      </c>
      <c r="BL9" s="253">
        <f>IF(Employee!$F$284&gt;A9,0,IF(Employee!$F$286&lt;A9,0,IF(Employee!$S$290&lt;=A9,0,IF(Employee!$S$289&lt;Employee!$F$284,0,Employee!$M$289))))</f>
        <v>0</v>
      </c>
      <c r="BM9" s="253">
        <f>IF(Employee!$F$284&gt;A9,0,IF(Employee!$F$286&lt;A9,0,IF(Employee!$S$290&lt;Employee!$F$284,0,Employee!$M$290)))</f>
        <v>0</v>
      </c>
      <c r="BN9" s="253">
        <f t="shared" si="10"/>
        <v>0</v>
      </c>
      <c r="BP9" s="253">
        <f>IF(Employee!$F$310&gt;A9,0,IF(Employee!$F$312&lt;A9,0,IF(Employee!$S$314&lt;=A9,0,IF(Employee!$S$313&lt;Employee!$F$310,0,Employee!$M$313))))</f>
        <v>0</v>
      </c>
      <c r="BQ9" s="253">
        <f>IF(Employee!$F$310&gt;A9,0,IF(Employee!$F$312&lt;A9,0,IF(Employee!$S$315&lt;=A9,0,IF(Employee!$S$314&lt;Employee!$F$310,0,Employee!$M$314))))</f>
        <v>0</v>
      </c>
      <c r="BR9" s="253">
        <f>IF(Employee!$F$310&gt;A9,0,IF(Employee!$F$312&lt;A9,0,IF(Employee!$S$316&lt;=A9,0,IF(Employee!$S$315&lt;Employee!$F$310,0,Employee!$M$315))))</f>
        <v>0</v>
      </c>
      <c r="BS9" s="253">
        <f>IF(Employee!$F$310&gt;A9,0,IF(Employee!$F$312&lt;A9,0,IF(Employee!$S$316&lt;Employee!$F$310,0,Employee!$M$316)))</f>
        <v>0</v>
      </c>
      <c r="BT9" s="253">
        <f t="shared" si="11"/>
        <v>0</v>
      </c>
      <c r="BV9" s="253">
        <f>IF(Employee!$F$336&gt;A9,0,IF(Employee!$F$338&lt;A9,0,IF(Employee!$S$340&lt;=A9,0,IF(Employee!$S$339&lt;Employee!$F$336,0,Employee!$M$339))))</f>
        <v>0</v>
      </c>
      <c r="BW9" s="253">
        <f>IF(Employee!$F$336&gt;A9,0,IF(Employee!$F$338&lt;A9,0,IF(Employee!$S$341&lt;=A9,0,IF(Employee!$S$340&lt;Employee!$F$336,0,Employee!$M$340))))</f>
        <v>0</v>
      </c>
      <c r="BX9" s="253">
        <f>IF(Employee!$F$336&gt;A9,0,IF(Employee!$F$338&lt;A9,0,IF(Employee!$S$342&lt;=A9,0,IF(Employee!$S$341&lt;Employee!$F$336,0,Employee!$M$341))))</f>
        <v>0</v>
      </c>
      <c r="BY9" s="253">
        <f>IF(Employee!$F$336&gt;A9,0,IF(Employee!$F$338&lt;A9,0,IF(Employee!$S$342&lt;Employee!$F$336,0,Employee!$M$342)))</f>
        <v>0</v>
      </c>
      <c r="BZ9" s="253">
        <f t="shared" si="12"/>
        <v>0</v>
      </c>
      <c r="CB9" s="253">
        <f>IF(Employee!$F$362&gt;A9,0,IF(Employee!$F$364&lt;A9,0,IF(Employee!$S$366&lt;=A9,0,IF(Employee!$S$365&lt;Employee!$F$362,0,Employee!$M$365))))</f>
        <v>0</v>
      </c>
      <c r="CC9" s="253">
        <f>IF(Employee!$F$362&gt;A9,0,IF(Employee!$F$364&lt;A9,0,IF(Employee!$S$367&lt;=A9,0,IF(Employee!$S$366&lt;Employee!$F$362,0,Employee!$M$366))))</f>
        <v>0</v>
      </c>
      <c r="CD9" s="253">
        <f>IF(Employee!$F$362&gt;A9,0,IF(Employee!$F$364&lt;A9,0,IF(Employee!$S$368&lt;=A9,0,IF(Employee!$S$367&lt;Employee!$F$362,0,Employee!$M$367))))</f>
        <v>0</v>
      </c>
      <c r="CE9" s="253">
        <f>IF(Employee!$F$362&gt;A9,0,IF(Employee!$F$364&lt;A9,0,IF(Employee!$S$368&lt;Employee!$F$362,0,Employee!$M$368)))</f>
        <v>0</v>
      </c>
      <c r="CF9" s="253">
        <f t="shared" si="13"/>
        <v>0</v>
      </c>
      <c r="CH9" s="253">
        <f>IF(Employee!$F$388&gt;A9,0,IF(Employee!$F$390&lt;A9,0,IF(Employee!$S$392&lt;=A9,0,IF(Employee!$S$391&lt;Employee!$F$388,0,Employee!$M$391))))</f>
        <v>0</v>
      </c>
      <c r="CI9" s="253">
        <f>IF(Employee!$F$388&gt;A9,0,IF(Employee!$F$390&lt;A9,0,IF(Employee!$S$393&lt;=A9,0,IF(Employee!$S$392&lt;Employee!$F$388,0,Employee!$M$392))))</f>
        <v>0</v>
      </c>
      <c r="CJ9" s="253">
        <f>IF(Employee!$F$388&gt;A9,0,IF(Employee!$F$390&lt;A9,0,IF(Employee!$S$394&lt;=A9,0,IF(Employee!$S$393&lt;Employee!$F$388,0,Employee!$M$393))))</f>
        <v>0</v>
      </c>
      <c r="CK9" s="253">
        <f>IF(Employee!$F$388&gt;A9,0,IF(Employee!$F$390&lt;A9,0,IF(Employee!$S$394&lt;Employee!$F$388,0,Employee!$M$394)))</f>
        <v>0</v>
      </c>
      <c r="CL9" s="253">
        <f t="shared" si="14"/>
        <v>0</v>
      </c>
      <c r="CN9" s="253">
        <f>IF(Employee!$F$414&gt;A9,0,IF(Employee!$F$416&lt;A9,0,IF(Employee!$S$418&lt;=A9,0,IF(Employee!$S$417&lt;Employee!$F$414,0,Employee!$M$417))))</f>
        <v>0</v>
      </c>
      <c r="CO9" s="253">
        <f>IF(Employee!$F$414&gt;A9,0,IF(Employee!$F$416&lt;A9,0,IF(Employee!$S$419&lt;=A9,0,IF(Employee!$S$418&lt;Employee!$F$414,0,Employee!$M$418))))</f>
        <v>0</v>
      </c>
      <c r="CP9" s="253">
        <f>IF(Employee!$F$414&gt;A9,0,IF(Employee!$F$416&lt;A9,0,IF(Employee!$S$420&lt;=A9,0,IF(Employee!$S$419&lt;Employee!$F$414,0,Employee!$M$419))))</f>
        <v>0</v>
      </c>
      <c r="CQ9" s="253">
        <f>IF(Employee!$F$414&gt;A9,0,IF(Employee!$F$416&lt;A9,0,IF(Employee!$S$420&lt;Employee!$F$414,0,Employee!$M$420)))</f>
        <v>0</v>
      </c>
      <c r="CR9" s="253">
        <f t="shared" si="15"/>
        <v>0</v>
      </c>
      <c r="CT9" s="253">
        <f>IF(Employee!$F$440&gt;A9,0,IF(Employee!$F$442&lt;A9,0,IF(Employee!$S$444&lt;=A9,0,IF(Employee!$S$443&lt;Employee!$F$440,0,Employee!$M$443))))</f>
        <v>0</v>
      </c>
      <c r="CU9" s="253">
        <f>IF(Employee!$F$440&gt;A9,0,IF(Employee!$F$442&lt;A9,0,IF(Employee!$S$445&lt;=A9,0,IF(Employee!$S$444&lt;Employee!$F$440,0,Employee!$M$444))))</f>
        <v>0</v>
      </c>
      <c r="CV9" s="253">
        <f>IF(Employee!$F$440&gt;A9,0,IF(Employee!$F$442&lt;A9,0,IF(Employee!$S$446&lt;=A9,0,IF(Employee!$S$445&lt;Employee!$F$440,0,Employee!$M$445))))</f>
        <v>0</v>
      </c>
      <c r="CW9" s="253">
        <f>IF(Employee!$F$440&gt;A9,0,IF(Employee!$F$442&lt;A9,0,IF(Employee!$S$446&lt;Employee!$F$440,0,Employee!$M$446)))</f>
        <v>0</v>
      </c>
      <c r="CX9" s="253">
        <f t="shared" si="16"/>
        <v>0</v>
      </c>
      <c r="CZ9" s="253">
        <f>IF(Employee!$F$466&gt;A9,0,IF(Employee!$F$468&lt;A9,0,IF(Employee!$S$470&lt;=A9,0,IF(Employee!$S$469&lt;Employee!$F$466,0,Employee!$M$469))))</f>
        <v>0</v>
      </c>
      <c r="DA9" s="253">
        <f>IF(Employee!$F$466&gt;A9,0,IF(Employee!$F$468&lt;A9,0,IF(Employee!$S$471&lt;=A9,0,IF(Employee!$S$470&lt;Employee!$F$466,0,Employee!$M$470))))</f>
        <v>0</v>
      </c>
      <c r="DB9" s="253">
        <f>IF(Employee!$F$466&gt;A9,0,IF(Employee!$F$468&lt;A9,0,IF(Employee!$S$472&lt;=A9,0,IF(Employee!$S$471&lt;Employee!$F$466,0,Employee!$M$471))))</f>
        <v>0</v>
      </c>
      <c r="DC9" s="253">
        <f>IF(Employee!$F$466&gt;A9,0,IF(Employee!$F$468&lt;A9,0,IF(Employee!$S$472&lt;Employee!$F$466,0,Employee!$M$472)))</f>
        <v>0</v>
      </c>
      <c r="DD9" s="253">
        <f t="shared" si="17"/>
        <v>0</v>
      </c>
      <c r="DF9" s="253">
        <f>IF(Employee!$F$492&gt;A9,0,IF(Employee!$F$494&lt;A9,0,IF(Employee!$S$496&lt;=A9,0,IF(Employee!$S$495&lt;Employee!$F$492,0,Employee!$M$495))))</f>
        <v>0</v>
      </c>
      <c r="DG9" s="253">
        <f>IF(Employee!$F$492&gt;A9,0,IF(Employee!$F$494&lt;A9,0,IF(Employee!$S$497&lt;=A9,0,IF(Employee!$S$496&lt;Employee!$F$492,0,Employee!$M$496))))</f>
        <v>0</v>
      </c>
      <c r="DH9" s="253">
        <f>IF(Employee!$F$492&gt;A9,0,IF(Employee!$F$494&lt;A9,0,IF(Employee!$S$498&lt;=A9,0,IF(Employee!$S$497&lt;Employee!$F$492,0,Employee!$M$497))))</f>
        <v>0</v>
      </c>
      <c r="DI9" s="253">
        <f>IF(Employee!$F$492&gt;A9,0,IF(Employee!$F$494&lt;A9,0,IF(Employee!$S$498&lt;Employee!$F$492,0,Employee!$M$498)))</f>
        <v>0</v>
      </c>
      <c r="DJ9" s="253">
        <f t="shared" si="18"/>
        <v>0</v>
      </c>
      <c r="DL9" s="253">
        <f>IF(Employee!$F$518&gt;A9,0,IF(Employee!$F$520&lt;A9,0,IF(Employee!$S$522&lt;=A9,0,IF(Employee!$S$521&lt;Employee!$F$518,0,Employee!$M$521))))</f>
        <v>0</v>
      </c>
      <c r="DM9" s="253">
        <f>IF(Employee!$F$518&gt;A9,0,IF(Employee!$F$520&lt;A9,0,IF(Employee!$S$523&lt;=A9,0,IF(Employee!$S$522&lt;Employee!$F$518,0,Employee!$M$522))))</f>
        <v>0</v>
      </c>
      <c r="DN9" s="253">
        <f>IF(Employee!$F$518&gt;A9,0,IF(Employee!$F$520&lt;A9,0,IF(Employee!$S$524&lt;=A9,0,IF(Employee!$S$523&lt;Employee!$F$518,0,Employee!$M$523))))</f>
        <v>0</v>
      </c>
      <c r="DO9" s="253">
        <f>IF(Employee!$F$518&gt;A9,0,IF(Employee!$F$520&lt;A9,0,IF(Employee!$S$524&lt;Employee!$F$518,0,Employee!$M$524)))</f>
        <v>0</v>
      </c>
      <c r="DP9" s="253">
        <f t="shared" si="19"/>
        <v>0</v>
      </c>
    </row>
    <row r="10" spans="1:120" x14ac:dyDescent="0.2">
      <c r="A10" s="253">
        <v>9</v>
      </c>
      <c r="B10" s="253">
        <f>IF(Employee!$F$24&gt;A10,0,IF(Employee!$F$26&lt;A10,0,IF(Employee!$S$28&lt;=A10,0,IF(Employee!$S$27&lt;Employee!$F$24,0,Employee!$M$27))))</f>
        <v>0</v>
      </c>
      <c r="C10" s="253">
        <f>IF(Employee!$F$24&gt;A10,0,IF(Employee!$F$26&lt;A10,0,IF(Employee!$S$29&lt;=A10,0,IF(Employee!$S$28&lt;Employee!$F$24,0,Employee!$M$28))))</f>
        <v>0</v>
      </c>
      <c r="D10" s="253">
        <f>IF(Employee!$F$24&gt;A10,0,IF(Employee!$F$26&lt;A10,0,IF(Employee!$S$30&lt;=A10,0,IF(Employee!$S$29&lt;Employee!$F$24,0,Employee!$M$29))))</f>
        <v>0</v>
      </c>
      <c r="E10" s="253">
        <f>IF(Employee!$F$24&gt;A10,0,IF(Employee!$F$26&lt;A10,0,IF(Employee!$S$30&lt;Employee!$F$24,0,Employee!$M$30)))</f>
        <v>0</v>
      </c>
      <c r="F10" s="253">
        <f t="shared" si="0"/>
        <v>0</v>
      </c>
      <c r="H10" s="253">
        <f>IF(Employee!$F$50&gt;A10,0,IF(Employee!$F$52&lt;A10,0,IF(Employee!$S$54&lt;=A10,0,IF(Employee!$S$53&lt;Employee!$F$50,0,Employee!$M$53))))</f>
        <v>0</v>
      </c>
      <c r="I10" s="253">
        <f>IF(Employee!$F$50&gt;A10,0,IF(Employee!$F$52&lt;A10,0,IF(Employee!$S$55&lt;=A10,0,IF(Employee!$S$54&lt;Employee!$F$50,0,Employee!$M$54))))</f>
        <v>0</v>
      </c>
      <c r="J10" s="253">
        <f>IF(Employee!$F$50&gt;A10,0,IF(Employee!$F$52&lt;A10,0,IF(Employee!$S$56&lt;=A10,0,IF(Employee!$S$55&lt;Employee!$F$50,0,Employee!$M$55))))</f>
        <v>0</v>
      </c>
      <c r="K10" s="253">
        <f>IF(Employee!$F$50&gt;A10,0,IF(Employee!$F$52&lt;A10,0,IF(Employee!$S$56&lt;Employee!$F$50,0,Employee!$M$56)))</f>
        <v>0</v>
      </c>
      <c r="L10" s="253">
        <f t="shared" si="1"/>
        <v>0</v>
      </c>
      <c r="N10" s="253">
        <f>IF(Employee!$F$76&gt;A10,0,IF(Employee!$F$78&lt;A10,0,IF(Employee!$S$80&lt;=A10,0,IF(Employee!$S$79&lt;Employee!$F$76,0,Employee!$M$79))))</f>
        <v>0</v>
      </c>
      <c r="O10" s="253">
        <f>IF(Employee!$F$76&gt;A10,0,IF(Employee!$F$78&lt;A10,0,IF(Employee!$S$81&lt;=A10,0,IF(Employee!$S$80&lt;Employee!$F$76,0,Employee!$M$80))))</f>
        <v>0</v>
      </c>
      <c r="P10" s="253">
        <f>IF(Employee!$F$76&gt;A10,0,IF(Employee!$F$78&lt;A10,0,IF(Employee!$S$82&lt;=A10,0,IF(Employee!$S$81&lt;Employee!$F$76,0,Employee!$M$81))))</f>
        <v>0</v>
      </c>
      <c r="Q10" s="253">
        <f>IF(Employee!$F$76&gt;A10,0,IF(Employee!$F$78&lt;A10,0,IF(Employee!$S$82&lt;Employee!$F$76,0,Employee!$M$82)))</f>
        <v>0</v>
      </c>
      <c r="R10" s="253">
        <f t="shared" si="2"/>
        <v>0</v>
      </c>
      <c r="T10" s="253">
        <f>IF(Employee!$F$102&gt;A10,0,IF(Employee!$F$104&lt;A10,0,IF(Employee!$S$106&lt;=A10,0,IF(Employee!$S$105&lt;Employee!$F$102,0,Employee!$M$105))))</f>
        <v>0</v>
      </c>
      <c r="U10" s="253">
        <f>IF(Employee!$F$102&gt;A10,0,IF(Employee!$F$104&lt;A10,0,IF(Employee!$S$107&lt;=A10,0,IF(Employee!$S$106&lt;Employee!$F$102,0,Employee!$M$106))))</f>
        <v>0</v>
      </c>
      <c r="V10" s="253">
        <f>IF(Employee!$F$102&gt;A10,0,IF(Employee!$F$104&lt;A10,0,IF(Employee!$S$108&lt;=A10,0,IF(Employee!$S$107&lt;Employee!$F$102,0,Employee!$M$107))))</f>
        <v>0</v>
      </c>
      <c r="W10" s="253">
        <f>IF(Employee!$F$102&gt;A10,0,IF(Employee!$F$104&lt;A10,0,IF(Employee!$S$108&lt;Employee!$F$102,0,Employee!$M$108)))</f>
        <v>0</v>
      </c>
      <c r="X10" s="253">
        <f t="shared" si="3"/>
        <v>0</v>
      </c>
      <c r="Z10" s="253">
        <f>IF(Employee!$F$128&gt;A10,0,IF(Employee!$F$130&lt;A10,0,IF(Employee!$S$132&lt;=A10,0,IF(Employee!$S$131&lt;Employee!$F$128,0,Employee!$M$131))))</f>
        <v>0</v>
      </c>
      <c r="AA10" s="253">
        <f>IF(Employee!$F$128&gt;A10,0,IF(Employee!$F$130&lt;A10,0,IF(Employee!$S$133&lt;=A10,0,IF(Employee!$S$132&lt;Employee!$F$128,0,Employee!$M$132))))</f>
        <v>0</v>
      </c>
      <c r="AB10" s="253">
        <f>IF(Employee!$F$128&gt;A10,0,IF(Employee!$F$130&lt;A10,0,IF(Employee!$S$134&lt;=A10,0,IF(Employee!$S$133&lt;Employee!$F$128,0,Employee!$M$133))))</f>
        <v>0</v>
      </c>
      <c r="AC10" s="253">
        <f>IF(Employee!$F$128&gt;A10,0,IF(Employee!$F$130&lt;A10,0,IF(Employee!$S$134&lt;Employee!$F$128,0,Employee!$M$134)))</f>
        <v>0</v>
      </c>
      <c r="AD10" s="253">
        <f t="shared" si="4"/>
        <v>0</v>
      </c>
      <c r="AF10" s="253">
        <f>IF(Employee!$F$154&gt;A10,0,IF(Employee!$F$156&lt;A10,0,IF(Employee!$S$158&lt;=A10,0,IF(Employee!$S$157&lt;Employee!$F$154,0,Employee!$M$157))))</f>
        <v>0</v>
      </c>
      <c r="AG10" s="253">
        <f>IF(Employee!$F$154&gt;A10,0,IF(Employee!$F$156&lt;A10,0,IF(Employee!$S$159&lt;=A10,0,IF(Employee!$S$158&lt;Employee!$F$154,0,Employee!$M$158))))</f>
        <v>0</v>
      </c>
      <c r="AH10" s="253">
        <f>IF(Employee!$F$154&gt;A10,0,IF(Employee!$F$156&lt;A10,0,IF(Employee!$S$160&lt;=A10,0,IF(Employee!$S$159&lt;Employee!$F$154,0,Employee!$M$159))))</f>
        <v>0</v>
      </c>
      <c r="AI10" s="253">
        <f>IF(Employee!$F$154&gt;A10,0,IF(Employee!$F$156&lt;A10,0,IF(Employee!$S$160&lt;Employee!$F$154,0,Employee!$M$160)))</f>
        <v>0</v>
      </c>
      <c r="AJ10" s="253">
        <f t="shared" si="5"/>
        <v>0</v>
      </c>
      <c r="AL10" s="253">
        <f>IF(Employee!$F$180&gt;A10,0,IF(Employee!$F$182&lt;A10,0,IF(Employee!$S$184&lt;=A10,0,IF(Employee!$S$183&lt;Employee!$F$180,0,Employee!$M$183))))</f>
        <v>0</v>
      </c>
      <c r="AM10" s="253">
        <f>IF(Employee!$F$180&gt;A10,0,IF(Employee!$F$182&lt;A10,0,IF(Employee!$S$185&lt;=A10,0,IF(Employee!$S$184&lt;Employee!$F$180,0,Employee!$M$184))))</f>
        <v>0</v>
      </c>
      <c r="AN10" s="253">
        <f>IF(Employee!$F$180&gt;A10,0,IF(Employee!$F$182&lt;A10,0,IF(Employee!$S$186&lt;=A10,0,IF(Employee!$S$185&lt;Employee!$F$180,0,Employee!$M$185))))</f>
        <v>0</v>
      </c>
      <c r="AO10" s="253">
        <f>IF(Employee!$F$180&gt;A10,0,IF(Employee!$F$182&lt;A10,0,IF(Employee!$S$186&lt;Employee!$F$180,0,Employee!$M$186)))</f>
        <v>0</v>
      </c>
      <c r="AP10" s="253">
        <f t="shared" si="6"/>
        <v>0</v>
      </c>
      <c r="AR10" s="253">
        <f>IF(Employee!$F$206&gt;A10,0,IF(Employee!$F$208&lt;A10,0,IF(Employee!$S$210&lt;=A10,0,IF(Employee!$S$209&lt;Employee!$F$206,0,Employee!$M$209))))</f>
        <v>0</v>
      </c>
      <c r="AS10" s="253">
        <f>IF(Employee!$F$206&gt;A10,0,IF(Employee!$F$208&lt;A10,0,IF(Employee!$S$211&lt;=A10,0,IF(Employee!$S$210&lt;Employee!$F$206,0,Employee!$M$210))))</f>
        <v>0</v>
      </c>
      <c r="AT10" s="253">
        <f>IF(Employee!$F$206&gt;A10,0,IF(Employee!$F$208&lt;A10,0,IF(Employee!$S$212&lt;=A10,0,IF(Employee!$S$211&lt;Employee!$F$206,0,Employee!$M$211))))</f>
        <v>0</v>
      </c>
      <c r="AU10" s="253">
        <f>IF(Employee!$F$206&gt;A10,0,IF(Employee!$F$208&lt;A10,0,IF(Employee!$S$212&lt;Employee!$F$206,0,Employee!$M$212)))</f>
        <v>0</v>
      </c>
      <c r="AV10" s="253">
        <f t="shared" si="7"/>
        <v>0</v>
      </c>
      <c r="AX10" s="253">
        <f>IF(Employee!$F$232&gt;A10,0,IF(Employee!$F$234&lt;A10,0,IF(Employee!$S$236&lt;=A10,0,IF(Employee!$S$235&lt;Employee!$F$232,0,Employee!$M$235))))</f>
        <v>0</v>
      </c>
      <c r="AY10" s="253">
        <f>IF(Employee!$F$232&gt;A10,0,IF(Employee!$F$234&lt;A10,0,IF(Employee!$S$237&lt;=A10,0,IF(Employee!$S$236&lt;Employee!$F$232,0,Employee!$M$236))))</f>
        <v>0</v>
      </c>
      <c r="AZ10" s="253">
        <f>IF(Employee!$F$232&gt;A10,0,IF(Employee!$F$234&lt;A10,0,IF(Employee!$S$238&lt;=A10,0,IF(Employee!$S$237&lt;Employee!$F$232,0,Employee!$M$237))))</f>
        <v>0</v>
      </c>
      <c r="BA10" s="253">
        <f>IF(Employee!$F$232&gt;A10,0,IF(Employee!$F$234&lt;A10,0,IF(Employee!$S$238&lt;Employee!$F$232,0,Employee!$M$238)))</f>
        <v>0</v>
      </c>
      <c r="BB10" s="253">
        <f t="shared" si="8"/>
        <v>0</v>
      </c>
      <c r="BD10" s="253">
        <f>IF(Employee!$F$258&gt;A10,0,IF(Employee!$F$260&lt;A10,0,IF(Employee!$S$262&lt;=A10,0,IF(Employee!$S$261&lt;Employee!$F$258,0,Employee!$M$261))))</f>
        <v>0</v>
      </c>
      <c r="BE10" s="253">
        <f>IF(Employee!$F$258&gt;A10,0,IF(Employee!$F$260&lt;A10,0,IF(Employee!$S$263&lt;=A10,0,IF(Employee!$S$262&lt;Employee!$F$258,0,Employee!$M$262))))</f>
        <v>0</v>
      </c>
      <c r="BF10" s="253">
        <f>IF(Employee!$F$258&gt;A10,0,IF(Employee!$F$260&lt;A10,0,IF(Employee!$S$264&lt;=A10,0,IF(Employee!$S$263&lt;Employee!$F$258,0,Employee!$M$263))))</f>
        <v>0</v>
      </c>
      <c r="BG10" s="253">
        <f>IF(Employee!$F$258&gt;A10,0,IF(Employee!$F$260&lt;A10,0,IF(Employee!$S$264&lt;Employee!$F$258,0,Employee!$M$264)))</f>
        <v>0</v>
      </c>
      <c r="BH10" s="253">
        <f t="shared" si="9"/>
        <v>0</v>
      </c>
      <c r="BJ10" s="253">
        <f>IF(Employee!$F$284&gt;A10,0,IF(Employee!$F$286&lt;A10,0,IF(Employee!$S$288&lt;=A10,0,IF(Employee!$S$287&lt;Employee!$F$284,0,Employee!$M$287))))</f>
        <v>0</v>
      </c>
      <c r="BK10" s="253">
        <f>IF(Employee!$F$284&gt;A10,0,IF(Employee!$F$286&lt;A10,0,IF(Employee!$S$289&lt;=A10,0,IF(Employee!$S$288&lt;Employee!$F$284,0,Employee!$M$288))))</f>
        <v>0</v>
      </c>
      <c r="BL10" s="253">
        <f>IF(Employee!$F$284&gt;A10,0,IF(Employee!$F$286&lt;A10,0,IF(Employee!$S$290&lt;=A10,0,IF(Employee!$S$289&lt;Employee!$F$284,0,Employee!$M$289))))</f>
        <v>0</v>
      </c>
      <c r="BM10" s="253">
        <f>IF(Employee!$F$284&gt;A10,0,IF(Employee!$F$286&lt;A10,0,IF(Employee!$S$290&lt;Employee!$F$284,0,Employee!$M$290)))</f>
        <v>0</v>
      </c>
      <c r="BN10" s="253">
        <f t="shared" si="10"/>
        <v>0</v>
      </c>
      <c r="BP10" s="253">
        <f>IF(Employee!$F$310&gt;A10,0,IF(Employee!$F$312&lt;A10,0,IF(Employee!$S$314&lt;=A10,0,IF(Employee!$S$313&lt;Employee!$F$310,0,Employee!$M$313))))</f>
        <v>0</v>
      </c>
      <c r="BQ10" s="253">
        <f>IF(Employee!$F$310&gt;A10,0,IF(Employee!$F$312&lt;A10,0,IF(Employee!$S$315&lt;=A10,0,IF(Employee!$S$314&lt;Employee!$F$310,0,Employee!$M$314))))</f>
        <v>0</v>
      </c>
      <c r="BR10" s="253">
        <f>IF(Employee!$F$310&gt;A10,0,IF(Employee!$F$312&lt;A10,0,IF(Employee!$S$316&lt;=A10,0,IF(Employee!$S$315&lt;Employee!$F$310,0,Employee!$M$315))))</f>
        <v>0</v>
      </c>
      <c r="BS10" s="253">
        <f>IF(Employee!$F$310&gt;A10,0,IF(Employee!$F$312&lt;A10,0,IF(Employee!$S$316&lt;Employee!$F$310,0,Employee!$M$316)))</f>
        <v>0</v>
      </c>
      <c r="BT10" s="253">
        <f t="shared" si="11"/>
        <v>0</v>
      </c>
      <c r="BV10" s="253">
        <f>IF(Employee!$F$336&gt;A10,0,IF(Employee!$F$338&lt;A10,0,IF(Employee!$S$340&lt;=A10,0,IF(Employee!$S$339&lt;Employee!$F$336,0,Employee!$M$339))))</f>
        <v>0</v>
      </c>
      <c r="BW10" s="253">
        <f>IF(Employee!$F$336&gt;A10,0,IF(Employee!$F$338&lt;A10,0,IF(Employee!$S$341&lt;=A10,0,IF(Employee!$S$340&lt;Employee!$F$336,0,Employee!$M$340))))</f>
        <v>0</v>
      </c>
      <c r="BX10" s="253">
        <f>IF(Employee!$F$336&gt;A10,0,IF(Employee!$F$338&lt;A10,0,IF(Employee!$S$342&lt;=A10,0,IF(Employee!$S$341&lt;Employee!$F$336,0,Employee!$M$341))))</f>
        <v>0</v>
      </c>
      <c r="BY10" s="253">
        <f>IF(Employee!$F$336&gt;A10,0,IF(Employee!$F$338&lt;A10,0,IF(Employee!$S$342&lt;Employee!$F$336,0,Employee!$M$342)))</f>
        <v>0</v>
      </c>
      <c r="BZ10" s="253">
        <f t="shared" si="12"/>
        <v>0</v>
      </c>
      <c r="CB10" s="253">
        <f>IF(Employee!$F$362&gt;A10,0,IF(Employee!$F$364&lt;A10,0,IF(Employee!$S$366&lt;=A10,0,IF(Employee!$S$365&lt;Employee!$F$362,0,Employee!$M$365))))</f>
        <v>0</v>
      </c>
      <c r="CC10" s="253">
        <f>IF(Employee!$F$362&gt;A10,0,IF(Employee!$F$364&lt;A10,0,IF(Employee!$S$367&lt;=A10,0,IF(Employee!$S$366&lt;Employee!$F$362,0,Employee!$M$366))))</f>
        <v>0</v>
      </c>
      <c r="CD10" s="253">
        <f>IF(Employee!$F$362&gt;A10,0,IF(Employee!$F$364&lt;A10,0,IF(Employee!$S$368&lt;=A10,0,IF(Employee!$S$367&lt;Employee!$F$362,0,Employee!$M$367))))</f>
        <v>0</v>
      </c>
      <c r="CE10" s="253">
        <f>IF(Employee!$F$362&gt;A10,0,IF(Employee!$F$364&lt;A10,0,IF(Employee!$S$368&lt;Employee!$F$362,0,Employee!$M$368)))</f>
        <v>0</v>
      </c>
      <c r="CF10" s="253">
        <f t="shared" si="13"/>
        <v>0</v>
      </c>
      <c r="CH10" s="253">
        <f>IF(Employee!$F$388&gt;A10,0,IF(Employee!$F$390&lt;A10,0,IF(Employee!$S$392&lt;=A10,0,IF(Employee!$S$391&lt;Employee!$F$388,0,Employee!$M$391))))</f>
        <v>0</v>
      </c>
      <c r="CI10" s="253">
        <f>IF(Employee!$F$388&gt;A10,0,IF(Employee!$F$390&lt;A10,0,IF(Employee!$S$393&lt;=A10,0,IF(Employee!$S$392&lt;Employee!$F$388,0,Employee!$M$392))))</f>
        <v>0</v>
      </c>
      <c r="CJ10" s="253">
        <f>IF(Employee!$F$388&gt;A10,0,IF(Employee!$F$390&lt;A10,0,IF(Employee!$S$394&lt;=A10,0,IF(Employee!$S$393&lt;Employee!$F$388,0,Employee!$M$393))))</f>
        <v>0</v>
      </c>
      <c r="CK10" s="253">
        <f>IF(Employee!$F$388&gt;A10,0,IF(Employee!$F$390&lt;A10,0,IF(Employee!$S$394&lt;Employee!$F$388,0,Employee!$M$394)))</f>
        <v>0</v>
      </c>
      <c r="CL10" s="253">
        <f t="shared" si="14"/>
        <v>0</v>
      </c>
      <c r="CN10" s="253">
        <f>IF(Employee!$F$414&gt;A10,0,IF(Employee!$F$416&lt;A10,0,IF(Employee!$S$418&lt;=A10,0,IF(Employee!$S$417&lt;Employee!$F$414,0,Employee!$M$417))))</f>
        <v>0</v>
      </c>
      <c r="CO10" s="253">
        <f>IF(Employee!$F$414&gt;A10,0,IF(Employee!$F$416&lt;A10,0,IF(Employee!$S$419&lt;=A10,0,IF(Employee!$S$418&lt;Employee!$F$414,0,Employee!$M$418))))</f>
        <v>0</v>
      </c>
      <c r="CP10" s="253">
        <f>IF(Employee!$F$414&gt;A10,0,IF(Employee!$F$416&lt;A10,0,IF(Employee!$S$420&lt;=A10,0,IF(Employee!$S$419&lt;Employee!$F$414,0,Employee!$M$419))))</f>
        <v>0</v>
      </c>
      <c r="CQ10" s="253">
        <f>IF(Employee!$F$414&gt;A10,0,IF(Employee!$F$416&lt;A10,0,IF(Employee!$S$420&lt;Employee!$F$414,0,Employee!$M$420)))</f>
        <v>0</v>
      </c>
      <c r="CR10" s="253">
        <f t="shared" si="15"/>
        <v>0</v>
      </c>
      <c r="CT10" s="253">
        <f>IF(Employee!$F$440&gt;A10,0,IF(Employee!$F$442&lt;A10,0,IF(Employee!$S$444&lt;=A10,0,IF(Employee!$S$443&lt;Employee!$F$440,0,Employee!$M$443))))</f>
        <v>0</v>
      </c>
      <c r="CU10" s="253">
        <f>IF(Employee!$F$440&gt;A10,0,IF(Employee!$F$442&lt;A10,0,IF(Employee!$S$445&lt;=A10,0,IF(Employee!$S$444&lt;Employee!$F$440,0,Employee!$M$444))))</f>
        <v>0</v>
      </c>
      <c r="CV10" s="253">
        <f>IF(Employee!$F$440&gt;A10,0,IF(Employee!$F$442&lt;A10,0,IF(Employee!$S$446&lt;=A10,0,IF(Employee!$S$445&lt;Employee!$F$440,0,Employee!$M$445))))</f>
        <v>0</v>
      </c>
      <c r="CW10" s="253">
        <f>IF(Employee!$F$440&gt;A10,0,IF(Employee!$F$442&lt;A10,0,IF(Employee!$S$446&lt;Employee!$F$440,0,Employee!$M$446)))</f>
        <v>0</v>
      </c>
      <c r="CX10" s="253">
        <f t="shared" si="16"/>
        <v>0</v>
      </c>
      <c r="CZ10" s="253">
        <f>IF(Employee!$F$466&gt;A10,0,IF(Employee!$F$468&lt;A10,0,IF(Employee!$S$470&lt;=A10,0,IF(Employee!$S$469&lt;Employee!$F$466,0,Employee!$M$469))))</f>
        <v>0</v>
      </c>
      <c r="DA10" s="253">
        <f>IF(Employee!$F$466&gt;A10,0,IF(Employee!$F$468&lt;A10,0,IF(Employee!$S$471&lt;=A10,0,IF(Employee!$S$470&lt;Employee!$F$466,0,Employee!$M$470))))</f>
        <v>0</v>
      </c>
      <c r="DB10" s="253">
        <f>IF(Employee!$F$466&gt;A10,0,IF(Employee!$F$468&lt;A10,0,IF(Employee!$S$472&lt;=A10,0,IF(Employee!$S$471&lt;Employee!$F$466,0,Employee!$M$471))))</f>
        <v>0</v>
      </c>
      <c r="DC10" s="253">
        <f>IF(Employee!$F$466&gt;A10,0,IF(Employee!$F$468&lt;A10,0,IF(Employee!$S$472&lt;Employee!$F$466,0,Employee!$M$472)))</f>
        <v>0</v>
      </c>
      <c r="DD10" s="253">
        <f t="shared" si="17"/>
        <v>0</v>
      </c>
      <c r="DF10" s="253">
        <f>IF(Employee!$F$492&gt;A10,0,IF(Employee!$F$494&lt;A10,0,IF(Employee!$S$496&lt;=A10,0,IF(Employee!$S$495&lt;Employee!$F$492,0,Employee!$M$495))))</f>
        <v>0</v>
      </c>
      <c r="DG10" s="253">
        <f>IF(Employee!$F$492&gt;A10,0,IF(Employee!$F$494&lt;A10,0,IF(Employee!$S$497&lt;=A10,0,IF(Employee!$S$496&lt;Employee!$F$492,0,Employee!$M$496))))</f>
        <v>0</v>
      </c>
      <c r="DH10" s="253">
        <f>IF(Employee!$F$492&gt;A10,0,IF(Employee!$F$494&lt;A10,0,IF(Employee!$S$498&lt;=A10,0,IF(Employee!$S$497&lt;Employee!$F$492,0,Employee!$M$497))))</f>
        <v>0</v>
      </c>
      <c r="DI10" s="253">
        <f>IF(Employee!$F$492&gt;A10,0,IF(Employee!$F$494&lt;A10,0,IF(Employee!$S$498&lt;Employee!$F$492,0,Employee!$M$498)))</f>
        <v>0</v>
      </c>
      <c r="DJ10" s="253">
        <f t="shared" si="18"/>
        <v>0</v>
      </c>
      <c r="DL10" s="253">
        <f>IF(Employee!$F$518&gt;A10,0,IF(Employee!$F$520&lt;A10,0,IF(Employee!$S$522&lt;=A10,0,IF(Employee!$S$521&lt;Employee!$F$518,0,Employee!$M$521))))</f>
        <v>0</v>
      </c>
      <c r="DM10" s="253">
        <f>IF(Employee!$F$518&gt;A10,0,IF(Employee!$F$520&lt;A10,0,IF(Employee!$S$523&lt;=A10,0,IF(Employee!$S$522&lt;Employee!$F$518,0,Employee!$M$522))))</f>
        <v>0</v>
      </c>
      <c r="DN10" s="253">
        <f>IF(Employee!$F$518&gt;A10,0,IF(Employee!$F$520&lt;A10,0,IF(Employee!$S$524&lt;=A10,0,IF(Employee!$S$523&lt;Employee!$F$518,0,Employee!$M$523))))</f>
        <v>0</v>
      </c>
      <c r="DO10" s="253">
        <f>IF(Employee!$F$518&gt;A10,0,IF(Employee!$F$520&lt;A10,0,IF(Employee!$S$524&lt;Employee!$F$518,0,Employee!$M$524)))</f>
        <v>0</v>
      </c>
      <c r="DP10" s="253">
        <f t="shared" si="19"/>
        <v>0</v>
      </c>
    </row>
    <row r="11" spans="1:120" x14ac:dyDescent="0.2">
      <c r="A11" s="253">
        <v>10</v>
      </c>
      <c r="B11" s="253">
        <f>IF(Employee!$F$24&gt;A11,0,IF(Employee!$F$26&lt;A11,0,IF(Employee!$S$28&lt;=A11,0,IF(Employee!$S$27&lt;Employee!$F$24,0,Employee!$M$27))))</f>
        <v>0</v>
      </c>
      <c r="C11" s="253">
        <f>IF(Employee!$F$24&gt;A11,0,IF(Employee!$F$26&lt;A11,0,IF(Employee!$S$29&lt;=A11,0,IF(Employee!$S$28&lt;Employee!$F$24,0,Employee!$M$28))))</f>
        <v>0</v>
      </c>
      <c r="D11" s="253">
        <f>IF(Employee!$F$24&gt;A11,0,IF(Employee!$F$26&lt;A11,0,IF(Employee!$S$30&lt;=A11,0,IF(Employee!$S$29&lt;Employee!$F$24,0,Employee!$M$29))))</f>
        <v>0</v>
      </c>
      <c r="E11" s="253">
        <f>IF(Employee!$F$24&gt;A11,0,IF(Employee!$F$26&lt;A11,0,IF(Employee!$S$30&lt;Employee!$F$24,0,Employee!$M$30)))</f>
        <v>0</v>
      </c>
      <c r="F11" s="253">
        <f t="shared" si="0"/>
        <v>0</v>
      </c>
      <c r="H11" s="253">
        <f>IF(Employee!$F$50&gt;A11,0,IF(Employee!$F$52&lt;A11,0,IF(Employee!$S$54&lt;=A11,0,IF(Employee!$S$53&lt;Employee!$F$50,0,Employee!$M$53))))</f>
        <v>0</v>
      </c>
      <c r="I11" s="253">
        <f>IF(Employee!$F$50&gt;A11,0,IF(Employee!$F$52&lt;A11,0,IF(Employee!$S$55&lt;=A11,0,IF(Employee!$S$54&lt;Employee!$F$50,0,Employee!$M$54))))</f>
        <v>0</v>
      </c>
      <c r="J11" s="253">
        <f>IF(Employee!$F$50&gt;A11,0,IF(Employee!$F$52&lt;A11,0,IF(Employee!$S$56&lt;=A11,0,IF(Employee!$S$55&lt;Employee!$F$50,0,Employee!$M$55))))</f>
        <v>0</v>
      </c>
      <c r="K11" s="253">
        <f>IF(Employee!$F$50&gt;A11,0,IF(Employee!$F$52&lt;A11,0,IF(Employee!$S$56&lt;Employee!$F$50,0,Employee!$M$56)))</f>
        <v>0</v>
      </c>
      <c r="L11" s="253">
        <f t="shared" si="1"/>
        <v>0</v>
      </c>
      <c r="N11" s="253">
        <f>IF(Employee!$F$76&gt;A11,0,IF(Employee!$F$78&lt;A11,0,IF(Employee!$S$80&lt;=A11,0,IF(Employee!$S$79&lt;Employee!$F$76,0,Employee!$M$79))))</f>
        <v>0</v>
      </c>
      <c r="O11" s="253">
        <f>IF(Employee!$F$76&gt;A11,0,IF(Employee!$F$78&lt;A11,0,IF(Employee!$S$81&lt;=A11,0,IF(Employee!$S$80&lt;Employee!$F$76,0,Employee!$M$80))))</f>
        <v>0</v>
      </c>
      <c r="P11" s="253">
        <f>IF(Employee!$F$76&gt;A11,0,IF(Employee!$F$78&lt;A11,0,IF(Employee!$S$82&lt;=A11,0,IF(Employee!$S$81&lt;Employee!$F$76,0,Employee!$M$81))))</f>
        <v>0</v>
      </c>
      <c r="Q11" s="253">
        <f>IF(Employee!$F$76&gt;A11,0,IF(Employee!$F$78&lt;A11,0,IF(Employee!$S$82&lt;Employee!$F$76,0,Employee!$M$82)))</f>
        <v>0</v>
      </c>
      <c r="R11" s="253">
        <f t="shared" si="2"/>
        <v>0</v>
      </c>
      <c r="T11" s="253">
        <f>IF(Employee!$F$102&gt;A11,0,IF(Employee!$F$104&lt;A11,0,IF(Employee!$S$106&lt;=A11,0,IF(Employee!$S$105&lt;Employee!$F$102,0,Employee!$M$105))))</f>
        <v>0</v>
      </c>
      <c r="U11" s="253">
        <f>IF(Employee!$F$102&gt;A11,0,IF(Employee!$F$104&lt;A11,0,IF(Employee!$S$107&lt;=A11,0,IF(Employee!$S$106&lt;Employee!$F$102,0,Employee!$M$106))))</f>
        <v>0</v>
      </c>
      <c r="V11" s="253">
        <f>IF(Employee!$F$102&gt;A11,0,IF(Employee!$F$104&lt;A11,0,IF(Employee!$S$108&lt;=A11,0,IF(Employee!$S$107&lt;Employee!$F$102,0,Employee!$M$107))))</f>
        <v>0</v>
      </c>
      <c r="W11" s="253">
        <f>IF(Employee!$F$102&gt;A11,0,IF(Employee!$F$104&lt;A11,0,IF(Employee!$S$108&lt;Employee!$F$102,0,Employee!$M$108)))</f>
        <v>0</v>
      </c>
      <c r="X11" s="253">
        <f t="shared" si="3"/>
        <v>0</v>
      </c>
      <c r="Z11" s="253">
        <f>IF(Employee!$F$128&gt;A11,0,IF(Employee!$F$130&lt;A11,0,IF(Employee!$S$132&lt;=A11,0,IF(Employee!$S$131&lt;Employee!$F$128,0,Employee!$M$131))))</f>
        <v>0</v>
      </c>
      <c r="AA11" s="253">
        <f>IF(Employee!$F$128&gt;A11,0,IF(Employee!$F$130&lt;A11,0,IF(Employee!$S$133&lt;=A11,0,IF(Employee!$S$132&lt;Employee!$F$128,0,Employee!$M$132))))</f>
        <v>0</v>
      </c>
      <c r="AB11" s="253">
        <f>IF(Employee!$F$128&gt;A11,0,IF(Employee!$F$130&lt;A11,0,IF(Employee!$S$134&lt;=A11,0,IF(Employee!$S$133&lt;Employee!$F$128,0,Employee!$M$133))))</f>
        <v>0</v>
      </c>
      <c r="AC11" s="253">
        <f>IF(Employee!$F$128&gt;A11,0,IF(Employee!$F$130&lt;A11,0,IF(Employee!$S$134&lt;Employee!$F$128,0,Employee!$M$134)))</f>
        <v>0</v>
      </c>
      <c r="AD11" s="253">
        <f t="shared" si="4"/>
        <v>0</v>
      </c>
      <c r="AF11" s="253">
        <f>IF(Employee!$F$154&gt;A11,0,IF(Employee!$F$156&lt;A11,0,IF(Employee!$S$158&lt;=A11,0,IF(Employee!$S$157&lt;Employee!$F$154,0,Employee!$M$157))))</f>
        <v>0</v>
      </c>
      <c r="AG11" s="253">
        <f>IF(Employee!$F$154&gt;A11,0,IF(Employee!$F$156&lt;A11,0,IF(Employee!$S$159&lt;=A11,0,IF(Employee!$S$158&lt;Employee!$F$154,0,Employee!$M$158))))</f>
        <v>0</v>
      </c>
      <c r="AH11" s="253">
        <f>IF(Employee!$F$154&gt;A11,0,IF(Employee!$F$156&lt;A11,0,IF(Employee!$S$160&lt;=A11,0,IF(Employee!$S$159&lt;Employee!$F$154,0,Employee!$M$159))))</f>
        <v>0</v>
      </c>
      <c r="AI11" s="253">
        <f>IF(Employee!$F$154&gt;A11,0,IF(Employee!$F$156&lt;A11,0,IF(Employee!$S$160&lt;Employee!$F$154,0,Employee!$M$160)))</f>
        <v>0</v>
      </c>
      <c r="AJ11" s="253">
        <f t="shared" si="5"/>
        <v>0</v>
      </c>
      <c r="AL11" s="253">
        <f>IF(Employee!$F$180&gt;A11,0,IF(Employee!$F$182&lt;A11,0,IF(Employee!$S$184&lt;=A11,0,IF(Employee!$S$183&lt;Employee!$F$180,0,Employee!$M$183))))</f>
        <v>0</v>
      </c>
      <c r="AM11" s="253">
        <f>IF(Employee!$F$180&gt;A11,0,IF(Employee!$F$182&lt;A11,0,IF(Employee!$S$185&lt;=A11,0,IF(Employee!$S$184&lt;Employee!$F$180,0,Employee!$M$184))))</f>
        <v>0</v>
      </c>
      <c r="AN11" s="253">
        <f>IF(Employee!$F$180&gt;A11,0,IF(Employee!$F$182&lt;A11,0,IF(Employee!$S$186&lt;=A11,0,IF(Employee!$S$185&lt;Employee!$F$180,0,Employee!$M$185))))</f>
        <v>0</v>
      </c>
      <c r="AO11" s="253">
        <f>IF(Employee!$F$180&gt;A11,0,IF(Employee!$F$182&lt;A11,0,IF(Employee!$S$186&lt;Employee!$F$180,0,Employee!$M$186)))</f>
        <v>0</v>
      </c>
      <c r="AP11" s="253">
        <f t="shared" si="6"/>
        <v>0</v>
      </c>
      <c r="AR11" s="253">
        <f>IF(Employee!$F$206&gt;A11,0,IF(Employee!$F$208&lt;A11,0,IF(Employee!$S$210&lt;=A11,0,IF(Employee!$S$209&lt;Employee!$F$206,0,Employee!$M$209))))</f>
        <v>0</v>
      </c>
      <c r="AS11" s="253">
        <f>IF(Employee!$F$206&gt;A11,0,IF(Employee!$F$208&lt;A11,0,IF(Employee!$S$211&lt;=A11,0,IF(Employee!$S$210&lt;Employee!$F$206,0,Employee!$M$210))))</f>
        <v>0</v>
      </c>
      <c r="AT11" s="253">
        <f>IF(Employee!$F$206&gt;A11,0,IF(Employee!$F$208&lt;A11,0,IF(Employee!$S$212&lt;=A11,0,IF(Employee!$S$211&lt;Employee!$F$206,0,Employee!$M$211))))</f>
        <v>0</v>
      </c>
      <c r="AU11" s="253">
        <f>IF(Employee!$F$206&gt;A11,0,IF(Employee!$F$208&lt;A11,0,IF(Employee!$S$212&lt;Employee!$F$206,0,Employee!$M$212)))</f>
        <v>0</v>
      </c>
      <c r="AV11" s="253">
        <f t="shared" si="7"/>
        <v>0</v>
      </c>
      <c r="AX11" s="253">
        <f>IF(Employee!$F$232&gt;A11,0,IF(Employee!$F$234&lt;A11,0,IF(Employee!$S$236&lt;=A11,0,IF(Employee!$S$235&lt;Employee!$F$232,0,Employee!$M$235))))</f>
        <v>0</v>
      </c>
      <c r="AY11" s="253">
        <f>IF(Employee!$F$232&gt;A11,0,IF(Employee!$F$234&lt;A11,0,IF(Employee!$S$237&lt;=A11,0,IF(Employee!$S$236&lt;Employee!$F$232,0,Employee!$M$236))))</f>
        <v>0</v>
      </c>
      <c r="AZ11" s="253">
        <f>IF(Employee!$F$232&gt;A11,0,IF(Employee!$F$234&lt;A11,0,IF(Employee!$S$238&lt;=A11,0,IF(Employee!$S$237&lt;Employee!$F$232,0,Employee!$M$237))))</f>
        <v>0</v>
      </c>
      <c r="BA11" s="253">
        <f>IF(Employee!$F$232&gt;A11,0,IF(Employee!$F$234&lt;A11,0,IF(Employee!$S$238&lt;Employee!$F$232,0,Employee!$M$238)))</f>
        <v>0</v>
      </c>
      <c r="BB11" s="253">
        <f t="shared" si="8"/>
        <v>0</v>
      </c>
      <c r="BD11" s="253">
        <f>IF(Employee!$F$258&gt;A11,0,IF(Employee!$F$260&lt;A11,0,IF(Employee!$S$262&lt;=A11,0,IF(Employee!$S$261&lt;Employee!$F$258,0,Employee!$M$261))))</f>
        <v>0</v>
      </c>
      <c r="BE11" s="253">
        <f>IF(Employee!$F$258&gt;A11,0,IF(Employee!$F$260&lt;A11,0,IF(Employee!$S$263&lt;=A11,0,IF(Employee!$S$262&lt;Employee!$F$258,0,Employee!$M$262))))</f>
        <v>0</v>
      </c>
      <c r="BF11" s="253">
        <f>IF(Employee!$F$258&gt;A11,0,IF(Employee!$F$260&lt;A11,0,IF(Employee!$S$264&lt;=A11,0,IF(Employee!$S$263&lt;Employee!$F$258,0,Employee!$M$263))))</f>
        <v>0</v>
      </c>
      <c r="BG11" s="253">
        <f>IF(Employee!$F$258&gt;A11,0,IF(Employee!$F$260&lt;A11,0,IF(Employee!$S$264&lt;Employee!$F$258,0,Employee!$M$264)))</f>
        <v>0</v>
      </c>
      <c r="BH11" s="253">
        <f t="shared" si="9"/>
        <v>0</v>
      </c>
      <c r="BJ11" s="253">
        <f>IF(Employee!$F$284&gt;A11,0,IF(Employee!$F$286&lt;A11,0,IF(Employee!$S$288&lt;=A11,0,IF(Employee!$S$287&lt;Employee!$F$284,0,Employee!$M$287))))</f>
        <v>0</v>
      </c>
      <c r="BK11" s="253">
        <f>IF(Employee!$F$284&gt;A11,0,IF(Employee!$F$286&lt;A11,0,IF(Employee!$S$289&lt;=A11,0,IF(Employee!$S$288&lt;Employee!$F$284,0,Employee!$M$288))))</f>
        <v>0</v>
      </c>
      <c r="BL11" s="253">
        <f>IF(Employee!$F$284&gt;A11,0,IF(Employee!$F$286&lt;A11,0,IF(Employee!$S$290&lt;=A11,0,IF(Employee!$S$289&lt;Employee!$F$284,0,Employee!$M$289))))</f>
        <v>0</v>
      </c>
      <c r="BM11" s="253">
        <f>IF(Employee!$F$284&gt;A11,0,IF(Employee!$F$286&lt;A11,0,IF(Employee!$S$290&lt;Employee!$F$284,0,Employee!$M$290)))</f>
        <v>0</v>
      </c>
      <c r="BN11" s="253">
        <f t="shared" si="10"/>
        <v>0</v>
      </c>
      <c r="BP11" s="253">
        <f>IF(Employee!$F$310&gt;A11,0,IF(Employee!$F$312&lt;A11,0,IF(Employee!$S$314&lt;=A11,0,IF(Employee!$S$313&lt;Employee!$F$310,0,Employee!$M$313))))</f>
        <v>0</v>
      </c>
      <c r="BQ11" s="253">
        <f>IF(Employee!$F$310&gt;A11,0,IF(Employee!$F$312&lt;A11,0,IF(Employee!$S$315&lt;=A11,0,IF(Employee!$S$314&lt;Employee!$F$310,0,Employee!$M$314))))</f>
        <v>0</v>
      </c>
      <c r="BR11" s="253">
        <f>IF(Employee!$F$310&gt;A11,0,IF(Employee!$F$312&lt;A11,0,IF(Employee!$S$316&lt;=A11,0,IF(Employee!$S$315&lt;Employee!$F$310,0,Employee!$M$315))))</f>
        <v>0</v>
      </c>
      <c r="BS11" s="253">
        <f>IF(Employee!$F$310&gt;A11,0,IF(Employee!$F$312&lt;A11,0,IF(Employee!$S$316&lt;Employee!$F$310,0,Employee!$M$316)))</f>
        <v>0</v>
      </c>
      <c r="BT11" s="253">
        <f t="shared" si="11"/>
        <v>0</v>
      </c>
      <c r="BV11" s="253">
        <f>IF(Employee!$F$336&gt;A11,0,IF(Employee!$F$338&lt;A11,0,IF(Employee!$S$340&lt;=A11,0,IF(Employee!$S$339&lt;Employee!$F$336,0,Employee!$M$339))))</f>
        <v>0</v>
      </c>
      <c r="BW11" s="253">
        <f>IF(Employee!$F$336&gt;A11,0,IF(Employee!$F$338&lt;A11,0,IF(Employee!$S$341&lt;=A11,0,IF(Employee!$S$340&lt;Employee!$F$336,0,Employee!$M$340))))</f>
        <v>0</v>
      </c>
      <c r="BX11" s="253">
        <f>IF(Employee!$F$336&gt;A11,0,IF(Employee!$F$338&lt;A11,0,IF(Employee!$S$342&lt;=A11,0,IF(Employee!$S$341&lt;Employee!$F$336,0,Employee!$M$341))))</f>
        <v>0</v>
      </c>
      <c r="BY11" s="253">
        <f>IF(Employee!$F$336&gt;A11,0,IF(Employee!$F$338&lt;A11,0,IF(Employee!$S$342&lt;Employee!$F$336,0,Employee!$M$342)))</f>
        <v>0</v>
      </c>
      <c r="BZ11" s="253">
        <f t="shared" si="12"/>
        <v>0</v>
      </c>
      <c r="CB11" s="253">
        <f>IF(Employee!$F$362&gt;A11,0,IF(Employee!$F$364&lt;A11,0,IF(Employee!$S$366&lt;=A11,0,IF(Employee!$S$365&lt;Employee!$F$362,0,Employee!$M$365))))</f>
        <v>0</v>
      </c>
      <c r="CC11" s="253">
        <f>IF(Employee!$F$362&gt;A11,0,IF(Employee!$F$364&lt;A11,0,IF(Employee!$S$367&lt;=A11,0,IF(Employee!$S$366&lt;Employee!$F$362,0,Employee!$M$366))))</f>
        <v>0</v>
      </c>
      <c r="CD11" s="253">
        <f>IF(Employee!$F$362&gt;A11,0,IF(Employee!$F$364&lt;A11,0,IF(Employee!$S$368&lt;=A11,0,IF(Employee!$S$367&lt;Employee!$F$362,0,Employee!$M$367))))</f>
        <v>0</v>
      </c>
      <c r="CE11" s="253">
        <f>IF(Employee!$F$362&gt;A11,0,IF(Employee!$F$364&lt;A11,0,IF(Employee!$S$368&lt;Employee!$F$362,0,Employee!$M$368)))</f>
        <v>0</v>
      </c>
      <c r="CF11" s="253">
        <f t="shared" si="13"/>
        <v>0</v>
      </c>
      <c r="CH11" s="253">
        <f>IF(Employee!$F$388&gt;A11,0,IF(Employee!$F$390&lt;A11,0,IF(Employee!$S$392&lt;=A11,0,IF(Employee!$S$391&lt;Employee!$F$388,0,Employee!$M$391))))</f>
        <v>0</v>
      </c>
      <c r="CI11" s="253">
        <f>IF(Employee!$F$388&gt;A11,0,IF(Employee!$F$390&lt;A11,0,IF(Employee!$S$393&lt;=A11,0,IF(Employee!$S$392&lt;Employee!$F$388,0,Employee!$M$392))))</f>
        <v>0</v>
      </c>
      <c r="CJ11" s="253">
        <f>IF(Employee!$F$388&gt;A11,0,IF(Employee!$F$390&lt;A11,0,IF(Employee!$S$394&lt;=A11,0,IF(Employee!$S$393&lt;Employee!$F$388,0,Employee!$M$393))))</f>
        <v>0</v>
      </c>
      <c r="CK11" s="253">
        <f>IF(Employee!$F$388&gt;A11,0,IF(Employee!$F$390&lt;A11,0,IF(Employee!$S$394&lt;Employee!$F$388,0,Employee!$M$394)))</f>
        <v>0</v>
      </c>
      <c r="CL11" s="253">
        <f t="shared" si="14"/>
        <v>0</v>
      </c>
      <c r="CN11" s="253">
        <f>IF(Employee!$F$414&gt;A11,0,IF(Employee!$F$416&lt;A11,0,IF(Employee!$S$418&lt;=A11,0,IF(Employee!$S$417&lt;Employee!$F$414,0,Employee!$M$417))))</f>
        <v>0</v>
      </c>
      <c r="CO11" s="253">
        <f>IF(Employee!$F$414&gt;A11,0,IF(Employee!$F$416&lt;A11,0,IF(Employee!$S$419&lt;=A11,0,IF(Employee!$S$418&lt;Employee!$F$414,0,Employee!$M$418))))</f>
        <v>0</v>
      </c>
      <c r="CP11" s="253">
        <f>IF(Employee!$F$414&gt;A11,0,IF(Employee!$F$416&lt;A11,0,IF(Employee!$S$420&lt;=A11,0,IF(Employee!$S$419&lt;Employee!$F$414,0,Employee!$M$419))))</f>
        <v>0</v>
      </c>
      <c r="CQ11" s="253">
        <f>IF(Employee!$F$414&gt;A11,0,IF(Employee!$F$416&lt;A11,0,IF(Employee!$S$420&lt;Employee!$F$414,0,Employee!$M$420)))</f>
        <v>0</v>
      </c>
      <c r="CR11" s="253">
        <f t="shared" si="15"/>
        <v>0</v>
      </c>
      <c r="CT11" s="253">
        <f>IF(Employee!$F$440&gt;A11,0,IF(Employee!$F$442&lt;A11,0,IF(Employee!$S$444&lt;=A11,0,IF(Employee!$S$443&lt;Employee!$F$440,0,Employee!$M$443))))</f>
        <v>0</v>
      </c>
      <c r="CU11" s="253">
        <f>IF(Employee!$F$440&gt;A11,0,IF(Employee!$F$442&lt;A11,0,IF(Employee!$S$445&lt;=A11,0,IF(Employee!$S$444&lt;Employee!$F$440,0,Employee!$M$444))))</f>
        <v>0</v>
      </c>
      <c r="CV11" s="253">
        <f>IF(Employee!$F$440&gt;A11,0,IF(Employee!$F$442&lt;A11,0,IF(Employee!$S$446&lt;=A11,0,IF(Employee!$S$445&lt;Employee!$F$440,0,Employee!$M$445))))</f>
        <v>0</v>
      </c>
      <c r="CW11" s="253">
        <f>IF(Employee!$F$440&gt;A11,0,IF(Employee!$F$442&lt;A11,0,IF(Employee!$S$446&lt;Employee!$F$440,0,Employee!$M$446)))</f>
        <v>0</v>
      </c>
      <c r="CX11" s="253">
        <f t="shared" si="16"/>
        <v>0</v>
      </c>
      <c r="CZ11" s="253">
        <f>IF(Employee!$F$466&gt;A11,0,IF(Employee!$F$468&lt;A11,0,IF(Employee!$S$470&lt;=A11,0,IF(Employee!$S$469&lt;Employee!$F$466,0,Employee!$M$469))))</f>
        <v>0</v>
      </c>
      <c r="DA11" s="253">
        <f>IF(Employee!$F$466&gt;A11,0,IF(Employee!$F$468&lt;A11,0,IF(Employee!$S$471&lt;=A11,0,IF(Employee!$S$470&lt;Employee!$F$466,0,Employee!$M$470))))</f>
        <v>0</v>
      </c>
      <c r="DB11" s="253">
        <f>IF(Employee!$F$466&gt;A11,0,IF(Employee!$F$468&lt;A11,0,IF(Employee!$S$472&lt;=A11,0,IF(Employee!$S$471&lt;Employee!$F$466,0,Employee!$M$471))))</f>
        <v>0</v>
      </c>
      <c r="DC11" s="253">
        <f>IF(Employee!$F$466&gt;A11,0,IF(Employee!$F$468&lt;A11,0,IF(Employee!$S$472&lt;Employee!$F$466,0,Employee!$M$472)))</f>
        <v>0</v>
      </c>
      <c r="DD11" s="253">
        <f t="shared" si="17"/>
        <v>0</v>
      </c>
      <c r="DF11" s="253">
        <f>IF(Employee!$F$492&gt;A11,0,IF(Employee!$F$494&lt;A11,0,IF(Employee!$S$496&lt;=A11,0,IF(Employee!$S$495&lt;Employee!$F$492,0,Employee!$M$495))))</f>
        <v>0</v>
      </c>
      <c r="DG11" s="253">
        <f>IF(Employee!$F$492&gt;A11,0,IF(Employee!$F$494&lt;A11,0,IF(Employee!$S$497&lt;=A11,0,IF(Employee!$S$496&lt;Employee!$F$492,0,Employee!$M$496))))</f>
        <v>0</v>
      </c>
      <c r="DH11" s="253">
        <f>IF(Employee!$F$492&gt;A11,0,IF(Employee!$F$494&lt;A11,0,IF(Employee!$S$498&lt;=A11,0,IF(Employee!$S$497&lt;Employee!$F$492,0,Employee!$M$497))))</f>
        <v>0</v>
      </c>
      <c r="DI11" s="253">
        <f>IF(Employee!$F$492&gt;A11,0,IF(Employee!$F$494&lt;A11,0,IF(Employee!$S$498&lt;Employee!$F$492,0,Employee!$M$498)))</f>
        <v>0</v>
      </c>
      <c r="DJ11" s="253">
        <f t="shared" si="18"/>
        <v>0</v>
      </c>
      <c r="DL11" s="253">
        <f>IF(Employee!$F$518&gt;A11,0,IF(Employee!$F$520&lt;A11,0,IF(Employee!$S$522&lt;=A11,0,IF(Employee!$S$521&lt;Employee!$F$518,0,Employee!$M$521))))</f>
        <v>0</v>
      </c>
      <c r="DM11" s="253">
        <f>IF(Employee!$F$518&gt;A11,0,IF(Employee!$F$520&lt;A11,0,IF(Employee!$S$523&lt;=A11,0,IF(Employee!$S$522&lt;Employee!$F$518,0,Employee!$M$522))))</f>
        <v>0</v>
      </c>
      <c r="DN11" s="253">
        <f>IF(Employee!$F$518&gt;A11,0,IF(Employee!$F$520&lt;A11,0,IF(Employee!$S$524&lt;=A11,0,IF(Employee!$S$523&lt;Employee!$F$518,0,Employee!$M$523))))</f>
        <v>0</v>
      </c>
      <c r="DO11" s="253">
        <f>IF(Employee!$F$518&gt;A11,0,IF(Employee!$F$520&lt;A11,0,IF(Employee!$S$524&lt;Employee!$F$518,0,Employee!$M$524)))</f>
        <v>0</v>
      </c>
      <c r="DP11" s="253">
        <f t="shared" si="19"/>
        <v>0</v>
      </c>
    </row>
    <row r="12" spans="1:120" x14ac:dyDescent="0.2">
      <c r="A12" s="253">
        <v>11</v>
      </c>
      <c r="B12" s="253">
        <f>IF(Employee!$F$24&gt;A12,0,IF(Employee!$F$26&lt;A12,0,IF(Employee!$S$28&lt;=A12,0,IF(Employee!$S$27&lt;Employee!$F$24,0,Employee!$M$27))))</f>
        <v>0</v>
      </c>
      <c r="C12" s="253">
        <f>IF(Employee!$F$24&gt;A12,0,IF(Employee!$F$26&lt;A12,0,IF(Employee!$S$29&lt;=A12,0,IF(Employee!$S$28&lt;Employee!$F$24,0,Employee!$M$28))))</f>
        <v>0</v>
      </c>
      <c r="D12" s="253">
        <f>IF(Employee!$F$24&gt;A12,0,IF(Employee!$F$26&lt;A12,0,IF(Employee!$S$30&lt;=A12,0,IF(Employee!$S$29&lt;Employee!$F$24,0,Employee!$M$29))))</f>
        <v>0</v>
      </c>
      <c r="E12" s="253">
        <f>IF(Employee!$F$24&gt;A12,0,IF(Employee!$F$26&lt;A12,0,IF(Employee!$S$30&lt;Employee!$F$24,0,Employee!$M$30)))</f>
        <v>0</v>
      </c>
      <c r="F12" s="253">
        <f t="shared" si="0"/>
        <v>0</v>
      </c>
      <c r="H12" s="253">
        <f>IF(Employee!$F$50&gt;A12,0,IF(Employee!$F$52&lt;A12,0,IF(Employee!$S$54&lt;=A12,0,IF(Employee!$S$53&lt;Employee!$F$50,0,Employee!$M$53))))</f>
        <v>0</v>
      </c>
      <c r="I12" s="253">
        <f>IF(Employee!$F$50&gt;A12,0,IF(Employee!$F$52&lt;A12,0,IF(Employee!$S$55&lt;=A12,0,IF(Employee!$S$54&lt;Employee!$F$50,0,Employee!$M$54))))</f>
        <v>0</v>
      </c>
      <c r="J12" s="253">
        <f>IF(Employee!$F$50&gt;A12,0,IF(Employee!$F$52&lt;A12,0,IF(Employee!$S$56&lt;=A12,0,IF(Employee!$S$55&lt;Employee!$F$50,0,Employee!$M$55))))</f>
        <v>0</v>
      </c>
      <c r="K12" s="253">
        <f>IF(Employee!$F$50&gt;A12,0,IF(Employee!$F$52&lt;A12,0,IF(Employee!$S$56&lt;Employee!$F$50,0,Employee!$M$56)))</f>
        <v>0</v>
      </c>
      <c r="L12" s="253">
        <f t="shared" si="1"/>
        <v>0</v>
      </c>
      <c r="N12" s="253">
        <f>IF(Employee!$F$76&gt;A12,0,IF(Employee!$F$78&lt;A12,0,IF(Employee!$S$80&lt;=A12,0,IF(Employee!$S$79&lt;Employee!$F$76,0,Employee!$M$79))))</f>
        <v>0</v>
      </c>
      <c r="O12" s="253">
        <f>IF(Employee!$F$76&gt;A12,0,IF(Employee!$F$78&lt;A12,0,IF(Employee!$S$81&lt;=A12,0,IF(Employee!$S$80&lt;Employee!$F$76,0,Employee!$M$80))))</f>
        <v>0</v>
      </c>
      <c r="P12" s="253">
        <f>IF(Employee!$F$76&gt;A12,0,IF(Employee!$F$78&lt;A12,0,IF(Employee!$S$82&lt;=A12,0,IF(Employee!$S$81&lt;Employee!$F$76,0,Employee!$M$81))))</f>
        <v>0</v>
      </c>
      <c r="Q12" s="253">
        <f>IF(Employee!$F$76&gt;A12,0,IF(Employee!$F$78&lt;A12,0,IF(Employee!$S$82&lt;Employee!$F$76,0,Employee!$M$82)))</f>
        <v>0</v>
      </c>
      <c r="R12" s="253">
        <f t="shared" si="2"/>
        <v>0</v>
      </c>
      <c r="T12" s="253">
        <f>IF(Employee!$F$102&gt;A12,0,IF(Employee!$F$104&lt;A12,0,IF(Employee!$S$106&lt;=A12,0,IF(Employee!$S$105&lt;Employee!$F$102,0,Employee!$M$105))))</f>
        <v>0</v>
      </c>
      <c r="U12" s="253">
        <f>IF(Employee!$F$102&gt;A12,0,IF(Employee!$F$104&lt;A12,0,IF(Employee!$S$107&lt;=A12,0,IF(Employee!$S$106&lt;Employee!$F$102,0,Employee!$M$106))))</f>
        <v>0</v>
      </c>
      <c r="V12" s="253">
        <f>IF(Employee!$F$102&gt;A12,0,IF(Employee!$F$104&lt;A12,0,IF(Employee!$S$108&lt;=A12,0,IF(Employee!$S$107&lt;Employee!$F$102,0,Employee!$M$107))))</f>
        <v>0</v>
      </c>
      <c r="W12" s="253">
        <f>IF(Employee!$F$102&gt;A12,0,IF(Employee!$F$104&lt;A12,0,IF(Employee!$S$108&lt;Employee!$F$102,0,Employee!$M$108)))</f>
        <v>0</v>
      </c>
      <c r="X12" s="253">
        <f t="shared" si="3"/>
        <v>0</v>
      </c>
      <c r="Z12" s="253">
        <f>IF(Employee!$F$128&gt;A12,0,IF(Employee!$F$130&lt;A12,0,IF(Employee!$S$132&lt;=A12,0,IF(Employee!$S$131&lt;Employee!$F$128,0,Employee!$M$131))))</f>
        <v>0</v>
      </c>
      <c r="AA12" s="253">
        <f>IF(Employee!$F$128&gt;A12,0,IF(Employee!$F$130&lt;A12,0,IF(Employee!$S$133&lt;=A12,0,IF(Employee!$S$132&lt;Employee!$F$128,0,Employee!$M$132))))</f>
        <v>0</v>
      </c>
      <c r="AB12" s="253">
        <f>IF(Employee!$F$128&gt;A12,0,IF(Employee!$F$130&lt;A12,0,IF(Employee!$S$134&lt;=A12,0,IF(Employee!$S$133&lt;Employee!$F$128,0,Employee!$M$133))))</f>
        <v>0</v>
      </c>
      <c r="AC12" s="253">
        <f>IF(Employee!$F$128&gt;A12,0,IF(Employee!$F$130&lt;A12,0,IF(Employee!$S$134&lt;Employee!$F$128,0,Employee!$M$134)))</f>
        <v>0</v>
      </c>
      <c r="AD12" s="253">
        <f t="shared" si="4"/>
        <v>0</v>
      </c>
      <c r="AF12" s="253">
        <f>IF(Employee!$F$154&gt;A12,0,IF(Employee!$F$156&lt;A12,0,IF(Employee!$S$158&lt;=A12,0,IF(Employee!$S$157&lt;Employee!$F$154,0,Employee!$M$157))))</f>
        <v>0</v>
      </c>
      <c r="AG12" s="253">
        <f>IF(Employee!$F$154&gt;A12,0,IF(Employee!$F$156&lt;A12,0,IF(Employee!$S$159&lt;=A12,0,IF(Employee!$S$158&lt;Employee!$F$154,0,Employee!$M$158))))</f>
        <v>0</v>
      </c>
      <c r="AH12" s="253">
        <f>IF(Employee!$F$154&gt;A12,0,IF(Employee!$F$156&lt;A12,0,IF(Employee!$S$160&lt;=A12,0,IF(Employee!$S$159&lt;Employee!$F$154,0,Employee!$M$159))))</f>
        <v>0</v>
      </c>
      <c r="AI12" s="253">
        <f>IF(Employee!$F$154&gt;A12,0,IF(Employee!$F$156&lt;A12,0,IF(Employee!$S$160&lt;Employee!$F$154,0,Employee!$M$160)))</f>
        <v>0</v>
      </c>
      <c r="AJ12" s="253">
        <f t="shared" si="5"/>
        <v>0</v>
      </c>
      <c r="AL12" s="253">
        <f>IF(Employee!$F$180&gt;A12,0,IF(Employee!$F$182&lt;A12,0,IF(Employee!$S$184&lt;=A12,0,IF(Employee!$S$183&lt;Employee!$F$180,0,Employee!$M$183))))</f>
        <v>0</v>
      </c>
      <c r="AM12" s="253">
        <f>IF(Employee!$F$180&gt;A12,0,IF(Employee!$F$182&lt;A12,0,IF(Employee!$S$185&lt;=A12,0,IF(Employee!$S$184&lt;Employee!$F$180,0,Employee!$M$184))))</f>
        <v>0</v>
      </c>
      <c r="AN12" s="253">
        <f>IF(Employee!$F$180&gt;A12,0,IF(Employee!$F$182&lt;A12,0,IF(Employee!$S$186&lt;=A12,0,IF(Employee!$S$185&lt;Employee!$F$180,0,Employee!$M$185))))</f>
        <v>0</v>
      </c>
      <c r="AO12" s="253">
        <f>IF(Employee!$F$180&gt;A12,0,IF(Employee!$F$182&lt;A12,0,IF(Employee!$S$186&lt;Employee!$F$180,0,Employee!$M$186)))</f>
        <v>0</v>
      </c>
      <c r="AP12" s="253">
        <f t="shared" si="6"/>
        <v>0</v>
      </c>
      <c r="AR12" s="253">
        <f>IF(Employee!$F$206&gt;A12,0,IF(Employee!$F$208&lt;A12,0,IF(Employee!$S$210&lt;=A12,0,IF(Employee!$S$209&lt;Employee!$F$206,0,Employee!$M$209))))</f>
        <v>0</v>
      </c>
      <c r="AS12" s="253">
        <f>IF(Employee!$F$206&gt;A12,0,IF(Employee!$F$208&lt;A12,0,IF(Employee!$S$211&lt;=A12,0,IF(Employee!$S$210&lt;Employee!$F$206,0,Employee!$M$210))))</f>
        <v>0</v>
      </c>
      <c r="AT12" s="253">
        <f>IF(Employee!$F$206&gt;A12,0,IF(Employee!$F$208&lt;A12,0,IF(Employee!$S$212&lt;=A12,0,IF(Employee!$S$211&lt;Employee!$F$206,0,Employee!$M$211))))</f>
        <v>0</v>
      </c>
      <c r="AU12" s="253">
        <f>IF(Employee!$F$206&gt;A12,0,IF(Employee!$F$208&lt;A12,0,IF(Employee!$S$212&lt;Employee!$F$206,0,Employee!$M$212)))</f>
        <v>0</v>
      </c>
      <c r="AV12" s="253">
        <f t="shared" si="7"/>
        <v>0</v>
      </c>
      <c r="AX12" s="253">
        <f>IF(Employee!$F$232&gt;A12,0,IF(Employee!$F$234&lt;A12,0,IF(Employee!$S$236&lt;=A12,0,IF(Employee!$S$235&lt;Employee!$F$232,0,Employee!$M$235))))</f>
        <v>0</v>
      </c>
      <c r="AY12" s="253">
        <f>IF(Employee!$F$232&gt;A12,0,IF(Employee!$F$234&lt;A12,0,IF(Employee!$S$237&lt;=A12,0,IF(Employee!$S$236&lt;Employee!$F$232,0,Employee!$M$236))))</f>
        <v>0</v>
      </c>
      <c r="AZ12" s="253">
        <f>IF(Employee!$F$232&gt;A12,0,IF(Employee!$F$234&lt;A12,0,IF(Employee!$S$238&lt;=A12,0,IF(Employee!$S$237&lt;Employee!$F$232,0,Employee!$M$237))))</f>
        <v>0</v>
      </c>
      <c r="BA12" s="253">
        <f>IF(Employee!$F$232&gt;A12,0,IF(Employee!$F$234&lt;A12,0,IF(Employee!$S$238&lt;Employee!$F$232,0,Employee!$M$238)))</f>
        <v>0</v>
      </c>
      <c r="BB12" s="253">
        <f t="shared" si="8"/>
        <v>0</v>
      </c>
      <c r="BD12" s="253">
        <f>IF(Employee!$F$258&gt;A12,0,IF(Employee!$F$260&lt;A12,0,IF(Employee!$S$262&lt;=A12,0,IF(Employee!$S$261&lt;Employee!$F$258,0,Employee!$M$261))))</f>
        <v>0</v>
      </c>
      <c r="BE12" s="253">
        <f>IF(Employee!$F$258&gt;A12,0,IF(Employee!$F$260&lt;A12,0,IF(Employee!$S$263&lt;=A12,0,IF(Employee!$S$262&lt;Employee!$F$258,0,Employee!$M$262))))</f>
        <v>0</v>
      </c>
      <c r="BF12" s="253">
        <f>IF(Employee!$F$258&gt;A12,0,IF(Employee!$F$260&lt;A12,0,IF(Employee!$S$264&lt;=A12,0,IF(Employee!$S$263&lt;Employee!$F$258,0,Employee!$M$263))))</f>
        <v>0</v>
      </c>
      <c r="BG12" s="253">
        <f>IF(Employee!$F$258&gt;A12,0,IF(Employee!$F$260&lt;A12,0,IF(Employee!$S$264&lt;Employee!$F$258,0,Employee!$M$264)))</f>
        <v>0</v>
      </c>
      <c r="BH12" s="253">
        <f t="shared" si="9"/>
        <v>0</v>
      </c>
      <c r="BJ12" s="253">
        <f>IF(Employee!$F$284&gt;A12,0,IF(Employee!$F$286&lt;A12,0,IF(Employee!$S$288&lt;=A12,0,IF(Employee!$S$287&lt;Employee!$F$284,0,Employee!$M$287))))</f>
        <v>0</v>
      </c>
      <c r="BK12" s="253">
        <f>IF(Employee!$F$284&gt;A12,0,IF(Employee!$F$286&lt;A12,0,IF(Employee!$S$289&lt;=A12,0,IF(Employee!$S$288&lt;Employee!$F$284,0,Employee!$M$288))))</f>
        <v>0</v>
      </c>
      <c r="BL12" s="253">
        <f>IF(Employee!$F$284&gt;A12,0,IF(Employee!$F$286&lt;A12,0,IF(Employee!$S$290&lt;=A12,0,IF(Employee!$S$289&lt;Employee!$F$284,0,Employee!$M$289))))</f>
        <v>0</v>
      </c>
      <c r="BM12" s="253">
        <f>IF(Employee!$F$284&gt;A12,0,IF(Employee!$F$286&lt;A12,0,IF(Employee!$S$290&lt;Employee!$F$284,0,Employee!$M$290)))</f>
        <v>0</v>
      </c>
      <c r="BN12" s="253">
        <f t="shared" si="10"/>
        <v>0</v>
      </c>
      <c r="BP12" s="253">
        <f>IF(Employee!$F$310&gt;A12,0,IF(Employee!$F$312&lt;A12,0,IF(Employee!$S$314&lt;=A12,0,IF(Employee!$S$313&lt;Employee!$F$310,0,Employee!$M$313))))</f>
        <v>0</v>
      </c>
      <c r="BQ12" s="253">
        <f>IF(Employee!$F$310&gt;A12,0,IF(Employee!$F$312&lt;A12,0,IF(Employee!$S$315&lt;=A12,0,IF(Employee!$S$314&lt;Employee!$F$310,0,Employee!$M$314))))</f>
        <v>0</v>
      </c>
      <c r="BR12" s="253">
        <f>IF(Employee!$F$310&gt;A12,0,IF(Employee!$F$312&lt;A12,0,IF(Employee!$S$316&lt;=A12,0,IF(Employee!$S$315&lt;Employee!$F$310,0,Employee!$M$315))))</f>
        <v>0</v>
      </c>
      <c r="BS12" s="253">
        <f>IF(Employee!$F$310&gt;A12,0,IF(Employee!$F$312&lt;A12,0,IF(Employee!$S$316&lt;Employee!$F$310,0,Employee!$M$316)))</f>
        <v>0</v>
      </c>
      <c r="BT12" s="253">
        <f t="shared" si="11"/>
        <v>0</v>
      </c>
      <c r="BV12" s="253">
        <f>IF(Employee!$F$336&gt;A12,0,IF(Employee!$F$338&lt;A12,0,IF(Employee!$S$340&lt;=A12,0,IF(Employee!$S$339&lt;Employee!$F$336,0,Employee!$M$339))))</f>
        <v>0</v>
      </c>
      <c r="BW12" s="253">
        <f>IF(Employee!$F$336&gt;A12,0,IF(Employee!$F$338&lt;A12,0,IF(Employee!$S$341&lt;=A12,0,IF(Employee!$S$340&lt;Employee!$F$336,0,Employee!$M$340))))</f>
        <v>0</v>
      </c>
      <c r="BX12" s="253">
        <f>IF(Employee!$F$336&gt;A12,0,IF(Employee!$F$338&lt;A12,0,IF(Employee!$S$342&lt;=A12,0,IF(Employee!$S$341&lt;Employee!$F$336,0,Employee!$M$341))))</f>
        <v>0</v>
      </c>
      <c r="BY12" s="253">
        <f>IF(Employee!$F$336&gt;A12,0,IF(Employee!$F$338&lt;A12,0,IF(Employee!$S$342&lt;Employee!$F$336,0,Employee!$M$342)))</f>
        <v>0</v>
      </c>
      <c r="BZ12" s="253">
        <f t="shared" si="12"/>
        <v>0</v>
      </c>
      <c r="CB12" s="253">
        <f>IF(Employee!$F$362&gt;A12,0,IF(Employee!$F$364&lt;A12,0,IF(Employee!$S$366&lt;=A12,0,IF(Employee!$S$365&lt;Employee!$F$362,0,Employee!$M$365))))</f>
        <v>0</v>
      </c>
      <c r="CC12" s="253">
        <f>IF(Employee!$F$362&gt;A12,0,IF(Employee!$F$364&lt;A12,0,IF(Employee!$S$367&lt;=A12,0,IF(Employee!$S$366&lt;Employee!$F$362,0,Employee!$M$366))))</f>
        <v>0</v>
      </c>
      <c r="CD12" s="253">
        <f>IF(Employee!$F$362&gt;A12,0,IF(Employee!$F$364&lt;A12,0,IF(Employee!$S$368&lt;=A12,0,IF(Employee!$S$367&lt;Employee!$F$362,0,Employee!$M$367))))</f>
        <v>0</v>
      </c>
      <c r="CE12" s="253">
        <f>IF(Employee!$F$362&gt;A12,0,IF(Employee!$F$364&lt;A12,0,IF(Employee!$S$368&lt;Employee!$F$362,0,Employee!$M$368)))</f>
        <v>0</v>
      </c>
      <c r="CF12" s="253">
        <f t="shared" si="13"/>
        <v>0</v>
      </c>
      <c r="CH12" s="253">
        <f>IF(Employee!$F$388&gt;A12,0,IF(Employee!$F$390&lt;A12,0,IF(Employee!$S$392&lt;=A12,0,IF(Employee!$S$391&lt;Employee!$F$388,0,Employee!$M$391))))</f>
        <v>0</v>
      </c>
      <c r="CI12" s="253">
        <f>IF(Employee!$F$388&gt;A12,0,IF(Employee!$F$390&lt;A12,0,IF(Employee!$S$393&lt;=A12,0,IF(Employee!$S$392&lt;Employee!$F$388,0,Employee!$M$392))))</f>
        <v>0</v>
      </c>
      <c r="CJ12" s="253">
        <f>IF(Employee!$F$388&gt;A12,0,IF(Employee!$F$390&lt;A12,0,IF(Employee!$S$394&lt;=A12,0,IF(Employee!$S$393&lt;Employee!$F$388,0,Employee!$M$393))))</f>
        <v>0</v>
      </c>
      <c r="CK12" s="253">
        <f>IF(Employee!$F$388&gt;A12,0,IF(Employee!$F$390&lt;A12,0,IF(Employee!$S$394&lt;Employee!$F$388,0,Employee!$M$394)))</f>
        <v>0</v>
      </c>
      <c r="CL12" s="253">
        <f t="shared" si="14"/>
        <v>0</v>
      </c>
      <c r="CN12" s="253">
        <f>IF(Employee!$F$414&gt;A12,0,IF(Employee!$F$416&lt;A12,0,IF(Employee!$S$418&lt;=A12,0,IF(Employee!$S$417&lt;Employee!$F$414,0,Employee!$M$417))))</f>
        <v>0</v>
      </c>
      <c r="CO12" s="253">
        <f>IF(Employee!$F$414&gt;A12,0,IF(Employee!$F$416&lt;A12,0,IF(Employee!$S$419&lt;=A12,0,IF(Employee!$S$418&lt;Employee!$F$414,0,Employee!$M$418))))</f>
        <v>0</v>
      </c>
      <c r="CP12" s="253">
        <f>IF(Employee!$F$414&gt;A12,0,IF(Employee!$F$416&lt;A12,0,IF(Employee!$S$420&lt;=A12,0,IF(Employee!$S$419&lt;Employee!$F$414,0,Employee!$M$419))))</f>
        <v>0</v>
      </c>
      <c r="CQ12" s="253">
        <f>IF(Employee!$F$414&gt;A12,0,IF(Employee!$F$416&lt;A12,0,IF(Employee!$S$420&lt;Employee!$F$414,0,Employee!$M$420)))</f>
        <v>0</v>
      </c>
      <c r="CR12" s="253">
        <f t="shared" si="15"/>
        <v>0</v>
      </c>
      <c r="CT12" s="253">
        <f>IF(Employee!$F$440&gt;A12,0,IF(Employee!$F$442&lt;A12,0,IF(Employee!$S$444&lt;=A12,0,IF(Employee!$S$443&lt;Employee!$F$440,0,Employee!$M$443))))</f>
        <v>0</v>
      </c>
      <c r="CU12" s="253">
        <f>IF(Employee!$F$440&gt;A12,0,IF(Employee!$F$442&lt;A12,0,IF(Employee!$S$445&lt;=A12,0,IF(Employee!$S$444&lt;Employee!$F$440,0,Employee!$M$444))))</f>
        <v>0</v>
      </c>
      <c r="CV12" s="253">
        <f>IF(Employee!$F$440&gt;A12,0,IF(Employee!$F$442&lt;A12,0,IF(Employee!$S$446&lt;=A12,0,IF(Employee!$S$445&lt;Employee!$F$440,0,Employee!$M$445))))</f>
        <v>0</v>
      </c>
      <c r="CW12" s="253">
        <f>IF(Employee!$F$440&gt;A12,0,IF(Employee!$F$442&lt;A12,0,IF(Employee!$S$446&lt;Employee!$F$440,0,Employee!$M$446)))</f>
        <v>0</v>
      </c>
      <c r="CX12" s="253">
        <f t="shared" si="16"/>
        <v>0</v>
      </c>
      <c r="CZ12" s="253">
        <f>IF(Employee!$F$466&gt;A12,0,IF(Employee!$F$468&lt;A12,0,IF(Employee!$S$470&lt;=A12,0,IF(Employee!$S$469&lt;Employee!$F$466,0,Employee!$M$469))))</f>
        <v>0</v>
      </c>
      <c r="DA12" s="253">
        <f>IF(Employee!$F$466&gt;A12,0,IF(Employee!$F$468&lt;A12,0,IF(Employee!$S$471&lt;=A12,0,IF(Employee!$S$470&lt;Employee!$F$466,0,Employee!$M$470))))</f>
        <v>0</v>
      </c>
      <c r="DB12" s="253">
        <f>IF(Employee!$F$466&gt;A12,0,IF(Employee!$F$468&lt;A12,0,IF(Employee!$S$472&lt;=A12,0,IF(Employee!$S$471&lt;Employee!$F$466,0,Employee!$M$471))))</f>
        <v>0</v>
      </c>
      <c r="DC12" s="253">
        <f>IF(Employee!$F$466&gt;A12,0,IF(Employee!$F$468&lt;A12,0,IF(Employee!$S$472&lt;Employee!$F$466,0,Employee!$M$472)))</f>
        <v>0</v>
      </c>
      <c r="DD12" s="253">
        <f t="shared" si="17"/>
        <v>0</v>
      </c>
      <c r="DF12" s="253">
        <f>IF(Employee!$F$492&gt;A12,0,IF(Employee!$F$494&lt;A12,0,IF(Employee!$S$496&lt;=A12,0,IF(Employee!$S$495&lt;Employee!$F$492,0,Employee!$M$495))))</f>
        <v>0</v>
      </c>
      <c r="DG12" s="253">
        <f>IF(Employee!$F$492&gt;A12,0,IF(Employee!$F$494&lt;A12,0,IF(Employee!$S$497&lt;=A12,0,IF(Employee!$S$496&lt;Employee!$F$492,0,Employee!$M$496))))</f>
        <v>0</v>
      </c>
      <c r="DH12" s="253">
        <f>IF(Employee!$F$492&gt;A12,0,IF(Employee!$F$494&lt;A12,0,IF(Employee!$S$498&lt;=A12,0,IF(Employee!$S$497&lt;Employee!$F$492,0,Employee!$M$497))))</f>
        <v>0</v>
      </c>
      <c r="DI12" s="253">
        <f>IF(Employee!$F$492&gt;A12,0,IF(Employee!$F$494&lt;A12,0,IF(Employee!$S$498&lt;Employee!$F$492,0,Employee!$M$498)))</f>
        <v>0</v>
      </c>
      <c r="DJ12" s="253">
        <f t="shared" si="18"/>
        <v>0</v>
      </c>
      <c r="DL12" s="253">
        <f>IF(Employee!$F$518&gt;A12,0,IF(Employee!$F$520&lt;A12,0,IF(Employee!$S$522&lt;=A12,0,IF(Employee!$S$521&lt;Employee!$F$518,0,Employee!$M$521))))</f>
        <v>0</v>
      </c>
      <c r="DM12" s="253">
        <f>IF(Employee!$F$518&gt;A12,0,IF(Employee!$F$520&lt;A12,0,IF(Employee!$S$523&lt;=A12,0,IF(Employee!$S$522&lt;Employee!$F$518,0,Employee!$M$522))))</f>
        <v>0</v>
      </c>
      <c r="DN12" s="253">
        <f>IF(Employee!$F$518&gt;A12,0,IF(Employee!$F$520&lt;A12,0,IF(Employee!$S$524&lt;=A12,0,IF(Employee!$S$523&lt;Employee!$F$518,0,Employee!$M$523))))</f>
        <v>0</v>
      </c>
      <c r="DO12" s="253">
        <f>IF(Employee!$F$518&gt;A12,0,IF(Employee!$F$520&lt;A12,0,IF(Employee!$S$524&lt;Employee!$F$518,0,Employee!$M$524)))</f>
        <v>0</v>
      </c>
      <c r="DP12" s="253">
        <f t="shared" si="19"/>
        <v>0</v>
      </c>
    </row>
    <row r="13" spans="1:120" x14ac:dyDescent="0.2">
      <c r="A13" s="253">
        <v>12</v>
      </c>
      <c r="B13" s="253">
        <f>IF(Employee!$F$24&gt;A13,0,IF(Employee!$F$26&lt;A13,0,IF(Employee!$S$28&lt;=A13,0,IF(Employee!$S$27&lt;Employee!$F$24,0,Employee!$M$27))))</f>
        <v>0</v>
      </c>
      <c r="C13" s="253">
        <f>IF(Employee!$F$24&gt;A13,0,IF(Employee!$F$26&lt;A13,0,IF(Employee!$S$29&lt;=A13,0,IF(Employee!$S$28&lt;Employee!$F$24,0,Employee!$M$28))))</f>
        <v>0</v>
      </c>
      <c r="D13" s="253">
        <f>IF(Employee!$F$24&gt;A13,0,IF(Employee!$F$26&lt;A13,0,IF(Employee!$S$30&lt;=A13,0,IF(Employee!$S$29&lt;Employee!$F$24,0,Employee!$M$29))))</f>
        <v>0</v>
      </c>
      <c r="E13" s="253">
        <f>IF(Employee!$F$24&gt;A13,0,IF(Employee!$F$26&lt;A13,0,IF(Employee!$S$30&lt;Employee!$F$24,0,Employee!$M$30)))</f>
        <v>0</v>
      </c>
      <c r="F13" s="253">
        <f t="shared" si="0"/>
        <v>0</v>
      </c>
      <c r="H13" s="253">
        <f>IF(Employee!$F$50&gt;A13,0,IF(Employee!$F$52&lt;A13,0,IF(Employee!$S$54&lt;=A13,0,IF(Employee!$S$53&lt;Employee!$F$50,0,Employee!$M$53))))</f>
        <v>0</v>
      </c>
      <c r="I13" s="253">
        <f>IF(Employee!$F$50&gt;A13,0,IF(Employee!$F$52&lt;A13,0,IF(Employee!$S$55&lt;=A13,0,IF(Employee!$S$54&lt;Employee!$F$50,0,Employee!$M$54))))</f>
        <v>0</v>
      </c>
      <c r="J13" s="253">
        <f>IF(Employee!$F$50&gt;A13,0,IF(Employee!$F$52&lt;A13,0,IF(Employee!$S$56&lt;=A13,0,IF(Employee!$S$55&lt;Employee!$F$50,0,Employee!$M$55))))</f>
        <v>0</v>
      </c>
      <c r="K13" s="253">
        <f>IF(Employee!$F$50&gt;A13,0,IF(Employee!$F$52&lt;A13,0,IF(Employee!$S$56&lt;Employee!$F$50,0,Employee!$M$56)))</f>
        <v>0</v>
      </c>
      <c r="L13" s="253">
        <f t="shared" si="1"/>
        <v>0</v>
      </c>
      <c r="N13" s="253">
        <f>IF(Employee!$F$76&gt;A13,0,IF(Employee!$F$78&lt;A13,0,IF(Employee!$S$80&lt;=A13,0,IF(Employee!$S$79&lt;Employee!$F$76,0,Employee!$M$79))))</f>
        <v>0</v>
      </c>
      <c r="O13" s="253">
        <f>IF(Employee!$F$76&gt;A13,0,IF(Employee!$F$78&lt;A13,0,IF(Employee!$S$81&lt;=A13,0,IF(Employee!$S$80&lt;Employee!$F$76,0,Employee!$M$80))))</f>
        <v>0</v>
      </c>
      <c r="P13" s="253">
        <f>IF(Employee!$F$76&gt;A13,0,IF(Employee!$F$78&lt;A13,0,IF(Employee!$S$82&lt;=A13,0,IF(Employee!$S$81&lt;Employee!$F$76,0,Employee!$M$81))))</f>
        <v>0</v>
      </c>
      <c r="Q13" s="253">
        <f>IF(Employee!$F$76&gt;A13,0,IF(Employee!$F$78&lt;A13,0,IF(Employee!$S$82&lt;Employee!$F$76,0,Employee!$M$82)))</f>
        <v>0</v>
      </c>
      <c r="R13" s="253">
        <f t="shared" si="2"/>
        <v>0</v>
      </c>
      <c r="T13" s="253">
        <f>IF(Employee!$F$102&gt;A13,0,IF(Employee!$F$104&lt;A13,0,IF(Employee!$S$106&lt;=A13,0,IF(Employee!$S$105&lt;Employee!$F$102,0,Employee!$M$105))))</f>
        <v>0</v>
      </c>
      <c r="U13" s="253">
        <f>IF(Employee!$F$102&gt;A13,0,IF(Employee!$F$104&lt;A13,0,IF(Employee!$S$107&lt;=A13,0,IF(Employee!$S$106&lt;Employee!$F$102,0,Employee!$M$106))))</f>
        <v>0</v>
      </c>
      <c r="V13" s="253">
        <f>IF(Employee!$F$102&gt;A13,0,IF(Employee!$F$104&lt;A13,0,IF(Employee!$S$108&lt;=A13,0,IF(Employee!$S$107&lt;Employee!$F$102,0,Employee!$M$107))))</f>
        <v>0</v>
      </c>
      <c r="W13" s="253">
        <f>IF(Employee!$F$102&gt;A13,0,IF(Employee!$F$104&lt;A13,0,IF(Employee!$S$108&lt;Employee!$F$102,0,Employee!$M$108)))</f>
        <v>0</v>
      </c>
      <c r="X13" s="253">
        <f t="shared" si="3"/>
        <v>0</v>
      </c>
      <c r="Z13" s="253">
        <f>IF(Employee!$F$128&gt;A13,0,IF(Employee!$F$130&lt;A13,0,IF(Employee!$S$132&lt;=A13,0,IF(Employee!$S$131&lt;Employee!$F$128,0,Employee!$M$131))))</f>
        <v>0</v>
      </c>
      <c r="AA13" s="253">
        <f>IF(Employee!$F$128&gt;A13,0,IF(Employee!$F$130&lt;A13,0,IF(Employee!$S$133&lt;=A13,0,IF(Employee!$S$132&lt;Employee!$F$128,0,Employee!$M$132))))</f>
        <v>0</v>
      </c>
      <c r="AB13" s="253">
        <f>IF(Employee!$F$128&gt;A13,0,IF(Employee!$F$130&lt;A13,0,IF(Employee!$S$134&lt;=A13,0,IF(Employee!$S$133&lt;Employee!$F$128,0,Employee!$M$133))))</f>
        <v>0</v>
      </c>
      <c r="AC13" s="253">
        <f>IF(Employee!$F$128&gt;A13,0,IF(Employee!$F$130&lt;A13,0,IF(Employee!$S$134&lt;Employee!$F$128,0,Employee!$M$134)))</f>
        <v>0</v>
      </c>
      <c r="AD13" s="253">
        <f t="shared" si="4"/>
        <v>0</v>
      </c>
      <c r="AF13" s="253">
        <f>IF(Employee!$F$154&gt;A13,0,IF(Employee!$F$156&lt;A13,0,IF(Employee!$S$158&lt;=A13,0,IF(Employee!$S$157&lt;Employee!$F$154,0,Employee!$M$157))))</f>
        <v>0</v>
      </c>
      <c r="AG13" s="253">
        <f>IF(Employee!$F$154&gt;A13,0,IF(Employee!$F$156&lt;A13,0,IF(Employee!$S$159&lt;=A13,0,IF(Employee!$S$158&lt;Employee!$F$154,0,Employee!$M$158))))</f>
        <v>0</v>
      </c>
      <c r="AH13" s="253">
        <f>IF(Employee!$F$154&gt;A13,0,IF(Employee!$F$156&lt;A13,0,IF(Employee!$S$160&lt;=A13,0,IF(Employee!$S$159&lt;Employee!$F$154,0,Employee!$M$159))))</f>
        <v>0</v>
      </c>
      <c r="AI13" s="253">
        <f>IF(Employee!$F$154&gt;A13,0,IF(Employee!$F$156&lt;A13,0,IF(Employee!$S$160&lt;Employee!$F$154,0,Employee!$M$160)))</f>
        <v>0</v>
      </c>
      <c r="AJ13" s="253">
        <f t="shared" si="5"/>
        <v>0</v>
      </c>
      <c r="AL13" s="253">
        <f>IF(Employee!$F$180&gt;A13,0,IF(Employee!$F$182&lt;A13,0,IF(Employee!$S$184&lt;=A13,0,IF(Employee!$S$183&lt;Employee!$F$180,0,Employee!$M$183))))</f>
        <v>0</v>
      </c>
      <c r="AM13" s="253">
        <f>IF(Employee!$F$180&gt;A13,0,IF(Employee!$F$182&lt;A13,0,IF(Employee!$S$185&lt;=A13,0,IF(Employee!$S$184&lt;Employee!$F$180,0,Employee!$M$184))))</f>
        <v>0</v>
      </c>
      <c r="AN13" s="253">
        <f>IF(Employee!$F$180&gt;A13,0,IF(Employee!$F$182&lt;A13,0,IF(Employee!$S$186&lt;=A13,0,IF(Employee!$S$185&lt;Employee!$F$180,0,Employee!$M$185))))</f>
        <v>0</v>
      </c>
      <c r="AO13" s="253">
        <f>IF(Employee!$F$180&gt;A13,0,IF(Employee!$F$182&lt;A13,0,IF(Employee!$S$186&lt;Employee!$F$180,0,Employee!$M$186)))</f>
        <v>0</v>
      </c>
      <c r="AP13" s="253">
        <f t="shared" si="6"/>
        <v>0</v>
      </c>
      <c r="AR13" s="253">
        <f>IF(Employee!$F$206&gt;A13,0,IF(Employee!$F$208&lt;A13,0,IF(Employee!$S$210&lt;=A13,0,IF(Employee!$S$209&lt;Employee!$F$206,0,Employee!$M$209))))</f>
        <v>0</v>
      </c>
      <c r="AS13" s="253">
        <f>IF(Employee!$F$206&gt;A13,0,IF(Employee!$F$208&lt;A13,0,IF(Employee!$S$211&lt;=A13,0,IF(Employee!$S$210&lt;Employee!$F$206,0,Employee!$M$210))))</f>
        <v>0</v>
      </c>
      <c r="AT13" s="253">
        <f>IF(Employee!$F$206&gt;A13,0,IF(Employee!$F$208&lt;A13,0,IF(Employee!$S$212&lt;=A13,0,IF(Employee!$S$211&lt;Employee!$F$206,0,Employee!$M$211))))</f>
        <v>0</v>
      </c>
      <c r="AU13" s="253">
        <f>IF(Employee!$F$206&gt;A13,0,IF(Employee!$F$208&lt;A13,0,IF(Employee!$S$212&lt;Employee!$F$206,0,Employee!$M$212)))</f>
        <v>0</v>
      </c>
      <c r="AV13" s="253">
        <f t="shared" si="7"/>
        <v>0</v>
      </c>
      <c r="AX13" s="253">
        <f>IF(Employee!$F$232&gt;A13,0,IF(Employee!$F$234&lt;A13,0,IF(Employee!$S$236&lt;=A13,0,IF(Employee!$S$235&lt;Employee!$F$232,0,Employee!$M$235))))</f>
        <v>0</v>
      </c>
      <c r="AY13" s="253">
        <f>IF(Employee!$F$232&gt;A13,0,IF(Employee!$F$234&lt;A13,0,IF(Employee!$S$237&lt;=A13,0,IF(Employee!$S$236&lt;Employee!$F$232,0,Employee!$M$236))))</f>
        <v>0</v>
      </c>
      <c r="AZ13" s="253">
        <f>IF(Employee!$F$232&gt;A13,0,IF(Employee!$F$234&lt;A13,0,IF(Employee!$S$238&lt;=A13,0,IF(Employee!$S$237&lt;Employee!$F$232,0,Employee!$M$237))))</f>
        <v>0</v>
      </c>
      <c r="BA13" s="253">
        <f>IF(Employee!$F$232&gt;A13,0,IF(Employee!$F$234&lt;A13,0,IF(Employee!$S$238&lt;Employee!$F$232,0,Employee!$M$238)))</f>
        <v>0</v>
      </c>
      <c r="BB13" s="253">
        <f t="shared" si="8"/>
        <v>0</v>
      </c>
      <c r="BD13" s="253">
        <f>IF(Employee!$F$258&gt;A13,0,IF(Employee!$F$260&lt;A13,0,IF(Employee!$S$262&lt;=A13,0,IF(Employee!$S$261&lt;Employee!$F$258,0,Employee!$M$261))))</f>
        <v>0</v>
      </c>
      <c r="BE13" s="253">
        <f>IF(Employee!$F$258&gt;A13,0,IF(Employee!$F$260&lt;A13,0,IF(Employee!$S$263&lt;=A13,0,IF(Employee!$S$262&lt;Employee!$F$258,0,Employee!$M$262))))</f>
        <v>0</v>
      </c>
      <c r="BF13" s="253">
        <f>IF(Employee!$F$258&gt;A13,0,IF(Employee!$F$260&lt;A13,0,IF(Employee!$S$264&lt;=A13,0,IF(Employee!$S$263&lt;Employee!$F$258,0,Employee!$M$263))))</f>
        <v>0</v>
      </c>
      <c r="BG13" s="253">
        <f>IF(Employee!$F$258&gt;A13,0,IF(Employee!$F$260&lt;A13,0,IF(Employee!$S$264&lt;Employee!$F$258,0,Employee!$M$264)))</f>
        <v>0</v>
      </c>
      <c r="BH13" s="253">
        <f t="shared" si="9"/>
        <v>0</v>
      </c>
      <c r="BJ13" s="253">
        <f>IF(Employee!$F$284&gt;A13,0,IF(Employee!$F$286&lt;A13,0,IF(Employee!$S$288&lt;=A13,0,IF(Employee!$S$287&lt;Employee!$F$284,0,Employee!$M$287))))</f>
        <v>0</v>
      </c>
      <c r="BK13" s="253">
        <f>IF(Employee!$F$284&gt;A13,0,IF(Employee!$F$286&lt;A13,0,IF(Employee!$S$289&lt;=A13,0,IF(Employee!$S$288&lt;Employee!$F$284,0,Employee!$M$288))))</f>
        <v>0</v>
      </c>
      <c r="BL13" s="253">
        <f>IF(Employee!$F$284&gt;A13,0,IF(Employee!$F$286&lt;A13,0,IF(Employee!$S$290&lt;=A13,0,IF(Employee!$S$289&lt;Employee!$F$284,0,Employee!$M$289))))</f>
        <v>0</v>
      </c>
      <c r="BM13" s="253">
        <f>IF(Employee!$F$284&gt;A13,0,IF(Employee!$F$286&lt;A13,0,IF(Employee!$S$290&lt;Employee!$F$284,0,Employee!$M$290)))</f>
        <v>0</v>
      </c>
      <c r="BN13" s="253">
        <f t="shared" si="10"/>
        <v>0</v>
      </c>
      <c r="BP13" s="253">
        <f>IF(Employee!$F$310&gt;A13,0,IF(Employee!$F$312&lt;A13,0,IF(Employee!$S$314&lt;=A13,0,IF(Employee!$S$313&lt;Employee!$F$310,0,Employee!$M$313))))</f>
        <v>0</v>
      </c>
      <c r="BQ13" s="253">
        <f>IF(Employee!$F$310&gt;A13,0,IF(Employee!$F$312&lt;A13,0,IF(Employee!$S$315&lt;=A13,0,IF(Employee!$S$314&lt;Employee!$F$310,0,Employee!$M$314))))</f>
        <v>0</v>
      </c>
      <c r="BR13" s="253">
        <f>IF(Employee!$F$310&gt;A13,0,IF(Employee!$F$312&lt;A13,0,IF(Employee!$S$316&lt;=A13,0,IF(Employee!$S$315&lt;Employee!$F$310,0,Employee!$M$315))))</f>
        <v>0</v>
      </c>
      <c r="BS13" s="253">
        <f>IF(Employee!$F$310&gt;A13,0,IF(Employee!$F$312&lt;A13,0,IF(Employee!$S$316&lt;Employee!$F$310,0,Employee!$M$316)))</f>
        <v>0</v>
      </c>
      <c r="BT13" s="253">
        <f t="shared" si="11"/>
        <v>0</v>
      </c>
      <c r="BV13" s="253">
        <f>IF(Employee!$F$336&gt;A13,0,IF(Employee!$F$338&lt;A13,0,IF(Employee!$S$340&lt;=A13,0,IF(Employee!$S$339&lt;Employee!$F$336,0,Employee!$M$339))))</f>
        <v>0</v>
      </c>
      <c r="BW13" s="253">
        <f>IF(Employee!$F$336&gt;A13,0,IF(Employee!$F$338&lt;A13,0,IF(Employee!$S$341&lt;=A13,0,IF(Employee!$S$340&lt;Employee!$F$336,0,Employee!$M$340))))</f>
        <v>0</v>
      </c>
      <c r="BX13" s="253">
        <f>IF(Employee!$F$336&gt;A13,0,IF(Employee!$F$338&lt;A13,0,IF(Employee!$S$342&lt;=A13,0,IF(Employee!$S$341&lt;Employee!$F$336,0,Employee!$M$341))))</f>
        <v>0</v>
      </c>
      <c r="BY13" s="253">
        <f>IF(Employee!$F$336&gt;A13,0,IF(Employee!$F$338&lt;A13,0,IF(Employee!$S$342&lt;Employee!$F$336,0,Employee!$M$342)))</f>
        <v>0</v>
      </c>
      <c r="BZ13" s="253">
        <f t="shared" si="12"/>
        <v>0</v>
      </c>
      <c r="CB13" s="253">
        <f>IF(Employee!$F$362&gt;A13,0,IF(Employee!$F$364&lt;A13,0,IF(Employee!$S$366&lt;=A13,0,IF(Employee!$S$365&lt;Employee!$F$362,0,Employee!$M$365))))</f>
        <v>0</v>
      </c>
      <c r="CC13" s="253">
        <f>IF(Employee!$F$362&gt;A13,0,IF(Employee!$F$364&lt;A13,0,IF(Employee!$S$367&lt;=A13,0,IF(Employee!$S$366&lt;Employee!$F$362,0,Employee!$M$366))))</f>
        <v>0</v>
      </c>
      <c r="CD13" s="253">
        <f>IF(Employee!$F$362&gt;A13,0,IF(Employee!$F$364&lt;A13,0,IF(Employee!$S$368&lt;=A13,0,IF(Employee!$S$367&lt;Employee!$F$362,0,Employee!$M$367))))</f>
        <v>0</v>
      </c>
      <c r="CE13" s="253">
        <f>IF(Employee!$F$362&gt;A13,0,IF(Employee!$F$364&lt;A13,0,IF(Employee!$S$368&lt;Employee!$F$362,0,Employee!$M$368)))</f>
        <v>0</v>
      </c>
      <c r="CF13" s="253">
        <f t="shared" si="13"/>
        <v>0</v>
      </c>
      <c r="CH13" s="253">
        <f>IF(Employee!$F$388&gt;A13,0,IF(Employee!$F$390&lt;A13,0,IF(Employee!$S$392&lt;=A13,0,IF(Employee!$S$391&lt;Employee!$F$388,0,Employee!$M$391))))</f>
        <v>0</v>
      </c>
      <c r="CI13" s="253">
        <f>IF(Employee!$F$388&gt;A13,0,IF(Employee!$F$390&lt;A13,0,IF(Employee!$S$393&lt;=A13,0,IF(Employee!$S$392&lt;Employee!$F$388,0,Employee!$M$392))))</f>
        <v>0</v>
      </c>
      <c r="CJ13" s="253">
        <f>IF(Employee!$F$388&gt;A13,0,IF(Employee!$F$390&lt;A13,0,IF(Employee!$S$394&lt;=A13,0,IF(Employee!$S$393&lt;Employee!$F$388,0,Employee!$M$393))))</f>
        <v>0</v>
      </c>
      <c r="CK13" s="253">
        <f>IF(Employee!$F$388&gt;A13,0,IF(Employee!$F$390&lt;A13,0,IF(Employee!$S$394&lt;Employee!$F$388,0,Employee!$M$394)))</f>
        <v>0</v>
      </c>
      <c r="CL13" s="253">
        <f t="shared" si="14"/>
        <v>0</v>
      </c>
      <c r="CN13" s="253">
        <f>IF(Employee!$F$414&gt;A13,0,IF(Employee!$F$416&lt;A13,0,IF(Employee!$S$418&lt;=A13,0,IF(Employee!$S$417&lt;Employee!$F$414,0,Employee!$M$417))))</f>
        <v>0</v>
      </c>
      <c r="CO13" s="253">
        <f>IF(Employee!$F$414&gt;A13,0,IF(Employee!$F$416&lt;A13,0,IF(Employee!$S$419&lt;=A13,0,IF(Employee!$S$418&lt;Employee!$F$414,0,Employee!$M$418))))</f>
        <v>0</v>
      </c>
      <c r="CP13" s="253">
        <f>IF(Employee!$F$414&gt;A13,0,IF(Employee!$F$416&lt;A13,0,IF(Employee!$S$420&lt;=A13,0,IF(Employee!$S$419&lt;Employee!$F$414,0,Employee!$M$419))))</f>
        <v>0</v>
      </c>
      <c r="CQ13" s="253">
        <f>IF(Employee!$F$414&gt;A13,0,IF(Employee!$F$416&lt;A13,0,IF(Employee!$S$420&lt;Employee!$F$414,0,Employee!$M$420)))</f>
        <v>0</v>
      </c>
      <c r="CR13" s="253">
        <f t="shared" si="15"/>
        <v>0</v>
      </c>
      <c r="CT13" s="253">
        <f>IF(Employee!$F$440&gt;A13,0,IF(Employee!$F$442&lt;A13,0,IF(Employee!$S$444&lt;=A13,0,IF(Employee!$S$443&lt;Employee!$F$440,0,Employee!$M$443))))</f>
        <v>0</v>
      </c>
      <c r="CU13" s="253">
        <f>IF(Employee!$F$440&gt;A13,0,IF(Employee!$F$442&lt;A13,0,IF(Employee!$S$445&lt;=A13,0,IF(Employee!$S$444&lt;Employee!$F$440,0,Employee!$M$444))))</f>
        <v>0</v>
      </c>
      <c r="CV13" s="253">
        <f>IF(Employee!$F$440&gt;A13,0,IF(Employee!$F$442&lt;A13,0,IF(Employee!$S$446&lt;=A13,0,IF(Employee!$S$445&lt;Employee!$F$440,0,Employee!$M$445))))</f>
        <v>0</v>
      </c>
      <c r="CW13" s="253">
        <f>IF(Employee!$F$440&gt;A13,0,IF(Employee!$F$442&lt;A13,0,IF(Employee!$S$446&lt;Employee!$F$440,0,Employee!$M$446)))</f>
        <v>0</v>
      </c>
      <c r="CX13" s="253">
        <f t="shared" si="16"/>
        <v>0</v>
      </c>
      <c r="CZ13" s="253">
        <f>IF(Employee!$F$466&gt;A13,0,IF(Employee!$F$468&lt;A13,0,IF(Employee!$S$470&lt;=A13,0,IF(Employee!$S$469&lt;Employee!$F$466,0,Employee!$M$469))))</f>
        <v>0</v>
      </c>
      <c r="DA13" s="253">
        <f>IF(Employee!$F$466&gt;A13,0,IF(Employee!$F$468&lt;A13,0,IF(Employee!$S$471&lt;=A13,0,IF(Employee!$S$470&lt;Employee!$F$466,0,Employee!$M$470))))</f>
        <v>0</v>
      </c>
      <c r="DB13" s="253">
        <f>IF(Employee!$F$466&gt;A13,0,IF(Employee!$F$468&lt;A13,0,IF(Employee!$S$472&lt;=A13,0,IF(Employee!$S$471&lt;Employee!$F$466,0,Employee!$M$471))))</f>
        <v>0</v>
      </c>
      <c r="DC13" s="253">
        <f>IF(Employee!$F$466&gt;A13,0,IF(Employee!$F$468&lt;A13,0,IF(Employee!$S$472&lt;Employee!$F$466,0,Employee!$M$472)))</f>
        <v>0</v>
      </c>
      <c r="DD13" s="253">
        <f t="shared" si="17"/>
        <v>0</v>
      </c>
      <c r="DF13" s="253">
        <f>IF(Employee!$F$492&gt;A13,0,IF(Employee!$F$494&lt;A13,0,IF(Employee!$S$496&lt;=A13,0,IF(Employee!$S$495&lt;Employee!$F$492,0,Employee!$M$495))))</f>
        <v>0</v>
      </c>
      <c r="DG13" s="253">
        <f>IF(Employee!$F$492&gt;A13,0,IF(Employee!$F$494&lt;A13,0,IF(Employee!$S$497&lt;=A13,0,IF(Employee!$S$496&lt;Employee!$F$492,0,Employee!$M$496))))</f>
        <v>0</v>
      </c>
      <c r="DH13" s="253">
        <f>IF(Employee!$F$492&gt;A13,0,IF(Employee!$F$494&lt;A13,0,IF(Employee!$S$498&lt;=A13,0,IF(Employee!$S$497&lt;Employee!$F$492,0,Employee!$M$497))))</f>
        <v>0</v>
      </c>
      <c r="DI13" s="253">
        <f>IF(Employee!$F$492&gt;A13,0,IF(Employee!$F$494&lt;A13,0,IF(Employee!$S$498&lt;Employee!$F$492,0,Employee!$M$498)))</f>
        <v>0</v>
      </c>
      <c r="DJ13" s="253">
        <f t="shared" si="18"/>
        <v>0</v>
      </c>
      <c r="DL13" s="253">
        <f>IF(Employee!$F$518&gt;A13,0,IF(Employee!$F$520&lt;A13,0,IF(Employee!$S$522&lt;=A13,0,IF(Employee!$S$521&lt;Employee!$F$518,0,Employee!$M$521))))</f>
        <v>0</v>
      </c>
      <c r="DM13" s="253">
        <f>IF(Employee!$F$518&gt;A13,0,IF(Employee!$F$520&lt;A13,0,IF(Employee!$S$523&lt;=A13,0,IF(Employee!$S$522&lt;Employee!$F$518,0,Employee!$M$522))))</f>
        <v>0</v>
      </c>
      <c r="DN13" s="253">
        <f>IF(Employee!$F$518&gt;A13,0,IF(Employee!$F$520&lt;A13,0,IF(Employee!$S$524&lt;=A13,0,IF(Employee!$S$523&lt;Employee!$F$518,0,Employee!$M$523))))</f>
        <v>0</v>
      </c>
      <c r="DO13" s="253">
        <f>IF(Employee!$F$518&gt;A13,0,IF(Employee!$F$520&lt;A13,0,IF(Employee!$S$524&lt;Employee!$F$518,0,Employee!$M$524)))</f>
        <v>0</v>
      </c>
      <c r="DP13" s="253">
        <f t="shared" si="19"/>
        <v>0</v>
      </c>
    </row>
    <row r="14" spans="1:120" x14ac:dyDescent="0.2">
      <c r="A14" s="253">
        <v>13</v>
      </c>
      <c r="B14" s="253">
        <f>IF(Employee!$F$24&gt;A14,0,IF(Employee!$F$26&lt;A14,0,IF(Employee!$S$28&lt;=A14,0,IF(Employee!$S$27&lt;Employee!$F$24,0,Employee!$M$27))))</f>
        <v>0</v>
      </c>
      <c r="C14" s="253">
        <f>IF(Employee!$F$24&gt;A14,0,IF(Employee!$F$26&lt;A14,0,IF(Employee!$S$29&lt;=A14,0,IF(Employee!$S$28&lt;Employee!$F$24,0,Employee!$M$28))))</f>
        <v>0</v>
      </c>
      <c r="D14" s="253">
        <f>IF(Employee!$F$24&gt;A14,0,IF(Employee!$F$26&lt;A14,0,IF(Employee!$S$30&lt;=A14,0,IF(Employee!$S$29&lt;Employee!$F$24,0,Employee!$M$29))))</f>
        <v>0</v>
      </c>
      <c r="E14" s="253">
        <f>IF(Employee!$F$24&gt;A14,0,IF(Employee!$F$26&lt;A14,0,IF(Employee!$S$30&lt;Employee!$F$24,0,Employee!$M$30)))</f>
        <v>0</v>
      </c>
      <c r="F14" s="253">
        <f t="shared" si="0"/>
        <v>0</v>
      </c>
      <c r="H14" s="253">
        <f>IF(Employee!$F$50&gt;A14,0,IF(Employee!$F$52&lt;A14,0,IF(Employee!$S$54&lt;=A14,0,IF(Employee!$S$53&lt;Employee!$F$50,0,Employee!$M$53))))</f>
        <v>0</v>
      </c>
      <c r="I14" s="253">
        <f>IF(Employee!$F$50&gt;A14,0,IF(Employee!$F$52&lt;A14,0,IF(Employee!$S$55&lt;=A14,0,IF(Employee!$S$54&lt;Employee!$F$50,0,Employee!$M$54))))</f>
        <v>0</v>
      </c>
      <c r="J14" s="253">
        <f>IF(Employee!$F$50&gt;A14,0,IF(Employee!$F$52&lt;A14,0,IF(Employee!$S$56&lt;=A14,0,IF(Employee!$S$55&lt;Employee!$F$50,0,Employee!$M$55))))</f>
        <v>0</v>
      </c>
      <c r="K14" s="253">
        <f>IF(Employee!$F$50&gt;A14,0,IF(Employee!$F$52&lt;A14,0,IF(Employee!$S$56&lt;Employee!$F$50,0,Employee!$M$56)))</f>
        <v>0</v>
      </c>
      <c r="L14" s="253">
        <f t="shared" si="1"/>
        <v>0</v>
      </c>
      <c r="N14" s="253">
        <f>IF(Employee!$F$76&gt;A14,0,IF(Employee!$F$78&lt;A14,0,IF(Employee!$S$80&lt;=A14,0,IF(Employee!$S$79&lt;Employee!$F$76,0,Employee!$M$79))))</f>
        <v>0</v>
      </c>
      <c r="O14" s="253">
        <f>IF(Employee!$F$76&gt;A14,0,IF(Employee!$F$78&lt;A14,0,IF(Employee!$S$81&lt;=A14,0,IF(Employee!$S$80&lt;Employee!$F$76,0,Employee!$M$80))))</f>
        <v>0</v>
      </c>
      <c r="P14" s="253">
        <f>IF(Employee!$F$76&gt;A14,0,IF(Employee!$F$78&lt;A14,0,IF(Employee!$S$82&lt;=A14,0,IF(Employee!$S$81&lt;Employee!$F$76,0,Employee!$M$81))))</f>
        <v>0</v>
      </c>
      <c r="Q14" s="253">
        <f>IF(Employee!$F$76&gt;A14,0,IF(Employee!$F$78&lt;A14,0,IF(Employee!$S$82&lt;Employee!$F$76,0,Employee!$M$82)))</f>
        <v>0</v>
      </c>
      <c r="R14" s="253">
        <f t="shared" si="2"/>
        <v>0</v>
      </c>
      <c r="T14" s="253">
        <f>IF(Employee!$F$102&gt;A14,0,IF(Employee!$F$104&lt;A14,0,IF(Employee!$S$106&lt;=A14,0,IF(Employee!$S$105&lt;Employee!$F$102,0,Employee!$M$105))))</f>
        <v>0</v>
      </c>
      <c r="U14" s="253">
        <f>IF(Employee!$F$102&gt;A14,0,IF(Employee!$F$104&lt;A14,0,IF(Employee!$S$107&lt;=A14,0,IF(Employee!$S$106&lt;Employee!$F$102,0,Employee!$M$106))))</f>
        <v>0</v>
      </c>
      <c r="V14" s="253">
        <f>IF(Employee!$F$102&gt;A14,0,IF(Employee!$F$104&lt;A14,0,IF(Employee!$S$108&lt;=A14,0,IF(Employee!$S$107&lt;Employee!$F$102,0,Employee!$M$107))))</f>
        <v>0</v>
      </c>
      <c r="W14" s="253">
        <f>IF(Employee!$F$102&gt;A14,0,IF(Employee!$F$104&lt;A14,0,IF(Employee!$S$108&lt;Employee!$F$102,0,Employee!$M$108)))</f>
        <v>0</v>
      </c>
      <c r="X14" s="253">
        <f t="shared" si="3"/>
        <v>0</v>
      </c>
      <c r="Z14" s="253">
        <f>IF(Employee!$F$128&gt;A14,0,IF(Employee!$F$130&lt;A14,0,IF(Employee!$S$132&lt;=A14,0,IF(Employee!$S$131&lt;Employee!$F$128,0,Employee!$M$131))))</f>
        <v>0</v>
      </c>
      <c r="AA14" s="253">
        <f>IF(Employee!$F$128&gt;A14,0,IF(Employee!$F$130&lt;A14,0,IF(Employee!$S$133&lt;=A14,0,IF(Employee!$S$132&lt;Employee!$F$128,0,Employee!$M$132))))</f>
        <v>0</v>
      </c>
      <c r="AB14" s="253">
        <f>IF(Employee!$F$128&gt;A14,0,IF(Employee!$F$130&lt;A14,0,IF(Employee!$S$134&lt;=A14,0,IF(Employee!$S$133&lt;Employee!$F$128,0,Employee!$M$133))))</f>
        <v>0</v>
      </c>
      <c r="AC14" s="253">
        <f>IF(Employee!$F$128&gt;A14,0,IF(Employee!$F$130&lt;A14,0,IF(Employee!$S$134&lt;Employee!$F$128,0,Employee!$M$134)))</f>
        <v>0</v>
      </c>
      <c r="AD14" s="253">
        <f t="shared" si="4"/>
        <v>0</v>
      </c>
      <c r="AF14" s="253">
        <f>IF(Employee!$F$154&gt;A14,0,IF(Employee!$F$156&lt;A14,0,IF(Employee!$S$158&lt;=A14,0,IF(Employee!$S$157&lt;Employee!$F$154,0,Employee!$M$157))))</f>
        <v>0</v>
      </c>
      <c r="AG14" s="253">
        <f>IF(Employee!$F$154&gt;A14,0,IF(Employee!$F$156&lt;A14,0,IF(Employee!$S$159&lt;=A14,0,IF(Employee!$S$158&lt;Employee!$F$154,0,Employee!$M$158))))</f>
        <v>0</v>
      </c>
      <c r="AH14" s="253">
        <f>IF(Employee!$F$154&gt;A14,0,IF(Employee!$F$156&lt;A14,0,IF(Employee!$S$160&lt;=A14,0,IF(Employee!$S$159&lt;Employee!$F$154,0,Employee!$M$159))))</f>
        <v>0</v>
      </c>
      <c r="AI14" s="253">
        <f>IF(Employee!$F$154&gt;A14,0,IF(Employee!$F$156&lt;A14,0,IF(Employee!$S$160&lt;Employee!$F$154,0,Employee!$M$160)))</f>
        <v>0</v>
      </c>
      <c r="AJ14" s="253">
        <f t="shared" si="5"/>
        <v>0</v>
      </c>
      <c r="AL14" s="253">
        <f>IF(Employee!$F$180&gt;A14,0,IF(Employee!$F$182&lt;A14,0,IF(Employee!$S$184&lt;=A14,0,IF(Employee!$S$183&lt;Employee!$F$180,0,Employee!$M$183))))</f>
        <v>0</v>
      </c>
      <c r="AM14" s="253">
        <f>IF(Employee!$F$180&gt;A14,0,IF(Employee!$F$182&lt;A14,0,IF(Employee!$S$185&lt;=A14,0,IF(Employee!$S$184&lt;Employee!$F$180,0,Employee!$M$184))))</f>
        <v>0</v>
      </c>
      <c r="AN14" s="253">
        <f>IF(Employee!$F$180&gt;A14,0,IF(Employee!$F$182&lt;A14,0,IF(Employee!$S$186&lt;=A14,0,IF(Employee!$S$185&lt;Employee!$F$180,0,Employee!$M$185))))</f>
        <v>0</v>
      </c>
      <c r="AO14" s="253">
        <f>IF(Employee!$F$180&gt;A14,0,IF(Employee!$F$182&lt;A14,0,IF(Employee!$S$186&lt;Employee!$F$180,0,Employee!$M$186)))</f>
        <v>0</v>
      </c>
      <c r="AP14" s="253">
        <f t="shared" si="6"/>
        <v>0</v>
      </c>
      <c r="AR14" s="253">
        <f>IF(Employee!$F$206&gt;A14,0,IF(Employee!$F$208&lt;A14,0,IF(Employee!$S$210&lt;=A14,0,IF(Employee!$S$209&lt;Employee!$F$206,0,Employee!$M$209))))</f>
        <v>0</v>
      </c>
      <c r="AS14" s="253">
        <f>IF(Employee!$F$206&gt;A14,0,IF(Employee!$F$208&lt;A14,0,IF(Employee!$S$211&lt;=A14,0,IF(Employee!$S$210&lt;Employee!$F$206,0,Employee!$M$210))))</f>
        <v>0</v>
      </c>
      <c r="AT14" s="253">
        <f>IF(Employee!$F$206&gt;A14,0,IF(Employee!$F$208&lt;A14,0,IF(Employee!$S$212&lt;=A14,0,IF(Employee!$S$211&lt;Employee!$F$206,0,Employee!$M$211))))</f>
        <v>0</v>
      </c>
      <c r="AU14" s="253">
        <f>IF(Employee!$F$206&gt;A14,0,IF(Employee!$F$208&lt;A14,0,IF(Employee!$S$212&lt;Employee!$F$206,0,Employee!$M$212)))</f>
        <v>0</v>
      </c>
      <c r="AV14" s="253">
        <f t="shared" si="7"/>
        <v>0</v>
      </c>
      <c r="AX14" s="253">
        <f>IF(Employee!$F$232&gt;A14,0,IF(Employee!$F$234&lt;A14,0,IF(Employee!$S$236&lt;=A14,0,IF(Employee!$S$235&lt;Employee!$F$232,0,Employee!$M$235))))</f>
        <v>0</v>
      </c>
      <c r="AY14" s="253">
        <f>IF(Employee!$F$232&gt;A14,0,IF(Employee!$F$234&lt;A14,0,IF(Employee!$S$237&lt;=A14,0,IF(Employee!$S$236&lt;Employee!$F$232,0,Employee!$M$236))))</f>
        <v>0</v>
      </c>
      <c r="AZ14" s="253">
        <f>IF(Employee!$F$232&gt;A14,0,IF(Employee!$F$234&lt;A14,0,IF(Employee!$S$238&lt;=A14,0,IF(Employee!$S$237&lt;Employee!$F$232,0,Employee!$M$237))))</f>
        <v>0</v>
      </c>
      <c r="BA14" s="253">
        <f>IF(Employee!$F$232&gt;A14,0,IF(Employee!$F$234&lt;A14,0,IF(Employee!$S$238&lt;Employee!$F$232,0,Employee!$M$238)))</f>
        <v>0</v>
      </c>
      <c r="BB14" s="253">
        <f t="shared" si="8"/>
        <v>0</v>
      </c>
      <c r="BD14" s="253">
        <f>IF(Employee!$F$258&gt;A14,0,IF(Employee!$F$260&lt;A14,0,IF(Employee!$S$262&lt;=A14,0,IF(Employee!$S$261&lt;Employee!$F$258,0,Employee!$M$261))))</f>
        <v>0</v>
      </c>
      <c r="BE14" s="253">
        <f>IF(Employee!$F$258&gt;A14,0,IF(Employee!$F$260&lt;A14,0,IF(Employee!$S$263&lt;=A14,0,IF(Employee!$S$262&lt;Employee!$F$258,0,Employee!$M$262))))</f>
        <v>0</v>
      </c>
      <c r="BF14" s="253">
        <f>IF(Employee!$F$258&gt;A14,0,IF(Employee!$F$260&lt;A14,0,IF(Employee!$S$264&lt;=A14,0,IF(Employee!$S$263&lt;Employee!$F$258,0,Employee!$M$263))))</f>
        <v>0</v>
      </c>
      <c r="BG14" s="253">
        <f>IF(Employee!$F$258&gt;A14,0,IF(Employee!$F$260&lt;A14,0,IF(Employee!$S$264&lt;Employee!$F$258,0,Employee!$M$264)))</f>
        <v>0</v>
      </c>
      <c r="BH14" s="253">
        <f t="shared" si="9"/>
        <v>0</v>
      </c>
      <c r="BJ14" s="253">
        <f>IF(Employee!$F$284&gt;A14,0,IF(Employee!$F$286&lt;A14,0,IF(Employee!$S$288&lt;=A14,0,IF(Employee!$S$287&lt;Employee!$F$284,0,Employee!$M$287))))</f>
        <v>0</v>
      </c>
      <c r="BK14" s="253">
        <f>IF(Employee!$F$284&gt;A14,0,IF(Employee!$F$286&lt;A14,0,IF(Employee!$S$289&lt;=A14,0,IF(Employee!$S$288&lt;Employee!$F$284,0,Employee!$M$288))))</f>
        <v>0</v>
      </c>
      <c r="BL14" s="253">
        <f>IF(Employee!$F$284&gt;A14,0,IF(Employee!$F$286&lt;A14,0,IF(Employee!$S$290&lt;=A14,0,IF(Employee!$S$289&lt;Employee!$F$284,0,Employee!$M$289))))</f>
        <v>0</v>
      </c>
      <c r="BM14" s="253">
        <f>IF(Employee!$F$284&gt;A14,0,IF(Employee!$F$286&lt;A14,0,IF(Employee!$S$290&lt;Employee!$F$284,0,Employee!$M$290)))</f>
        <v>0</v>
      </c>
      <c r="BN14" s="253">
        <f t="shared" si="10"/>
        <v>0</v>
      </c>
      <c r="BP14" s="253">
        <f>IF(Employee!$F$310&gt;A14,0,IF(Employee!$F$312&lt;A14,0,IF(Employee!$S$314&lt;=A14,0,IF(Employee!$S$313&lt;Employee!$F$310,0,Employee!$M$313))))</f>
        <v>0</v>
      </c>
      <c r="BQ14" s="253">
        <f>IF(Employee!$F$310&gt;A14,0,IF(Employee!$F$312&lt;A14,0,IF(Employee!$S$315&lt;=A14,0,IF(Employee!$S$314&lt;Employee!$F$310,0,Employee!$M$314))))</f>
        <v>0</v>
      </c>
      <c r="BR14" s="253">
        <f>IF(Employee!$F$310&gt;A14,0,IF(Employee!$F$312&lt;A14,0,IF(Employee!$S$316&lt;=A14,0,IF(Employee!$S$315&lt;Employee!$F$310,0,Employee!$M$315))))</f>
        <v>0</v>
      </c>
      <c r="BS14" s="253">
        <f>IF(Employee!$F$310&gt;A14,0,IF(Employee!$F$312&lt;A14,0,IF(Employee!$S$316&lt;Employee!$F$310,0,Employee!$M$316)))</f>
        <v>0</v>
      </c>
      <c r="BT14" s="253">
        <f t="shared" si="11"/>
        <v>0</v>
      </c>
      <c r="BV14" s="253">
        <f>IF(Employee!$F$336&gt;A14,0,IF(Employee!$F$338&lt;A14,0,IF(Employee!$S$340&lt;=A14,0,IF(Employee!$S$339&lt;Employee!$F$336,0,Employee!$M$339))))</f>
        <v>0</v>
      </c>
      <c r="BW14" s="253">
        <f>IF(Employee!$F$336&gt;A14,0,IF(Employee!$F$338&lt;A14,0,IF(Employee!$S$341&lt;=A14,0,IF(Employee!$S$340&lt;Employee!$F$336,0,Employee!$M$340))))</f>
        <v>0</v>
      </c>
      <c r="BX14" s="253">
        <f>IF(Employee!$F$336&gt;A14,0,IF(Employee!$F$338&lt;A14,0,IF(Employee!$S$342&lt;=A14,0,IF(Employee!$S$341&lt;Employee!$F$336,0,Employee!$M$341))))</f>
        <v>0</v>
      </c>
      <c r="BY14" s="253">
        <f>IF(Employee!$F$336&gt;A14,0,IF(Employee!$F$338&lt;A14,0,IF(Employee!$S$342&lt;Employee!$F$336,0,Employee!$M$342)))</f>
        <v>0</v>
      </c>
      <c r="BZ14" s="253">
        <f t="shared" si="12"/>
        <v>0</v>
      </c>
      <c r="CB14" s="253">
        <f>IF(Employee!$F$362&gt;A14,0,IF(Employee!$F$364&lt;A14,0,IF(Employee!$S$366&lt;=A14,0,IF(Employee!$S$365&lt;Employee!$F$362,0,Employee!$M$365))))</f>
        <v>0</v>
      </c>
      <c r="CC14" s="253">
        <f>IF(Employee!$F$362&gt;A14,0,IF(Employee!$F$364&lt;A14,0,IF(Employee!$S$367&lt;=A14,0,IF(Employee!$S$366&lt;Employee!$F$362,0,Employee!$M$366))))</f>
        <v>0</v>
      </c>
      <c r="CD14" s="253">
        <f>IF(Employee!$F$362&gt;A14,0,IF(Employee!$F$364&lt;A14,0,IF(Employee!$S$368&lt;=A14,0,IF(Employee!$S$367&lt;Employee!$F$362,0,Employee!$M$367))))</f>
        <v>0</v>
      </c>
      <c r="CE14" s="253">
        <f>IF(Employee!$F$362&gt;A14,0,IF(Employee!$F$364&lt;A14,0,IF(Employee!$S$368&lt;Employee!$F$362,0,Employee!$M$368)))</f>
        <v>0</v>
      </c>
      <c r="CF14" s="253">
        <f t="shared" si="13"/>
        <v>0</v>
      </c>
      <c r="CH14" s="253">
        <f>IF(Employee!$F$388&gt;A14,0,IF(Employee!$F$390&lt;A14,0,IF(Employee!$S$392&lt;=A14,0,IF(Employee!$S$391&lt;Employee!$F$388,0,Employee!$M$391))))</f>
        <v>0</v>
      </c>
      <c r="CI14" s="253">
        <f>IF(Employee!$F$388&gt;A14,0,IF(Employee!$F$390&lt;A14,0,IF(Employee!$S$393&lt;=A14,0,IF(Employee!$S$392&lt;Employee!$F$388,0,Employee!$M$392))))</f>
        <v>0</v>
      </c>
      <c r="CJ14" s="253">
        <f>IF(Employee!$F$388&gt;A14,0,IF(Employee!$F$390&lt;A14,0,IF(Employee!$S$394&lt;=A14,0,IF(Employee!$S$393&lt;Employee!$F$388,0,Employee!$M$393))))</f>
        <v>0</v>
      </c>
      <c r="CK14" s="253">
        <f>IF(Employee!$F$388&gt;A14,0,IF(Employee!$F$390&lt;A14,0,IF(Employee!$S$394&lt;Employee!$F$388,0,Employee!$M$394)))</f>
        <v>0</v>
      </c>
      <c r="CL14" s="253">
        <f t="shared" si="14"/>
        <v>0</v>
      </c>
      <c r="CN14" s="253">
        <f>IF(Employee!$F$414&gt;A14,0,IF(Employee!$F$416&lt;A14,0,IF(Employee!$S$418&lt;=A14,0,IF(Employee!$S$417&lt;Employee!$F$414,0,Employee!$M$417))))</f>
        <v>0</v>
      </c>
      <c r="CO14" s="253">
        <f>IF(Employee!$F$414&gt;A14,0,IF(Employee!$F$416&lt;A14,0,IF(Employee!$S$419&lt;=A14,0,IF(Employee!$S$418&lt;Employee!$F$414,0,Employee!$M$418))))</f>
        <v>0</v>
      </c>
      <c r="CP14" s="253">
        <f>IF(Employee!$F$414&gt;A14,0,IF(Employee!$F$416&lt;A14,0,IF(Employee!$S$420&lt;=A14,0,IF(Employee!$S$419&lt;Employee!$F$414,0,Employee!$M$419))))</f>
        <v>0</v>
      </c>
      <c r="CQ14" s="253">
        <f>IF(Employee!$F$414&gt;A14,0,IF(Employee!$F$416&lt;A14,0,IF(Employee!$S$420&lt;Employee!$F$414,0,Employee!$M$420)))</f>
        <v>0</v>
      </c>
      <c r="CR14" s="253">
        <f t="shared" si="15"/>
        <v>0</v>
      </c>
      <c r="CT14" s="253">
        <f>IF(Employee!$F$440&gt;A14,0,IF(Employee!$F$442&lt;A14,0,IF(Employee!$S$444&lt;=A14,0,IF(Employee!$S$443&lt;Employee!$F$440,0,Employee!$M$443))))</f>
        <v>0</v>
      </c>
      <c r="CU14" s="253">
        <f>IF(Employee!$F$440&gt;A14,0,IF(Employee!$F$442&lt;A14,0,IF(Employee!$S$445&lt;=A14,0,IF(Employee!$S$444&lt;Employee!$F$440,0,Employee!$M$444))))</f>
        <v>0</v>
      </c>
      <c r="CV14" s="253">
        <f>IF(Employee!$F$440&gt;A14,0,IF(Employee!$F$442&lt;A14,0,IF(Employee!$S$446&lt;=A14,0,IF(Employee!$S$445&lt;Employee!$F$440,0,Employee!$M$445))))</f>
        <v>0</v>
      </c>
      <c r="CW14" s="253">
        <f>IF(Employee!$F$440&gt;A14,0,IF(Employee!$F$442&lt;A14,0,IF(Employee!$S$446&lt;Employee!$F$440,0,Employee!$M$446)))</f>
        <v>0</v>
      </c>
      <c r="CX14" s="253">
        <f t="shared" si="16"/>
        <v>0</v>
      </c>
      <c r="CZ14" s="253">
        <f>IF(Employee!$F$466&gt;A14,0,IF(Employee!$F$468&lt;A14,0,IF(Employee!$S$470&lt;=A14,0,IF(Employee!$S$469&lt;Employee!$F$466,0,Employee!$M$469))))</f>
        <v>0</v>
      </c>
      <c r="DA14" s="253">
        <f>IF(Employee!$F$466&gt;A14,0,IF(Employee!$F$468&lt;A14,0,IF(Employee!$S$471&lt;=A14,0,IF(Employee!$S$470&lt;Employee!$F$466,0,Employee!$M$470))))</f>
        <v>0</v>
      </c>
      <c r="DB14" s="253">
        <f>IF(Employee!$F$466&gt;A14,0,IF(Employee!$F$468&lt;A14,0,IF(Employee!$S$472&lt;=A14,0,IF(Employee!$S$471&lt;Employee!$F$466,0,Employee!$M$471))))</f>
        <v>0</v>
      </c>
      <c r="DC14" s="253">
        <f>IF(Employee!$F$466&gt;A14,0,IF(Employee!$F$468&lt;A14,0,IF(Employee!$S$472&lt;Employee!$F$466,0,Employee!$M$472)))</f>
        <v>0</v>
      </c>
      <c r="DD14" s="253">
        <f t="shared" si="17"/>
        <v>0</v>
      </c>
      <c r="DF14" s="253">
        <f>IF(Employee!$F$492&gt;A14,0,IF(Employee!$F$494&lt;A14,0,IF(Employee!$S$496&lt;=A14,0,IF(Employee!$S$495&lt;Employee!$F$492,0,Employee!$M$495))))</f>
        <v>0</v>
      </c>
      <c r="DG14" s="253">
        <f>IF(Employee!$F$492&gt;A14,0,IF(Employee!$F$494&lt;A14,0,IF(Employee!$S$497&lt;=A14,0,IF(Employee!$S$496&lt;Employee!$F$492,0,Employee!$M$496))))</f>
        <v>0</v>
      </c>
      <c r="DH14" s="253">
        <f>IF(Employee!$F$492&gt;A14,0,IF(Employee!$F$494&lt;A14,0,IF(Employee!$S$498&lt;=A14,0,IF(Employee!$S$497&lt;Employee!$F$492,0,Employee!$M$497))))</f>
        <v>0</v>
      </c>
      <c r="DI14" s="253">
        <f>IF(Employee!$F$492&gt;A14,0,IF(Employee!$F$494&lt;A14,0,IF(Employee!$S$498&lt;Employee!$F$492,0,Employee!$M$498)))</f>
        <v>0</v>
      </c>
      <c r="DJ14" s="253">
        <f t="shared" si="18"/>
        <v>0</v>
      </c>
      <c r="DL14" s="253">
        <f>IF(Employee!$F$518&gt;A14,0,IF(Employee!$F$520&lt;A14,0,IF(Employee!$S$522&lt;=A14,0,IF(Employee!$S$521&lt;Employee!$F$518,0,Employee!$M$521))))</f>
        <v>0</v>
      </c>
      <c r="DM14" s="253">
        <f>IF(Employee!$F$518&gt;A14,0,IF(Employee!$F$520&lt;A14,0,IF(Employee!$S$523&lt;=A14,0,IF(Employee!$S$522&lt;Employee!$F$518,0,Employee!$M$522))))</f>
        <v>0</v>
      </c>
      <c r="DN14" s="253">
        <f>IF(Employee!$F$518&gt;A14,0,IF(Employee!$F$520&lt;A14,0,IF(Employee!$S$524&lt;=A14,0,IF(Employee!$S$523&lt;Employee!$F$518,0,Employee!$M$523))))</f>
        <v>0</v>
      </c>
      <c r="DO14" s="253">
        <f>IF(Employee!$F$518&gt;A14,0,IF(Employee!$F$520&lt;A14,0,IF(Employee!$S$524&lt;Employee!$F$518,0,Employee!$M$524)))</f>
        <v>0</v>
      </c>
      <c r="DP14" s="253">
        <f t="shared" si="19"/>
        <v>0</v>
      </c>
    </row>
    <row r="15" spans="1:120" x14ac:dyDescent="0.2">
      <c r="A15" s="253">
        <v>14</v>
      </c>
      <c r="B15" s="253">
        <f>IF(Employee!$F$24&gt;A15,0,IF(Employee!$F$26&lt;A15,0,IF(Employee!$S$28&lt;=A15,0,IF(Employee!$S$27&lt;Employee!$F$24,0,Employee!$M$27))))</f>
        <v>0</v>
      </c>
      <c r="C15" s="253">
        <f>IF(Employee!$F$24&gt;A15,0,IF(Employee!$F$26&lt;A15,0,IF(Employee!$S$29&lt;=A15,0,IF(Employee!$S$28&lt;Employee!$F$24,0,Employee!$M$28))))</f>
        <v>0</v>
      </c>
      <c r="D15" s="253">
        <f>IF(Employee!$F$24&gt;A15,0,IF(Employee!$F$26&lt;A15,0,IF(Employee!$S$30&lt;=A15,0,IF(Employee!$S$29&lt;Employee!$F$24,0,Employee!$M$29))))</f>
        <v>0</v>
      </c>
      <c r="E15" s="253">
        <f>IF(Employee!$F$24&gt;A15,0,IF(Employee!$F$26&lt;A15,0,IF(Employee!$S$30&lt;Employee!$F$24,0,Employee!$M$30)))</f>
        <v>0</v>
      </c>
      <c r="F15" s="253">
        <f t="shared" si="0"/>
        <v>0</v>
      </c>
      <c r="H15" s="253">
        <f>IF(Employee!$F$50&gt;A15,0,IF(Employee!$F$52&lt;A15,0,IF(Employee!$S$54&lt;=A15,0,IF(Employee!$S$53&lt;Employee!$F$50,0,Employee!$M$53))))</f>
        <v>0</v>
      </c>
      <c r="I15" s="253">
        <f>IF(Employee!$F$50&gt;A15,0,IF(Employee!$F$52&lt;A15,0,IF(Employee!$S$55&lt;=A15,0,IF(Employee!$S$54&lt;Employee!$F$50,0,Employee!$M$54))))</f>
        <v>0</v>
      </c>
      <c r="J15" s="253">
        <f>IF(Employee!$F$50&gt;A15,0,IF(Employee!$F$52&lt;A15,0,IF(Employee!$S$56&lt;=A15,0,IF(Employee!$S$55&lt;Employee!$F$50,0,Employee!$M$55))))</f>
        <v>0</v>
      </c>
      <c r="K15" s="253">
        <f>IF(Employee!$F$50&gt;A15,0,IF(Employee!$F$52&lt;A15,0,IF(Employee!$S$56&lt;Employee!$F$50,0,Employee!$M$56)))</f>
        <v>0</v>
      </c>
      <c r="L15" s="253">
        <f t="shared" si="1"/>
        <v>0</v>
      </c>
      <c r="N15" s="253">
        <f>IF(Employee!$F$76&gt;A15,0,IF(Employee!$F$78&lt;A15,0,IF(Employee!$S$80&lt;=A15,0,IF(Employee!$S$79&lt;Employee!$F$76,0,Employee!$M$79))))</f>
        <v>0</v>
      </c>
      <c r="O15" s="253">
        <f>IF(Employee!$F$76&gt;A15,0,IF(Employee!$F$78&lt;A15,0,IF(Employee!$S$81&lt;=A15,0,IF(Employee!$S$80&lt;Employee!$F$76,0,Employee!$M$80))))</f>
        <v>0</v>
      </c>
      <c r="P15" s="253">
        <f>IF(Employee!$F$76&gt;A15,0,IF(Employee!$F$78&lt;A15,0,IF(Employee!$S$82&lt;=A15,0,IF(Employee!$S$81&lt;Employee!$F$76,0,Employee!$M$81))))</f>
        <v>0</v>
      </c>
      <c r="Q15" s="253">
        <f>IF(Employee!$F$76&gt;A15,0,IF(Employee!$F$78&lt;A15,0,IF(Employee!$S$82&lt;Employee!$F$76,0,Employee!$M$82)))</f>
        <v>0</v>
      </c>
      <c r="R15" s="253">
        <f t="shared" si="2"/>
        <v>0</v>
      </c>
      <c r="T15" s="253">
        <f>IF(Employee!$F$102&gt;A15,0,IF(Employee!$F$104&lt;A15,0,IF(Employee!$S$106&lt;=A15,0,IF(Employee!$S$105&lt;Employee!$F$102,0,Employee!$M$105))))</f>
        <v>0</v>
      </c>
      <c r="U15" s="253">
        <f>IF(Employee!$F$102&gt;A15,0,IF(Employee!$F$104&lt;A15,0,IF(Employee!$S$107&lt;=A15,0,IF(Employee!$S$106&lt;Employee!$F$102,0,Employee!$M$106))))</f>
        <v>0</v>
      </c>
      <c r="V15" s="253">
        <f>IF(Employee!$F$102&gt;A15,0,IF(Employee!$F$104&lt;A15,0,IF(Employee!$S$108&lt;=A15,0,IF(Employee!$S$107&lt;Employee!$F$102,0,Employee!$M$107))))</f>
        <v>0</v>
      </c>
      <c r="W15" s="253">
        <f>IF(Employee!$F$102&gt;A15,0,IF(Employee!$F$104&lt;A15,0,IF(Employee!$S$108&lt;Employee!$F$102,0,Employee!$M$108)))</f>
        <v>0</v>
      </c>
      <c r="X15" s="253">
        <f t="shared" si="3"/>
        <v>0</v>
      </c>
      <c r="Z15" s="253">
        <f>IF(Employee!$F$128&gt;A15,0,IF(Employee!$F$130&lt;A15,0,IF(Employee!$S$132&lt;=A15,0,IF(Employee!$S$131&lt;Employee!$F$128,0,Employee!$M$131))))</f>
        <v>0</v>
      </c>
      <c r="AA15" s="253">
        <f>IF(Employee!$F$128&gt;A15,0,IF(Employee!$F$130&lt;A15,0,IF(Employee!$S$133&lt;=A15,0,IF(Employee!$S$132&lt;Employee!$F$128,0,Employee!$M$132))))</f>
        <v>0</v>
      </c>
      <c r="AB15" s="253">
        <f>IF(Employee!$F$128&gt;A15,0,IF(Employee!$F$130&lt;A15,0,IF(Employee!$S$134&lt;=A15,0,IF(Employee!$S$133&lt;Employee!$F$128,0,Employee!$M$133))))</f>
        <v>0</v>
      </c>
      <c r="AC15" s="253">
        <f>IF(Employee!$F$128&gt;A15,0,IF(Employee!$F$130&lt;A15,0,IF(Employee!$S$134&lt;Employee!$F$128,0,Employee!$M$134)))</f>
        <v>0</v>
      </c>
      <c r="AD15" s="253">
        <f t="shared" si="4"/>
        <v>0</v>
      </c>
      <c r="AF15" s="253">
        <f>IF(Employee!$F$154&gt;A15,0,IF(Employee!$F$156&lt;A15,0,IF(Employee!$S$158&lt;=A15,0,IF(Employee!$S$157&lt;Employee!$F$154,0,Employee!$M$157))))</f>
        <v>0</v>
      </c>
      <c r="AG15" s="253">
        <f>IF(Employee!$F$154&gt;A15,0,IF(Employee!$F$156&lt;A15,0,IF(Employee!$S$159&lt;=A15,0,IF(Employee!$S$158&lt;Employee!$F$154,0,Employee!$M$158))))</f>
        <v>0</v>
      </c>
      <c r="AH15" s="253">
        <f>IF(Employee!$F$154&gt;A15,0,IF(Employee!$F$156&lt;A15,0,IF(Employee!$S$160&lt;=A15,0,IF(Employee!$S$159&lt;Employee!$F$154,0,Employee!$M$159))))</f>
        <v>0</v>
      </c>
      <c r="AI15" s="253">
        <f>IF(Employee!$F$154&gt;A15,0,IF(Employee!$F$156&lt;A15,0,IF(Employee!$S$160&lt;Employee!$F$154,0,Employee!$M$160)))</f>
        <v>0</v>
      </c>
      <c r="AJ15" s="253">
        <f t="shared" si="5"/>
        <v>0</v>
      </c>
      <c r="AL15" s="253">
        <f>IF(Employee!$F$180&gt;A15,0,IF(Employee!$F$182&lt;A15,0,IF(Employee!$S$184&lt;=A15,0,IF(Employee!$S$183&lt;Employee!$F$180,0,Employee!$M$183))))</f>
        <v>0</v>
      </c>
      <c r="AM15" s="253">
        <f>IF(Employee!$F$180&gt;A15,0,IF(Employee!$F$182&lt;A15,0,IF(Employee!$S$185&lt;=A15,0,IF(Employee!$S$184&lt;Employee!$F$180,0,Employee!$M$184))))</f>
        <v>0</v>
      </c>
      <c r="AN15" s="253">
        <f>IF(Employee!$F$180&gt;A15,0,IF(Employee!$F$182&lt;A15,0,IF(Employee!$S$186&lt;=A15,0,IF(Employee!$S$185&lt;Employee!$F$180,0,Employee!$M$185))))</f>
        <v>0</v>
      </c>
      <c r="AO15" s="253">
        <f>IF(Employee!$F$180&gt;A15,0,IF(Employee!$F$182&lt;A15,0,IF(Employee!$S$186&lt;Employee!$F$180,0,Employee!$M$186)))</f>
        <v>0</v>
      </c>
      <c r="AP15" s="253">
        <f t="shared" si="6"/>
        <v>0</v>
      </c>
      <c r="AR15" s="253">
        <f>IF(Employee!$F$206&gt;A15,0,IF(Employee!$F$208&lt;A15,0,IF(Employee!$S$210&lt;=A15,0,IF(Employee!$S$209&lt;Employee!$F$206,0,Employee!$M$209))))</f>
        <v>0</v>
      </c>
      <c r="AS15" s="253">
        <f>IF(Employee!$F$206&gt;A15,0,IF(Employee!$F$208&lt;A15,0,IF(Employee!$S$211&lt;=A15,0,IF(Employee!$S$210&lt;Employee!$F$206,0,Employee!$M$210))))</f>
        <v>0</v>
      </c>
      <c r="AT15" s="253">
        <f>IF(Employee!$F$206&gt;A15,0,IF(Employee!$F$208&lt;A15,0,IF(Employee!$S$212&lt;=A15,0,IF(Employee!$S$211&lt;Employee!$F$206,0,Employee!$M$211))))</f>
        <v>0</v>
      </c>
      <c r="AU15" s="253">
        <f>IF(Employee!$F$206&gt;A15,0,IF(Employee!$F$208&lt;A15,0,IF(Employee!$S$212&lt;Employee!$F$206,0,Employee!$M$212)))</f>
        <v>0</v>
      </c>
      <c r="AV15" s="253">
        <f t="shared" si="7"/>
        <v>0</v>
      </c>
      <c r="AX15" s="253">
        <f>IF(Employee!$F$232&gt;A15,0,IF(Employee!$F$234&lt;A15,0,IF(Employee!$S$236&lt;=A15,0,IF(Employee!$S$235&lt;Employee!$F$232,0,Employee!$M$235))))</f>
        <v>0</v>
      </c>
      <c r="AY15" s="253">
        <f>IF(Employee!$F$232&gt;A15,0,IF(Employee!$F$234&lt;A15,0,IF(Employee!$S$237&lt;=A15,0,IF(Employee!$S$236&lt;Employee!$F$232,0,Employee!$M$236))))</f>
        <v>0</v>
      </c>
      <c r="AZ15" s="253">
        <f>IF(Employee!$F$232&gt;A15,0,IF(Employee!$F$234&lt;A15,0,IF(Employee!$S$238&lt;=A15,0,IF(Employee!$S$237&lt;Employee!$F$232,0,Employee!$M$237))))</f>
        <v>0</v>
      </c>
      <c r="BA15" s="253">
        <f>IF(Employee!$F$232&gt;A15,0,IF(Employee!$F$234&lt;A15,0,IF(Employee!$S$238&lt;Employee!$F$232,0,Employee!$M$238)))</f>
        <v>0</v>
      </c>
      <c r="BB15" s="253">
        <f t="shared" si="8"/>
        <v>0</v>
      </c>
      <c r="BD15" s="253">
        <f>IF(Employee!$F$258&gt;A15,0,IF(Employee!$F$260&lt;A15,0,IF(Employee!$S$262&lt;=A15,0,IF(Employee!$S$261&lt;Employee!$F$258,0,Employee!$M$261))))</f>
        <v>0</v>
      </c>
      <c r="BE15" s="253">
        <f>IF(Employee!$F$258&gt;A15,0,IF(Employee!$F$260&lt;A15,0,IF(Employee!$S$263&lt;=A15,0,IF(Employee!$S$262&lt;Employee!$F$258,0,Employee!$M$262))))</f>
        <v>0</v>
      </c>
      <c r="BF15" s="253">
        <f>IF(Employee!$F$258&gt;A15,0,IF(Employee!$F$260&lt;A15,0,IF(Employee!$S$264&lt;=A15,0,IF(Employee!$S$263&lt;Employee!$F$258,0,Employee!$M$263))))</f>
        <v>0</v>
      </c>
      <c r="BG15" s="253">
        <f>IF(Employee!$F$258&gt;A15,0,IF(Employee!$F$260&lt;A15,0,IF(Employee!$S$264&lt;Employee!$F$258,0,Employee!$M$264)))</f>
        <v>0</v>
      </c>
      <c r="BH15" s="253">
        <f t="shared" si="9"/>
        <v>0</v>
      </c>
      <c r="BJ15" s="253">
        <f>IF(Employee!$F$284&gt;A15,0,IF(Employee!$F$286&lt;A15,0,IF(Employee!$S$288&lt;=A15,0,IF(Employee!$S$287&lt;Employee!$F$284,0,Employee!$M$287))))</f>
        <v>0</v>
      </c>
      <c r="BK15" s="253">
        <f>IF(Employee!$F$284&gt;A15,0,IF(Employee!$F$286&lt;A15,0,IF(Employee!$S$289&lt;=A15,0,IF(Employee!$S$288&lt;Employee!$F$284,0,Employee!$M$288))))</f>
        <v>0</v>
      </c>
      <c r="BL15" s="253">
        <f>IF(Employee!$F$284&gt;A15,0,IF(Employee!$F$286&lt;A15,0,IF(Employee!$S$290&lt;=A15,0,IF(Employee!$S$289&lt;Employee!$F$284,0,Employee!$M$289))))</f>
        <v>0</v>
      </c>
      <c r="BM15" s="253">
        <f>IF(Employee!$F$284&gt;A15,0,IF(Employee!$F$286&lt;A15,0,IF(Employee!$S$290&lt;Employee!$F$284,0,Employee!$M$290)))</f>
        <v>0</v>
      </c>
      <c r="BN15" s="253">
        <f t="shared" si="10"/>
        <v>0</v>
      </c>
      <c r="BP15" s="253">
        <f>IF(Employee!$F$310&gt;A15,0,IF(Employee!$F$312&lt;A15,0,IF(Employee!$S$314&lt;=A15,0,IF(Employee!$S$313&lt;Employee!$F$310,0,Employee!$M$313))))</f>
        <v>0</v>
      </c>
      <c r="BQ15" s="253">
        <f>IF(Employee!$F$310&gt;A15,0,IF(Employee!$F$312&lt;A15,0,IF(Employee!$S$315&lt;=A15,0,IF(Employee!$S$314&lt;Employee!$F$310,0,Employee!$M$314))))</f>
        <v>0</v>
      </c>
      <c r="BR15" s="253">
        <f>IF(Employee!$F$310&gt;A15,0,IF(Employee!$F$312&lt;A15,0,IF(Employee!$S$316&lt;=A15,0,IF(Employee!$S$315&lt;Employee!$F$310,0,Employee!$M$315))))</f>
        <v>0</v>
      </c>
      <c r="BS15" s="253">
        <f>IF(Employee!$F$310&gt;A15,0,IF(Employee!$F$312&lt;A15,0,IF(Employee!$S$316&lt;Employee!$F$310,0,Employee!$M$316)))</f>
        <v>0</v>
      </c>
      <c r="BT15" s="253">
        <f t="shared" si="11"/>
        <v>0</v>
      </c>
      <c r="BV15" s="253">
        <f>IF(Employee!$F$336&gt;A15,0,IF(Employee!$F$338&lt;A15,0,IF(Employee!$S$340&lt;=A15,0,IF(Employee!$S$339&lt;Employee!$F$336,0,Employee!$M$339))))</f>
        <v>0</v>
      </c>
      <c r="BW15" s="253">
        <f>IF(Employee!$F$336&gt;A15,0,IF(Employee!$F$338&lt;A15,0,IF(Employee!$S$341&lt;=A15,0,IF(Employee!$S$340&lt;Employee!$F$336,0,Employee!$M$340))))</f>
        <v>0</v>
      </c>
      <c r="BX15" s="253">
        <f>IF(Employee!$F$336&gt;A15,0,IF(Employee!$F$338&lt;A15,0,IF(Employee!$S$342&lt;=A15,0,IF(Employee!$S$341&lt;Employee!$F$336,0,Employee!$M$341))))</f>
        <v>0</v>
      </c>
      <c r="BY15" s="253">
        <f>IF(Employee!$F$336&gt;A15,0,IF(Employee!$F$338&lt;A15,0,IF(Employee!$S$342&lt;Employee!$F$336,0,Employee!$M$342)))</f>
        <v>0</v>
      </c>
      <c r="BZ15" s="253">
        <f t="shared" si="12"/>
        <v>0</v>
      </c>
      <c r="CB15" s="253">
        <f>IF(Employee!$F$362&gt;A15,0,IF(Employee!$F$364&lt;A15,0,IF(Employee!$S$366&lt;=A15,0,IF(Employee!$S$365&lt;Employee!$F$362,0,Employee!$M$365))))</f>
        <v>0</v>
      </c>
      <c r="CC15" s="253">
        <f>IF(Employee!$F$362&gt;A15,0,IF(Employee!$F$364&lt;A15,0,IF(Employee!$S$367&lt;=A15,0,IF(Employee!$S$366&lt;Employee!$F$362,0,Employee!$M$366))))</f>
        <v>0</v>
      </c>
      <c r="CD15" s="253">
        <f>IF(Employee!$F$362&gt;A15,0,IF(Employee!$F$364&lt;A15,0,IF(Employee!$S$368&lt;=A15,0,IF(Employee!$S$367&lt;Employee!$F$362,0,Employee!$M$367))))</f>
        <v>0</v>
      </c>
      <c r="CE15" s="253">
        <f>IF(Employee!$F$362&gt;A15,0,IF(Employee!$F$364&lt;A15,0,IF(Employee!$S$368&lt;Employee!$F$362,0,Employee!$M$368)))</f>
        <v>0</v>
      </c>
      <c r="CF15" s="253">
        <f t="shared" si="13"/>
        <v>0</v>
      </c>
      <c r="CH15" s="253">
        <f>IF(Employee!$F$388&gt;A15,0,IF(Employee!$F$390&lt;A15,0,IF(Employee!$S$392&lt;=A15,0,IF(Employee!$S$391&lt;Employee!$F$388,0,Employee!$M$391))))</f>
        <v>0</v>
      </c>
      <c r="CI15" s="253">
        <f>IF(Employee!$F$388&gt;A15,0,IF(Employee!$F$390&lt;A15,0,IF(Employee!$S$393&lt;=A15,0,IF(Employee!$S$392&lt;Employee!$F$388,0,Employee!$M$392))))</f>
        <v>0</v>
      </c>
      <c r="CJ15" s="253">
        <f>IF(Employee!$F$388&gt;A15,0,IF(Employee!$F$390&lt;A15,0,IF(Employee!$S$394&lt;=A15,0,IF(Employee!$S$393&lt;Employee!$F$388,0,Employee!$M$393))))</f>
        <v>0</v>
      </c>
      <c r="CK15" s="253">
        <f>IF(Employee!$F$388&gt;A15,0,IF(Employee!$F$390&lt;A15,0,IF(Employee!$S$394&lt;Employee!$F$388,0,Employee!$M$394)))</f>
        <v>0</v>
      </c>
      <c r="CL15" s="253">
        <f t="shared" si="14"/>
        <v>0</v>
      </c>
      <c r="CN15" s="253">
        <f>IF(Employee!$F$414&gt;A15,0,IF(Employee!$F$416&lt;A15,0,IF(Employee!$S$418&lt;=A15,0,IF(Employee!$S$417&lt;Employee!$F$414,0,Employee!$M$417))))</f>
        <v>0</v>
      </c>
      <c r="CO15" s="253">
        <f>IF(Employee!$F$414&gt;A15,0,IF(Employee!$F$416&lt;A15,0,IF(Employee!$S$419&lt;=A15,0,IF(Employee!$S$418&lt;Employee!$F$414,0,Employee!$M$418))))</f>
        <v>0</v>
      </c>
      <c r="CP15" s="253">
        <f>IF(Employee!$F$414&gt;A15,0,IF(Employee!$F$416&lt;A15,0,IF(Employee!$S$420&lt;=A15,0,IF(Employee!$S$419&lt;Employee!$F$414,0,Employee!$M$419))))</f>
        <v>0</v>
      </c>
      <c r="CQ15" s="253">
        <f>IF(Employee!$F$414&gt;A15,0,IF(Employee!$F$416&lt;A15,0,IF(Employee!$S$420&lt;Employee!$F$414,0,Employee!$M$420)))</f>
        <v>0</v>
      </c>
      <c r="CR15" s="253">
        <f t="shared" si="15"/>
        <v>0</v>
      </c>
      <c r="CT15" s="253">
        <f>IF(Employee!$F$440&gt;A15,0,IF(Employee!$F$442&lt;A15,0,IF(Employee!$S$444&lt;=A15,0,IF(Employee!$S$443&lt;Employee!$F$440,0,Employee!$M$443))))</f>
        <v>0</v>
      </c>
      <c r="CU15" s="253">
        <f>IF(Employee!$F$440&gt;A15,0,IF(Employee!$F$442&lt;A15,0,IF(Employee!$S$445&lt;=A15,0,IF(Employee!$S$444&lt;Employee!$F$440,0,Employee!$M$444))))</f>
        <v>0</v>
      </c>
      <c r="CV15" s="253">
        <f>IF(Employee!$F$440&gt;A15,0,IF(Employee!$F$442&lt;A15,0,IF(Employee!$S$446&lt;=A15,0,IF(Employee!$S$445&lt;Employee!$F$440,0,Employee!$M$445))))</f>
        <v>0</v>
      </c>
      <c r="CW15" s="253">
        <f>IF(Employee!$F$440&gt;A15,0,IF(Employee!$F$442&lt;A15,0,IF(Employee!$S$446&lt;Employee!$F$440,0,Employee!$M$446)))</f>
        <v>0</v>
      </c>
      <c r="CX15" s="253">
        <f t="shared" si="16"/>
        <v>0</v>
      </c>
      <c r="CZ15" s="253">
        <f>IF(Employee!$F$466&gt;A15,0,IF(Employee!$F$468&lt;A15,0,IF(Employee!$S$470&lt;=A15,0,IF(Employee!$S$469&lt;Employee!$F$466,0,Employee!$M$469))))</f>
        <v>0</v>
      </c>
      <c r="DA15" s="253">
        <f>IF(Employee!$F$466&gt;A15,0,IF(Employee!$F$468&lt;A15,0,IF(Employee!$S$471&lt;=A15,0,IF(Employee!$S$470&lt;Employee!$F$466,0,Employee!$M$470))))</f>
        <v>0</v>
      </c>
      <c r="DB15" s="253">
        <f>IF(Employee!$F$466&gt;A15,0,IF(Employee!$F$468&lt;A15,0,IF(Employee!$S$472&lt;=A15,0,IF(Employee!$S$471&lt;Employee!$F$466,0,Employee!$M$471))))</f>
        <v>0</v>
      </c>
      <c r="DC15" s="253">
        <f>IF(Employee!$F$466&gt;A15,0,IF(Employee!$F$468&lt;A15,0,IF(Employee!$S$472&lt;Employee!$F$466,0,Employee!$M$472)))</f>
        <v>0</v>
      </c>
      <c r="DD15" s="253">
        <f t="shared" si="17"/>
        <v>0</v>
      </c>
      <c r="DF15" s="253">
        <f>IF(Employee!$F$492&gt;A15,0,IF(Employee!$F$494&lt;A15,0,IF(Employee!$S$496&lt;=A15,0,IF(Employee!$S$495&lt;Employee!$F$492,0,Employee!$M$495))))</f>
        <v>0</v>
      </c>
      <c r="DG15" s="253">
        <f>IF(Employee!$F$492&gt;A15,0,IF(Employee!$F$494&lt;A15,0,IF(Employee!$S$497&lt;=A15,0,IF(Employee!$S$496&lt;Employee!$F$492,0,Employee!$M$496))))</f>
        <v>0</v>
      </c>
      <c r="DH15" s="253">
        <f>IF(Employee!$F$492&gt;A15,0,IF(Employee!$F$494&lt;A15,0,IF(Employee!$S$498&lt;=A15,0,IF(Employee!$S$497&lt;Employee!$F$492,0,Employee!$M$497))))</f>
        <v>0</v>
      </c>
      <c r="DI15" s="253">
        <f>IF(Employee!$F$492&gt;A15,0,IF(Employee!$F$494&lt;A15,0,IF(Employee!$S$498&lt;Employee!$F$492,0,Employee!$M$498)))</f>
        <v>0</v>
      </c>
      <c r="DJ15" s="253">
        <f t="shared" si="18"/>
        <v>0</v>
      </c>
      <c r="DL15" s="253">
        <f>IF(Employee!$F$518&gt;A15,0,IF(Employee!$F$520&lt;A15,0,IF(Employee!$S$522&lt;=A15,0,IF(Employee!$S$521&lt;Employee!$F$518,0,Employee!$M$521))))</f>
        <v>0</v>
      </c>
      <c r="DM15" s="253">
        <f>IF(Employee!$F$518&gt;A15,0,IF(Employee!$F$520&lt;A15,0,IF(Employee!$S$523&lt;=A15,0,IF(Employee!$S$522&lt;Employee!$F$518,0,Employee!$M$522))))</f>
        <v>0</v>
      </c>
      <c r="DN15" s="253">
        <f>IF(Employee!$F$518&gt;A15,0,IF(Employee!$F$520&lt;A15,0,IF(Employee!$S$524&lt;=A15,0,IF(Employee!$S$523&lt;Employee!$F$518,0,Employee!$M$523))))</f>
        <v>0</v>
      </c>
      <c r="DO15" s="253">
        <f>IF(Employee!$F$518&gt;A15,0,IF(Employee!$F$520&lt;A15,0,IF(Employee!$S$524&lt;Employee!$F$518,0,Employee!$M$524)))</f>
        <v>0</v>
      </c>
      <c r="DP15" s="253">
        <f t="shared" si="19"/>
        <v>0</v>
      </c>
    </row>
    <row r="16" spans="1:120" x14ac:dyDescent="0.2">
      <c r="A16" s="253">
        <v>15</v>
      </c>
      <c r="B16" s="253">
        <f>IF(Employee!$F$24&gt;A16,0,IF(Employee!$F$26&lt;A16,0,IF(Employee!$S$28&lt;=A16,0,IF(Employee!$S$27&lt;Employee!$F$24,0,Employee!$M$27))))</f>
        <v>0</v>
      </c>
      <c r="C16" s="253">
        <f>IF(Employee!$F$24&gt;A16,0,IF(Employee!$F$26&lt;A16,0,IF(Employee!$S$29&lt;=A16,0,IF(Employee!$S$28&lt;Employee!$F$24,0,Employee!$M$28))))</f>
        <v>0</v>
      </c>
      <c r="D16" s="253">
        <f>IF(Employee!$F$24&gt;A16,0,IF(Employee!$F$26&lt;A16,0,IF(Employee!$S$30&lt;=A16,0,IF(Employee!$S$29&lt;Employee!$F$24,0,Employee!$M$29))))</f>
        <v>0</v>
      </c>
      <c r="E16" s="253">
        <f>IF(Employee!$F$24&gt;A16,0,IF(Employee!$F$26&lt;A16,0,IF(Employee!$S$30&lt;Employee!$F$24,0,Employee!$M$30)))</f>
        <v>0</v>
      </c>
      <c r="F16" s="253">
        <f t="shared" si="0"/>
        <v>0</v>
      </c>
      <c r="H16" s="253">
        <f>IF(Employee!$F$50&gt;A16,0,IF(Employee!$F$52&lt;A16,0,IF(Employee!$S$54&lt;=A16,0,IF(Employee!$S$53&lt;Employee!$F$50,0,Employee!$M$53))))</f>
        <v>0</v>
      </c>
      <c r="I16" s="253">
        <f>IF(Employee!$F$50&gt;A16,0,IF(Employee!$F$52&lt;A16,0,IF(Employee!$S$55&lt;=A16,0,IF(Employee!$S$54&lt;Employee!$F$50,0,Employee!$M$54))))</f>
        <v>0</v>
      </c>
      <c r="J16" s="253">
        <f>IF(Employee!$F$50&gt;A16,0,IF(Employee!$F$52&lt;A16,0,IF(Employee!$S$56&lt;=A16,0,IF(Employee!$S$55&lt;Employee!$F$50,0,Employee!$M$55))))</f>
        <v>0</v>
      </c>
      <c r="K16" s="253">
        <f>IF(Employee!$F$50&gt;A16,0,IF(Employee!$F$52&lt;A16,0,IF(Employee!$S$56&lt;Employee!$F$50,0,Employee!$M$56)))</f>
        <v>0</v>
      </c>
      <c r="L16" s="253">
        <f t="shared" si="1"/>
        <v>0</v>
      </c>
      <c r="N16" s="253">
        <f>IF(Employee!$F$76&gt;A16,0,IF(Employee!$F$78&lt;A16,0,IF(Employee!$S$80&lt;=A16,0,IF(Employee!$S$79&lt;Employee!$F$76,0,Employee!$M$79))))</f>
        <v>0</v>
      </c>
      <c r="O16" s="253">
        <f>IF(Employee!$F$76&gt;A16,0,IF(Employee!$F$78&lt;A16,0,IF(Employee!$S$81&lt;=A16,0,IF(Employee!$S$80&lt;Employee!$F$76,0,Employee!$M$80))))</f>
        <v>0</v>
      </c>
      <c r="P16" s="253">
        <f>IF(Employee!$F$76&gt;A16,0,IF(Employee!$F$78&lt;A16,0,IF(Employee!$S$82&lt;=A16,0,IF(Employee!$S$81&lt;Employee!$F$76,0,Employee!$M$81))))</f>
        <v>0</v>
      </c>
      <c r="Q16" s="253">
        <f>IF(Employee!$F$76&gt;A16,0,IF(Employee!$F$78&lt;A16,0,IF(Employee!$S$82&lt;Employee!$F$76,0,Employee!$M$82)))</f>
        <v>0</v>
      </c>
      <c r="R16" s="253">
        <f t="shared" si="2"/>
        <v>0</v>
      </c>
      <c r="T16" s="253">
        <f>IF(Employee!$F$102&gt;A16,0,IF(Employee!$F$104&lt;A16,0,IF(Employee!$S$106&lt;=A16,0,IF(Employee!$S$105&lt;Employee!$F$102,0,Employee!$M$105))))</f>
        <v>0</v>
      </c>
      <c r="U16" s="253">
        <f>IF(Employee!$F$102&gt;A16,0,IF(Employee!$F$104&lt;A16,0,IF(Employee!$S$107&lt;=A16,0,IF(Employee!$S$106&lt;Employee!$F$102,0,Employee!$M$106))))</f>
        <v>0</v>
      </c>
      <c r="V16" s="253">
        <f>IF(Employee!$F$102&gt;A16,0,IF(Employee!$F$104&lt;A16,0,IF(Employee!$S$108&lt;=A16,0,IF(Employee!$S$107&lt;Employee!$F$102,0,Employee!$M$107))))</f>
        <v>0</v>
      </c>
      <c r="W16" s="253">
        <f>IF(Employee!$F$102&gt;A16,0,IF(Employee!$F$104&lt;A16,0,IF(Employee!$S$108&lt;Employee!$F$102,0,Employee!$M$108)))</f>
        <v>0</v>
      </c>
      <c r="X16" s="253">
        <f t="shared" si="3"/>
        <v>0</v>
      </c>
      <c r="Z16" s="253">
        <f>IF(Employee!$F$128&gt;A16,0,IF(Employee!$F$130&lt;A16,0,IF(Employee!$S$132&lt;=A16,0,IF(Employee!$S$131&lt;Employee!$F$128,0,Employee!$M$131))))</f>
        <v>0</v>
      </c>
      <c r="AA16" s="253">
        <f>IF(Employee!$F$128&gt;A16,0,IF(Employee!$F$130&lt;A16,0,IF(Employee!$S$133&lt;=A16,0,IF(Employee!$S$132&lt;Employee!$F$128,0,Employee!$M$132))))</f>
        <v>0</v>
      </c>
      <c r="AB16" s="253">
        <f>IF(Employee!$F$128&gt;A16,0,IF(Employee!$F$130&lt;A16,0,IF(Employee!$S$134&lt;=A16,0,IF(Employee!$S$133&lt;Employee!$F$128,0,Employee!$M$133))))</f>
        <v>0</v>
      </c>
      <c r="AC16" s="253">
        <f>IF(Employee!$F$128&gt;A16,0,IF(Employee!$F$130&lt;A16,0,IF(Employee!$S$134&lt;Employee!$F$128,0,Employee!$M$134)))</f>
        <v>0</v>
      </c>
      <c r="AD16" s="253">
        <f t="shared" si="4"/>
        <v>0</v>
      </c>
      <c r="AF16" s="253">
        <f>IF(Employee!$F$154&gt;A16,0,IF(Employee!$F$156&lt;A16,0,IF(Employee!$S$158&lt;=A16,0,IF(Employee!$S$157&lt;Employee!$F$154,0,Employee!$M$157))))</f>
        <v>0</v>
      </c>
      <c r="AG16" s="253">
        <f>IF(Employee!$F$154&gt;A16,0,IF(Employee!$F$156&lt;A16,0,IF(Employee!$S$159&lt;=A16,0,IF(Employee!$S$158&lt;Employee!$F$154,0,Employee!$M$158))))</f>
        <v>0</v>
      </c>
      <c r="AH16" s="253">
        <f>IF(Employee!$F$154&gt;A16,0,IF(Employee!$F$156&lt;A16,0,IF(Employee!$S$160&lt;=A16,0,IF(Employee!$S$159&lt;Employee!$F$154,0,Employee!$M$159))))</f>
        <v>0</v>
      </c>
      <c r="AI16" s="253">
        <f>IF(Employee!$F$154&gt;A16,0,IF(Employee!$F$156&lt;A16,0,IF(Employee!$S$160&lt;Employee!$F$154,0,Employee!$M$160)))</f>
        <v>0</v>
      </c>
      <c r="AJ16" s="253">
        <f t="shared" si="5"/>
        <v>0</v>
      </c>
      <c r="AL16" s="253">
        <f>IF(Employee!$F$180&gt;A16,0,IF(Employee!$F$182&lt;A16,0,IF(Employee!$S$184&lt;=A16,0,IF(Employee!$S$183&lt;Employee!$F$180,0,Employee!$M$183))))</f>
        <v>0</v>
      </c>
      <c r="AM16" s="253">
        <f>IF(Employee!$F$180&gt;A16,0,IF(Employee!$F$182&lt;A16,0,IF(Employee!$S$185&lt;=A16,0,IF(Employee!$S$184&lt;Employee!$F$180,0,Employee!$M$184))))</f>
        <v>0</v>
      </c>
      <c r="AN16" s="253">
        <f>IF(Employee!$F$180&gt;A16,0,IF(Employee!$F$182&lt;A16,0,IF(Employee!$S$186&lt;=A16,0,IF(Employee!$S$185&lt;Employee!$F$180,0,Employee!$M$185))))</f>
        <v>0</v>
      </c>
      <c r="AO16" s="253">
        <f>IF(Employee!$F$180&gt;A16,0,IF(Employee!$F$182&lt;A16,0,IF(Employee!$S$186&lt;Employee!$F$180,0,Employee!$M$186)))</f>
        <v>0</v>
      </c>
      <c r="AP16" s="253">
        <f t="shared" si="6"/>
        <v>0</v>
      </c>
      <c r="AR16" s="253">
        <f>IF(Employee!$F$206&gt;A16,0,IF(Employee!$F$208&lt;A16,0,IF(Employee!$S$210&lt;=A16,0,IF(Employee!$S$209&lt;Employee!$F$206,0,Employee!$M$209))))</f>
        <v>0</v>
      </c>
      <c r="AS16" s="253">
        <f>IF(Employee!$F$206&gt;A16,0,IF(Employee!$F$208&lt;A16,0,IF(Employee!$S$211&lt;=A16,0,IF(Employee!$S$210&lt;Employee!$F$206,0,Employee!$M$210))))</f>
        <v>0</v>
      </c>
      <c r="AT16" s="253">
        <f>IF(Employee!$F$206&gt;A16,0,IF(Employee!$F$208&lt;A16,0,IF(Employee!$S$212&lt;=A16,0,IF(Employee!$S$211&lt;Employee!$F$206,0,Employee!$M$211))))</f>
        <v>0</v>
      </c>
      <c r="AU16" s="253">
        <f>IF(Employee!$F$206&gt;A16,0,IF(Employee!$F$208&lt;A16,0,IF(Employee!$S$212&lt;Employee!$F$206,0,Employee!$M$212)))</f>
        <v>0</v>
      </c>
      <c r="AV16" s="253">
        <f t="shared" si="7"/>
        <v>0</v>
      </c>
      <c r="AX16" s="253">
        <f>IF(Employee!$F$232&gt;A16,0,IF(Employee!$F$234&lt;A16,0,IF(Employee!$S$236&lt;=A16,0,IF(Employee!$S$235&lt;Employee!$F$232,0,Employee!$M$235))))</f>
        <v>0</v>
      </c>
      <c r="AY16" s="253">
        <f>IF(Employee!$F$232&gt;A16,0,IF(Employee!$F$234&lt;A16,0,IF(Employee!$S$237&lt;=A16,0,IF(Employee!$S$236&lt;Employee!$F$232,0,Employee!$M$236))))</f>
        <v>0</v>
      </c>
      <c r="AZ16" s="253">
        <f>IF(Employee!$F$232&gt;A16,0,IF(Employee!$F$234&lt;A16,0,IF(Employee!$S$238&lt;=A16,0,IF(Employee!$S$237&lt;Employee!$F$232,0,Employee!$M$237))))</f>
        <v>0</v>
      </c>
      <c r="BA16" s="253">
        <f>IF(Employee!$F$232&gt;A16,0,IF(Employee!$F$234&lt;A16,0,IF(Employee!$S$238&lt;Employee!$F$232,0,Employee!$M$238)))</f>
        <v>0</v>
      </c>
      <c r="BB16" s="253">
        <f t="shared" si="8"/>
        <v>0</v>
      </c>
      <c r="BD16" s="253">
        <f>IF(Employee!$F$258&gt;A16,0,IF(Employee!$F$260&lt;A16,0,IF(Employee!$S$262&lt;=A16,0,IF(Employee!$S$261&lt;Employee!$F$258,0,Employee!$M$261))))</f>
        <v>0</v>
      </c>
      <c r="BE16" s="253">
        <f>IF(Employee!$F$258&gt;A16,0,IF(Employee!$F$260&lt;A16,0,IF(Employee!$S$263&lt;=A16,0,IF(Employee!$S$262&lt;Employee!$F$258,0,Employee!$M$262))))</f>
        <v>0</v>
      </c>
      <c r="BF16" s="253">
        <f>IF(Employee!$F$258&gt;A16,0,IF(Employee!$F$260&lt;A16,0,IF(Employee!$S$264&lt;=A16,0,IF(Employee!$S$263&lt;Employee!$F$258,0,Employee!$M$263))))</f>
        <v>0</v>
      </c>
      <c r="BG16" s="253">
        <f>IF(Employee!$F$258&gt;A16,0,IF(Employee!$F$260&lt;A16,0,IF(Employee!$S$264&lt;Employee!$F$258,0,Employee!$M$264)))</f>
        <v>0</v>
      </c>
      <c r="BH16" s="253">
        <f t="shared" si="9"/>
        <v>0</v>
      </c>
      <c r="BJ16" s="253">
        <f>IF(Employee!$F$284&gt;A16,0,IF(Employee!$F$286&lt;A16,0,IF(Employee!$S$288&lt;=A16,0,IF(Employee!$S$287&lt;Employee!$F$284,0,Employee!$M$287))))</f>
        <v>0</v>
      </c>
      <c r="BK16" s="253">
        <f>IF(Employee!$F$284&gt;A16,0,IF(Employee!$F$286&lt;A16,0,IF(Employee!$S$289&lt;=A16,0,IF(Employee!$S$288&lt;Employee!$F$284,0,Employee!$M$288))))</f>
        <v>0</v>
      </c>
      <c r="BL16" s="253">
        <f>IF(Employee!$F$284&gt;A16,0,IF(Employee!$F$286&lt;A16,0,IF(Employee!$S$290&lt;=A16,0,IF(Employee!$S$289&lt;Employee!$F$284,0,Employee!$M$289))))</f>
        <v>0</v>
      </c>
      <c r="BM16" s="253">
        <f>IF(Employee!$F$284&gt;A16,0,IF(Employee!$F$286&lt;A16,0,IF(Employee!$S$290&lt;Employee!$F$284,0,Employee!$M$290)))</f>
        <v>0</v>
      </c>
      <c r="BN16" s="253">
        <f t="shared" si="10"/>
        <v>0</v>
      </c>
      <c r="BP16" s="253">
        <f>IF(Employee!$F$310&gt;A16,0,IF(Employee!$F$312&lt;A16,0,IF(Employee!$S$314&lt;=A16,0,IF(Employee!$S$313&lt;Employee!$F$310,0,Employee!$M$313))))</f>
        <v>0</v>
      </c>
      <c r="BQ16" s="253">
        <f>IF(Employee!$F$310&gt;A16,0,IF(Employee!$F$312&lt;A16,0,IF(Employee!$S$315&lt;=A16,0,IF(Employee!$S$314&lt;Employee!$F$310,0,Employee!$M$314))))</f>
        <v>0</v>
      </c>
      <c r="BR16" s="253">
        <f>IF(Employee!$F$310&gt;A16,0,IF(Employee!$F$312&lt;A16,0,IF(Employee!$S$316&lt;=A16,0,IF(Employee!$S$315&lt;Employee!$F$310,0,Employee!$M$315))))</f>
        <v>0</v>
      </c>
      <c r="BS16" s="253">
        <f>IF(Employee!$F$310&gt;A16,0,IF(Employee!$F$312&lt;A16,0,IF(Employee!$S$316&lt;Employee!$F$310,0,Employee!$M$316)))</f>
        <v>0</v>
      </c>
      <c r="BT16" s="253">
        <f t="shared" si="11"/>
        <v>0</v>
      </c>
      <c r="BV16" s="253">
        <f>IF(Employee!$F$336&gt;A16,0,IF(Employee!$F$338&lt;A16,0,IF(Employee!$S$340&lt;=A16,0,IF(Employee!$S$339&lt;Employee!$F$336,0,Employee!$M$339))))</f>
        <v>0</v>
      </c>
      <c r="BW16" s="253">
        <f>IF(Employee!$F$336&gt;A16,0,IF(Employee!$F$338&lt;A16,0,IF(Employee!$S$341&lt;=A16,0,IF(Employee!$S$340&lt;Employee!$F$336,0,Employee!$M$340))))</f>
        <v>0</v>
      </c>
      <c r="BX16" s="253">
        <f>IF(Employee!$F$336&gt;A16,0,IF(Employee!$F$338&lt;A16,0,IF(Employee!$S$342&lt;=A16,0,IF(Employee!$S$341&lt;Employee!$F$336,0,Employee!$M$341))))</f>
        <v>0</v>
      </c>
      <c r="BY16" s="253">
        <f>IF(Employee!$F$336&gt;A16,0,IF(Employee!$F$338&lt;A16,0,IF(Employee!$S$342&lt;Employee!$F$336,0,Employee!$M$342)))</f>
        <v>0</v>
      </c>
      <c r="BZ16" s="253">
        <f t="shared" si="12"/>
        <v>0</v>
      </c>
      <c r="CB16" s="253">
        <f>IF(Employee!$F$362&gt;A16,0,IF(Employee!$F$364&lt;A16,0,IF(Employee!$S$366&lt;=A16,0,IF(Employee!$S$365&lt;Employee!$F$362,0,Employee!$M$365))))</f>
        <v>0</v>
      </c>
      <c r="CC16" s="253">
        <f>IF(Employee!$F$362&gt;A16,0,IF(Employee!$F$364&lt;A16,0,IF(Employee!$S$367&lt;=A16,0,IF(Employee!$S$366&lt;Employee!$F$362,0,Employee!$M$366))))</f>
        <v>0</v>
      </c>
      <c r="CD16" s="253">
        <f>IF(Employee!$F$362&gt;A16,0,IF(Employee!$F$364&lt;A16,0,IF(Employee!$S$368&lt;=A16,0,IF(Employee!$S$367&lt;Employee!$F$362,0,Employee!$M$367))))</f>
        <v>0</v>
      </c>
      <c r="CE16" s="253">
        <f>IF(Employee!$F$362&gt;A16,0,IF(Employee!$F$364&lt;A16,0,IF(Employee!$S$368&lt;Employee!$F$362,0,Employee!$M$368)))</f>
        <v>0</v>
      </c>
      <c r="CF16" s="253">
        <f t="shared" si="13"/>
        <v>0</v>
      </c>
      <c r="CH16" s="253">
        <f>IF(Employee!$F$388&gt;A16,0,IF(Employee!$F$390&lt;A16,0,IF(Employee!$S$392&lt;=A16,0,IF(Employee!$S$391&lt;Employee!$F$388,0,Employee!$M$391))))</f>
        <v>0</v>
      </c>
      <c r="CI16" s="253">
        <f>IF(Employee!$F$388&gt;A16,0,IF(Employee!$F$390&lt;A16,0,IF(Employee!$S$393&lt;=A16,0,IF(Employee!$S$392&lt;Employee!$F$388,0,Employee!$M$392))))</f>
        <v>0</v>
      </c>
      <c r="CJ16" s="253">
        <f>IF(Employee!$F$388&gt;A16,0,IF(Employee!$F$390&lt;A16,0,IF(Employee!$S$394&lt;=A16,0,IF(Employee!$S$393&lt;Employee!$F$388,0,Employee!$M$393))))</f>
        <v>0</v>
      </c>
      <c r="CK16" s="253">
        <f>IF(Employee!$F$388&gt;A16,0,IF(Employee!$F$390&lt;A16,0,IF(Employee!$S$394&lt;Employee!$F$388,0,Employee!$M$394)))</f>
        <v>0</v>
      </c>
      <c r="CL16" s="253">
        <f t="shared" si="14"/>
        <v>0</v>
      </c>
      <c r="CN16" s="253">
        <f>IF(Employee!$F$414&gt;A16,0,IF(Employee!$F$416&lt;A16,0,IF(Employee!$S$418&lt;=A16,0,IF(Employee!$S$417&lt;Employee!$F$414,0,Employee!$M$417))))</f>
        <v>0</v>
      </c>
      <c r="CO16" s="253">
        <f>IF(Employee!$F$414&gt;A16,0,IF(Employee!$F$416&lt;A16,0,IF(Employee!$S$419&lt;=A16,0,IF(Employee!$S$418&lt;Employee!$F$414,0,Employee!$M$418))))</f>
        <v>0</v>
      </c>
      <c r="CP16" s="253">
        <f>IF(Employee!$F$414&gt;A16,0,IF(Employee!$F$416&lt;A16,0,IF(Employee!$S$420&lt;=A16,0,IF(Employee!$S$419&lt;Employee!$F$414,0,Employee!$M$419))))</f>
        <v>0</v>
      </c>
      <c r="CQ16" s="253">
        <f>IF(Employee!$F$414&gt;A16,0,IF(Employee!$F$416&lt;A16,0,IF(Employee!$S$420&lt;Employee!$F$414,0,Employee!$M$420)))</f>
        <v>0</v>
      </c>
      <c r="CR16" s="253">
        <f t="shared" si="15"/>
        <v>0</v>
      </c>
      <c r="CT16" s="253">
        <f>IF(Employee!$F$440&gt;A16,0,IF(Employee!$F$442&lt;A16,0,IF(Employee!$S$444&lt;=A16,0,IF(Employee!$S$443&lt;Employee!$F$440,0,Employee!$M$443))))</f>
        <v>0</v>
      </c>
      <c r="CU16" s="253">
        <f>IF(Employee!$F$440&gt;A16,0,IF(Employee!$F$442&lt;A16,0,IF(Employee!$S$445&lt;=A16,0,IF(Employee!$S$444&lt;Employee!$F$440,0,Employee!$M$444))))</f>
        <v>0</v>
      </c>
      <c r="CV16" s="253">
        <f>IF(Employee!$F$440&gt;A16,0,IF(Employee!$F$442&lt;A16,0,IF(Employee!$S$446&lt;=A16,0,IF(Employee!$S$445&lt;Employee!$F$440,0,Employee!$M$445))))</f>
        <v>0</v>
      </c>
      <c r="CW16" s="253">
        <f>IF(Employee!$F$440&gt;A16,0,IF(Employee!$F$442&lt;A16,0,IF(Employee!$S$446&lt;Employee!$F$440,0,Employee!$M$446)))</f>
        <v>0</v>
      </c>
      <c r="CX16" s="253">
        <f t="shared" si="16"/>
        <v>0</v>
      </c>
      <c r="CZ16" s="253">
        <f>IF(Employee!$F$466&gt;A16,0,IF(Employee!$F$468&lt;A16,0,IF(Employee!$S$470&lt;=A16,0,IF(Employee!$S$469&lt;Employee!$F$466,0,Employee!$M$469))))</f>
        <v>0</v>
      </c>
      <c r="DA16" s="253">
        <f>IF(Employee!$F$466&gt;A16,0,IF(Employee!$F$468&lt;A16,0,IF(Employee!$S$471&lt;=A16,0,IF(Employee!$S$470&lt;Employee!$F$466,0,Employee!$M$470))))</f>
        <v>0</v>
      </c>
      <c r="DB16" s="253">
        <f>IF(Employee!$F$466&gt;A16,0,IF(Employee!$F$468&lt;A16,0,IF(Employee!$S$472&lt;=A16,0,IF(Employee!$S$471&lt;Employee!$F$466,0,Employee!$M$471))))</f>
        <v>0</v>
      </c>
      <c r="DC16" s="253">
        <f>IF(Employee!$F$466&gt;A16,0,IF(Employee!$F$468&lt;A16,0,IF(Employee!$S$472&lt;Employee!$F$466,0,Employee!$M$472)))</f>
        <v>0</v>
      </c>
      <c r="DD16" s="253">
        <f t="shared" si="17"/>
        <v>0</v>
      </c>
      <c r="DF16" s="253">
        <f>IF(Employee!$F$492&gt;A16,0,IF(Employee!$F$494&lt;A16,0,IF(Employee!$S$496&lt;=A16,0,IF(Employee!$S$495&lt;Employee!$F$492,0,Employee!$M$495))))</f>
        <v>0</v>
      </c>
      <c r="DG16" s="253">
        <f>IF(Employee!$F$492&gt;A16,0,IF(Employee!$F$494&lt;A16,0,IF(Employee!$S$497&lt;=A16,0,IF(Employee!$S$496&lt;Employee!$F$492,0,Employee!$M$496))))</f>
        <v>0</v>
      </c>
      <c r="DH16" s="253">
        <f>IF(Employee!$F$492&gt;A16,0,IF(Employee!$F$494&lt;A16,0,IF(Employee!$S$498&lt;=A16,0,IF(Employee!$S$497&lt;Employee!$F$492,0,Employee!$M$497))))</f>
        <v>0</v>
      </c>
      <c r="DI16" s="253">
        <f>IF(Employee!$F$492&gt;A16,0,IF(Employee!$F$494&lt;A16,0,IF(Employee!$S$498&lt;Employee!$F$492,0,Employee!$M$498)))</f>
        <v>0</v>
      </c>
      <c r="DJ16" s="253">
        <f t="shared" si="18"/>
        <v>0</v>
      </c>
      <c r="DL16" s="253">
        <f>IF(Employee!$F$518&gt;A16,0,IF(Employee!$F$520&lt;A16,0,IF(Employee!$S$522&lt;=A16,0,IF(Employee!$S$521&lt;Employee!$F$518,0,Employee!$M$521))))</f>
        <v>0</v>
      </c>
      <c r="DM16" s="253">
        <f>IF(Employee!$F$518&gt;A16,0,IF(Employee!$F$520&lt;A16,0,IF(Employee!$S$523&lt;=A16,0,IF(Employee!$S$522&lt;Employee!$F$518,0,Employee!$M$522))))</f>
        <v>0</v>
      </c>
      <c r="DN16" s="253">
        <f>IF(Employee!$F$518&gt;A16,0,IF(Employee!$F$520&lt;A16,0,IF(Employee!$S$524&lt;=A16,0,IF(Employee!$S$523&lt;Employee!$F$518,0,Employee!$M$523))))</f>
        <v>0</v>
      </c>
      <c r="DO16" s="253">
        <f>IF(Employee!$F$518&gt;A16,0,IF(Employee!$F$520&lt;A16,0,IF(Employee!$S$524&lt;Employee!$F$518,0,Employee!$M$524)))</f>
        <v>0</v>
      </c>
      <c r="DP16" s="253">
        <f t="shared" si="19"/>
        <v>0</v>
      </c>
    </row>
    <row r="17" spans="1:120" x14ac:dyDescent="0.2">
      <c r="A17" s="253">
        <v>16</v>
      </c>
      <c r="B17" s="253">
        <f>IF(Employee!$F$24&gt;A17,0,IF(Employee!$F$26&lt;A17,0,IF(Employee!$S$28&lt;=A17,0,IF(Employee!$S$27&lt;Employee!$F$24,0,Employee!$M$27))))</f>
        <v>0</v>
      </c>
      <c r="C17" s="253">
        <f>IF(Employee!$F$24&gt;A17,0,IF(Employee!$F$26&lt;A17,0,IF(Employee!$S$29&lt;=A17,0,IF(Employee!$S$28&lt;Employee!$F$24,0,Employee!$M$28))))</f>
        <v>0</v>
      </c>
      <c r="D17" s="253">
        <f>IF(Employee!$F$24&gt;A17,0,IF(Employee!$F$26&lt;A17,0,IF(Employee!$S$30&lt;=A17,0,IF(Employee!$S$29&lt;Employee!$F$24,0,Employee!$M$29))))</f>
        <v>0</v>
      </c>
      <c r="E17" s="253">
        <f>IF(Employee!$F$24&gt;A17,0,IF(Employee!$F$26&lt;A17,0,IF(Employee!$S$30&lt;Employee!$F$24,0,Employee!$M$30)))</f>
        <v>0</v>
      </c>
      <c r="F17" s="253">
        <f t="shared" si="0"/>
        <v>0</v>
      </c>
      <c r="H17" s="253">
        <f>IF(Employee!$F$50&gt;A17,0,IF(Employee!$F$52&lt;A17,0,IF(Employee!$S$54&lt;=A17,0,IF(Employee!$S$53&lt;Employee!$F$50,0,Employee!$M$53))))</f>
        <v>0</v>
      </c>
      <c r="I17" s="253">
        <f>IF(Employee!$F$50&gt;A17,0,IF(Employee!$F$52&lt;A17,0,IF(Employee!$S$55&lt;=A17,0,IF(Employee!$S$54&lt;Employee!$F$50,0,Employee!$M$54))))</f>
        <v>0</v>
      </c>
      <c r="J17" s="253">
        <f>IF(Employee!$F$50&gt;A17,0,IF(Employee!$F$52&lt;A17,0,IF(Employee!$S$56&lt;=A17,0,IF(Employee!$S$55&lt;Employee!$F$50,0,Employee!$M$55))))</f>
        <v>0</v>
      </c>
      <c r="K17" s="253">
        <f>IF(Employee!$F$50&gt;A17,0,IF(Employee!$F$52&lt;A17,0,IF(Employee!$S$56&lt;Employee!$F$50,0,Employee!$M$56)))</f>
        <v>0</v>
      </c>
      <c r="L17" s="253">
        <f t="shared" si="1"/>
        <v>0</v>
      </c>
      <c r="N17" s="253">
        <f>IF(Employee!$F$76&gt;A17,0,IF(Employee!$F$78&lt;A17,0,IF(Employee!$S$80&lt;=A17,0,IF(Employee!$S$79&lt;Employee!$F$76,0,Employee!$M$79))))</f>
        <v>0</v>
      </c>
      <c r="O17" s="253">
        <f>IF(Employee!$F$76&gt;A17,0,IF(Employee!$F$78&lt;A17,0,IF(Employee!$S$81&lt;=A17,0,IF(Employee!$S$80&lt;Employee!$F$76,0,Employee!$M$80))))</f>
        <v>0</v>
      </c>
      <c r="P17" s="253">
        <f>IF(Employee!$F$76&gt;A17,0,IF(Employee!$F$78&lt;A17,0,IF(Employee!$S$82&lt;=A17,0,IF(Employee!$S$81&lt;Employee!$F$76,0,Employee!$M$81))))</f>
        <v>0</v>
      </c>
      <c r="Q17" s="253">
        <f>IF(Employee!$F$76&gt;A17,0,IF(Employee!$F$78&lt;A17,0,IF(Employee!$S$82&lt;Employee!$F$76,0,Employee!$M$82)))</f>
        <v>0</v>
      </c>
      <c r="R17" s="253">
        <f t="shared" si="2"/>
        <v>0</v>
      </c>
      <c r="T17" s="253">
        <f>IF(Employee!$F$102&gt;A17,0,IF(Employee!$F$104&lt;A17,0,IF(Employee!$S$106&lt;=A17,0,IF(Employee!$S$105&lt;Employee!$F$102,0,Employee!$M$105))))</f>
        <v>0</v>
      </c>
      <c r="U17" s="253">
        <f>IF(Employee!$F$102&gt;A17,0,IF(Employee!$F$104&lt;A17,0,IF(Employee!$S$107&lt;=A17,0,IF(Employee!$S$106&lt;Employee!$F$102,0,Employee!$M$106))))</f>
        <v>0</v>
      </c>
      <c r="V17" s="253">
        <f>IF(Employee!$F$102&gt;A17,0,IF(Employee!$F$104&lt;A17,0,IF(Employee!$S$108&lt;=A17,0,IF(Employee!$S$107&lt;Employee!$F$102,0,Employee!$M$107))))</f>
        <v>0</v>
      </c>
      <c r="W17" s="253">
        <f>IF(Employee!$F$102&gt;A17,0,IF(Employee!$F$104&lt;A17,0,IF(Employee!$S$108&lt;Employee!$F$102,0,Employee!$M$108)))</f>
        <v>0</v>
      </c>
      <c r="X17" s="253">
        <f t="shared" si="3"/>
        <v>0</v>
      </c>
      <c r="Z17" s="253">
        <f>IF(Employee!$F$128&gt;A17,0,IF(Employee!$F$130&lt;A17,0,IF(Employee!$S$132&lt;=A17,0,IF(Employee!$S$131&lt;Employee!$F$128,0,Employee!$M$131))))</f>
        <v>0</v>
      </c>
      <c r="AA17" s="253">
        <f>IF(Employee!$F$128&gt;A17,0,IF(Employee!$F$130&lt;A17,0,IF(Employee!$S$133&lt;=A17,0,IF(Employee!$S$132&lt;Employee!$F$128,0,Employee!$M$132))))</f>
        <v>0</v>
      </c>
      <c r="AB17" s="253">
        <f>IF(Employee!$F$128&gt;A17,0,IF(Employee!$F$130&lt;A17,0,IF(Employee!$S$134&lt;=A17,0,IF(Employee!$S$133&lt;Employee!$F$128,0,Employee!$M$133))))</f>
        <v>0</v>
      </c>
      <c r="AC17" s="253">
        <f>IF(Employee!$F$128&gt;A17,0,IF(Employee!$F$130&lt;A17,0,IF(Employee!$S$134&lt;Employee!$F$128,0,Employee!$M$134)))</f>
        <v>0</v>
      </c>
      <c r="AD17" s="253">
        <f t="shared" si="4"/>
        <v>0</v>
      </c>
      <c r="AF17" s="253">
        <f>IF(Employee!$F$154&gt;A17,0,IF(Employee!$F$156&lt;A17,0,IF(Employee!$S$158&lt;=A17,0,IF(Employee!$S$157&lt;Employee!$F$154,0,Employee!$M$157))))</f>
        <v>0</v>
      </c>
      <c r="AG17" s="253">
        <f>IF(Employee!$F$154&gt;A17,0,IF(Employee!$F$156&lt;A17,0,IF(Employee!$S$159&lt;=A17,0,IF(Employee!$S$158&lt;Employee!$F$154,0,Employee!$M$158))))</f>
        <v>0</v>
      </c>
      <c r="AH17" s="253">
        <f>IF(Employee!$F$154&gt;A17,0,IF(Employee!$F$156&lt;A17,0,IF(Employee!$S$160&lt;=A17,0,IF(Employee!$S$159&lt;Employee!$F$154,0,Employee!$M$159))))</f>
        <v>0</v>
      </c>
      <c r="AI17" s="253">
        <f>IF(Employee!$F$154&gt;A17,0,IF(Employee!$F$156&lt;A17,0,IF(Employee!$S$160&lt;Employee!$F$154,0,Employee!$M$160)))</f>
        <v>0</v>
      </c>
      <c r="AJ17" s="253">
        <f t="shared" si="5"/>
        <v>0</v>
      </c>
      <c r="AL17" s="253">
        <f>IF(Employee!$F$180&gt;A17,0,IF(Employee!$F$182&lt;A17,0,IF(Employee!$S$184&lt;=A17,0,IF(Employee!$S$183&lt;Employee!$F$180,0,Employee!$M$183))))</f>
        <v>0</v>
      </c>
      <c r="AM17" s="253">
        <f>IF(Employee!$F$180&gt;A17,0,IF(Employee!$F$182&lt;A17,0,IF(Employee!$S$185&lt;=A17,0,IF(Employee!$S$184&lt;Employee!$F$180,0,Employee!$M$184))))</f>
        <v>0</v>
      </c>
      <c r="AN17" s="253">
        <f>IF(Employee!$F$180&gt;A17,0,IF(Employee!$F$182&lt;A17,0,IF(Employee!$S$186&lt;=A17,0,IF(Employee!$S$185&lt;Employee!$F$180,0,Employee!$M$185))))</f>
        <v>0</v>
      </c>
      <c r="AO17" s="253">
        <f>IF(Employee!$F$180&gt;A17,0,IF(Employee!$F$182&lt;A17,0,IF(Employee!$S$186&lt;Employee!$F$180,0,Employee!$M$186)))</f>
        <v>0</v>
      </c>
      <c r="AP17" s="253">
        <f t="shared" si="6"/>
        <v>0</v>
      </c>
      <c r="AR17" s="253">
        <f>IF(Employee!$F$206&gt;A17,0,IF(Employee!$F$208&lt;A17,0,IF(Employee!$S$210&lt;=A17,0,IF(Employee!$S$209&lt;Employee!$F$206,0,Employee!$M$209))))</f>
        <v>0</v>
      </c>
      <c r="AS17" s="253">
        <f>IF(Employee!$F$206&gt;A17,0,IF(Employee!$F$208&lt;A17,0,IF(Employee!$S$211&lt;=A17,0,IF(Employee!$S$210&lt;Employee!$F$206,0,Employee!$M$210))))</f>
        <v>0</v>
      </c>
      <c r="AT17" s="253">
        <f>IF(Employee!$F$206&gt;A17,0,IF(Employee!$F$208&lt;A17,0,IF(Employee!$S$212&lt;=A17,0,IF(Employee!$S$211&lt;Employee!$F$206,0,Employee!$M$211))))</f>
        <v>0</v>
      </c>
      <c r="AU17" s="253">
        <f>IF(Employee!$F$206&gt;A17,0,IF(Employee!$F$208&lt;A17,0,IF(Employee!$S$212&lt;Employee!$F$206,0,Employee!$M$212)))</f>
        <v>0</v>
      </c>
      <c r="AV17" s="253">
        <f t="shared" si="7"/>
        <v>0</v>
      </c>
      <c r="AX17" s="253">
        <f>IF(Employee!$F$232&gt;A17,0,IF(Employee!$F$234&lt;A17,0,IF(Employee!$S$236&lt;=A17,0,IF(Employee!$S$235&lt;Employee!$F$232,0,Employee!$M$235))))</f>
        <v>0</v>
      </c>
      <c r="AY17" s="253">
        <f>IF(Employee!$F$232&gt;A17,0,IF(Employee!$F$234&lt;A17,0,IF(Employee!$S$237&lt;=A17,0,IF(Employee!$S$236&lt;Employee!$F$232,0,Employee!$M$236))))</f>
        <v>0</v>
      </c>
      <c r="AZ17" s="253">
        <f>IF(Employee!$F$232&gt;A17,0,IF(Employee!$F$234&lt;A17,0,IF(Employee!$S$238&lt;=A17,0,IF(Employee!$S$237&lt;Employee!$F$232,0,Employee!$M$237))))</f>
        <v>0</v>
      </c>
      <c r="BA17" s="253">
        <f>IF(Employee!$F$232&gt;A17,0,IF(Employee!$F$234&lt;A17,0,IF(Employee!$S$238&lt;Employee!$F$232,0,Employee!$M$238)))</f>
        <v>0</v>
      </c>
      <c r="BB17" s="253">
        <f t="shared" si="8"/>
        <v>0</v>
      </c>
      <c r="BD17" s="253">
        <f>IF(Employee!$F$258&gt;A17,0,IF(Employee!$F$260&lt;A17,0,IF(Employee!$S$262&lt;=A17,0,IF(Employee!$S$261&lt;Employee!$F$258,0,Employee!$M$261))))</f>
        <v>0</v>
      </c>
      <c r="BE17" s="253">
        <f>IF(Employee!$F$258&gt;A17,0,IF(Employee!$F$260&lt;A17,0,IF(Employee!$S$263&lt;=A17,0,IF(Employee!$S$262&lt;Employee!$F$258,0,Employee!$M$262))))</f>
        <v>0</v>
      </c>
      <c r="BF17" s="253">
        <f>IF(Employee!$F$258&gt;A17,0,IF(Employee!$F$260&lt;A17,0,IF(Employee!$S$264&lt;=A17,0,IF(Employee!$S$263&lt;Employee!$F$258,0,Employee!$M$263))))</f>
        <v>0</v>
      </c>
      <c r="BG17" s="253">
        <f>IF(Employee!$F$258&gt;A17,0,IF(Employee!$F$260&lt;A17,0,IF(Employee!$S$264&lt;Employee!$F$258,0,Employee!$M$264)))</f>
        <v>0</v>
      </c>
      <c r="BH17" s="253">
        <f t="shared" si="9"/>
        <v>0</v>
      </c>
      <c r="BJ17" s="253">
        <f>IF(Employee!$F$284&gt;A17,0,IF(Employee!$F$286&lt;A17,0,IF(Employee!$S$288&lt;=A17,0,IF(Employee!$S$287&lt;Employee!$F$284,0,Employee!$M$287))))</f>
        <v>0</v>
      </c>
      <c r="BK17" s="253">
        <f>IF(Employee!$F$284&gt;A17,0,IF(Employee!$F$286&lt;A17,0,IF(Employee!$S$289&lt;=A17,0,IF(Employee!$S$288&lt;Employee!$F$284,0,Employee!$M$288))))</f>
        <v>0</v>
      </c>
      <c r="BL17" s="253">
        <f>IF(Employee!$F$284&gt;A17,0,IF(Employee!$F$286&lt;A17,0,IF(Employee!$S$290&lt;=A17,0,IF(Employee!$S$289&lt;Employee!$F$284,0,Employee!$M$289))))</f>
        <v>0</v>
      </c>
      <c r="BM17" s="253">
        <f>IF(Employee!$F$284&gt;A17,0,IF(Employee!$F$286&lt;A17,0,IF(Employee!$S$290&lt;Employee!$F$284,0,Employee!$M$290)))</f>
        <v>0</v>
      </c>
      <c r="BN17" s="253">
        <f t="shared" si="10"/>
        <v>0</v>
      </c>
      <c r="BP17" s="253">
        <f>IF(Employee!$F$310&gt;A17,0,IF(Employee!$F$312&lt;A17,0,IF(Employee!$S$314&lt;=A17,0,IF(Employee!$S$313&lt;Employee!$F$310,0,Employee!$M$313))))</f>
        <v>0</v>
      </c>
      <c r="BQ17" s="253">
        <f>IF(Employee!$F$310&gt;A17,0,IF(Employee!$F$312&lt;A17,0,IF(Employee!$S$315&lt;=A17,0,IF(Employee!$S$314&lt;Employee!$F$310,0,Employee!$M$314))))</f>
        <v>0</v>
      </c>
      <c r="BR17" s="253">
        <f>IF(Employee!$F$310&gt;A17,0,IF(Employee!$F$312&lt;A17,0,IF(Employee!$S$316&lt;=A17,0,IF(Employee!$S$315&lt;Employee!$F$310,0,Employee!$M$315))))</f>
        <v>0</v>
      </c>
      <c r="BS17" s="253">
        <f>IF(Employee!$F$310&gt;A17,0,IF(Employee!$F$312&lt;A17,0,IF(Employee!$S$316&lt;Employee!$F$310,0,Employee!$M$316)))</f>
        <v>0</v>
      </c>
      <c r="BT17" s="253">
        <f t="shared" si="11"/>
        <v>0</v>
      </c>
      <c r="BV17" s="253">
        <f>IF(Employee!$F$336&gt;A17,0,IF(Employee!$F$338&lt;A17,0,IF(Employee!$S$340&lt;=A17,0,IF(Employee!$S$339&lt;Employee!$F$336,0,Employee!$M$339))))</f>
        <v>0</v>
      </c>
      <c r="BW17" s="253">
        <f>IF(Employee!$F$336&gt;A17,0,IF(Employee!$F$338&lt;A17,0,IF(Employee!$S$341&lt;=A17,0,IF(Employee!$S$340&lt;Employee!$F$336,0,Employee!$M$340))))</f>
        <v>0</v>
      </c>
      <c r="BX17" s="253">
        <f>IF(Employee!$F$336&gt;A17,0,IF(Employee!$F$338&lt;A17,0,IF(Employee!$S$342&lt;=A17,0,IF(Employee!$S$341&lt;Employee!$F$336,0,Employee!$M$341))))</f>
        <v>0</v>
      </c>
      <c r="BY17" s="253">
        <f>IF(Employee!$F$336&gt;A17,0,IF(Employee!$F$338&lt;A17,0,IF(Employee!$S$342&lt;Employee!$F$336,0,Employee!$M$342)))</f>
        <v>0</v>
      </c>
      <c r="BZ17" s="253">
        <f t="shared" si="12"/>
        <v>0</v>
      </c>
      <c r="CB17" s="253">
        <f>IF(Employee!$F$362&gt;A17,0,IF(Employee!$F$364&lt;A17,0,IF(Employee!$S$366&lt;=A17,0,IF(Employee!$S$365&lt;Employee!$F$362,0,Employee!$M$365))))</f>
        <v>0</v>
      </c>
      <c r="CC17" s="253">
        <f>IF(Employee!$F$362&gt;A17,0,IF(Employee!$F$364&lt;A17,0,IF(Employee!$S$367&lt;=A17,0,IF(Employee!$S$366&lt;Employee!$F$362,0,Employee!$M$366))))</f>
        <v>0</v>
      </c>
      <c r="CD17" s="253">
        <f>IF(Employee!$F$362&gt;A17,0,IF(Employee!$F$364&lt;A17,0,IF(Employee!$S$368&lt;=A17,0,IF(Employee!$S$367&lt;Employee!$F$362,0,Employee!$M$367))))</f>
        <v>0</v>
      </c>
      <c r="CE17" s="253">
        <f>IF(Employee!$F$362&gt;A17,0,IF(Employee!$F$364&lt;A17,0,IF(Employee!$S$368&lt;Employee!$F$362,0,Employee!$M$368)))</f>
        <v>0</v>
      </c>
      <c r="CF17" s="253">
        <f t="shared" si="13"/>
        <v>0</v>
      </c>
      <c r="CH17" s="253">
        <f>IF(Employee!$F$388&gt;A17,0,IF(Employee!$F$390&lt;A17,0,IF(Employee!$S$392&lt;=A17,0,IF(Employee!$S$391&lt;Employee!$F$388,0,Employee!$M$391))))</f>
        <v>0</v>
      </c>
      <c r="CI17" s="253">
        <f>IF(Employee!$F$388&gt;A17,0,IF(Employee!$F$390&lt;A17,0,IF(Employee!$S$393&lt;=A17,0,IF(Employee!$S$392&lt;Employee!$F$388,0,Employee!$M$392))))</f>
        <v>0</v>
      </c>
      <c r="CJ17" s="253">
        <f>IF(Employee!$F$388&gt;A17,0,IF(Employee!$F$390&lt;A17,0,IF(Employee!$S$394&lt;=A17,0,IF(Employee!$S$393&lt;Employee!$F$388,0,Employee!$M$393))))</f>
        <v>0</v>
      </c>
      <c r="CK17" s="253">
        <f>IF(Employee!$F$388&gt;A17,0,IF(Employee!$F$390&lt;A17,0,IF(Employee!$S$394&lt;Employee!$F$388,0,Employee!$M$394)))</f>
        <v>0</v>
      </c>
      <c r="CL17" s="253">
        <f t="shared" si="14"/>
        <v>0</v>
      </c>
      <c r="CN17" s="253">
        <f>IF(Employee!$F$414&gt;A17,0,IF(Employee!$F$416&lt;A17,0,IF(Employee!$S$418&lt;=A17,0,IF(Employee!$S$417&lt;Employee!$F$414,0,Employee!$M$417))))</f>
        <v>0</v>
      </c>
      <c r="CO17" s="253">
        <f>IF(Employee!$F$414&gt;A17,0,IF(Employee!$F$416&lt;A17,0,IF(Employee!$S$419&lt;=A17,0,IF(Employee!$S$418&lt;Employee!$F$414,0,Employee!$M$418))))</f>
        <v>0</v>
      </c>
      <c r="CP17" s="253">
        <f>IF(Employee!$F$414&gt;A17,0,IF(Employee!$F$416&lt;A17,0,IF(Employee!$S$420&lt;=A17,0,IF(Employee!$S$419&lt;Employee!$F$414,0,Employee!$M$419))))</f>
        <v>0</v>
      </c>
      <c r="CQ17" s="253">
        <f>IF(Employee!$F$414&gt;A17,0,IF(Employee!$F$416&lt;A17,0,IF(Employee!$S$420&lt;Employee!$F$414,0,Employee!$M$420)))</f>
        <v>0</v>
      </c>
      <c r="CR17" s="253">
        <f t="shared" si="15"/>
        <v>0</v>
      </c>
      <c r="CT17" s="253">
        <f>IF(Employee!$F$440&gt;A17,0,IF(Employee!$F$442&lt;A17,0,IF(Employee!$S$444&lt;=A17,0,IF(Employee!$S$443&lt;Employee!$F$440,0,Employee!$M$443))))</f>
        <v>0</v>
      </c>
      <c r="CU17" s="253">
        <f>IF(Employee!$F$440&gt;A17,0,IF(Employee!$F$442&lt;A17,0,IF(Employee!$S$445&lt;=A17,0,IF(Employee!$S$444&lt;Employee!$F$440,0,Employee!$M$444))))</f>
        <v>0</v>
      </c>
      <c r="CV17" s="253">
        <f>IF(Employee!$F$440&gt;A17,0,IF(Employee!$F$442&lt;A17,0,IF(Employee!$S$446&lt;=A17,0,IF(Employee!$S$445&lt;Employee!$F$440,0,Employee!$M$445))))</f>
        <v>0</v>
      </c>
      <c r="CW17" s="253">
        <f>IF(Employee!$F$440&gt;A17,0,IF(Employee!$F$442&lt;A17,0,IF(Employee!$S$446&lt;Employee!$F$440,0,Employee!$M$446)))</f>
        <v>0</v>
      </c>
      <c r="CX17" s="253">
        <f t="shared" si="16"/>
        <v>0</v>
      </c>
      <c r="CZ17" s="253">
        <f>IF(Employee!$F$466&gt;A17,0,IF(Employee!$F$468&lt;A17,0,IF(Employee!$S$470&lt;=A17,0,IF(Employee!$S$469&lt;Employee!$F$466,0,Employee!$M$469))))</f>
        <v>0</v>
      </c>
      <c r="DA17" s="253">
        <f>IF(Employee!$F$466&gt;A17,0,IF(Employee!$F$468&lt;A17,0,IF(Employee!$S$471&lt;=A17,0,IF(Employee!$S$470&lt;Employee!$F$466,0,Employee!$M$470))))</f>
        <v>0</v>
      </c>
      <c r="DB17" s="253">
        <f>IF(Employee!$F$466&gt;A17,0,IF(Employee!$F$468&lt;A17,0,IF(Employee!$S$472&lt;=A17,0,IF(Employee!$S$471&lt;Employee!$F$466,0,Employee!$M$471))))</f>
        <v>0</v>
      </c>
      <c r="DC17" s="253">
        <f>IF(Employee!$F$466&gt;A17,0,IF(Employee!$F$468&lt;A17,0,IF(Employee!$S$472&lt;Employee!$F$466,0,Employee!$M$472)))</f>
        <v>0</v>
      </c>
      <c r="DD17" s="253">
        <f t="shared" si="17"/>
        <v>0</v>
      </c>
      <c r="DF17" s="253">
        <f>IF(Employee!$F$492&gt;A17,0,IF(Employee!$F$494&lt;A17,0,IF(Employee!$S$496&lt;=A17,0,IF(Employee!$S$495&lt;Employee!$F$492,0,Employee!$M$495))))</f>
        <v>0</v>
      </c>
      <c r="DG17" s="253">
        <f>IF(Employee!$F$492&gt;A17,0,IF(Employee!$F$494&lt;A17,0,IF(Employee!$S$497&lt;=A17,0,IF(Employee!$S$496&lt;Employee!$F$492,0,Employee!$M$496))))</f>
        <v>0</v>
      </c>
      <c r="DH17" s="253">
        <f>IF(Employee!$F$492&gt;A17,0,IF(Employee!$F$494&lt;A17,0,IF(Employee!$S$498&lt;=A17,0,IF(Employee!$S$497&lt;Employee!$F$492,0,Employee!$M$497))))</f>
        <v>0</v>
      </c>
      <c r="DI17" s="253">
        <f>IF(Employee!$F$492&gt;A17,0,IF(Employee!$F$494&lt;A17,0,IF(Employee!$S$498&lt;Employee!$F$492,0,Employee!$M$498)))</f>
        <v>0</v>
      </c>
      <c r="DJ17" s="253">
        <f t="shared" si="18"/>
        <v>0</v>
      </c>
      <c r="DL17" s="253">
        <f>IF(Employee!$F$518&gt;A17,0,IF(Employee!$F$520&lt;A17,0,IF(Employee!$S$522&lt;=A17,0,IF(Employee!$S$521&lt;Employee!$F$518,0,Employee!$M$521))))</f>
        <v>0</v>
      </c>
      <c r="DM17" s="253">
        <f>IF(Employee!$F$518&gt;A17,0,IF(Employee!$F$520&lt;A17,0,IF(Employee!$S$523&lt;=A17,0,IF(Employee!$S$522&lt;Employee!$F$518,0,Employee!$M$522))))</f>
        <v>0</v>
      </c>
      <c r="DN17" s="253">
        <f>IF(Employee!$F$518&gt;A17,0,IF(Employee!$F$520&lt;A17,0,IF(Employee!$S$524&lt;=A17,0,IF(Employee!$S$523&lt;Employee!$F$518,0,Employee!$M$523))))</f>
        <v>0</v>
      </c>
      <c r="DO17" s="253">
        <f>IF(Employee!$F$518&gt;A17,0,IF(Employee!$F$520&lt;A17,0,IF(Employee!$S$524&lt;Employee!$F$518,0,Employee!$M$524)))</f>
        <v>0</v>
      </c>
      <c r="DP17" s="253">
        <f t="shared" si="19"/>
        <v>0</v>
      </c>
    </row>
    <row r="18" spans="1:120" x14ac:dyDescent="0.2">
      <c r="A18" s="253">
        <v>17</v>
      </c>
      <c r="B18" s="253">
        <f>IF(Employee!$F$24&gt;A18,0,IF(Employee!$F$26&lt;A18,0,IF(Employee!$S$28&lt;=A18,0,IF(Employee!$S$27&lt;Employee!$F$24,0,Employee!$M$27))))</f>
        <v>0</v>
      </c>
      <c r="C18" s="253">
        <f>IF(Employee!$F$24&gt;A18,0,IF(Employee!$F$26&lt;A18,0,IF(Employee!$S$29&lt;=A18,0,IF(Employee!$S$28&lt;Employee!$F$24,0,Employee!$M$28))))</f>
        <v>0</v>
      </c>
      <c r="D18" s="253">
        <f>IF(Employee!$F$24&gt;A18,0,IF(Employee!$F$26&lt;A18,0,IF(Employee!$S$30&lt;=A18,0,IF(Employee!$S$29&lt;Employee!$F$24,0,Employee!$M$29))))</f>
        <v>0</v>
      </c>
      <c r="E18" s="253">
        <f>IF(Employee!$F$24&gt;A18,0,IF(Employee!$F$26&lt;A18,0,IF(Employee!$S$30&lt;Employee!$F$24,0,Employee!$M$30)))</f>
        <v>0</v>
      </c>
      <c r="F18" s="253">
        <f t="shared" si="0"/>
        <v>0</v>
      </c>
      <c r="H18" s="253">
        <f>IF(Employee!$F$50&gt;A18,0,IF(Employee!$F$52&lt;A18,0,IF(Employee!$S$54&lt;=A18,0,IF(Employee!$S$53&lt;Employee!$F$50,0,Employee!$M$53))))</f>
        <v>0</v>
      </c>
      <c r="I18" s="253">
        <f>IF(Employee!$F$50&gt;A18,0,IF(Employee!$F$52&lt;A18,0,IF(Employee!$S$55&lt;=A18,0,IF(Employee!$S$54&lt;Employee!$F$50,0,Employee!$M$54))))</f>
        <v>0</v>
      </c>
      <c r="J18" s="253">
        <f>IF(Employee!$F$50&gt;A18,0,IF(Employee!$F$52&lt;A18,0,IF(Employee!$S$56&lt;=A18,0,IF(Employee!$S$55&lt;Employee!$F$50,0,Employee!$M$55))))</f>
        <v>0</v>
      </c>
      <c r="K18" s="253">
        <f>IF(Employee!$F$50&gt;A18,0,IF(Employee!$F$52&lt;A18,0,IF(Employee!$S$56&lt;Employee!$F$50,0,Employee!$M$56)))</f>
        <v>0</v>
      </c>
      <c r="L18" s="253">
        <f t="shared" si="1"/>
        <v>0</v>
      </c>
      <c r="N18" s="253">
        <f>IF(Employee!$F$76&gt;A18,0,IF(Employee!$F$78&lt;A18,0,IF(Employee!$S$80&lt;=A18,0,IF(Employee!$S$79&lt;Employee!$F$76,0,Employee!$M$79))))</f>
        <v>0</v>
      </c>
      <c r="O18" s="253">
        <f>IF(Employee!$F$76&gt;A18,0,IF(Employee!$F$78&lt;A18,0,IF(Employee!$S$81&lt;=A18,0,IF(Employee!$S$80&lt;Employee!$F$76,0,Employee!$M$80))))</f>
        <v>0</v>
      </c>
      <c r="P18" s="253">
        <f>IF(Employee!$F$76&gt;A18,0,IF(Employee!$F$78&lt;A18,0,IF(Employee!$S$82&lt;=A18,0,IF(Employee!$S$81&lt;Employee!$F$76,0,Employee!$M$81))))</f>
        <v>0</v>
      </c>
      <c r="Q18" s="253">
        <f>IF(Employee!$F$76&gt;A18,0,IF(Employee!$F$78&lt;A18,0,IF(Employee!$S$82&lt;Employee!$F$76,0,Employee!$M$82)))</f>
        <v>0</v>
      </c>
      <c r="R18" s="253">
        <f t="shared" si="2"/>
        <v>0</v>
      </c>
      <c r="T18" s="253">
        <f>IF(Employee!$F$102&gt;A18,0,IF(Employee!$F$104&lt;A18,0,IF(Employee!$S$106&lt;=A18,0,IF(Employee!$S$105&lt;Employee!$F$102,0,Employee!$M$105))))</f>
        <v>0</v>
      </c>
      <c r="U18" s="253">
        <f>IF(Employee!$F$102&gt;A18,0,IF(Employee!$F$104&lt;A18,0,IF(Employee!$S$107&lt;=A18,0,IF(Employee!$S$106&lt;Employee!$F$102,0,Employee!$M$106))))</f>
        <v>0</v>
      </c>
      <c r="V18" s="253">
        <f>IF(Employee!$F$102&gt;A18,0,IF(Employee!$F$104&lt;A18,0,IF(Employee!$S$108&lt;=A18,0,IF(Employee!$S$107&lt;Employee!$F$102,0,Employee!$M$107))))</f>
        <v>0</v>
      </c>
      <c r="W18" s="253">
        <f>IF(Employee!$F$102&gt;A18,0,IF(Employee!$F$104&lt;A18,0,IF(Employee!$S$108&lt;Employee!$F$102,0,Employee!$M$108)))</f>
        <v>0</v>
      </c>
      <c r="X18" s="253">
        <f t="shared" si="3"/>
        <v>0</v>
      </c>
      <c r="Z18" s="253">
        <f>IF(Employee!$F$128&gt;A18,0,IF(Employee!$F$130&lt;A18,0,IF(Employee!$S$132&lt;=A18,0,IF(Employee!$S$131&lt;Employee!$F$128,0,Employee!$M$131))))</f>
        <v>0</v>
      </c>
      <c r="AA18" s="253">
        <f>IF(Employee!$F$128&gt;A18,0,IF(Employee!$F$130&lt;A18,0,IF(Employee!$S$133&lt;=A18,0,IF(Employee!$S$132&lt;Employee!$F$128,0,Employee!$M$132))))</f>
        <v>0</v>
      </c>
      <c r="AB18" s="253">
        <f>IF(Employee!$F$128&gt;A18,0,IF(Employee!$F$130&lt;A18,0,IF(Employee!$S$134&lt;=A18,0,IF(Employee!$S$133&lt;Employee!$F$128,0,Employee!$M$133))))</f>
        <v>0</v>
      </c>
      <c r="AC18" s="253">
        <f>IF(Employee!$F$128&gt;A18,0,IF(Employee!$F$130&lt;A18,0,IF(Employee!$S$134&lt;Employee!$F$128,0,Employee!$M$134)))</f>
        <v>0</v>
      </c>
      <c r="AD18" s="253">
        <f t="shared" si="4"/>
        <v>0</v>
      </c>
      <c r="AF18" s="253">
        <f>IF(Employee!$F$154&gt;A18,0,IF(Employee!$F$156&lt;A18,0,IF(Employee!$S$158&lt;=A18,0,IF(Employee!$S$157&lt;Employee!$F$154,0,Employee!$M$157))))</f>
        <v>0</v>
      </c>
      <c r="AG18" s="253">
        <f>IF(Employee!$F$154&gt;A18,0,IF(Employee!$F$156&lt;A18,0,IF(Employee!$S$159&lt;=A18,0,IF(Employee!$S$158&lt;Employee!$F$154,0,Employee!$M$158))))</f>
        <v>0</v>
      </c>
      <c r="AH18" s="253">
        <f>IF(Employee!$F$154&gt;A18,0,IF(Employee!$F$156&lt;A18,0,IF(Employee!$S$160&lt;=A18,0,IF(Employee!$S$159&lt;Employee!$F$154,0,Employee!$M$159))))</f>
        <v>0</v>
      </c>
      <c r="AI18" s="253">
        <f>IF(Employee!$F$154&gt;A18,0,IF(Employee!$F$156&lt;A18,0,IF(Employee!$S$160&lt;Employee!$F$154,0,Employee!$M$160)))</f>
        <v>0</v>
      </c>
      <c r="AJ18" s="253">
        <f t="shared" si="5"/>
        <v>0</v>
      </c>
      <c r="AL18" s="253">
        <f>IF(Employee!$F$180&gt;A18,0,IF(Employee!$F$182&lt;A18,0,IF(Employee!$S$184&lt;=A18,0,IF(Employee!$S$183&lt;Employee!$F$180,0,Employee!$M$183))))</f>
        <v>0</v>
      </c>
      <c r="AM18" s="253">
        <f>IF(Employee!$F$180&gt;A18,0,IF(Employee!$F$182&lt;A18,0,IF(Employee!$S$185&lt;=A18,0,IF(Employee!$S$184&lt;Employee!$F$180,0,Employee!$M$184))))</f>
        <v>0</v>
      </c>
      <c r="AN18" s="253">
        <f>IF(Employee!$F$180&gt;A18,0,IF(Employee!$F$182&lt;A18,0,IF(Employee!$S$186&lt;=A18,0,IF(Employee!$S$185&lt;Employee!$F$180,0,Employee!$M$185))))</f>
        <v>0</v>
      </c>
      <c r="AO18" s="253">
        <f>IF(Employee!$F$180&gt;A18,0,IF(Employee!$F$182&lt;A18,0,IF(Employee!$S$186&lt;Employee!$F$180,0,Employee!$M$186)))</f>
        <v>0</v>
      </c>
      <c r="AP18" s="253">
        <f t="shared" si="6"/>
        <v>0</v>
      </c>
      <c r="AR18" s="253">
        <f>IF(Employee!$F$206&gt;A18,0,IF(Employee!$F$208&lt;A18,0,IF(Employee!$S$210&lt;=A18,0,IF(Employee!$S$209&lt;Employee!$F$206,0,Employee!$M$209))))</f>
        <v>0</v>
      </c>
      <c r="AS18" s="253">
        <f>IF(Employee!$F$206&gt;A18,0,IF(Employee!$F$208&lt;A18,0,IF(Employee!$S$211&lt;=A18,0,IF(Employee!$S$210&lt;Employee!$F$206,0,Employee!$M$210))))</f>
        <v>0</v>
      </c>
      <c r="AT18" s="253">
        <f>IF(Employee!$F$206&gt;A18,0,IF(Employee!$F$208&lt;A18,0,IF(Employee!$S$212&lt;=A18,0,IF(Employee!$S$211&lt;Employee!$F$206,0,Employee!$M$211))))</f>
        <v>0</v>
      </c>
      <c r="AU18" s="253">
        <f>IF(Employee!$F$206&gt;A18,0,IF(Employee!$F$208&lt;A18,0,IF(Employee!$S$212&lt;Employee!$F$206,0,Employee!$M$212)))</f>
        <v>0</v>
      </c>
      <c r="AV18" s="253">
        <f t="shared" si="7"/>
        <v>0</v>
      </c>
      <c r="AX18" s="253">
        <f>IF(Employee!$F$232&gt;A18,0,IF(Employee!$F$234&lt;A18,0,IF(Employee!$S$236&lt;=A18,0,IF(Employee!$S$235&lt;Employee!$F$232,0,Employee!$M$235))))</f>
        <v>0</v>
      </c>
      <c r="AY18" s="253">
        <f>IF(Employee!$F$232&gt;A18,0,IF(Employee!$F$234&lt;A18,0,IF(Employee!$S$237&lt;=A18,0,IF(Employee!$S$236&lt;Employee!$F$232,0,Employee!$M$236))))</f>
        <v>0</v>
      </c>
      <c r="AZ18" s="253">
        <f>IF(Employee!$F$232&gt;A18,0,IF(Employee!$F$234&lt;A18,0,IF(Employee!$S$238&lt;=A18,0,IF(Employee!$S$237&lt;Employee!$F$232,0,Employee!$M$237))))</f>
        <v>0</v>
      </c>
      <c r="BA18" s="253">
        <f>IF(Employee!$F$232&gt;A18,0,IF(Employee!$F$234&lt;A18,0,IF(Employee!$S$238&lt;Employee!$F$232,0,Employee!$M$238)))</f>
        <v>0</v>
      </c>
      <c r="BB18" s="253">
        <f t="shared" si="8"/>
        <v>0</v>
      </c>
      <c r="BD18" s="253">
        <f>IF(Employee!$F$258&gt;A18,0,IF(Employee!$F$260&lt;A18,0,IF(Employee!$S$262&lt;=A18,0,IF(Employee!$S$261&lt;Employee!$F$258,0,Employee!$M$261))))</f>
        <v>0</v>
      </c>
      <c r="BE18" s="253">
        <f>IF(Employee!$F$258&gt;A18,0,IF(Employee!$F$260&lt;A18,0,IF(Employee!$S$263&lt;=A18,0,IF(Employee!$S$262&lt;Employee!$F$258,0,Employee!$M$262))))</f>
        <v>0</v>
      </c>
      <c r="BF18" s="253">
        <f>IF(Employee!$F$258&gt;A18,0,IF(Employee!$F$260&lt;A18,0,IF(Employee!$S$264&lt;=A18,0,IF(Employee!$S$263&lt;Employee!$F$258,0,Employee!$M$263))))</f>
        <v>0</v>
      </c>
      <c r="BG18" s="253">
        <f>IF(Employee!$F$258&gt;A18,0,IF(Employee!$F$260&lt;A18,0,IF(Employee!$S$264&lt;Employee!$F$258,0,Employee!$M$264)))</f>
        <v>0</v>
      </c>
      <c r="BH18" s="253">
        <f t="shared" si="9"/>
        <v>0</v>
      </c>
      <c r="BJ18" s="253">
        <f>IF(Employee!$F$284&gt;A18,0,IF(Employee!$F$286&lt;A18,0,IF(Employee!$S$288&lt;=A18,0,IF(Employee!$S$287&lt;Employee!$F$284,0,Employee!$M$287))))</f>
        <v>0</v>
      </c>
      <c r="BK18" s="253">
        <f>IF(Employee!$F$284&gt;A18,0,IF(Employee!$F$286&lt;A18,0,IF(Employee!$S$289&lt;=A18,0,IF(Employee!$S$288&lt;Employee!$F$284,0,Employee!$M$288))))</f>
        <v>0</v>
      </c>
      <c r="BL18" s="253">
        <f>IF(Employee!$F$284&gt;A18,0,IF(Employee!$F$286&lt;A18,0,IF(Employee!$S$290&lt;=A18,0,IF(Employee!$S$289&lt;Employee!$F$284,0,Employee!$M$289))))</f>
        <v>0</v>
      </c>
      <c r="BM18" s="253">
        <f>IF(Employee!$F$284&gt;A18,0,IF(Employee!$F$286&lt;A18,0,IF(Employee!$S$290&lt;Employee!$F$284,0,Employee!$M$290)))</f>
        <v>0</v>
      </c>
      <c r="BN18" s="253">
        <f t="shared" si="10"/>
        <v>0</v>
      </c>
      <c r="BP18" s="253">
        <f>IF(Employee!$F$310&gt;A18,0,IF(Employee!$F$312&lt;A18,0,IF(Employee!$S$314&lt;=A18,0,IF(Employee!$S$313&lt;Employee!$F$310,0,Employee!$M$313))))</f>
        <v>0</v>
      </c>
      <c r="BQ18" s="253">
        <f>IF(Employee!$F$310&gt;A18,0,IF(Employee!$F$312&lt;A18,0,IF(Employee!$S$315&lt;=A18,0,IF(Employee!$S$314&lt;Employee!$F$310,0,Employee!$M$314))))</f>
        <v>0</v>
      </c>
      <c r="BR18" s="253">
        <f>IF(Employee!$F$310&gt;A18,0,IF(Employee!$F$312&lt;A18,0,IF(Employee!$S$316&lt;=A18,0,IF(Employee!$S$315&lt;Employee!$F$310,0,Employee!$M$315))))</f>
        <v>0</v>
      </c>
      <c r="BS18" s="253">
        <f>IF(Employee!$F$310&gt;A18,0,IF(Employee!$F$312&lt;A18,0,IF(Employee!$S$316&lt;Employee!$F$310,0,Employee!$M$316)))</f>
        <v>0</v>
      </c>
      <c r="BT18" s="253">
        <f t="shared" si="11"/>
        <v>0</v>
      </c>
      <c r="BV18" s="253">
        <f>IF(Employee!$F$336&gt;A18,0,IF(Employee!$F$338&lt;A18,0,IF(Employee!$S$340&lt;=A18,0,IF(Employee!$S$339&lt;Employee!$F$336,0,Employee!$M$339))))</f>
        <v>0</v>
      </c>
      <c r="BW18" s="253">
        <f>IF(Employee!$F$336&gt;A18,0,IF(Employee!$F$338&lt;A18,0,IF(Employee!$S$341&lt;=A18,0,IF(Employee!$S$340&lt;Employee!$F$336,0,Employee!$M$340))))</f>
        <v>0</v>
      </c>
      <c r="BX18" s="253">
        <f>IF(Employee!$F$336&gt;A18,0,IF(Employee!$F$338&lt;A18,0,IF(Employee!$S$342&lt;=A18,0,IF(Employee!$S$341&lt;Employee!$F$336,0,Employee!$M$341))))</f>
        <v>0</v>
      </c>
      <c r="BY18" s="253">
        <f>IF(Employee!$F$336&gt;A18,0,IF(Employee!$F$338&lt;A18,0,IF(Employee!$S$342&lt;Employee!$F$336,0,Employee!$M$342)))</f>
        <v>0</v>
      </c>
      <c r="BZ18" s="253">
        <f t="shared" si="12"/>
        <v>0</v>
      </c>
      <c r="CB18" s="253">
        <f>IF(Employee!$F$362&gt;A18,0,IF(Employee!$F$364&lt;A18,0,IF(Employee!$S$366&lt;=A18,0,IF(Employee!$S$365&lt;Employee!$F$362,0,Employee!$M$365))))</f>
        <v>0</v>
      </c>
      <c r="CC18" s="253">
        <f>IF(Employee!$F$362&gt;A18,0,IF(Employee!$F$364&lt;A18,0,IF(Employee!$S$367&lt;=A18,0,IF(Employee!$S$366&lt;Employee!$F$362,0,Employee!$M$366))))</f>
        <v>0</v>
      </c>
      <c r="CD18" s="253">
        <f>IF(Employee!$F$362&gt;A18,0,IF(Employee!$F$364&lt;A18,0,IF(Employee!$S$368&lt;=A18,0,IF(Employee!$S$367&lt;Employee!$F$362,0,Employee!$M$367))))</f>
        <v>0</v>
      </c>
      <c r="CE18" s="253">
        <f>IF(Employee!$F$362&gt;A18,0,IF(Employee!$F$364&lt;A18,0,IF(Employee!$S$368&lt;Employee!$F$362,0,Employee!$M$368)))</f>
        <v>0</v>
      </c>
      <c r="CF18" s="253">
        <f t="shared" si="13"/>
        <v>0</v>
      </c>
      <c r="CH18" s="253">
        <f>IF(Employee!$F$388&gt;A18,0,IF(Employee!$F$390&lt;A18,0,IF(Employee!$S$392&lt;=A18,0,IF(Employee!$S$391&lt;Employee!$F$388,0,Employee!$M$391))))</f>
        <v>0</v>
      </c>
      <c r="CI18" s="253">
        <f>IF(Employee!$F$388&gt;A18,0,IF(Employee!$F$390&lt;A18,0,IF(Employee!$S$393&lt;=A18,0,IF(Employee!$S$392&lt;Employee!$F$388,0,Employee!$M$392))))</f>
        <v>0</v>
      </c>
      <c r="CJ18" s="253">
        <f>IF(Employee!$F$388&gt;A18,0,IF(Employee!$F$390&lt;A18,0,IF(Employee!$S$394&lt;=A18,0,IF(Employee!$S$393&lt;Employee!$F$388,0,Employee!$M$393))))</f>
        <v>0</v>
      </c>
      <c r="CK18" s="253">
        <f>IF(Employee!$F$388&gt;A18,0,IF(Employee!$F$390&lt;A18,0,IF(Employee!$S$394&lt;Employee!$F$388,0,Employee!$M$394)))</f>
        <v>0</v>
      </c>
      <c r="CL18" s="253">
        <f t="shared" si="14"/>
        <v>0</v>
      </c>
      <c r="CN18" s="253">
        <f>IF(Employee!$F$414&gt;A18,0,IF(Employee!$F$416&lt;A18,0,IF(Employee!$S$418&lt;=A18,0,IF(Employee!$S$417&lt;Employee!$F$414,0,Employee!$M$417))))</f>
        <v>0</v>
      </c>
      <c r="CO18" s="253">
        <f>IF(Employee!$F$414&gt;A18,0,IF(Employee!$F$416&lt;A18,0,IF(Employee!$S$419&lt;=A18,0,IF(Employee!$S$418&lt;Employee!$F$414,0,Employee!$M$418))))</f>
        <v>0</v>
      </c>
      <c r="CP18" s="253">
        <f>IF(Employee!$F$414&gt;A18,0,IF(Employee!$F$416&lt;A18,0,IF(Employee!$S$420&lt;=A18,0,IF(Employee!$S$419&lt;Employee!$F$414,0,Employee!$M$419))))</f>
        <v>0</v>
      </c>
      <c r="CQ18" s="253">
        <f>IF(Employee!$F$414&gt;A18,0,IF(Employee!$F$416&lt;A18,0,IF(Employee!$S$420&lt;Employee!$F$414,0,Employee!$M$420)))</f>
        <v>0</v>
      </c>
      <c r="CR18" s="253">
        <f t="shared" si="15"/>
        <v>0</v>
      </c>
      <c r="CT18" s="253">
        <f>IF(Employee!$F$440&gt;A18,0,IF(Employee!$F$442&lt;A18,0,IF(Employee!$S$444&lt;=A18,0,IF(Employee!$S$443&lt;Employee!$F$440,0,Employee!$M$443))))</f>
        <v>0</v>
      </c>
      <c r="CU18" s="253">
        <f>IF(Employee!$F$440&gt;A18,0,IF(Employee!$F$442&lt;A18,0,IF(Employee!$S$445&lt;=A18,0,IF(Employee!$S$444&lt;Employee!$F$440,0,Employee!$M$444))))</f>
        <v>0</v>
      </c>
      <c r="CV18" s="253">
        <f>IF(Employee!$F$440&gt;A18,0,IF(Employee!$F$442&lt;A18,0,IF(Employee!$S$446&lt;=A18,0,IF(Employee!$S$445&lt;Employee!$F$440,0,Employee!$M$445))))</f>
        <v>0</v>
      </c>
      <c r="CW18" s="253">
        <f>IF(Employee!$F$440&gt;A18,0,IF(Employee!$F$442&lt;A18,0,IF(Employee!$S$446&lt;Employee!$F$440,0,Employee!$M$446)))</f>
        <v>0</v>
      </c>
      <c r="CX18" s="253">
        <f t="shared" si="16"/>
        <v>0</v>
      </c>
      <c r="CZ18" s="253">
        <f>IF(Employee!$F$466&gt;A18,0,IF(Employee!$F$468&lt;A18,0,IF(Employee!$S$470&lt;=A18,0,IF(Employee!$S$469&lt;Employee!$F$466,0,Employee!$M$469))))</f>
        <v>0</v>
      </c>
      <c r="DA18" s="253">
        <f>IF(Employee!$F$466&gt;A18,0,IF(Employee!$F$468&lt;A18,0,IF(Employee!$S$471&lt;=A18,0,IF(Employee!$S$470&lt;Employee!$F$466,0,Employee!$M$470))))</f>
        <v>0</v>
      </c>
      <c r="DB18" s="253">
        <f>IF(Employee!$F$466&gt;A18,0,IF(Employee!$F$468&lt;A18,0,IF(Employee!$S$472&lt;=A18,0,IF(Employee!$S$471&lt;Employee!$F$466,0,Employee!$M$471))))</f>
        <v>0</v>
      </c>
      <c r="DC18" s="253">
        <f>IF(Employee!$F$466&gt;A18,0,IF(Employee!$F$468&lt;A18,0,IF(Employee!$S$472&lt;Employee!$F$466,0,Employee!$M$472)))</f>
        <v>0</v>
      </c>
      <c r="DD18" s="253">
        <f t="shared" si="17"/>
        <v>0</v>
      </c>
      <c r="DF18" s="253">
        <f>IF(Employee!$F$492&gt;A18,0,IF(Employee!$F$494&lt;A18,0,IF(Employee!$S$496&lt;=A18,0,IF(Employee!$S$495&lt;Employee!$F$492,0,Employee!$M$495))))</f>
        <v>0</v>
      </c>
      <c r="DG18" s="253">
        <f>IF(Employee!$F$492&gt;A18,0,IF(Employee!$F$494&lt;A18,0,IF(Employee!$S$497&lt;=A18,0,IF(Employee!$S$496&lt;Employee!$F$492,0,Employee!$M$496))))</f>
        <v>0</v>
      </c>
      <c r="DH18" s="253">
        <f>IF(Employee!$F$492&gt;A18,0,IF(Employee!$F$494&lt;A18,0,IF(Employee!$S$498&lt;=A18,0,IF(Employee!$S$497&lt;Employee!$F$492,0,Employee!$M$497))))</f>
        <v>0</v>
      </c>
      <c r="DI18" s="253">
        <f>IF(Employee!$F$492&gt;A18,0,IF(Employee!$F$494&lt;A18,0,IF(Employee!$S$498&lt;Employee!$F$492,0,Employee!$M$498)))</f>
        <v>0</v>
      </c>
      <c r="DJ18" s="253">
        <f t="shared" si="18"/>
        <v>0</v>
      </c>
      <c r="DL18" s="253">
        <f>IF(Employee!$F$518&gt;A18,0,IF(Employee!$F$520&lt;A18,0,IF(Employee!$S$522&lt;=A18,0,IF(Employee!$S$521&lt;Employee!$F$518,0,Employee!$M$521))))</f>
        <v>0</v>
      </c>
      <c r="DM18" s="253">
        <f>IF(Employee!$F$518&gt;A18,0,IF(Employee!$F$520&lt;A18,0,IF(Employee!$S$523&lt;=A18,0,IF(Employee!$S$522&lt;Employee!$F$518,0,Employee!$M$522))))</f>
        <v>0</v>
      </c>
      <c r="DN18" s="253">
        <f>IF(Employee!$F$518&gt;A18,0,IF(Employee!$F$520&lt;A18,0,IF(Employee!$S$524&lt;=A18,0,IF(Employee!$S$523&lt;Employee!$F$518,0,Employee!$M$523))))</f>
        <v>0</v>
      </c>
      <c r="DO18" s="253">
        <f>IF(Employee!$F$518&gt;A18,0,IF(Employee!$F$520&lt;A18,0,IF(Employee!$S$524&lt;Employee!$F$518,0,Employee!$M$524)))</f>
        <v>0</v>
      </c>
      <c r="DP18" s="253">
        <f t="shared" si="19"/>
        <v>0</v>
      </c>
    </row>
    <row r="19" spans="1:120" x14ac:dyDescent="0.2">
      <c r="A19" s="253">
        <v>18</v>
      </c>
      <c r="B19" s="253">
        <f>IF(Employee!$F$24&gt;A19,0,IF(Employee!$F$26&lt;A19,0,IF(Employee!$S$28&lt;=A19,0,IF(Employee!$S$27&lt;Employee!$F$24,0,Employee!$M$27))))</f>
        <v>0</v>
      </c>
      <c r="C19" s="253">
        <f>IF(Employee!$F$24&gt;A19,0,IF(Employee!$F$26&lt;A19,0,IF(Employee!$S$29&lt;=A19,0,IF(Employee!$S$28&lt;Employee!$F$24,0,Employee!$M$28))))</f>
        <v>0</v>
      </c>
      <c r="D19" s="253">
        <f>IF(Employee!$F$24&gt;A19,0,IF(Employee!$F$26&lt;A19,0,IF(Employee!$S$30&lt;=A19,0,IF(Employee!$S$29&lt;Employee!$F$24,0,Employee!$M$29))))</f>
        <v>0</v>
      </c>
      <c r="E19" s="253">
        <f>IF(Employee!$F$24&gt;A19,0,IF(Employee!$F$26&lt;A19,0,IF(Employee!$S$30&lt;Employee!$F$24,0,Employee!$M$30)))</f>
        <v>0</v>
      </c>
      <c r="F19" s="253">
        <f t="shared" si="0"/>
        <v>0</v>
      </c>
      <c r="H19" s="253">
        <f>IF(Employee!$F$50&gt;A19,0,IF(Employee!$F$52&lt;A19,0,IF(Employee!$S$54&lt;=A19,0,IF(Employee!$S$53&lt;Employee!$F$50,0,Employee!$M$53))))</f>
        <v>0</v>
      </c>
      <c r="I19" s="253">
        <f>IF(Employee!$F$50&gt;A19,0,IF(Employee!$F$52&lt;A19,0,IF(Employee!$S$55&lt;=A19,0,IF(Employee!$S$54&lt;Employee!$F$50,0,Employee!$M$54))))</f>
        <v>0</v>
      </c>
      <c r="J19" s="253">
        <f>IF(Employee!$F$50&gt;A19,0,IF(Employee!$F$52&lt;A19,0,IF(Employee!$S$56&lt;=A19,0,IF(Employee!$S$55&lt;Employee!$F$50,0,Employee!$M$55))))</f>
        <v>0</v>
      </c>
      <c r="K19" s="253">
        <f>IF(Employee!$F$50&gt;A19,0,IF(Employee!$F$52&lt;A19,0,IF(Employee!$S$56&lt;Employee!$F$50,0,Employee!$M$56)))</f>
        <v>0</v>
      </c>
      <c r="L19" s="253">
        <f t="shared" si="1"/>
        <v>0</v>
      </c>
      <c r="N19" s="253">
        <f>IF(Employee!$F$76&gt;A19,0,IF(Employee!$F$78&lt;A19,0,IF(Employee!$S$80&lt;=A19,0,IF(Employee!$S$79&lt;Employee!$F$76,0,Employee!$M$79))))</f>
        <v>0</v>
      </c>
      <c r="O19" s="253">
        <f>IF(Employee!$F$76&gt;A19,0,IF(Employee!$F$78&lt;A19,0,IF(Employee!$S$81&lt;=A19,0,IF(Employee!$S$80&lt;Employee!$F$76,0,Employee!$M$80))))</f>
        <v>0</v>
      </c>
      <c r="P19" s="253">
        <f>IF(Employee!$F$76&gt;A19,0,IF(Employee!$F$78&lt;A19,0,IF(Employee!$S$82&lt;=A19,0,IF(Employee!$S$81&lt;Employee!$F$76,0,Employee!$M$81))))</f>
        <v>0</v>
      </c>
      <c r="Q19" s="253">
        <f>IF(Employee!$F$76&gt;A19,0,IF(Employee!$F$78&lt;A19,0,IF(Employee!$S$82&lt;Employee!$F$76,0,Employee!$M$82)))</f>
        <v>0</v>
      </c>
      <c r="R19" s="253">
        <f t="shared" si="2"/>
        <v>0</v>
      </c>
      <c r="T19" s="253">
        <f>IF(Employee!$F$102&gt;A19,0,IF(Employee!$F$104&lt;A19,0,IF(Employee!$S$106&lt;=A19,0,IF(Employee!$S$105&lt;Employee!$F$102,0,Employee!$M$105))))</f>
        <v>0</v>
      </c>
      <c r="U19" s="253">
        <f>IF(Employee!$F$102&gt;A19,0,IF(Employee!$F$104&lt;A19,0,IF(Employee!$S$107&lt;=A19,0,IF(Employee!$S$106&lt;Employee!$F$102,0,Employee!$M$106))))</f>
        <v>0</v>
      </c>
      <c r="V19" s="253">
        <f>IF(Employee!$F$102&gt;A19,0,IF(Employee!$F$104&lt;A19,0,IF(Employee!$S$108&lt;=A19,0,IF(Employee!$S$107&lt;Employee!$F$102,0,Employee!$M$107))))</f>
        <v>0</v>
      </c>
      <c r="W19" s="253">
        <f>IF(Employee!$F$102&gt;A19,0,IF(Employee!$F$104&lt;A19,0,IF(Employee!$S$108&lt;Employee!$F$102,0,Employee!$M$108)))</f>
        <v>0</v>
      </c>
      <c r="X19" s="253">
        <f t="shared" si="3"/>
        <v>0</v>
      </c>
      <c r="Z19" s="253">
        <f>IF(Employee!$F$128&gt;A19,0,IF(Employee!$F$130&lt;A19,0,IF(Employee!$S$132&lt;=A19,0,IF(Employee!$S$131&lt;Employee!$F$128,0,Employee!$M$131))))</f>
        <v>0</v>
      </c>
      <c r="AA19" s="253">
        <f>IF(Employee!$F$128&gt;A19,0,IF(Employee!$F$130&lt;A19,0,IF(Employee!$S$133&lt;=A19,0,IF(Employee!$S$132&lt;Employee!$F$128,0,Employee!$M$132))))</f>
        <v>0</v>
      </c>
      <c r="AB19" s="253">
        <f>IF(Employee!$F$128&gt;A19,0,IF(Employee!$F$130&lt;A19,0,IF(Employee!$S$134&lt;=A19,0,IF(Employee!$S$133&lt;Employee!$F$128,0,Employee!$M$133))))</f>
        <v>0</v>
      </c>
      <c r="AC19" s="253">
        <f>IF(Employee!$F$128&gt;A19,0,IF(Employee!$F$130&lt;A19,0,IF(Employee!$S$134&lt;Employee!$F$128,0,Employee!$M$134)))</f>
        <v>0</v>
      </c>
      <c r="AD19" s="253">
        <f t="shared" si="4"/>
        <v>0</v>
      </c>
      <c r="AF19" s="253">
        <f>IF(Employee!$F$154&gt;A19,0,IF(Employee!$F$156&lt;A19,0,IF(Employee!$S$158&lt;=A19,0,IF(Employee!$S$157&lt;Employee!$F$154,0,Employee!$M$157))))</f>
        <v>0</v>
      </c>
      <c r="AG19" s="253">
        <f>IF(Employee!$F$154&gt;A19,0,IF(Employee!$F$156&lt;A19,0,IF(Employee!$S$159&lt;=A19,0,IF(Employee!$S$158&lt;Employee!$F$154,0,Employee!$M$158))))</f>
        <v>0</v>
      </c>
      <c r="AH19" s="253">
        <f>IF(Employee!$F$154&gt;A19,0,IF(Employee!$F$156&lt;A19,0,IF(Employee!$S$160&lt;=A19,0,IF(Employee!$S$159&lt;Employee!$F$154,0,Employee!$M$159))))</f>
        <v>0</v>
      </c>
      <c r="AI19" s="253">
        <f>IF(Employee!$F$154&gt;A19,0,IF(Employee!$F$156&lt;A19,0,IF(Employee!$S$160&lt;Employee!$F$154,0,Employee!$M$160)))</f>
        <v>0</v>
      </c>
      <c r="AJ19" s="253">
        <f t="shared" si="5"/>
        <v>0</v>
      </c>
      <c r="AL19" s="253">
        <f>IF(Employee!$F$180&gt;A19,0,IF(Employee!$F$182&lt;A19,0,IF(Employee!$S$184&lt;=A19,0,IF(Employee!$S$183&lt;Employee!$F$180,0,Employee!$M$183))))</f>
        <v>0</v>
      </c>
      <c r="AM19" s="253">
        <f>IF(Employee!$F$180&gt;A19,0,IF(Employee!$F$182&lt;A19,0,IF(Employee!$S$185&lt;=A19,0,IF(Employee!$S$184&lt;Employee!$F$180,0,Employee!$M$184))))</f>
        <v>0</v>
      </c>
      <c r="AN19" s="253">
        <f>IF(Employee!$F$180&gt;A19,0,IF(Employee!$F$182&lt;A19,0,IF(Employee!$S$186&lt;=A19,0,IF(Employee!$S$185&lt;Employee!$F$180,0,Employee!$M$185))))</f>
        <v>0</v>
      </c>
      <c r="AO19" s="253">
        <f>IF(Employee!$F$180&gt;A19,0,IF(Employee!$F$182&lt;A19,0,IF(Employee!$S$186&lt;Employee!$F$180,0,Employee!$M$186)))</f>
        <v>0</v>
      </c>
      <c r="AP19" s="253">
        <f t="shared" si="6"/>
        <v>0</v>
      </c>
      <c r="AR19" s="253">
        <f>IF(Employee!$F$206&gt;A19,0,IF(Employee!$F$208&lt;A19,0,IF(Employee!$S$210&lt;=A19,0,IF(Employee!$S$209&lt;Employee!$F$206,0,Employee!$M$209))))</f>
        <v>0</v>
      </c>
      <c r="AS19" s="253">
        <f>IF(Employee!$F$206&gt;A19,0,IF(Employee!$F$208&lt;A19,0,IF(Employee!$S$211&lt;=A19,0,IF(Employee!$S$210&lt;Employee!$F$206,0,Employee!$M$210))))</f>
        <v>0</v>
      </c>
      <c r="AT19" s="253">
        <f>IF(Employee!$F$206&gt;A19,0,IF(Employee!$F$208&lt;A19,0,IF(Employee!$S$212&lt;=A19,0,IF(Employee!$S$211&lt;Employee!$F$206,0,Employee!$M$211))))</f>
        <v>0</v>
      </c>
      <c r="AU19" s="253">
        <f>IF(Employee!$F$206&gt;A19,0,IF(Employee!$F$208&lt;A19,0,IF(Employee!$S$212&lt;Employee!$F$206,0,Employee!$M$212)))</f>
        <v>0</v>
      </c>
      <c r="AV19" s="253">
        <f t="shared" si="7"/>
        <v>0</v>
      </c>
      <c r="AX19" s="253">
        <f>IF(Employee!$F$232&gt;A19,0,IF(Employee!$F$234&lt;A19,0,IF(Employee!$S$236&lt;=A19,0,IF(Employee!$S$235&lt;Employee!$F$232,0,Employee!$M$235))))</f>
        <v>0</v>
      </c>
      <c r="AY19" s="253">
        <f>IF(Employee!$F$232&gt;A19,0,IF(Employee!$F$234&lt;A19,0,IF(Employee!$S$237&lt;=A19,0,IF(Employee!$S$236&lt;Employee!$F$232,0,Employee!$M$236))))</f>
        <v>0</v>
      </c>
      <c r="AZ19" s="253">
        <f>IF(Employee!$F$232&gt;A19,0,IF(Employee!$F$234&lt;A19,0,IF(Employee!$S$238&lt;=A19,0,IF(Employee!$S$237&lt;Employee!$F$232,0,Employee!$M$237))))</f>
        <v>0</v>
      </c>
      <c r="BA19" s="253">
        <f>IF(Employee!$F$232&gt;A19,0,IF(Employee!$F$234&lt;A19,0,IF(Employee!$S$238&lt;Employee!$F$232,0,Employee!$M$238)))</f>
        <v>0</v>
      </c>
      <c r="BB19" s="253">
        <f t="shared" si="8"/>
        <v>0</v>
      </c>
      <c r="BD19" s="253">
        <f>IF(Employee!$F$258&gt;A19,0,IF(Employee!$F$260&lt;A19,0,IF(Employee!$S$262&lt;=A19,0,IF(Employee!$S$261&lt;Employee!$F$258,0,Employee!$M$261))))</f>
        <v>0</v>
      </c>
      <c r="BE19" s="253">
        <f>IF(Employee!$F$258&gt;A19,0,IF(Employee!$F$260&lt;A19,0,IF(Employee!$S$263&lt;=A19,0,IF(Employee!$S$262&lt;Employee!$F$258,0,Employee!$M$262))))</f>
        <v>0</v>
      </c>
      <c r="BF19" s="253">
        <f>IF(Employee!$F$258&gt;A19,0,IF(Employee!$F$260&lt;A19,0,IF(Employee!$S$264&lt;=A19,0,IF(Employee!$S$263&lt;Employee!$F$258,0,Employee!$M$263))))</f>
        <v>0</v>
      </c>
      <c r="BG19" s="253">
        <f>IF(Employee!$F$258&gt;A19,0,IF(Employee!$F$260&lt;A19,0,IF(Employee!$S$264&lt;Employee!$F$258,0,Employee!$M$264)))</f>
        <v>0</v>
      </c>
      <c r="BH19" s="253">
        <f t="shared" si="9"/>
        <v>0</v>
      </c>
      <c r="BJ19" s="253">
        <f>IF(Employee!$F$284&gt;A19,0,IF(Employee!$F$286&lt;A19,0,IF(Employee!$S$288&lt;=A19,0,IF(Employee!$S$287&lt;Employee!$F$284,0,Employee!$M$287))))</f>
        <v>0</v>
      </c>
      <c r="BK19" s="253">
        <f>IF(Employee!$F$284&gt;A19,0,IF(Employee!$F$286&lt;A19,0,IF(Employee!$S$289&lt;=A19,0,IF(Employee!$S$288&lt;Employee!$F$284,0,Employee!$M$288))))</f>
        <v>0</v>
      </c>
      <c r="BL19" s="253">
        <f>IF(Employee!$F$284&gt;A19,0,IF(Employee!$F$286&lt;A19,0,IF(Employee!$S$290&lt;=A19,0,IF(Employee!$S$289&lt;Employee!$F$284,0,Employee!$M$289))))</f>
        <v>0</v>
      </c>
      <c r="BM19" s="253">
        <f>IF(Employee!$F$284&gt;A19,0,IF(Employee!$F$286&lt;A19,0,IF(Employee!$S$290&lt;Employee!$F$284,0,Employee!$M$290)))</f>
        <v>0</v>
      </c>
      <c r="BN19" s="253">
        <f t="shared" si="10"/>
        <v>0</v>
      </c>
      <c r="BP19" s="253">
        <f>IF(Employee!$F$310&gt;A19,0,IF(Employee!$F$312&lt;A19,0,IF(Employee!$S$314&lt;=A19,0,IF(Employee!$S$313&lt;Employee!$F$310,0,Employee!$M$313))))</f>
        <v>0</v>
      </c>
      <c r="BQ19" s="253">
        <f>IF(Employee!$F$310&gt;A19,0,IF(Employee!$F$312&lt;A19,0,IF(Employee!$S$315&lt;=A19,0,IF(Employee!$S$314&lt;Employee!$F$310,0,Employee!$M$314))))</f>
        <v>0</v>
      </c>
      <c r="BR19" s="253">
        <f>IF(Employee!$F$310&gt;A19,0,IF(Employee!$F$312&lt;A19,0,IF(Employee!$S$316&lt;=A19,0,IF(Employee!$S$315&lt;Employee!$F$310,0,Employee!$M$315))))</f>
        <v>0</v>
      </c>
      <c r="BS19" s="253">
        <f>IF(Employee!$F$310&gt;A19,0,IF(Employee!$F$312&lt;A19,0,IF(Employee!$S$316&lt;Employee!$F$310,0,Employee!$M$316)))</f>
        <v>0</v>
      </c>
      <c r="BT19" s="253">
        <f t="shared" si="11"/>
        <v>0</v>
      </c>
      <c r="BV19" s="253">
        <f>IF(Employee!$F$336&gt;A19,0,IF(Employee!$F$338&lt;A19,0,IF(Employee!$S$340&lt;=A19,0,IF(Employee!$S$339&lt;Employee!$F$336,0,Employee!$M$339))))</f>
        <v>0</v>
      </c>
      <c r="BW19" s="253">
        <f>IF(Employee!$F$336&gt;A19,0,IF(Employee!$F$338&lt;A19,0,IF(Employee!$S$341&lt;=A19,0,IF(Employee!$S$340&lt;Employee!$F$336,0,Employee!$M$340))))</f>
        <v>0</v>
      </c>
      <c r="BX19" s="253">
        <f>IF(Employee!$F$336&gt;A19,0,IF(Employee!$F$338&lt;A19,0,IF(Employee!$S$342&lt;=A19,0,IF(Employee!$S$341&lt;Employee!$F$336,0,Employee!$M$341))))</f>
        <v>0</v>
      </c>
      <c r="BY19" s="253">
        <f>IF(Employee!$F$336&gt;A19,0,IF(Employee!$F$338&lt;A19,0,IF(Employee!$S$342&lt;Employee!$F$336,0,Employee!$M$342)))</f>
        <v>0</v>
      </c>
      <c r="BZ19" s="253">
        <f t="shared" si="12"/>
        <v>0</v>
      </c>
      <c r="CB19" s="253">
        <f>IF(Employee!$F$362&gt;A19,0,IF(Employee!$F$364&lt;A19,0,IF(Employee!$S$366&lt;=A19,0,IF(Employee!$S$365&lt;Employee!$F$362,0,Employee!$M$365))))</f>
        <v>0</v>
      </c>
      <c r="CC19" s="253">
        <f>IF(Employee!$F$362&gt;A19,0,IF(Employee!$F$364&lt;A19,0,IF(Employee!$S$367&lt;=A19,0,IF(Employee!$S$366&lt;Employee!$F$362,0,Employee!$M$366))))</f>
        <v>0</v>
      </c>
      <c r="CD19" s="253">
        <f>IF(Employee!$F$362&gt;A19,0,IF(Employee!$F$364&lt;A19,0,IF(Employee!$S$368&lt;=A19,0,IF(Employee!$S$367&lt;Employee!$F$362,0,Employee!$M$367))))</f>
        <v>0</v>
      </c>
      <c r="CE19" s="253">
        <f>IF(Employee!$F$362&gt;A19,0,IF(Employee!$F$364&lt;A19,0,IF(Employee!$S$368&lt;Employee!$F$362,0,Employee!$M$368)))</f>
        <v>0</v>
      </c>
      <c r="CF19" s="253">
        <f t="shared" si="13"/>
        <v>0</v>
      </c>
      <c r="CH19" s="253">
        <f>IF(Employee!$F$388&gt;A19,0,IF(Employee!$F$390&lt;A19,0,IF(Employee!$S$392&lt;=A19,0,IF(Employee!$S$391&lt;Employee!$F$388,0,Employee!$M$391))))</f>
        <v>0</v>
      </c>
      <c r="CI19" s="253">
        <f>IF(Employee!$F$388&gt;A19,0,IF(Employee!$F$390&lt;A19,0,IF(Employee!$S$393&lt;=A19,0,IF(Employee!$S$392&lt;Employee!$F$388,0,Employee!$M$392))))</f>
        <v>0</v>
      </c>
      <c r="CJ19" s="253">
        <f>IF(Employee!$F$388&gt;A19,0,IF(Employee!$F$390&lt;A19,0,IF(Employee!$S$394&lt;=A19,0,IF(Employee!$S$393&lt;Employee!$F$388,0,Employee!$M$393))))</f>
        <v>0</v>
      </c>
      <c r="CK19" s="253">
        <f>IF(Employee!$F$388&gt;A19,0,IF(Employee!$F$390&lt;A19,0,IF(Employee!$S$394&lt;Employee!$F$388,0,Employee!$M$394)))</f>
        <v>0</v>
      </c>
      <c r="CL19" s="253">
        <f t="shared" si="14"/>
        <v>0</v>
      </c>
      <c r="CN19" s="253">
        <f>IF(Employee!$F$414&gt;A19,0,IF(Employee!$F$416&lt;A19,0,IF(Employee!$S$418&lt;=A19,0,IF(Employee!$S$417&lt;Employee!$F$414,0,Employee!$M$417))))</f>
        <v>0</v>
      </c>
      <c r="CO19" s="253">
        <f>IF(Employee!$F$414&gt;A19,0,IF(Employee!$F$416&lt;A19,0,IF(Employee!$S$419&lt;=A19,0,IF(Employee!$S$418&lt;Employee!$F$414,0,Employee!$M$418))))</f>
        <v>0</v>
      </c>
      <c r="CP19" s="253">
        <f>IF(Employee!$F$414&gt;A19,0,IF(Employee!$F$416&lt;A19,0,IF(Employee!$S$420&lt;=A19,0,IF(Employee!$S$419&lt;Employee!$F$414,0,Employee!$M$419))))</f>
        <v>0</v>
      </c>
      <c r="CQ19" s="253">
        <f>IF(Employee!$F$414&gt;A19,0,IF(Employee!$F$416&lt;A19,0,IF(Employee!$S$420&lt;Employee!$F$414,0,Employee!$M$420)))</f>
        <v>0</v>
      </c>
      <c r="CR19" s="253">
        <f t="shared" si="15"/>
        <v>0</v>
      </c>
      <c r="CT19" s="253">
        <f>IF(Employee!$F$440&gt;A19,0,IF(Employee!$F$442&lt;A19,0,IF(Employee!$S$444&lt;=A19,0,IF(Employee!$S$443&lt;Employee!$F$440,0,Employee!$M$443))))</f>
        <v>0</v>
      </c>
      <c r="CU19" s="253">
        <f>IF(Employee!$F$440&gt;A19,0,IF(Employee!$F$442&lt;A19,0,IF(Employee!$S$445&lt;=A19,0,IF(Employee!$S$444&lt;Employee!$F$440,0,Employee!$M$444))))</f>
        <v>0</v>
      </c>
      <c r="CV19" s="253">
        <f>IF(Employee!$F$440&gt;A19,0,IF(Employee!$F$442&lt;A19,0,IF(Employee!$S$446&lt;=A19,0,IF(Employee!$S$445&lt;Employee!$F$440,0,Employee!$M$445))))</f>
        <v>0</v>
      </c>
      <c r="CW19" s="253">
        <f>IF(Employee!$F$440&gt;A19,0,IF(Employee!$F$442&lt;A19,0,IF(Employee!$S$446&lt;Employee!$F$440,0,Employee!$M$446)))</f>
        <v>0</v>
      </c>
      <c r="CX19" s="253">
        <f t="shared" si="16"/>
        <v>0</v>
      </c>
      <c r="CZ19" s="253">
        <f>IF(Employee!$F$466&gt;A19,0,IF(Employee!$F$468&lt;A19,0,IF(Employee!$S$470&lt;=A19,0,IF(Employee!$S$469&lt;Employee!$F$466,0,Employee!$M$469))))</f>
        <v>0</v>
      </c>
      <c r="DA19" s="253">
        <f>IF(Employee!$F$466&gt;A19,0,IF(Employee!$F$468&lt;A19,0,IF(Employee!$S$471&lt;=A19,0,IF(Employee!$S$470&lt;Employee!$F$466,0,Employee!$M$470))))</f>
        <v>0</v>
      </c>
      <c r="DB19" s="253">
        <f>IF(Employee!$F$466&gt;A19,0,IF(Employee!$F$468&lt;A19,0,IF(Employee!$S$472&lt;=A19,0,IF(Employee!$S$471&lt;Employee!$F$466,0,Employee!$M$471))))</f>
        <v>0</v>
      </c>
      <c r="DC19" s="253">
        <f>IF(Employee!$F$466&gt;A19,0,IF(Employee!$F$468&lt;A19,0,IF(Employee!$S$472&lt;Employee!$F$466,0,Employee!$M$472)))</f>
        <v>0</v>
      </c>
      <c r="DD19" s="253">
        <f t="shared" si="17"/>
        <v>0</v>
      </c>
      <c r="DF19" s="253">
        <f>IF(Employee!$F$492&gt;A19,0,IF(Employee!$F$494&lt;A19,0,IF(Employee!$S$496&lt;=A19,0,IF(Employee!$S$495&lt;Employee!$F$492,0,Employee!$M$495))))</f>
        <v>0</v>
      </c>
      <c r="DG19" s="253">
        <f>IF(Employee!$F$492&gt;A19,0,IF(Employee!$F$494&lt;A19,0,IF(Employee!$S$497&lt;=A19,0,IF(Employee!$S$496&lt;Employee!$F$492,0,Employee!$M$496))))</f>
        <v>0</v>
      </c>
      <c r="DH19" s="253">
        <f>IF(Employee!$F$492&gt;A19,0,IF(Employee!$F$494&lt;A19,0,IF(Employee!$S$498&lt;=A19,0,IF(Employee!$S$497&lt;Employee!$F$492,0,Employee!$M$497))))</f>
        <v>0</v>
      </c>
      <c r="DI19" s="253">
        <f>IF(Employee!$F$492&gt;A19,0,IF(Employee!$F$494&lt;A19,0,IF(Employee!$S$498&lt;Employee!$F$492,0,Employee!$M$498)))</f>
        <v>0</v>
      </c>
      <c r="DJ19" s="253">
        <f t="shared" si="18"/>
        <v>0</v>
      </c>
      <c r="DL19" s="253">
        <f>IF(Employee!$F$518&gt;A19,0,IF(Employee!$F$520&lt;A19,0,IF(Employee!$S$522&lt;=A19,0,IF(Employee!$S$521&lt;Employee!$F$518,0,Employee!$M$521))))</f>
        <v>0</v>
      </c>
      <c r="DM19" s="253">
        <f>IF(Employee!$F$518&gt;A19,0,IF(Employee!$F$520&lt;A19,0,IF(Employee!$S$523&lt;=A19,0,IF(Employee!$S$522&lt;Employee!$F$518,0,Employee!$M$522))))</f>
        <v>0</v>
      </c>
      <c r="DN19" s="253">
        <f>IF(Employee!$F$518&gt;A19,0,IF(Employee!$F$520&lt;A19,0,IF(Employee!$S$524&lt;=A19,0,IF(Employee!$S$523&lt;Employee!$F$518,0,Employee!$M$523))))</f>
        <v>0</v>
      </c>
      <c r="DO19" s="253">
        <f>IF(Employee!$F$518&gt;A19,0,IF(Employee!$F$520&lt;A19,0,IF(Employee!$S$524&lt;Employee!$F$518,0,Employee!$M$524)))</f>
        <v>0</v>
      </c>
      <c r="DP19" s="253">
        <f t="shared" si="19"/>
        <v>0</v>
      </c>
    </row>
    <row r="20" spans="1:120" x14ac:dyDescent="0.2">
      <c r="A20" s="253">
        <v>19</v>
      </c>
      <c r="B20" s="253">
        <f>IF(Employee!$F$24&gt;A20,0,IF(Employee!$F$26&lt;A20,0,IF(Employee!$S$28&lt;=A20,0,IF(Employee!$S$27&lt;Employee!$F$24,0,Employee!$M$27))))</f>
        <v>0</v>
      </c>
      <c r="C20" s="253">
        <f>IF(Employee!$F$24&gt;A20,0,IF(Employee!$F$26&lt;A20,0,IF(Employee!$S$29&lt;=A20,0,IF(Employee!$S$28&lt;Employee!$F$24,0,Employee!$M$28))))</f>
        <v>0</v>
      </c>
      <c r="D20" s="253">
        <f>IF(Employee!$F$24&gt;A20,0,IF(Employee!$F$26&lt;A20,0,IF(Employee!$S$30&lt;=A20,0,IF(Employee!$S$29&lt;Employee!$F$24,0,Employee!$M$29))))</f>
        <v>0</v>
      </c>
      <c r="E20" s="253">
        <f>IF(Employee!$F$24&gt;A20,0,IF(Employee!$F$26&lt;A20,0,IF(Employee!$S$30&lt;Employee!$F$24,0,Employee!$M$30)))</f>
        <v>0</v>
      </c>
      <c r="F20" s="253">
        <f t="shared" si="0"/>
        <v>0</v>
      </c>
      <c r="H20" s="253">
        <f>IF(Employee!$F$50&gt;A20,0,IF(Employee!$F$52&lt;A20,0,IF(Employee!$S$54&lt;=A20,0,IF(Employee!$S$53&lt;Employee!$F$50,0,Employee!$M$53))))</f>
        <v>0</v>
      </c>
      <c r="I20" s="253">
        <f>IF(Employee!$F$50&gt;A20,0,IF(Employee!$F$52&lt;A20,0,IF(Employee!$S$55&lt;=A20,0,IF(Employee!$S$54&lt;Employee!$F$50,0,Employee!$M$54))))</f>
        <v>0</v>
      </c>
      <c r="J20" s="253">
        <f>IF(Employee!$F$50&gt;A20,0,IF(Employee!$F$52&lt;A20,0,IF(Employee!$S$56&lt;=A20,0,IF(Employee!$S$55&lt;Employee!$F$50,0,Employee!$M$55))))</f>
        <v>0</v>
      </c>
      <c r="K20" s="253">
        <f>IF(Employee!$F$50&gt;A20,0,IF(Employee!$F$52&lt;A20,0,IF(Employee!$S$56&lt;Employee!$F$50,0,Employee!$M$56)))</f>
        <v>0</v>
      </c>
      <c r="L20" s="253">
        <f t="shared" si="1"/>
        <v>0</v>
      </c>
      <c r="N20" s="253">
        <f>IF(Employee!$F$76&gt;A20,0,IF(Employee!$F$78&lt;A20,0,IF(Employee!$S$80&lt;=A20,0,IF(Employee!$S$79&lt;Employee!$F$76,0,Employee!$M$79))))</f>
        <v>0</v>
      </c>
      <c r="O20" s="253">
        <f>IF(Employee!$F$76&gt;A20,0,IF(Employee!$F$78&lt;A20,0,IF(Employee!$S$81&lt;=A20,0,IF(Employee!$S$80&lt;Employee!$F$76,0,Employee!$M$80))))</f>
        <v>0</v>
      </c>
      <c r="P20" s="253">
        <f>IF(Employee!$F$76&gt;A20,0,IF(Employee!$F$78&lt;A20,0,IF(Employee!$S$82&lt;=A20,0,IF(Employee!$S$81&lt;Employee!$F$76,0,Employee!$M$81))))</f>
        <v>0</v>
      </c>
      <c r="Q20" s="253">
        <f>IF(Employee!$F$76&gt;A20,0,IF(Employee!$F$78&lt;A20,0,IF(Employee!$S$82&lt;Employee!$F$76,0,Employee!$M$82)))</f>
        <v>0</v>
      </c>
      <c r="R20" s="253">
        <f t="shared" si="2"/>
        <v>0</v>
      </c>
      <c r="T20" s="253">
        <f>IF(Employee!$F$102&gt;A20,0,IF(Employee!$F$104&lt;A20,0,IF(Employee!$S$106&lt;=A20,0,IF(Employee!$S$105&lt;Employee!$F$102,0,Employee!$M$105))))</f>
        <v>0</v>
      </c>
      <c r="U20" s="253">
        <f>IF(Employee!$F$102&gt;A20,0,IF(Employee!$F$104&lt;A20,0,IF(Employee!$S$107&lt;=A20,0,IF(Employee!$S$106&lt;Employee!$F$102,0,Employee!$M$106))))</f>
        <v>0</v>
      </c>
      <c r="V20" s="253">
        <f>IF(Employee!$F$102&gt;A20,0,IF(Employee!$F$104&lt;A20,0,IF(Employee!$S$108&lt;=A20,0,IF(Employee!$S$107&lt;Employee!$F$102,0,Employee!$M$107))))</f>
        <v>0</v>
      </c>
      <c r="W20" s="253">
        <f>IF(Employee!$F$102&gt;A20,0,IF(Employee!$F$104&lt;A20,0,IF(Employee!$S$108&lt;Employee!$F$102,0,Employee!$M$108)))</f>
        <v>0</v>
      </c>
      <c r="X20" s="253">
        <f t="shared" si="3"/>
        <v>0</v>
      </c>
      <c r="Z20" s="253">
        <f>IF(Employee!$F$128&gt;A20,0,IF(Employee!$F$130&lt;A20,0,IF(Employee!$S$132&lt;=A20,0,IF(Employee!$S$131&lt;Employee!$F$128,0,Employee!$M$131))))</f>
        <v>0</v>
      </c>
      <c r="AA20" s="253">
        <f>IF(Employee!$F$128&gt;A20,0,IF(Employee!$F$130&lt;A20,0,IF(Employee!$S$133&lt;=A20,0,IF(Employee!$S$132&lt;Employee!$F$128,0,Employee!$M$132))))</f>
        <v>0</v>
      </c>
      <c r="AB20" s="253">
        <f>IF(Employee!$F$128&gt;A20,0,IF(Employee!$F$130&lt;A20,0,IF(Employee!$S$134&lt;=A20,0,IF(Employee!$S$133&lt;Employee!$F$128,0,Employee!$M$133))))</f>
        <v>0</v>
      </c>
      <c r="AC20" s="253">
        <f>IF(Employee!$F$128&gt;A20,0,IF(Employee!$F$130&lt;A20,0,IF(Employee!$S$134&lt;Employee!$F$128,0,Employee!$M$134)))</f>
        <v>0</v>
      </c>
      <c r="AD20" s="253">
        <f t="shared" si="4"/>
        <v>0</v>
      </c>
      <c r="AF20" s="253">
        <f>IF(Employee!$F$154&gt;A20,0,IF(Employee!$F$156&lt;A20,0,IF(Employee!$S$158&lt;=A20,0,IF(Employee!$S$157&lt;Employee!$F$154,0,Employee!$M$157))))</f>
        <v>0</v>
      </c>
      <c r="AG20" s="253">
        <f>IF(Employee!$F$154&gt;A20,0,IF(Employee!$F$156&lt;A20,0,IF(Employee!$S$159&lt;=A20,0,IF(Employee!$S$158&lt;Employee!$F$154,0,Employee!$M$158))))</f>
        <v>0</v>
      </c>
      <c r="AH20" s="253">
        <f>IF(Employee!$F$154&gt;A20,0,IF(Employee!$F$156&lt;A20,0,IF(Employee!$S$160&lt;=A20,0,IF(Employee!$S$159&lt;Employee!$F$154,0,Employee!$M$159))))</f>
        <v>0</v>
      </c>
      <c r="AI20" s="253">
        <f>IF(Employee!$F$154&gt;A20,0,IF(Employee!$F$156&lt;A20,0,IF(Employee!$S$160&lt;Employee!$F$154,0,Employee!$M$160)))</f>
        <v>0</v>
      </c>
      <c r="AJ20" s="253">
        <f t="shared" si="5"/>
        <v>0</v>
      </c>
      <c r="AL20" s="253">
        <f>IF(Employee!$F$180&gt;A20,0,IF(Employee!$F$182&lt;A20,0,IF(Employee!$S$184&lt;=A20,0,IF(Employee!$S$183&lt;Employee!$F$180,0,Employee!$M$183))))</f>
        <v>0</v>
      </c>
      <c r="AM20" s="253">
        <f>IF(Employee!$F$180&gt;A20,0,IF(Employee!$F$182&lt;A20,0,IF(Employee!$S$185&lt;=A20,0,IF(Employee!$S$184&lt;Employee!$F$180,0,Employee!$M$184))))</f>
        <v>0</v>
      </c>
      <c r="AN20" s="253">
        <f>IF(Employee!$F$180&gt;A20,0,IF(Employee!$F$182&lt;A20,0,IF(Employee!$S$186&lt;=A20,0,IF(Employee!$S$185&lt;Employee!$F$180,0,Employee!$M$185))))</f>
        <v>0</v>
      </c>
      <c r="AO20" s="253">
        <f>IF(Employee!$F$180&gt;A20,0,IF(Employee!$F$182&lt;A20,0,IF(Employee!$S$186&lt;Employee!$F$180,0,Employee!$M$186)))</f>
        <v>0</v>
      </c>
      <c r="AP20" s="253">
        <f t="shared" si="6"/>
        <v>0</v>
      </c>
      <c r="AR20" s="253">
        <f>IF(Employee!$F$206&gt;A20,0,IF(Employee!$F$208&lt;A20,0,IF(Employee!$S$210&lt;=A20,0,IF(Employee!$S$209&lt;Employee!$F$206,0,Employee!$M$209))))</f>
        <v>0</v>
      </c>
      <c r="AS20" s="253">
        <f>IF(Employee!$F$206&gt;A20,0,IF(Employee!$F$208&lt;A20,0,IF(Employee!$S$211&lt;=A20,0,IF(Employee!$S$210&lt;Employee!$F$206,0,Employee!$M$210))))</f>
        <v>0</v>
      </c>
      <c r="AT20" s="253">
        <f>IF(Employee!$F$206&gt;A20,0,IF(Employee!$F$208&lt;A20,0,IF(Employee!$S$212&lt;=A20,0,IF(Employee!$S$211&lt;Employee!$F$206,0,Employee!$M$211))))</f>
        <v>0</v>
      </c>
      <c r="AU20" s="253">
        <f>IF(Employee!$F$206&gt;A20,0,IF(Employee!$F$208&lt;A20,0,IF(Employee!$S$212&lt;Employee!$F$206,0,Employee!$M$212)))</f>
        <v>0</v>
      </c>
      <c r="AV20" s="253">
        <f t="shared" si="7"/>
        <v>0</v>
      </c>
      <c r="AX20" s="253">
        <f>IF(Employee!$F$232&gt;A20,0,IF(Employee!$F$234&lt;A20,0,IF(Employee!$S$236&lt;=A20,0,IF(Employee!$S$235&lt;Employee!$F$232,0,Employee!$M$235))))</f>
        <v>0</v>
      </c>
      <c r="AY20" s="253">
        <f>IF(Employee!$F$232&gt;A20,0,IF(Employee!$F$234&lt;A20,0,IF(Employee!$S$237&lt;=A20,0,IF(Employee!$S$236&lt;Employee!$F$232,0,Employee!$M$236))))</f>
        <v>0</v>
      </c>
      <c r="AZ20" s="253">
        <f>IF(Employee!$F$232&gt;A20,0,IF(Employee!$F$234&lt;A20,0,IF(Employee!$S$238&lt;=A20,0,IF(Employee!$S$237&lt;Employee!$F$232,0,Employee!$M$237))))</f>
        <v>0</v>
      </c>
      <c r="BA20" s="253">
        <f>IF(Employee!$F$232&gt;A20,0,IF(Employee!$F$234&lt;A20,0,IF(Employee!$S$238&lt;Employee!$F$232,0,Employee!$M$238)))</f>
        <v>0</v>
      </c>
      <c r="BB20" s="253">
        <f t="shared" si="8"/>
        <v>0</v>
      </c>
      <c r="BD20" s="253">
        <f>IF(Employee!$F$258&gt;A20,0,IF(Employee!$F$260&lt;A20,0,IF(Employee!$S$262&lt;=A20,0,IF(Employee!$S$261&lt;Employee!$F$258,0,Employee!$M$261))))</f>
        <v>0</v>
      </c>
      <c r="BE20" s="253">
        <f>IF(Employee!$F$258&gt;A20,0,IF(Employee!$F$260&lt;A20,0,IF(Employee!$S$263&lt;=A20,0,IF(Employee!$S$262&lt;Employee!$F$258,0,Employee!$M$262))))</f>
        <v>0</v>
      </c>
      <c r="BF20" s="253">
        <f>IF(Employee!$F$258&gt;A20,0,IF(Employee!$F$260&lt;A20,0,IF(Employee!$S$264&lt;=A20,0,IF(Employee!$S$263&lt;Employee!$F$258,0,Employee!$M$263))))</f>
        <v>0</v>
      </c>
      <c r="BG20" s="253">
        <f>IF(Employee!$F$258&gt;A20,0,IF(Employee!$F$260&lt;A20,0,IF(Employee!$S$264&lt;Employee!$F$258,0,Employee!$M$264)))</f>
        <v>0</v>
      </c>
      <c r="BH20" s="253">
        <f t="shared" si="9"/>
        <v>0</v>
      </c>
      <c r="BJ20" s="253">
        <f>IF(Employee!$F$284&gt;A20,0,IF(Employee!$F$286&lt;A20,0,IF(Employee!$S$288&lt;=A20,0,IF(Employee!$S$287&lt;Employee!$F$284,0,Employee!$M$287))))</f>
        <v>0</v>
      </c>
      <c r="BK20" s="253">
        <f>IF(Employee!$F$284&gt;A20,0,IF(Employee!$F$286&lt;A20,0,IF(Employee!$S$289&lt;=A20,0,IF(Employee!$S$288&lt;Employee!$F$284,0,Employee!$M$288))))</f>
        <v>0</v>
      </c>
      <c r="BL20" s="253">
        <f>IF(Employee!$F$284&gt;A20,0,IF(Employee!$F$286&lt;A20,0,IF(Employee!$S$290&lt;=A20,0,IF(Employee!$S$289&lt;Employee!$F$284,0,Employee!$M$289))))</f>
        <v>0</v>
      </c>
      <c r="BM20" s="253">
        <f>IF(Employee!$F$284&gt;A20,0,IF(Employee!$F$286&lt;A20,0,IF(Employee!$S$290&lt;Employee!$F$284,0,Employee!$M$290)))</f>
        <v>0</v>
      </c>
      <c r="BN20" s="253">
        <f t="shared" si="10"/>
        <v>0</v>
      </c>
      <c r="BP20" s="253">
        <f>IF(Employee!$F$310&gt;A20,0,IF(Employee!$F$312&lt;A20,0,IF(Employee!$S$314&lt;=A20,0,IF(Employee!$S$313&lt;Employee!$F$310,0,Employee!$M$313))))</f>
        <v>0</v>
      </c>
      <c r="BQ20" s="253">
        <f>IF(Employee!$F$310&gt;A20,0,IF(Employee!$F$312&lt;A20,0,IF(Employee!$S$315&lt;=A20,0,IF(Employee!$S$314&lt;Employee!$F$310,0,Employee!$M$314))))</f>
        <v>0</v>
      </c>
      <c r="BR20" s="253">
        <f>IF(Employee!$F$310&gt;A20,0,IF(Employee!$F$312&lt;A20,0,IF(Employee!$S$316&lt;=A20,0,IF(Employee!$S$315&lt;Employee!$F$310,0,Employee!$M$315))))</f>
        <v>0</v>
      </c>
      <c r="BS20" s="253">
        <f>IF(Employee!$F$310&gt;A20,0,IF(Employee!$F$312&lt;A20,0,IF(Employee!$S$316&lt;Employee!$F$310,0,Employee!$M$316)))</f>
        <v>0</v>
      </c>
      <c r="BT20" s="253">
        <f t="shared" si="11"/>
        <v>0</v>
      </c>
      <c r="BV20" s="253">
        <f>IF(Employee!$F$336&gt;A20,0,IF(Employee!$F$338&lt;A20,0,IF(Employee!$S$340&lt;=A20,0,IF(Employee!$S$339&lt;Employee!$F$336,0,Employee!$M$339))))</f>
        <v>0</v>
      </c>
      <c r="BW20" s="253">
        <f>IF(Employee!$F$336&gt;A20,0,IF(Employee!$F$338&lt;A20,0,IF(Employee!$S$341&lt;=A20,0,IF(Employee!$S$340&lt;Employee!$F$336,0,Employee!$M$340))))</f>
        <v>0</v>
      </c>
      <c r="BX20" s="253">
        <f>IF(Employee!$F$336&gt;A20,0,IF(Employee!$F$338&lt;A20,0,IF(Employee!$S$342&lt;=A20,0,IF(Employee!$S$341&lt;Employee!$F$336,0,Employee!$M$341))))</f>
        <v>0</v>
      </c>
      <c r="BY20" s="253">
        <f>IF(Employee!$F$336&gt;A20,0,IF(Employee!$F$338&lt;A20,0,IF(Employee!$S$342&lt;Employee!$F$336,0,Employee!$M$342)))</f>
        <v>0</v>
      </c>
      <c r="BZ20" s="253">
        <f t="shared" si="12"/>
        <v>0</v>
      </c>
      <c r="CB20" s="253">
        <f>IF(Employee!$F$362&gt;A20,0,IF(Employee!$F$364&lt;A20,0,IF(Employee!$S$366&lt;=A20,0,IF(Employee!$S$365&lt;Employee!$F$362,0,Employee!$M$365))))</f>
        <v>0</v>
      </c>
      <c r="CC20" s="253">
        <f>IF(Employee!$F$362&gt;A20,0,IF(Employee!$F$364&lt;A20,0,IF(Employee!$S$367&lt;=A20,0,IF(Employee!$S$366&lt;Employee!$F$362,0,Employee!$M$366))))</f>
        <v>0</v>
      </c>
      <c r="CD20" s="253">
        <f>IF(Employee!$F$362&gt;A20,0,IF(Employee!$F$364&lt;A20,0,IF(Employee!$S$368&lt;=A20,0,IF(Employee!$S$367&lt;Employee!$F$362,0,Employee!$M$367))))</f>
        <v>0</v>
      </c>
      <c r="CE20" s="253">
        <f>IF(Employee!$F$362&gt;A20,0,IF(Employee!$F$364&lt;A20,0,IF(Employee!$S$368&lt;Employee!$F$362,0,Employee!$M$368)))</f>
        <v>0</v>
      </c>
      <c r="CF20" s="253">
        <f t="shared" si="13"/>
        <v>0</v>
      </c>
      <c r="CH20" s="253">
        <f>IF(Employee!$F$388&gt;A20,0,IF(Employee!$F$390&lt;A20,0,IF(Employee!$S$392&lt;=A20,0,IF(Employee!$S$391&lt;Employee!$F$388,0,Employee!$M$391))))</f>
        <v>0</v>
      </c>
      <c r="CI20" s="253">
        <f>IF(Employee!$F$388&gt;A20,0,IF(Employee!$F$390&lt;A20,0,IF(Employee!$S$393&lt;=A20,0,IF(Employee!$S$392&lt;Employee!$F$388,0,Employee!$M$392))))</f>
        <v>0</v>
      </c>
      <c r="CJ20" s="253">
        <f>IF(Employee!$F$388&gt;A20,0,IF(Employee!$F$390&lt;A20,0,IF(Employee!$S$394&lt;=A20,0,IF(Employee!$S$393&lt;Employee!$F$388,0,Employee!$M$393))))</f>
        <v>0</v>
      </c>
      <c r="CK20" s="253">
        <f>IF(Employee!$F$388&gt;A20,0,IF(Employee!$F$390&lt;A20,0,IF(Employee!$S$394&lt;Employee!$F$388,0,Employee!$M$394)))</f>
        <v>0</v>
      </c>
      <c r="CL20" s="253">
        <f t="shared" si="14"/>
        <v>0</v>
      </c>
      <c r="CN20" s="253">
        <f>IF(Employee!$F$414&gt;A20,0,IF(Employee!$F$416&lt;A20,0,IF(Employee!$S$418&lt;=A20,0,IF(Employee!$S$417&lt;Employee!$F$414,0,Employee!$M$417))))</f>
        <v>0</v>
      </c>
      <c r="CO20" s="253">
        <f>IF(Employee!$F$414&gt;A20,0,IF(Employee!$F$416&lt;A20,0,IF(Employee!$S$419&lt;=A20,0,IF(Employee!$S$418&lt;Employee!$F$414,0,Employee!$M$418))))</f>
        <v>0</v>
      </c>
      <c r="CP20" s="253">
        <f>IF(Employee!$F$414&gt;A20,0,IF(Employee!$F$416&lt;A20,0,IF(Employee!$S$420&lt;=A20,0,IF(Employee!$S$419&lt;Employee!$F$414,0,Employee!$M$419))))</f>
        <v>0</v>
      </c>
      <c r="CQ20" s="253">
        <f>IF(Employee!$F$414&gt;A20,0,IF(Employee!$F$416&lt;A20,0,IF(Employee!$S$420&lt;Employee!$F$414,0,Employee!$M$420)))</f>
        <v>0</v>
      </c>
      <c r="CR20" s="253">
        <f t="shared" si="15"/>
        <v>0</v>
      </c>
      <c r="CT20" s="253">
        <f>IF(Employee!$F$440&gt;A20,0,IF(Employee!$F$442&lt;A20,0,IF(Employee!$S$444&lt;=A20,0,IF(Employee!$S$443&lt;Employee!$F$440,0,Employee!$M$443))))</f>
        <v>0</v>
      </c>
      <c r="CU20" s="253">
        <f>IF(Employee!$F$440&gt;A20,0,IF(Employee!$F$442&lt;A20,0,IF(Employee!$S$445&lt;=A20,0,IF(Employee!$S$444&lt;Employee!$F$440,0,Employee!$M$444))))</f>
        <v>0</v>
      </c>
      <c r="CV20" s="253">
        <f>IF(Employee!$F$440&gt;A20,0,IF(Employee!$F$442&lt;A20,0,IF(Employee!$S$446&lt;=A20,0,IF(Employee!$S$445&lt;Employee!$F$440,0,Employee!$M$445))))</f>
        <v>0</v>
      </c>
      <c r="CW20" s="253">
        <f>IF(Employee!$F$440&gt;A20,0,IF(Employee!$F$442&lt;A20,0,IF(Employee!$S$446&lt;Employee!$F$440,0,Employee!$M$446)))</f>
        <v>0</v>
      </c>
      <c r="CX20" s="253">
        <f t="shared" si="16"/>
        <v>0</v>
      </c>
      <c r="CZ20" s="253">
        <f>IF(Employee!$F$466&gt;A20,0,IF(Employee!$F$468&lt;A20,0,IF(Employee!$S$470&lt;=A20,0,IF(Employee!$S$469&lt;Employee!$F$466,0,Employee!$M$469))))</f>
        <v>0</v>
      </c>
      <c r="DA20" s="253">
        <f>IF(Employee!$F$466&gt;A20,0,IF(Employee!$F$468&lt;A20,0,IF(Employee!$S$471&lt;=A20,0,IF(Employee!$S$470&lt;Employee!$F$466,0,Employee!$M$470))))</f>
        <v>0</v>
      </c>
      <c r="DB20" s="253">
        <f>IF(Employee!$F$466&gt;A20,0,IF(Employee!$F$468&lt;A20,0,IF(Employee!$S$472&lt;=A20,0,IF(Employee!$S$471&lt;Employee!$F$466,0,Employee!$M$471))))</f>
        <v>0</v>
      </c>
      <c r="DC20" s="253">
        <f>IF(Employee!$F$466&gt;A20,0,IF(Employee!$F$468&lt;A20,0,IF(Employee!$S$472&lt;Employee!$F$466,0,Employee!$M$472)))</f>
        <v>0</v>
      </c>
      <c r="DD20" s="253">
        <f t="shared" si="17"/>
        <v>0</v>
      </c>
      <c r="DF20" s="253">
        <f>IF(Employee!$F$492&gt;A20,0,IF(Employee!$F$494&lt;A20,0,IF(Employee!$S$496&lt;=A20,0,IF(Employee!$S$495&lt;Employee!$F$492,0,Employee!$M$495))))</f>
        <v>0</v>
      </c>
      <c r="DG20" s="253">
        <f>IF(Employee!$F$492&gt;A20,0,IF(Employee!$F$494&lt;A20,0,IF(Employee!$S$497&lt;=A20,0,IF(Employee!$S$496&lt;Employee!$F$492,0,Employee!$M$496))))</f>
        <v>0</v>
      </c>
      <c r="DH20" s="253">
        <f>IF(Employee!$F$492&gt;A20,0,IF(Employee!$F$494&lt;A20,0,IF(Employee!$S$498&lt;=A20,0,IF(Employee!$S$497&lt;Employee!$F$492,0,Employee!$M$497))))</f>
        <v>0</v>
      </c>
      <c r="DI20" s="253">
        <f>IF(Employee!$F$492&gt;A20,0,IF(Employee!$F$494&lt;A20,0,IF(Employee!$S$498&lt;Employee!$F$492,0,Employee!$M$498)))</f>
        <v>0</v>
      </c>
      <c r="DJ20" s="253">
        <f t="shared" si="18"/>
        <v>0</v>
      </c>
      <c r="DL20" s="253">
        <f>IF(Employee!$F$518&gt;A20,0,IF(Employee!$F$520&lt;A20,0,IF(Employee!$S$522&lt;=A20,0,IF(Employee!$S$521&lt;Employee!$F$518,0,Employee!$M$521))))</f>
        <v>0</v>
      </c>
      <c r="DM20" s="253">
        <f>IF(Employee!$F$518&gt;A20,0,IF(Employee!$F$520&lt;A20,0,IF(Employee!$S$523&lt;=A20,0,IF(Employee!$S$522&lt;Employee!$F$518,0,Employee!$M$522))))</f>
        <v>0</v>
      </c>
      <c r="DN20" s="253">
        <f>IF(Employee!$F$518&gt;A20,0,IF(Employee!$F$520&lt;A20,0,IF(Employee!$S$524&lt;=A20,0,IF(Employee!$S$523&lt;Employee!$F$518,0,Employee!$M$523))))</f>
        <v>0</v>
      </c>
      <c r="DO20" s="253">
        <f>IF(Employee!$F$518&gt;A20,0,IF(Employee!$F$520&lt;A20,0,IF(Employee!$S$524&lt;Employee!$F$518,0,Employee!$M$524)))</f>
        <v>0</v>
      </c>
      <c r="DP20" s="253">
        <f t="shared" si="19"/>
        <v>0</v>
      </c>
    </row>
    <row r="21" spans="1:120" x14ac:dyDescent="0.2">
      <c r="A21" s="253">
        <v>20</v>
      </c>
      <c r="B21" s="253">
        <f>IF(Employee!$F$24&gt;A21,0,IF(Employee!$F$26&lt;A21,0,IF(Employee!$S$28&lt;=A21,0,IF(Employee!$S$27&lt;Employee!$F$24,0,Employee!$M$27))))</f>
        <v>0</v>
      </c>
      <c r="C21" s="253">
        <f>IF(Employee!$F$24&gt;A21,0,IF(Employee!$F$26&lt;A21,0,IF(Employee!$S$29&lt;=A21,0,IF(Employee!$S$28&lt;Employee!$F$24,0,Employee!$M$28))))</f>
        <v>0</v>
      </c>
      <c r="D21" s="253">
        <f>IF(Employee!$F$24&gt;A21,0,IF(Employee!$F$26&lt;A21,0,IF(Employee!$S$30&lt;=A21,0,IF(Employee!$S$29&lt;Employee!$F$24,0,Employee!$M$29))))</f>
        <v>0</v>
      </c>
      <c r="E21" s="253">
        <f>IF(Employee!$F$24&gt;A21,0,IF(Employee!$F$26&lt;A21,0,IF(Employee!$S$30&lt;Employee!$F$24,0,Employee!$M$30)))</f>
        <v>0</v>
      </c>
      <c r="F21" s="253">
        <f t="shared" si="0"/>
        <v>0</v>
      </c>
      <c r="H21" s="253">
        <f>IF(Employee!$F$50&gt;A21,0,IF(Employee!$F$52&lt;A21,0,IF(Employee!$S$54&lt;=A21,0,IF(Employee!$S$53&lt;Employee!$F$50,0,Employee!$M$53))))</f>
        <v>0</v>
      </c>
      <c r="I21" s="253">
        <f>IF(Employee!$F$50&gt;A21,0,IF(Employee!$F$52&lt;A21,0,IF(Employee!$S$55&lt;=A21,0,IF(Employee!$S$54&lt;Employee!$F$50,0,Employee!$M$54))))</f>
        <v>0</v>
      </c>
      <c r="J21" s="253">
        <f>IF(Employee!$F$50&gt;A21,0,IF(Employee!$F$52&lt;A21,0,IF(Employee!$S$56&lt;=A21,0,IF(Employee!$S$55&lt;Employee!$F$50,0,Employee!$M$55))))</f>
        <v>0</v>
      </c>
      <c r="K21" s="253">
        <f>IF(Employee!$F$50&gt;A21,0,IF(Employee!$F$52&lt;A21,0,IF(Employee!$S$56&lt;Employee!$F$50,0,Employee!$M$56)))</f>
        <v>0</v>
      </c>
      <c r="L21" s="253">
        <f t="shared" si="1"/>
        <v>0</v>
      </c>
      <c r="N21" s="253">
        <f>IF(Employee!$F$76&gt;A21,0,IF(Employee!$F$78&lt;A21,0,IF(Employee!$S$80&lt;=A21,0,IF(Employee!$S$79&lt;Employee!$F$76,0,Employee!$M$79))))</f>
        <v>0</v>
      </c>
      <c r="O21" s="253">
        <f>IF(Employee!$F$76&gt;A21,0,IF(Employee!$F$78&lt;A21,0,IF(Employee!$S$81&lt;=A21,0,IF(Employee!$S$80&lt;Employee!$F$76,0,Employee!$M$80))))</f>
        <v>0</v>
      </c>
      <c r="P21" s="253">
        <f>IF(Employee!$F$76&gt;A21,0,IF(Employee!$F$78&lt;A21,0,IF(Employee!$S$82&lt;=A21,0,IF(Employee!$S$81&lt;Employee!$F$76,0,Employee!$M$81))))</f>
        <v>0</v>
      </c>
      <c r="Q21" s="253">
        <f>IF(Employee!$F$76&gt;A21,0,IF(Employee!$F$78&lt;A21,0,IF(Employee!$S$82&lt;Employee!$F$76,0,Employee!$M$82)))</f>
        <v>0</v>
      </c>
      <c r="R21" s="253">
        <f t="shared" si="2"/>
        <v>0</v>
      </c>
      <c r="T21" s="253">
        <f>IF(Employee!$F$102&gt;A21,0,IF(Employee!$F$104&lt;A21,0,IF(Employee!$S$106&lt;=A21,0,IF(Employee!$S$105&lt;Employee!$F$102,0,Employee!$M$105))))</f>
        <v>0</v>
      </c>
      <c r="U21" s="253">
        <f>IF(Employee!$F$102&gt;A21,0,IF(Employee!$F$104&lt;A21,0,IF(Employee!$S$107&lt;=A21,0,IF(Employee!$S$106&lt;Employee!$F$102,0,Employee!$M$106))))</f>
        <v>0</v>
      </c>
      <c r="V21" s="253">
        <f>IF(Employee!$F$102&gt;A21,0,IF(Employee!$F$104&lt;A21,0,IF(Employee!$S$108&lt;=A21,0,IF(Employee!$S$107&lt;Employee!$F$102,0,Employee!$M$107))))</f>
        <v>0</v>
      </c>
      <c r="W21" s="253">
        <f>IF(Employee!$F$102&gt;A21,0,IF(Employee!$F$104&lt;A21,0,IF(Employee!$S$108&lt;Employee!$F$102,0,Employee!$M$108)))</f>
        <v>0</v>
      </c>
      <c r="X21" s="253">
        <f t="shared" si="3"/>
        <v>0</v>
      </c>
      <c r="Z21" s="253">
        <f>IF(Employee!$F$128&gt;A21,0,IF(Employee!$F$130&lt;A21,0,IF(Employee!$S$132&lt;=A21,0,IF(Employee!$S$131&lt;Employee!$F$128,0,Employee!$M$131))))</f>
        <v>0</v>
      </c>
      <c r="AA21" s="253">
        <f>IF(Employee!$F$128&gt;A21,0,IF(Employee!$F$130&lt;A21,0,IF(Employee!$S$133&lt;=A21,0,IF(Employee!$S$132&lt;Employee!$F$128,0,Employee!$M$132))))</f>
        <v>0</v>
      </c>
      <c r="AB21" s="253">
        <f>IF(Employee!$F$128&gt;A21,0,IF(Employee!$F$130&lt;A21,0,IF(Employee!$S$134&lt;=A21,0,IF(Employee!$S$133&lt;Employee!$F$128,0,Employee!$M$133))))</f>
        <v>0</v>
      </c>
      <c r="AC21" s="253">
        <f>IF(Employee!$F$128&gt;A21,0,IF(Employee!$F$130&lt;A21,0,IF(Employee!$S$134&lt;Employee!$F$128,0,Employee!$M$134)))</f>
        <v>0</v>
      </c>
      <c r="AD21" s="253">
        <f t="shared" si="4"/>
        <v>0</v>
      </c>
      <c r="AF21" s="253">
        <f>IF(Employee!$F$154&gt;A21,0,IF(Employee!$F$156&lt;A21,0,IF(Employee!$S$158&lt;=A21,0,IF(Employee!$S$157&lt;Employee!$F$154,0,Employee!$M$157))))</f>
        <v>0</v>
      </c>
      <c r="AG21" s="253">
        <f>IF(Employee!$F$154&gt;A21,0,IF(Employee!$F$156&lt;A21,0,IF(Employee!$S$159&lt;=A21,0,IF(Employee!$S$158&lt;Employee!$F$154,0,Employee!$M$158))))</f>
        <v>0</v>
      </c>
      <c r="AH21" s="253">
        <f>IF(Employee!$F$154&gt;A21,0,IF(Employee!$F$156&lt;A21,0,IF(Employee!$S$160&lt;=A21,0,IF(Employee!$S$159&lt;Employee!$F$154,0,Employee!$M$159))))</f>
        <v>0</v>
      </c>
      <c r="AI21" s="253">
        <f>IF(Employee!$F$154&gt;A21,0,IF(Employee!$F$156&lt;A21,0,IF(Employee!$S$160&lt;Employee!$F$154,0,Employee!$M$160)))</f>
        <v>0</v>
      </c>
      <c r="AJ21" s="253">
        <f t="shared" si="5"/>
        <v>0</v>
      </c>
      <c r="AL21" s="253">
        <f>IF(Employee!$F$180&gt;A21,0,IF(Employee!$F$182&lt;A21,0,IF(Employee!$S$184&lt;=A21,0,IF(Employee!$S$183&lt;Employee!$F$180,0,Employee!$M$183))))</f>
        <v>0</v>
      </c>
      <c r="AM21" s="253">
        <f>IF(Employee!$F$180&gt;A21,0,IF(Employee!$F$182&lt;A21,0,IF(Employee!$S$185&lt;=A21,0,IF(Employee!$S$184&lt;Employee!$F$180,0,Employee!$M$184))))</f>
        <v>0</v>
      </c>
      <c r="AN21" s="253">
        <f>IF(Employee!$F$180&gt;A21,0,IF(Employee!$F$182&lt;A21,0,IF(Employee!$S$186&lt;=A21,0,IF(Employee!$S$185&lt;Employee!$F$180,0,Employee!$M$185))))</f>
        <v>0</v>
      </c>
      <c r="AO21" s="253">
        <f>IF(Employee!$F$180&gt;A21,0,IF(Employee!$F$182&lt;A21,0,IF(Employee!$S$186&lt;Employee!$F$180,0,Employee!$M$186)))</f>
        <v>0</v>
      </c>
      <c r="AP21" s="253">
        <f t="shared" si="6"/>
        <v>0</v>
      </c>
      <c r="AR21" s="253">
        <f>IF(Employee!$F$206&gt;A21,0,IF(Employee!$F$208&lt;A21,0,IF(Employee!$S$210&lt;=A21,0,IF(Employee!$S$209&lt;Employee!$F$206,0,Employee!$M$209))))</f>
        <v>0</v>
      </c>
      <c r="AS21" s="253">
        <f>IF(Employee!$F$206&gt;A21,0,IF(Employee!$F$208&lt;A21,0,IF(Employee!$S$211&lt;=A21,0,IF(Employee!$S$210&lt;Employee!$F$206,0,Employee!$M$210))))</f>
        <v>0</v>
      </c>
      <c r="AT21" s="253">
        <f>IF(Employee!$F$206&gt;A21,0,IF(Employee!$F$208&lt;A21,0,IF(Employee!$S$212&lt;=A21,0,IF(Employee!$S$211&lt;Employee!$F$206,0,Employee!$M$211))))</f>
        <v>0</v>
      </c>
      <c r="AU21" s="253">
        <f>IF(Employee!$F$206&gt;A21,0,IF(Employee!$F$208&lt;A21,0,IF(Employee!$S$212&lt;Employee!$F$206,0,Employee!$M$212)))</f>
        <v>0</v>
      </c>
      <c r="AV21" s="253">
        <f t="shared" si="7"/>
        <v>0</v>
      </c>
      <c r="AX21" s="253">
        <f>IF(Employee!$F$232&gt;A21,0,IF(Employee!$F$234&lt;A21,0,IF(Employee!$S$236&lt;=A21,0,IF(Employee!$S$235&lt;Employee!$F$232,0,Employee!$M$235))))</f>
        <v>0</v>
      </c>
      <c r="AY21" s="253">
        <f>IF(Employee!$F$232&gt;A21,0,IF(Employee!$F$234&lt;A21,0,IF(Employee!$S$237&lt;=A21,0,IF(Employee!$S$236&lt;Employee!$F$232,0,Employee!$M$236))))</f>
        <v>0</v>
      </c>
      <c r="AZ21" s="253">
        <f>IF(Employee!$F$232&gt;A21,0,IF(Employee!$F$234&lt;A21,0,IF(Employee!$S$238&lt;=A21,0,IF(Employee!$S$237&lt;Employee!$F$232,0,Employee!$M$237))))</f>
        <v>0</v>
      </c>
      <c r="BA21" s="253">
        <f>IF(Employee!$F$232&gt;A21,0,IF(Employee!$F$234&lt;A21,0,IF(Employee!$S$238&lt;Employee!$F$232,0,Employee!$M$238)))</f>
        <v>0</v>
      </c>
      <c r="BB21" s="253">
        <f t="shared" si="8"/>
        <v>0</v>
      </c>
      <c r="BD21" s="253">
        <f>IF(Employee!$F$258&gt;A21,0,IF(Employee!$F$260&lt;A21,0,IF(Employee!$S$262&lt;=A21,0,IF(Employee!$S$261&lt;Employee!$F$258,0,Employee!$M$261))))</f>
        <v>0</v>
      </c>
      <c r="BE21" s="253">
        <f>IF(Employee!$F$258&gt;A21,0,IF(Employee!$F$260&lt;A21,0,IF(Employee!$S$263&lt;=A21,0,IF(Employee!$S$262&lt;Employee!$F$258,0,Employee!$M$262))))</f>
        <v>0</v>
      </c>
      <c r="BF21" s="253">
        <f>IF(Employee!$F$258&gt;A21,0,IF(Employee!$F$260&lt;A21,0,IF(Employee!$S$264&lt;=A21,0,IF(Employee!$S$263&lt;Employee!$F$258,0,Employee!$M$263))))</f>
        <v>0</v>
      </c>
      <c r="BG21" s="253">
        <f>IF(Employee!$F$258&gt;A21,0,IF(Employee!$F$260&lt;A21,0,IF(Employee!$S$264&lt;Employee!$F$258,0,Employee!$M$264)))</f>
        <v>0</v>
      </c>
      <c r="BH21" s="253">
        <f t="shared" si="9"/>
        <v>0</v>
      </c>
      <c r="BJ21" s="253">
        <f>IF(Employee!$F$284&gt;A21,0,IF(Employee!$F$286&lt;A21,0,IF(Employee!$S$288&lt;=A21,0,IF(Employee!$S$287&lt;Employee!$F$284,0,Employee!$M$287))))</f>
        <v>0</v>
      </c>
      <c r="BK21" s="253">
        <f>IF(Employee!$F$284&gt;A21,0,IF(Employee!$F$286&lt;A21,0,IF(Employee!$S$289&lt;=A21,0,IF(Employee!$S$288&lt;Employee!$F$284,0,Employee!$M$288))))</f>
        <v>0</v>
      </c>
      <c r="BL21" s="253">
        <f>IF(Employee!$F$284&gt;A21,0,IF(Employee!$F$286&lt;A21,0,IF(Employee!$S$290&lt;=A21,0,IF(Employee!$S$289&lt;Employee!$F$284,0,Employee!$M$289))))</f>
        <v>0</v>
      </c>
      <c r="BM21" s="253">
        <f>IF(Employee!$F$284&gt;A21,0,IF(Employee!$F$286&lt;A21,0,IF(Employee!$S$290&lt;Employee!$F$284,0,Employee!$M$290)))</f>
        <v>0</v>
      </c>
      <c r="BN21" s="253">
        <f t="shared" si="10"/>
        <v>0</v>
      </c>
      <c r="BP21" s="253">
        <f>IF(Employee!$F$310&gt;A21,0,IF(Employee!$F$312&lt;A21,0,IF(Employee!$S$314&lt;=A21,0,IF(Employee!$S$313&lt;Employee!$F$310,0,Employee!$M$313))))</f>
        <v>0</v>
      </c>
      <c r="BQ21" s="253">
        <f>IF(Employee!$F$310&gt;A21,0,IF(Employee!$F$312&lt;A21,0,IF(Employee!$S$315&lt;=A21,0,IF(Employee!$S$314&lt;Employee!$F$310,0,Employee!$M$314))))</f>
        <v>0</v>
      </c>
      <c r="BR21" s="253">
        <f>IF(Employee!$F$310&gt;A21,0,IF(Employee!$F$312&lt;A21,0,IF(Employee!$S$316&lt;=A21,0,IF(Employee!$S$315&lt;Employee!$F$310,0,Employee!$M$315))))</f>
        <v>0</v>
      </c>
      <c r="BS21" s="253">
        <f>IF(Employee!$F$310&gt;A21,0,IF(Employee!$F$312&lt;A21,0,IF(Employee!$S$316&lt;Employee!$F$310,0,Employee!$M$316)))</f>
        <v>0</v>
      </c>
      <c r="BT21" s="253">
        <f t="shared" si="11"/>
        <v>0</v>
      </c>
      <c r="BV21" s="253">
        <f>IF(Employee!$F$336&gt;A21,0,IF(Employee!$F$338&lt;A21,0,IF(Employee!$S$340&lt;=A21,0,IF(Employee!$S$339&lt;Employee!$F$336,0,Employee!$M$339))))</f>
        <v>0</v>
      </c>
      <c r="BW21" s="253">
        <f>IF(Employee!$F$336&gt;A21,0,IF(Employee!$F$338&lt;A21,0,IF(Employee!$S$341&lt;=A21,0,IF(Employee!$S$340&lt;Employee!$F$336,0,Employee!$M$340))))</f>
        <v>0</v>
      </c>
      <c r="BX21" s="253">
        <f>IF(Employee!$F$336&gt;A21,0,IF(Employee!$F$338&lt;A21,0,IF(Employee!$S$342&lt;=A21,0,IF(Employee!$S$341&lt;Employee!$F$336,0,Employee!$M$341))))</f>
        <v>0</v>
      </c>
      <c r="BY21" s="253">
        <f>IF(Employee!$F$336&gt;A21,0,IF(Employee!$F$338&lt;A21,0,IF(Employee!$S$342&lt;Employee!$F$336,0,Employee!$M$342)))</f>
        <v>0</v>
      </c>
      <c r="BZ21" s="253">
        <f t="shared" si="12"/>
        <v>0</v>
      </c>
      <c r="CB21" s="253">
        <f>IF(Employee!$F$362&gt;A21,0,IF(Employee!$F$364&lt;A21,0,IF(Employee!$S$366&lt;=A21,0,IF(Employee!$S$365&lt;Employee!$F$362,0,Employee!$M$365))))</f>
        <v>0</v>
      </c>
      <c r="CC21" s="253">
        <f>IF(Employee!$F$362&gt;A21,0,IF(Employee!$F$364&lt;A21,0,IF(Employee!$S$367&lt;=A21,0,IF(Employee!$S$366&lt;Employee!$F$362,0,Employee!$M$366))))</f>
        <v>0</v>
      </c>
      <c r="CD21" s="253">
        <f>IF(Employee!$F$362&gt;A21,0,IF(Employee!$F$364&lt;A21,0,IF(Employee!$S$368&lt;=A21,0,IF(Employee!$S$367&lt;Employee!$F$362,0,Employee!$M$367))))</f>
        <v>0</v>
      </c>
      <c r="CE21" s="253">
        <f>IF(Employee!$F$362&gt;A21,0,IF(Employee!$F$364&lt;A21,0,IF(Employee!$S$368&lt;Employee!$F$362,0,Employee!$M$368)))</f>
        <v>0</v>
      </c>
      <c r="CF21" s="253">
        <f t="shared" si="13"/>
        <v>0</v>
      </c>
      <c r="CH21" s="253">
        <f>IF(Employee!$F$388&gt;A21,0,IF(Employee!$F$390&lt;A21,0,IF(Employee!$S$392&lt;=A21,0,IF(Employee!$S$391&lt;Employee!$F$388,0,Employee!$M$391))))</f>
        <v>0</v>
      </c>
      <c r="CI21" s="253">
        <f>IF(Employee!$F$388&gt;A21,0,IF(Employee!$F$390&lt;A21,0,IF(Employee!$S$393&lt;=A21,0,IF(Employee!$S$392&lt;Employee!$F$388,0,Employee!$M$392))))</f>
        <v>0</v>
      </c>
      <c r="CJ21" s="253">
        <f>IF(Employee!$F$388&gt;A21,0,IF(Employee!$F$390&lt;A21,0,IF(Employee!$S$394&lt;=A21,0,IF(Employee!$S$393&lt;Employee!$F$388,0,Employee!$M$393))))</f>
        <v>0</v>
      </c>
      <c r="CK21" s="253">
        <f>IF(Employee!$F$388&gt;A21,0,IF(Employee!$F$390&lt;A21,0,IF(Employee!$S$394&lt;Employee!$F$388,0,Employee!$M$394)))</f>
        <v>0</v>
      </c>
      <c r="CL21" s="253">
        <f t="shared" si="14"/>
        <v>0</v>
      </c>
      <c r="CN21" s="253">
        <f>IF(Employee!$F$414&gt;A21,0,IF(Employee!$F$416&lt;A21,0,IF(Employee!$S$418&lt;=A21,0,IF(Employee!$S$417&lt;Employee!$F$414,0,Employee!$M$417))))</f>
        <v>0</v>
      </c>
      <c r="CO21" s="253">
        <f>IF(Employee!$F$414&gt;A21,0,IF(Employee!$F$416&lt;A21,0,IF(Employee!$S$419&lt;=A21,0,IF(Employee!$S$418&lt;Employee!$F$414,0,Employee!$M$418))))</f>
        <v>0</v>
      </c>
      <c r="CP21" s="253">
        <f>IF(Employee!$F$414&gt;A21,0,IF(Employee!$F$416&lt;A21,0,IF(Employee!$S$420&lt;=A21,0,IF(Employee!$S$419&lt;Employee!$F$414,0,Employee!$M$419))))</f>
        <v>0</v>
      </c>
      <c r="CQ21" s="253">
        <f>IF(Employee!$F$414&gt;A21,0,IF(Employee!$F$416&lt;A21,0,IF(Employee!$S$420&lt;Employee!$F$414,0,Employee!$M$420)))</f>
        <v>0</v>
      </c>
      <c r="CR21" s="253">
        <f t="shared" si="15"/>
        <v>0</v>
      </c>
      <c r="CT21" s="253">
        <f>IF(Employee!$F$440&gt;A21,0,IF(Employee!$F$442&lt;A21,0,IF(Employee!$S$444&lt;=A21,0,IF(Employee!$S$443&lt;Employee!$F$440,0,Employee!$M$443))))</f>
        <v>0</v>
      </c>
      <c r="CU21" s="253">
        <f>IF(Employee!$F$440&gt;A21,0,IF(Employee!$F$442&lt;A21,0,IF(Employee!$S$445&lt;=A21,0,IF(Employee!$S$444&lt;Employee!$F$440,0,Employee!$M$444))))</f>
        <v>0</v>
      </c>
      <c r="CV21" s="253">
        <f>IF(Employee!$F$440&gt;A21,0,IF(Employee!$F$442&lt;A21,0,IF(Employee!$S$446&lt;=A21,0,IF(Employee!$S$445&lt;Employee!$F$440,0,Employee!$M$445))))</f>
        <v>0</v>
      </c>
      <c r="CW21" s="253">
        <f>IF(Employee!$F$440&gt;A21,0,IF(Employee!$F$442&lt;A21,0,IF(Employee!$S$446&lt;Employee!$F$440,0,Employee!$M$446)))</f>
        <v>0</v>
      </c>
      <c r="CX21" s="253">
        <f t="shared" si="16"/>
        <v>0</v>
      </c>
      <c r="CZ21" s="253">
        <f>IF(Employee!$F$466&gt;A21,0,IF(Employee!$F$468&lt;A21,0,IF(Employee!$S$470&lt;=A21,0,IF(Employee!$S$469&lt;Employee!$F$466,0,Employee!$M$469))))</f>
        <v>0</v>
      </c>
      <c r="DA21" s="253">
        <f>IF(Employee!$F$466&gt;A21,0,IF(Employee!$F$468&lt;A21,0,IF(Employee!$S$471&lt;=A21,0,IF(Employee!$S$470&lt;Employee!$F$466,0,Employee!$M$470))))</f>
        <v>0</v>
      </c>
      <c r="DB21" s="253">
        <f>IF(Employee!$F$466&gt;A21,0,IF(Employee!$F$468&lt;A21,0,IF(Employee!$S$472&lt;=A21,0,IF(Employee!$S$471&lt;Employee!$F$466,0,Employee!$M$471))))</f>
        <v>0</v>
      </c>
      <c r="DC21" s="253">
        <f>IF(Employee!$F$466&gt;A21,0,IF(Employee!$F$468&lt;A21,0,IF(Employee!$S$472&lt;Employee!$F$466,0,Employee!$M$472)))</f>
        <v>0</v>
      </c>
      <c r="DD21" s="253">
        <f t="shared" si="17"/>
        <v>0</v>
      </c>
      <c r="DF21" s="253">
        <f>IF(Employee!$F$492&gt;A21,0,IF(Employee!$F$494&lt;A21,0,IF(Employee!$S$496&lt;=A21,0,IF(Employee!$S$495&lt;Employee!$F$492,0,Employee!$M$495))))</f>
        <v>0</v>
      </c>
      <c r="DG21" s="253">
        <f>IF(Employee!$F$492&gt;A21,0,IF(Employee!$F$494&lt;A21,0,IF(Employee!$S$497&lt;=A21,0,IF(Employee!$S$496&lt;Employee!$F$492,0,Employee!$M$496))))</f>
        <v>0</v>
      </c>
      <c r="DH21" s="253">
        <f>IF(Employee!$F$492&gt;A21,0,IF(Employee!$F$494&lt;A21,0,IF(Employee!$S$498&lt;=A21,0,IF(Employee!$S$497&lt;Employee!$F$492,0,Employee!$M$497))))</f>
        <v>0</v>
      </c>
      <c r="DI21" s="253">
        <f>IF(Employee!$F$492&gt;A21,0,IF(Employee!$F$494&lt;A21,0,IF(Employee!$S$498&lt;Employee!$F$492,0,Employee!$M$498)))</f>
        <v>0</v>
      </c>
      <c r="DJ21" s="253">
        <f t="shared" si="18"/>
        <v>0</v>
      </c>
      <c r="DL21" s="253">
        <f>IF(Employee!$F$518&gt;A21,0,IF(Employee!$F$520&lt;A21,0,IF(Employee!$S$522&lt;=A21,0,IF(Employee!$S$521&lt;Employee!$F$518,0,Employee!$M$521))))</f>
        <v>0</v>
      </c>
      <c r="DM21" s="253">
        <f>IF(Employee!$F$518&gt;A21,0,IF(Employee!$F$520&lt;A21,0,IF(Employee!$S$523&lt;=A21,0,IF(Employee!$S$522&lt;Employee!$F$518,0,Employee!$M$522))))</f>
        <v>0</v>
      </c>
      <c r="DN21" s="253">
        <f>IF(Employee!$F$518&gt;A21,0,IF(Employee!$F$520&lt;A21,0,IF(Employee!$S$524&lt;=A21,0,IF(Employee!$S$523&lt;Employee!$F$518,0,Employee!$M$523))))</f>
        <v>0</v>
      </c>
      <c r="DO21" s="253">
        <f>IF(Employee!$F$518&gt;A21,0,IF(Employee!$F$520&lt;A21,0,IF(Employee!$S$524&lt;Employee!$F$518,0,Employee!$M$524)))</f>
        <v>0</v>
      </c>
      <c r="DP21" s="253">
        <f t="shared" si="19"/>
        <v>0</v>
      </c>
    </row>
    <row r="22" spans="1:120" x14ac:dyDescent="0.2">
      <c r="A22" s="253">
        <v>21</v>
      </c>
      <c r="B22" s="253">
        <f>IF(Employee!$F$24&gt;A22,0,IF(Employee!$F$26&lt;A22,0,IF(Employee!$S$28&lt;=A22,0,IF(Employee!$S$27&lt;Employee!$F$24,0,Employee!$M$27))))</f>
        <v>0</v>
      </c>
      <c r="C22" s="253">
        <f>IF(Employee!$F$24&gt;A22,0,IF(Employee!$F$26&lt;A22,0,IF(Employee!$S$29&lt;=A22,0,IF(Employee!$S$28&lt;Employee!$F$24,0,Employee!$M$28))))</f>
        <v>0</v>
      </c>
      <c r="D22" s="253">
        <f>IF(Employee!$F$24&gt;A22,0,IF(Employee!$F$26&lt;A22,0,IF(Employee!$S$30&lt;=A22,0,IF(Employee!$S$29&lt;Employee!$F$24,0,Employee!$M$29))))</f>
        <v>0</v>
      </c>
      <c r="E22" s="253">
        <f>IF(Employee!$F$24&gt;A22,0,IF(Employee!$F$26&lt;A22,0,IF(Employee!$S$30&lt;Employee!$F$24,0,Employee!$M$30)))</f>
        <v>0</v>
      </c>
      <c r="F22" s="253">
        <f t="shared" si="0"/>
        <v>0</v>
      </c>
      <c r="H22" s="253">
        <f>IF(Employee!$F$50&gt;A22,0,IF(Employee!$F$52&lt;A22,0,IF(Employee!$S$54&lt;=A22,0,IF(Employee!$S$53&lt;Employee!$F$50,0,Employee!$M$53))))</f>
        <v>0</v>
      </c>
      <c r="I22" s="253">
        <f>IF(Employee!$F$50&gt;A22,0,IF(Employee!$F$52&lt;A22,0,IF(Employee!$S$55&lt;=A22,0,IF(Employee!$S$54&lt;Employee!$F$50,0,Employee!$M$54))))</f>
        <v>0</v>
      </c>
      <c r="J22" s="253">
        <f>IF(Employee!$F$50&gt;A22,0,IF(Employee!$F$52&lt;A22,0,IF(Employee!$S$56&lt;=A22,0,IF(Employee!$S$55&lt;Employee!$F$50,0,Employee!$M$55))))</f>
        <v>0</v>
      </c>
      <c r="K22" s="253">
        <f>IF(Employee!$F$50&gt;A22,0,IF(Employee!$F$52&lt;A22,0,IF(Employee!$S$56&lt;Employee!$F$50,0,Employee!$M$56)))</f>
        <v>0</v>
      </c>
      <c r="L22" s="253">
        <f t="shared" si="1"/>
        <v>0</v>
      </c>
      <c r="N22" s="253">
        <f>IF(Employee!$F$76&gt;A22,0,IF(Employee!$F$78&lt;A22,0,IF(Employee!$S$80&lt;=A22,0,IF(Employee!$S$79&lt;Employee!$F$76,0,Employee!$M$79))))</f>
        <v>0</v>
      </c>
      <c r="O22" s="253">
        <f>IF(Employee!$F$76&gt;A22,0,IF(Employee!$F$78&lt;A22,0,IF(Employee!$S$81&lt;=A22,0,IF(Employee!$S$80&lt;Employee!$F$76,0,Employee!$M$80))))</f>
        <v>0</v>
      </c>
      <c r="P22" s="253">
        <f>IF(Employee!$F$76&gt;A22,0,IF(Employee!$F$78&lt;A22,0,IF(Employee!$S$82&lt;=A22,0,IF(Employee!$S$81&lt;Employee!$F$76,0,Employee!$M$81))))</f>
        <v>0</v>
      </c>
      <c r="Q22" s="253">
        <f>IF(Employee!$F$76&gt;A22,0,IF(Employee!$F$78&lt;A22,0,IF(Employee!$S$82&lt;Employee!$F$76,0,Employee!$M$82)))</f>
        <v>0</v>
      </c>
      <c r="R22" s="253">
        <f t="shared" si="2"/>
        <v>0</v>
      </c>
      <c r="T22" s="253">
        <f>IF(Employee!$F$102&gt;A22,0,IF(Employee!$F$104&lt;A22,0,IF(Employee!$S$106&lt;=A22,0,IF(Employee!$S$105&lt;Employee!$F$102,0,Employee!$M$105))))</f>
        <v>0</v>
      </c>
      <c r="U22" s="253">
        <f>IF(Employee!$F$102&gt;A22,0,IF(Employee!$F$104&lt;A22,0,IF(Employee!$S$107&lt;=A22,0,IF(Employee!$S$106&lt;Employee!$F$102,0,Employee!$M$106))))</f>
        <v>0</v>
      </c>
      <c r="V22" s="253">
        <f>IF(Employee!$F$102&gt;A22,0,IF(Employee!$F$104&lt;A22,0,IF(Employee!$S$108&lt;=A22,0,IF(Employee!$S$107&lt;Employee!$F$102,0,Employee!$M$107))))</f>
        <v>0</v>
      </c>
      <c r="W22" s="253">
        <f>IF(Employee!$F$102&gt;A22,0,IF(Employee!$F$104&lt;A22,0,IF(Employee!$S$108&lt;Employee!$F$102,0,Employee!$M$108)))</f>
        <v>0</v>
      </c>
      <c r="X22" s="253">
        <f t="shared" si="3"/>
        <v>0</v>
      </c>
      <c r="Z22" s="253">
        <f>IF(Employee!$F$128&gt;A22,0,IF(Employee!$F$130&lt;A22,0,IF(Employee!$S$132&lt;=A22,0,IF(Employee!$S$131&lt;Employee!$F$128,0,Employee!$M$131))))</f>
        <v>0</v>
      </c>
      <c r="AA22" s="253">
        <f>IF(Employee!$F$128&gt;A22,0,IF(Employee!$F$130&lt;A22,0,IF(Employee!$S$133&lt;=A22,0,IF(Employee!$S$132&lt;Employee!$F$128,0,Employee!$M$132))))</f>
        <v>0</v>
      </c>
      <c r="AB22" s="253">
        <f>IF(Employee!$F$128&gt;A22,0,IF(Employee!$F$130&lt;A22,0,IF(Employee!$S$134&lt;=A22,0,IF(Employee!$S$133&lt;Employee!$F$128,0,Employee!$M$133))))</f>
        <v>0</v>
      </c>
      <c r="AC22" s="253">
        <f>IF(Employee!$F$128&gt;A22,0,IF(Employee!$F$130&lt;A22,0,IF(Employee!$S$134&lt;Employee!$F$128,0,Employee!$M$134)))</f>
        <v>0</v>
      </c>
      <c r="AD22" s="253">
        <f t="shared" si="4"/>
        <v>0</v>
      </c>
      <c r="AF22" s="253">
        <f>IF(Employee!$F$154&gt;A22,0,IF(Employee!$F$156&lt;A22,0,IF(Employee!$S$158&lt;=A22,0,IF(Employee!$S$157&lt;Employee!$F$154,0,Employee!$M$157))))</f>
        <v>0</v>
      </c>
      <c r="AG22" s="253">
        <f>IF(Employee!$F$154&gt;A22,0,IF(Employee!$F$156&lt;A22,0,IF(Employee!$S$159&lt;=A22,0,IF(Employee!$S$158&lt;Employee!$F$154,0,Employee!$M$158))))</f>
        <v>0</v>
      </c>
      <c r="AH22" s="253">
        <f>IF(Employee!$F$154&gt;A22,0,IF(Employee!$F$156&lt;A22,0,IF(Employee!$S$160&lt;=A22,0,IF(Employee!$S$159&lt;Employee!$F$154,0,Employee!$M$159))))</f>
        <v>0</v>
      </c>
      <c r="AI22" s="253">
        <f>IF(Employee!$F$154&gt;A22,0,IF(Employee!$F$156&lt;A22,0,IF(Employee!$S$160&lt;Employee!$F$154,0,Employee!$M$160)))</f>
        <v>0</v>
      </c>
      <c r="AJ22" s="253">
        <f t="shared" si="5"/>
        <v>0</v>
      </c>
      <c r="AL22" s="253">
        <f>IF(Employee!$F$180&gt;A22,0,IF(Employee!$F$182&lt;A22,0,IF(Employee!$S$184&lt;=A22,0,IF(Employee!$S$183&lt;Employee!$F$180,0,Employee!$M$183))))</f>
        <v>0</v>
      </c>
      <c r="AM22" s="253">
        <f>IF(Employee!$F$180&gt;A22,0,IF(Employee!$F$182&lt;A22,0,IF(Employee!$S$185&lt;=A22,0,IF(Employee!$S$184&lt;Employee!$F$180,0,Employee!$M$184))))</f>
        <v>0</v>
      </c>
      <c r="AN22" s="253">
        <f>IF(Employee!$F$180&gt;A22,0,IF(Employee!$F$182&lt;A22,0,IF(Employee!$S$186&lt;=A22,0,IF(Employee!$S$185&lt;Employee!$F$180,0,Employee!$M$185))))</f>
        <v>0</v>
      </c>
      <c r="AO22" s="253">
        <f>IF(Employee!$F$180&gt;A22,0,IF(Employee!$F$182&lt;A22,0,IF(Employee!$S$186&lt;Employee!$F$180,0,Employee!$M$186)))</f>
        <v>0</v>
      </c>
      <c r="AP22" s="253">
        <f t="shared" si="6"/>
        <v>0</v>
      </c>
      <c r="AR22" s="253">
        <f>IF(Employee!$F$206&gt;A22,0,IF(Employee!$F$208&lt;A22,0,IF(Employee!$S$210&lt;=A22,0,IF(Employee!$S$209&lt;Employee!$F$206,0,Employee!$M$209))))</f>
        <v>0</v>
      </c>
      <c r="AS22" s="253">
        <f>IF(Employee!$F$206&gt;A22,0,IF(Employee!$F$208&lt;A22,0,IF(Employee!$S$211&lt;=A22,0,IF(Employee!$S$210&lt;Employee!$F$206,0,Employee!$M$210))))</f>
        <v>0</v>
      </c>
      <c r="AT22" s="253">
        <f>IF(Employee!$F$206&gt;A22,0,IF(Employee!$F$208&lt;A22,0,IF(Employee!$S$212&lt;=A22,0,IF(Employee!$S$211&lt;Employee!$F$206,0,Employee!$M$211))))</f>
        <v>0</v>
      </c>
      <c r="AU22" s="253">
        <f>IF(Employee!$F$206&gt;A22,0,IF(Employee!$F$208&lt;A22,0,IF(Employee!$S$212&lt;Employee!$F$206,0,Employee!$M$212)))</f>
        <v>0</v>
      </c>
      <c r="AV22" s="253">
        <f t="shared" si="7"/>
        <v>0</v>
      </c>
      <c r="AX22" s="253">
        <f>IF(Employee!$F$232&gt;A22,0,IF(Employee!$F$234&lt;A22,0,IF(Employee!$S$236&lt;=A22,0,IF(Employee!$S$235&lt;Employee!$F$232,0,Employee!$M$235))))</f>
        <v>0</v>
      </c>
      <c r="AY22" s="253">
        <f>IF(Employee!$F$232&gt;A22,0,IF(Employee!$F$234&lt;A22,0,IF(Employee!$S$237&lt;=A22,0,IF(Employee!$S$236&lt;Employee!$F$232,0,Employee!$M$236))))</f>
        <v>0</v>
      </c>
      <c r="AZ22" s="253">
        <f>IF(Employee!$F$232&gt;A22,0,IF(Employee!$F$234&lt;A22,0,IF(Employee!$S$238&lt;=A22,0,IF(Employee!$S$237&lt;Employee!$F$232,0,Employee!$M$237))))</f>
        <v>0</v>
      </c>
      <c r="BA22" s="253">
        <f>IF(Employee!$F$232&gt;A22,0,IF(Employee!$F$234&lt;A22,0,IF(Employee!$S$238&lt;Employee!$F$232,0,Employee!$M$238)))</f>
        <v>0</v>
      </c>
      <c r="BB22" s="253">
        <f t="shared" si="8"/>
        <v>0</v>
      </c>
      <c r="BD22" s="253">
        <f>IF(Employee!$F$258&gt;A22,0,IF(Employee!$F$260&lt;A22,0,IF(Employee!$S$262&lt;=A22,0,IF(Employee!$S$261&lt;Employee!$F$258,0,Employee!$M$261))))</f>
        <v>0</v>
      </c>
      <c r="BE22" s="253">
        <f>IF(Employee!$F$258&gt;A22,0,IF(Employee!$F$260&lt;A22,0,IF(Employee!$S$263&lt;=A22,0,IF(Employee!$S$262&lt;Employee!$F$258,0,Employee!$M$262))))</f>
        <v>0</v>
      </c>
      <c r="BF22" s="253">
        <f>IF(Employee!$F$258&gt;A22,0,IF(Employee!$F$260&lt;A22,0,IF(Employee!$S$264&lt;=A22,0,IF(Employee!$S$263&lt;Employee!$F$258,0,Employee!$M$263))))</f>
        <v>0</v>
      </c>
      <c r="BG22" s="253">
        <f>IF(Employee!$F$258&gt;A22,0,IF(Employee!$F$260&lt;A22,0,IF(Employee!$S$264&lt;Employee!$F$258,0,Employee!$M$264)))</f>
        <v>0</v>
      </c>
      <c r="BH22" s="253">
        <f t="shared" si="9"/>
        <v>0</v>
      </c>
      <c r="BJ22" s="253">
        <f>IF(Employee!$F$284&gt;A22,0,IF(Employee!$F$286&lt;A22,0,IF(Employee!$S$288&lt;=A22,0,IF(Employee!$S$287&lt;Employee!$F$284,0,Employee!$M$287))))</f>
        <v>0</v>
      </c>
      <c r="BK22" s="253">
        <f>IF(Employee!$F$284&gt;A22,0,IF(Employee!$F$286&lt;A22,0,IF(Employee!$S$289&lt;=A22,0,IF(Employee!$S$288&lt;Employee!$F$284,0,Employee!$M$288))))</f>
        <v>0</v>
      </c>
      <c r="BL22" s="253">
        <f>IF(Employee!$F$284&gt;A22,0,IF(Employee!$F$286&lt;A22,0,IF(Employee!$S$290&lt;=A22,0,IF(Employee!$S$289&lt;Employee!$F$284,0,Employee!$M$289))))</f>
        <v>0</v>
      </c>
      <c r="BM22" s="253">
        <f>IF(Employee!$F$284&gt;A22,0,IF(Employee!$F$286&lt;A22,0,IF(Employee!$S$290&lt;Employee!$F$284,0,Employee!$M$290)))</f>
        <v>0</v>
      </c>
      <c r="BN22" s="253">
        <f t="shared" si="10"/>
        <v>0</v>
      </c>
      <c r="BP22" s="253">
        <f>IF(Employee!$F$310&gt;A22,0,IF(Employee!$F$312&lt;A22,0,IF(Employee!$S$314&lt;=A22,0,IF(Employee!$S$313&lt;Employee!$F$310,0,Employee!$M$313))))</f>
        <v>0</v>
      </c>
      <c r="BQ22" s="253">
        <f>IF(Employee!$F$310&gt;A22,0,IF(Employee!$F$312&lt;A22,0,IF(Employee!$S$315&lt;=A22,0,IF(Employee!$S$314&lt;Employee!$F$310,0,Employee!$M$314))))</f>
        <v>0</v>
      </c>
      <c r="BR22" s="253">
        <f>IF(Employee!$F$310&gt;A22,0,IF(Employee!$F$312&lt;A22,0,IF(Employee!$S$316&lt;=A22,0,IF(Employee!$S$315&lt;Employee!$F$310,0,Employee!$M$315))))</f>
        <v>0</v>
      </c>
      <c r="BS22" s="253">
        <f>IF(Employee!$F$310&gt;A22,0,IF(Employee!$F$312&lt;A22,0,IF(Employee!$S$316&lt;Employee!$F$310,0,Employee!$M$316)))</f>
        <v>0</v>
      </c>
      <c r="BT22" s="253">
        <f t="shared" si="11"/>
        <v>0</v>
      </c>
      <c r="BV22" s="253">
        <f>IF(Employee!$F$336&gt;A22,0,IF(Employee!$F$338&lt;A22,0,IF(Employee!$S$340&lt;=A22,0,IF(Employee!$S$339&lt;Employee!$F$336,0,Employee!$M$339))))</f>
        <v>0</v>
      </c>
      <c r="BW22" s="253">
        <f>IF(Employee!$F$336&gt;A22,0,IF(Employee!$F$338&lt;A22,0,IF(Employee!$S$341&lt;=A22,0,IF(Employee!$S$340&lt;Employee!$F$336,0,Employee!$M$340))))</f>
        <v>0</v>
      </c>
      <c r="BX22" s="253">
        <f>IF(Employee!$F$336&gt;A22,0,IF(Employee!$F$338&lt;A22,0,IF(Employee!$S$342&lt;=A22,0,IF(Employee!$S$341&lt;Employee!$F$336,0,Employee!$M$341))))</f>
        <v>0</v>
      </c>
      <c r="BY22" s="253">
        <f>IF(Employee!$F$336&gt;A22,0,IF(Employee!$F$338&lt;A22,0,IF(Employee!$S$342&lt;Employee!$F$336,0,Employee!$M$342)))</f>
        <v>0</v>
      </c>
      <c r="BZ22" s="253">
        <f t="shared" si="12"/>
        <v>0</v>
      </c>
      <c r="CB22" s="253">
        <f>IF(Employee!$F$362&gt;A22,0,IF(Employee!$F$364&lt;A22,0,IF(Employee!$S$366&lt;=A22,0,IF(Employee!$S$365&lt;Employee!$F$362,0,Employee!$M$365))))</f>
        <v>0</v>
      </c>
      <c r="CC22" s="253">
        <f>IF(Employee!$F$362&gt;A22,0,IF(Employee!$F$364&lt;A22,0,IF(Employee!$S$367&lt;=A22,0,IF(Employee!$S$366&lt;Employee!$F$362,0,Employee!$M$366))))</f>
        <v>0</v>
      </c>
      <c r="CD22" s="253">
        <f>IF(Employee!$F$362&gt;A22,0,IF(Employee!$F$364&lt;A22,0,IF(Employee!$S$368&lt;=A22,0,IF(Employee!$S$367&lt;Employee!$F$362,0,Employee!$M$367))))</f>
        <v>0</v>
      </c>
      <c r="CE22" s="253">
        <f>IF(Employee!$F$362&gt;A22,0,IF(Employee!$F$364&lt;A22,0,IF(Employee!$S$368&lt;Employee!$F$362,0,Employee!$M$368)))</f>
        <v>0</v>
      </c>
      <c r="CF22" s="253">
        <f t="shared" si="13"/>
        <v>0</v>
      </c>
      <c r="CH22" s="253">
        <f>IF(Employee!$F$388&gt;A22,0,IF(Employee!$F$390&lt;A22,0,IF(Employee!$S$392&lt;=A22,0,IF(Employee!$S$391&lt;Employee!$F$388,0,Employee!$M$391))))</f>
        <v>0</v>
      </c>
      <c r="CI22" s="253">
        <f>IF(Employee!$F$388&gt;A22,0,IF(Employee!$F$390&lt;A22,0,IF(Employee!$S$393&lt;=A22,0,IF(Employee!$S$392&lt;Employee!$F$388,0,Employee!$M$392))))</f>
        <v>0</v>
      </c>
      <c r="CJ22" s="253">
        <f>IF(Employee!$F$388&gt;A22,0,IF(Employee!$F$390&lt;A22,0,IF(Employee!$S$394&lt;=A22,0,IF(Employee!$S$393&lt;Employee!$F$388,0,Employee!$M$393))))</f>
        <v>0</v>
      </c>
      <c r="CK22" s="253">
        <f>IF(Employee!$F$388&gt;A22,0,IF(Employee!$F$390&lt;A22,0,IF(Employee!$S$394&lt;Employee!$F$388,0,Employee!$M$394)))</f>
        <v>0</v>
      </c>
      <c r="CL22" s="253">
        <f t="shared" si="14"/>
        <v>0</v>
      </c>
      <c r="CN22" s="253">
        <f>IF(Employee!$F$414&gt;A22,0,IF(Employee!$F$416&lt;A22,0,IF(Employee!$S$418&lt;=A22,0,IF(Employee!$S$417&lt;Employee!$F$414,0,Employee!$M$417))))</f>
        <v>0</v>
      </c>
      <c r="CO22" s="253">
        <f>IF(Employee!$F$414&gt;A22,0,IF(Employee!$F$416&lt;A22,0,IF(Employee!$S$419&lt;=A22,0,IF(Employee!$S$418&lt;Employee!$F$414,0,Employee!$M$418))))</f>
        <v>0</v>
      </c>
      <c r="CP22" s="253">
        <f>IF(Employee!$F$414&gt;A22,0,IF(Employee!$F$416&lt;A22,0,IF(Employee!$S$420&lt;=A22,0,IF(Employee!$S$419&lt;Employee!$F$414,0,Employee!$M$419))))</f>
        <v>0</v>
      </c>
      <c r="CQ22" s="253">
        <f>IF(Employee!$F$414&gt;A22,0,IF(Employee!$F$416&lt;A22,0,IF(Employee!$S$420&lt;Employee!$F$414,0,Employee!$M$420)))</f>
        <v>0</v>
      </c>
      <c r="CR22" s="253">
        <f t="shared" si="15"/>
        <v>0</v>
      </c>
      <c r="CT22" s="253">
        <f>IF(Employee!$F$440&gt;A22,0,IF(Employee!$F$442&lt;A22,0,IF(Employee!$S$444&lt;=A22,0,IF(Employee!$S$443&lt;Employee!$F$440,0,Employee!$M$443))))</f>
        <v>0</v>
      </c>
      <c r="CU22" s="253">
        <f>IF(Employee!$F$440&gt;A22,0,IF(Employee!$F$442&lt;A22,0,IF(Employee!$S$445&lt;=A22,0,IF(Employee!$S$444&lt;Employee!$F$440,0,Employee!$M$444))))</f>
        <v>0</v>
      </c>
      <c r="CV22" s="253">
        <f>IF(Employee!$F$440&gt;A22,0,IF(Employee!$F$442&lt;A22,0,IF(Employee!$S$446&lt;=A22,0,IF(Employee!$S$445&lt;Employee!$F$440,0,Employee!$M$445))))</f>
        <v>0</v>
      </c>
      <c r="CW22" s="253">
        <f>IF(Employee!$F$440&gt;A22,0,IF(Employee!$F$442&lt;A22,0,IF(Employee!$S$446&lt;Employee!$F$440,0,Employee!$M$446)))</f>
        <v>0</v>
      </c>
      <c r="CX22" s="253">
        <f t="shared" si="16"/>
        <v>0</v>
      </c>
      <c r="CZ22" s="253">
        <f>IF(Employee!$F$466&gt;A22,0,IF(Employee!$F$468&lt;A22,0,IF(Employee!$S$470&lt;=A22,0,IF(Employee!$S$469&lt;Employee!$F$466,0,Employee!$M$469))))</f>
        <v>0</v>
      </c>
      <c r="DA22" s="253">
        <f>IF(Employee!$F$466&gt;A22,0,IF(Employee!$F$468&lt;A22,0,IF(Employee!$S$471&lt;=A22,0,IF(Employee!$S$470&lt;Employee!$F$466,0,Employee!$M$470))))</f>
        <v>0</v>
      </c>
      <c r="DB22" s="253">
        <f>IF(Employee!$F$466&gt;A22,0,IF(Employee!$F$468&lt;A22,0,IF(Employee!$S$472&lt;=A22,0,IF(Employee!$S$471&lt;Employee!$F$466,0,Employee!$M$471))))</f>
        <v>0</v>
      </c>
      <c r="DC22" s="253">
        <f>IF(Employee!$F$466&gt;A22,0,IF(Employee!$F$468&lt;A22,0,IF(Employee!$S$472&lt;Employee!$F$466,0,Employee!$M$472)))</f>
        <v>0</v>
      </c>
      <c r="DD22" s="253">
        <f t="shared" si="17"/>
        <v>0</v>
      </c>
      <c r="DF22" s="253">
        <f>IF(Employee!$F$492&gt;A22,0,IF(Employee!$F$494&lt;A22,0,IF(Employee!$S$496&lt;=A22,0,IF(Employee!$S$495&lt;Employee!$F$492,0,Employee!$M$495))))</f>
        <v>0</v>
      </c>
      <c r="DG22" s="253">
        <f>IF(Employee!$F$492&gt;A22,0,IF(Employee!$F$494&lt;A22,0,IF(Employee!$S$497&lt;=A22,0,IF(Employee!$S$496&lt;Employee!$F$492,0,Employee!$M$496))))</f>
        <v>0</v>
      </c>
      <c r="DH22" s="253">
        <f>IF(Employee!$F$492&gt;A22,0,IF(Employee!$F$494&lt;A22,0,IF(Employee!$S$498&lt;=A22,0,IF(Employee!$S$497&lt;Employee!$F$492,0,Employee!$M$497))))</f>
        <v>0</v>
      </c>
      <c r="DI22" s="253">
        <f>IF(Employee!$F$492&gt;A22,0,IF(Employee!$F$494&lt;A22,0,IF(Employee!$S$498&lt;Employee!$F$492,0,Employee!$M$498)))</f>
        <v>0</v>
      </c>
      <c r="DJ22" s="253">
        <f t="shared" si="18"/>
        <v>0</v>
      </c>
      <c r="DL22" s="253">
        <f>IF(Employee!$F$518&gt;A22,0,IF(Employee!$F$520&lt;A22,0,IF(Employee!$S$522&lt;=A22,0,IF(Employee!$S$521&lt;Employee!$F$518,0,Employee!$M$521))))</f>
        <v>0</v>
      </c>
      <c r="DM22" s="253">
        <f>IF(Employee!$F$518&gt;A22,0,IF(Employee!$F$520&lt;A22,0,IF(Employee!$S$523&lt;=A22,0,IF(Employee!$S$522&lt;Employee!$F$518,0,Employee!$M$522))))</f>
        <v>0</v>
      </c>
      <c r="DN22" s="253">
        <f>IF(Employee!$F$518&gt;A22,0,IF(Employee!$F$520&lt;A22,0,IF(Employee!$S$524&lt;=A22,0,IF(Employee!$S$523&lt;Employee!$F$518,0,Employee!$M$523))))</f>
        <v>0</v>
      </c>
      <c r="DO22" s="253">
        <f>IF(Employee!$F$518&gt;A22,0,IF(Employee!$F$520&lt;A22,0,IF(Employee!$S$524&lt;Employee!$F$518,0,Employee!$M$524)))</f>
        <v>0</v>
      </c>
      <c r="DP22" s="253">
        <f t="shared" si="19"/>
        <v>0</v>
      </c>
    </row>
    <row r="23" spans="1:120" x14ac:dyDescent="0.2">
      <c r="A23" s="253">
        <v>22</v>
      </c>
      <c r="B23" s="253">
        <f>IF(Employee!$F$24&gt;A23,0,IF(Employee!$F$26&lt;A23,0,IF(Employee!$S$28&lt;=A23,0,IF(Employee!$S$27&lt;Employee!$F$24,0,Employee!$M$27))))</f>
        <v>0</v>
      </c>
      <c r="C23" s="253">
        <f>IF(Employee!$F$24&gt;A23,0,IF(Employee!$F$26&lt;A23,0,IF(Employee!$S$29&lt;=A23,0,IF(Employee!$S$28&lt;Employee!$F$24,0,Employee!$M$28))))</f>
        <v>0</v>
      </c>
      <c r="D23" s="253">
        <f>IF(Employee!$F$24&gt;A23,0,IF(Employee!$F$26&lt;A23,0,IF(Employee!$S$30&lt;=A23,0,IF(Employee!$S$29&lt;Employee!$F$24,0,Employee!$M$29))))</f>
        <v>0</v>
      </c>
      <c r="E23" s="253">
        <f>IF(Employee!$F$24&gt;A23,0,IF(Employee!$F$26&lt;A23,0,IF(Employee!$S$30&lt;Employee!$F$24,0,Employee!$M$30)))</f>
        <v>0</v>
      </c>
      <c r="F23" s="253">
        <f t="shared" si="0"/>
        <v>0</v>
      </c>
      <c r="H23" s="253">
        <f>IF(Employee!$F$50&gt;A23,0,IF(Employee!$F$52&lt;A23,0,IF(Employee!$S$54&lt;=A23,0,IF(Employee!$S$53&lt;Employee!$F$50,0,Employee!$M$53))))</f>
        <v>0</v>
      </c>
      <c r="I23" s="253">
        <f>IF(Employee!$F$50&gt;A23,0,IF(Employee!$F$52&lt;A23,0,IF(Employee!$S$55&lt;=A23,0,IF(Employee!$S$54&lt;Employee!$F$50,0,Employee!$M$54))))</f>
        <v>0</v>
      </c>
      <c r="J23" s="253">
        <f>IF(Employee!$F$50&gt;A23,0,IF(Employee!$F$52&lt;A23,0,IF(Employee!$S$56&lt;=A23,0,IF(Employee!$S$55&lt;Employee!$F$50,0,Employee!$M$55))))</f>
        <v>0</v>
      </c>
      <c r="K23" s="253">
        <f>IF(Employee!$F$50&gt;A23,0,IF(Employee!$F$52&lt;A23,0,IF(Employee!$S$56&lt;Employee!$F$50,0,Employee!$M$56)))</f>
        <v>0</v>
      </c>
      <c r="L23" s="253">
        <f t="shared" si="1"/>
        <v>0</v>
      </c>
      <c r="N23" s="253">
        <f>IF(Employee!$F$76&gt;A23,0,IF(Employee!$F$78&lt;A23,0,IF(Employee!$S$80&lt;=A23,0,IF(Employee!$S$79&lt;Employee!$F$76,0,Employee!$M$79))))</f>
        <v>0</v>
      </c>
      <c r="O23" s="253">
        <f>IF(Employee!$F$76&gt;A23,0,IF(Employee!$F$78&lt;A23,0,IF(Employee!$S$81&lt;=A23,0,IF(Employee!$S$80&lt;Employee!$F$76,0,Employee!$M$80))))</f>
        <v>0</v>
      </c>
      <c r="P23" s="253">
        <f>IF(Employee!$F$76&gt;A23,0,IF(Employee!$F$78&lt;A23,0,IF(Employee!$S$82&lt;=A23,0,IF(Employee!$S$81&lt;Employee!$F$76,0,Employee!$M$81))))</f>
        <v>0</v>
      </c>
      <c r="Q23" s="253">
        <f>IF(Employee!$F$76&gt;A23,0,IF(Employee!$F$78&lt;A23,0,IF(Employee!$S$82&lt;Employee!$F$76,0,Employee!$M$82)))</f>
        <v>0</v>
      </c>
      <c r="R23" s="253">
        <f t="shared" si="2"/>
        <v>0</v>
      </c>
      <c r="T23" s="253">
        <f>IF(Employee!$F$102&gt;A23,0,IF(Employee!$F$104&lt;A23,0,IF(Employee!$S$106&lt;=A23,0,IF(Employee!$S$105&lt;Employee!$F$102,0,Employee!$M$105))))</f>
        <v>0</v>
      </c>
      <c r="U23" s="253">
        <f>IF(Employee!$F$102&gt;A23,0,IF(Employee!$F$104&lt;A23,0,IF(Employee!$S$107&lt;=A23,0,IF(Employee!$S$106&lt;Employee!$F$102,0,Employee!$M$106))))</f>
        <v>0</v>
      </c>
      <c r="V23" s="253">
        <f>IF(Employee!$F$102&gt;A23,0,IF(Employee!$F$104&lt;A23,0,IF(Employee!$S$108&lt;=A23,0,IF(Employee!$S$107&lt;Employee!$F$102,0,Employee!$M$107))))</f>
        <v>0</v>
      </c>
      <c r="W23" s="253">
        <f>IF(Employee!$F$102&gt;A23,0,IF(Employee!$F$104&lt;A23,0,IF(Employee!$S$108&lt;Employee!$F$102,0,Employee!$M$108)))</f>
        <v>0</v>
      </c>
      <c r="X23" s="253">
        <f t="shared" si="3"/>
        <v>0</v>
      </c>
      <c r="Z23" s="253">
        <f>IF(Employee!$F$128&gt;A23,0,IF(Employee!$F$130&lt;A23,0,IF(Employee!$S$132&lt;=A23,0,IF(Employee!$S$131&lt;Employee!$F$128,0,Employee!$M$131))))</f>
        <v>0</v>
      </c>
      <c r="AA23" s="253">
        <f>IF(Employee!$F$128&gt;A23,0,IF(Employee!$F$130&lt;A23,0,IF(Employee!$S$133&lt;=A23,0,IF(Employee!$S$132&lt;Employee!$F$128,0,Employee!$M$132))))</f>
        <v>0</v>
      </c>
      <c r="AB23" s="253">
        <f>IF(Employee!$F$128&gt;A23,0,IF(Employee!$F$130&lt;A23,0,IF(Employee!$S$134&lt;=A23,0,IF(Employee!$S$133&lt;Employee!$F$128,0,Employee!$M$133))))</f>
        <v>0</v>
      </c>
      <c r="AC23" s="253">
        <f>IF(Employee!$F$128&gt;A23,0,IF(Employee!$F$130&lt;A23,0,IF(Employee!$S$134&lt;Employee!$F$128,0,Employee!$M$134)))</f>
        <v>0</v>
      </c>
      <c r="AD23" s="253">
        <f t="shared" si="4"/>
        <v>0</v>
      </c>
      <c r="AF23" s="253">
        <f>IF(Employee!$F$154&gt;A23,0,IF(Employee!$F$156&lt;A23,0,IF(Employee!$S$158&lt;=A23,0,IF(Employee!$S$157&lt;Employee!$F$154,0,Employee!$M$157))))</f>
        <v>0</v>
      </c>
      <c r="AG23" s="253">
        <f>IF(Employee!$F$154&gt;A23,0,IF(Employee!$F$156&lt;A23,0,IF(Employee!$S$159&lt;=A23,0,IF(Employee!$S$158&lt;Employee!$F$154,0,Employee!$M$158))))</f>
        <v>0</v>
      </c>
      <c r="AH23" s="253">
        <f>IF(Employee!$F$154&gt;A23,0,IF(Employee!$F$156&lt;A23,0,IF(Employee!$S$160&lt;=A23,0,IF(Employee!$S$159&lt;Employee!$F$154,0,Employee!$M$159))))</f>
        <v>0</v>
      </c>
      <c r="AI23" s="253">
        <f>IF(Employee!$F$154&gt;A23,0,IF(Employee!$F$156&lt;A23,0,IF(Employee!$S$160&lt;Employee!$F$154,0,Employee!$M$160)))</f>
        <v>0</v>
      </c>
      <c r="AJ23" s="253">
        <f t="shared" si="5"/>
        <v>0</v>
      </c>
      <c r="AL23" s="253">
        <f>IF(Employee!$F$180&gt;A23,0,IF(Employee!$F$182&lt;A23,0,IF(Employee!$S$184&lt;=A23,0,IF(Employee!$S$183&lt;Employee!$F$180,0,Employee!$M$183))))</f>
        <v>0</v>
      </c>
      <c r="AM23" s="253">
        <f>IF(Employee!$F$180&gt;A23,0,IF(Employee!$F$182&lt;A23,0,IF(Employee!$S$185&lt;=A23,0,IF(Employee!$S$184&lt;Employee!$F$180,0,Employee!$M$184))))</f>
        <v>0</v>
      </c>
      <c r="AN23" s="253">
        <f>IF(Employee!$F$180&gt;A23,0,IF(Employee!$F$182&lt;A23,0,IF(Employee!$S$186&lt;=A23,0,IF(Employee!$S$185&lt;Employee!$F$180,0,Employee!$M$185))))</f>
        <v>0</v>
      </c>
      <c r="AO23" s="253">
        <f>IF(Employee!$F$180&gt;A23,0,IF(Employee!$F$182&lt;A23,0,IF(Employee!$S$186&lt;Employee!$F$180,0,Employee!$M$186)))</f>
        <v>0</v>
      </c>
      <c r="AP23" s="253">
        <f t="shared" si="6"/>
        <v>0</v>
      </c>
      <c r="AR23" s="253">
        <f>IF(Employee!$F$206&gt;A23,0,IF(Employee!$F$208&lt;A23,0,IF(Employee!$S$210&lt;=A23,0,IF(Employee!$S$209&lt;Employee!$F$206,0,Employee!$M$209))))</f>
        <v>0</v>
      </c>
      <c r="AS23" s="253">
        <f>IF(Employee!$F$206&gt;A23,0,IF(Employee!$F$208&lt;A23,0,IF(Employee!$S$211&lt;=A23,0,IF(Employee!$S$210&lt;Employee!$F$206,0,Employee!$M$210))))</f>
        <v>0</v>
      </c>
      <c r="AT23" s="253">
        <f>IF(Employee!$F$206&gt;A23,0,IF(Employee!$F$208&lt;A23,0,IF(Employee!$S$212&lt;=A23,0,IF(Employee!$S$211&lt;Employee!$F$206,0,Employee!$M$211))))</f>
        <v>0</v>
      </c>
      <c r="AU23" s="253">
        <f>IF(Employee!$F$206&gt;A23,0,IF(Employee!$F$208&lt;A23,0,IF(Employee!$S$212&lt;Employee!$F$206,0,Employee!$M$212)))</f>
        <v>0</v>
      </c>
      <c r="AV23" s="253">
        <f t="shared" si="7"/>
        <v>0</v>
      </c>
      <c r="AX23" s="253">
        <f>IF(Employee!$F$232&gt;A23,0,IF(Employee!$F$234&lt;A23,0,IF(Employee!$S$236&lt;=A23,0,IF(Employee!$S$235&lt;Employee!$F$232,0,Employee!$M$235))))</f>
        <v>0</v>
      </c>
      <c r="AY23" s="253">
        <f>IF(Employee!$F$232&gt;A23,0,IF(Employee!$F$234&lt;A23,0,IF(Employee!$S$237&lt;=A23,0,IF(Employee!$S$236&lt;Employee!$F$232,0,Employee!$M$236))))</f>
        <v>0</v>
      </c>
      <c r="AZ23" s="253">
        <f>IF(Employee!$F$232&gt;A23,0,IF(Employee!$F$234&lt;A23,0,IF(Employee!$S$238&lt;=A23,0,IF(Employee!$S$237&lt;Employee!$F$232,0,Employee!$M$237))))</f>
        <v>0</v>
      </c>
      <c r="BA23" s="253">
        <f>IF(Employee!$F$232&gt;A23,0,IF(Employee!$F$234&lt;A23,0,IF(Employee!$S$238&lt;Employee!$F$232,0,Employee!$M$238)))</f>
        <v>0</v>
      </c>
      <c r="BB23" s="253">
        <f t="shared" si="8"/>
        <v>0</v>
      </c>
      <c r="BD23" s="253">
        <f>IF(Employee!$F$258&gt;A23,0,IF(Employee!$F$260&lt;A23,0,IF(Employee!$S$262&lt;=A23,0,IF(Employee!$S$261&lt;Employee!$F$258,0,Employee!$M$261))))</f>
        <v>0</v>
      </c>
      <c r="BE23" s="253">
        <f>IF(Employee!$F$258&gt;A23,0,IF(Employee!$F$260&lt;A23,0,IF(Employee!$S$263&lt;=A23,0,IF(Employee!$S$262&lt;Employee!$F$258,0,Employee!$M$262))))</f>
        <v>0</v>
      </c>
      <c r="BF23" s="253">
        <f>IF(Employee!$F$258&gt;A23,0,IF(Employee!$F$260&lt;A23,0,IF(Employee!$S$264&lt;=A23,0,IF(Employee!$S$263&lt;Employee!$F$258,0,Employee!$M$263))))</f>
        <v>0</v>
      </c>
      <c r="BG23" s="253">
        <f>IF(Employee!$F$258&gt;A23,0,IF(Employee!$F$260&lt;A23,0,IF(Employee!$S$264&lt;Employee!$F$258,0,Employee!$M$264)))</f>
        <v>0</v>
      </c>
      <c r="BH23" s="253">
        <f t="shared" si="9"/>
        <v>0</v>
      </c>
      <c r="BJ23" s="253">
        <f>IF(Employee!$F$284&gt;A23,0,IF(Employee!$F$286&lt;A23,0,IF(Employee!$S$288&lt;=A23,0,IF(Employee!$S$287&lt;Employee!$F$284,0,Employee!$M$287))))</f>
        <v>0</v>
      </c>
      <c r="BK23" s="253">
        <f>IF(Employee!$F$284&gt;A23,0,IF(Employee!$F$286&lt;A23,0,IF(Employee!$S$289&lt;=A23,0,IF(Employee!$S$288&lt;Employee!$F$284,0,Employee!$M$288))))</f>
        <v>0</v>
      </c>
      <c r="BL23" s="253">
        <f>IF(Employee!$F$284&gt;A23,0,IF(Employee!$F$286&lt;A23,0,IF(Employee!$S$290&lt;=A23,0,IF(Employee!$S$289&lt;Employee!$F$284,0,Employee!$M$289))))</f>
        <v>0</v>
      </c>
      <c r="BM23" s="253">
        <f>IF(Employee!$F$284&gt;A23,0,IF(Employee!$F$286&lt;A23,0,IF(Employee!$S$290&lt;Employee!$F$284,0,Employee!$M$290)))</f>
        <v>0</v>
      </c>
      <c r="BN23" s="253">
        <f t="shared" si="10"/>
        <v>0</v>
      </c>
      <c r="BP23" s="253">
        <f>IF(Employee!$F$310&gt;A23,0,IF(Employee!$F$312&lt;A23,0,IF(Employee!$S$314&lt;=A23,0,IF(Employee!$S$313&lt;Employee!$F$310,0,Employee!$M$313))))</f>
        <v>0</v>
      </c>
      <c r="BQ23" s="253">
        <f>IF(Employee!$F$310&gt;A23,0,IF(Employee!$F$312&lt;A23,0,IF(Employee!$S$315&lt;=A23,0,IF(Employee!$S$314&lt;Employee!$F$310,0,Employee!$M$314))))</f>
        <v>0</v>
      </c>
      <c r="BR23" s="253">
        <f>IF(Employee!$F$310&gt;A23,0,IF(Employee!$F$312&lt;A23,0,IF(Employee!$S$316&lt;=A23,0,IF(Employee!$S$315&lt;Employee!$F$310,0,Employee!$M$315))))</f>
        <v>0</v>
      </c>
      <c r="BS23" s="253">
        <f>IF(Employee!$F$310&gt;A23,0,IF(Employee!$F$312&lt;A23,0,IF(Employee!$S$316&lt;Employee!$F$310,0,Employee!$M$316)))</f>
        <v>0</v>
      </c>
      <c r="BT23" s="253">
        <f t="shared" si="11"/>
        <v>0</v>
      </c>
      <c r="BV23" s="253">
        <f>IF(Employee!$F$336&gt;A23,0,IF(Employee!$F$338&lt;A23,0,IF(Employee!$S$340&lt;=A23,0,IF(Employee!$S$339&lt;Employee!$F$336,0,Employee!$M$339))))</f>
        <v>0</v>
      </c>
      <c r="BW23" s="253">
        <f>IF(Employee!$F$336&gt;A23,0,IF(Employee!$F$338&lt;A23,0,IF(Employee!$S$341&lt;=A23,0,IF(Employee!$S$340&lt;Employee!$F$336,0,Employee!$M$340))))</f>
        <v>0</v>
      </c>
      <c r="BX23" s="253">
        <f>IF(Employee!$F$336&gt;A23,0,IF(Employee!$F$338&lt;A23,0,IF(Employee!$S$342&lt;=A23,0,IF(Employee!$S$341&lt;Employee!$F$336,0,Employee!$M$341))))</f>
        <v>0</v>
      </c>
      <c r="BY23" s="253">
        <f>IF(Employee!$F$336&gt;A23,0,IF(Employee!$F$338&lt;A23,0,IF(Employee!$S$342&lt;Employee!$F$336,0,Employee!$M$342)))</f>
        <v>0</v>
      </c>
      <c r="BZ23" s="253">
        <f t="shared" si="12"/>
        <v>0</v>
      </c>
      <c r="CB23" s="253">
        <f>IF(Employee!$F$362&gt;A23,0,IF(Employee!$F$364&lt;A23,0,IF(Employee!$S$366&lt;=A23,0,IF(Employee!$S$365&lt;Employee!$F$362,0,Employee!$M$365))))</f>
        <v>0</v>
      </c>
      <c r="CC23" s="253">
        <f>IF(Employee!$F$362&gt;A23,0,IF(Employee!$F$364&lt;A23,0,IF(Employee!$S$367&lt;=A23,0,IF(Employee!$S$366&lt;Employee!$F$362,0,Employee!$M$366))))</f>
        <v>0</v>
      </c>
      <c r="CD23" s="253">
        <f>IF(Employee!$F$362&gt;A23,0,IF(Employee!$F$364&lt;A23,0,IF(Employee!$S$368&lt;=A23,0,IF(Employee!$S$367&lt;Employee!$F$362,0,Employee!$M$367))))</f>
        <v>0</v>
      </c>
      <c r="CE23" s="253">
        <f>IF(Employee!$F$362&gt;A23,0,IF(Employee!$F$364&lt;A23,0,IF(Employee!$S$368&lt;Employee!$F$362,0,Employee!$M$368)))</f>
        <v>0</v>
      </c>
      <c r="CF23" s="253">
        <f t="shared" si="13"/>
        <v>0</v>
      </c>
      <c r="CH23" s="253">
        <f>IF(Employee!$F$388&gt;A23,0,IF(Employee!$F$390&lt;A23,0,IF(Employee!$S$392&lt;=A23,0,IF(Employee!$S$391&lt;Employee!$F$388,0,Employee!$M$391))))</f>
        <v>0</v>
      </c>
      <c r="CI23" s="253">
        <f>IF(Employee!$F$388&gt;A23,0,IF(Employee!$F$390&lt;A23,0,IF(Employee!$S$393&lt;=A23,0,IF(Employee!$S$392&lt;Employee!$F$388,0,Employee!$M$392))))</f>
        <v>0</v>
      </c>
      <c r="CJ23" s="253">
        <f>IF(Employee!$F$388&gt;A23,0,IF(Employee!$F$390&lt;A23,0,IF(Employee!$S$394&lt;=A23,0,IF(Employee!$S$393&lt;Employee!$F$388,0,Employee!$M$393))))</f>
        <v>0</v>
      </c>
      <c r="CK23" s="253">
        <f>IF(Employee!$F$388&gt;A23,0,IF(Employee!$F$390&lt;A23,0,IF(Employee!$S$394&lt;Employee!$F$388,0,Employee!$M$394)))</f>
        <v>0</v>
      </c>
      <c r="CL23" s="253">
        <f t="shared" si="14"/>
        <v>0</v>
      </c>
      <c r="CN23" s="253">
        <f>IF(Employee!$F$414&gt;A23,0,IF(Employee!$F$416&lt;A23,0,IF(Employee!$S$418&lt;=A23,0,IF(Employee!$S$417&lt;Employee!$F$414,0,Employee!$M$417))))</f>
        <v>0</v>
      </c>
      <c r="CO23" s="253">
        <f>IF(Employee!$F$414&gt;A23,0,IF(Employee!$F$416&lt;A23,0,IF(Employee!$S$419&lt;=A23,0,IF(Employee!$S$418&lt;Employee!$F$414,0,Employee!$M$418))))</f>
        <v>0</v>
      </c>
      <c r="CP23" s="253">
        <f>IF(Employee!$F$414&gt;A23,0,IF(Employee!$F$416&lt;A23,0,IF(Employee!$S$420&lt;=A23,0,IF(Employee!$S$419&lt;Employee!$F$414,0,Employee!$M$419))))</f>
        <v>0</v>
      </c>
      <c r="CQ23" s="253">
        <f>IF(Employee!$F$414&gt;A23,0,IF(Employee!$F$416&lt;A23,0,IF(Employee!$S$420&lt;Employee!$F$414,0,Employee!$M$420)))</f>
        <v>0</v>
      </c>
      <c r="CR23" s="253">
        <f t="shared" si="15"/>
        <v>0</v>
      </c>
      <c r="CT23" s="253">
        <f>IF(Employee!$F$440&gt;A23,0,IF(Employee!$F$442&lt;A23,0,IF(Employee!$S$444&lt;=A23,0,IF(Employee!$S$443&lt;Employee!$F$440,0,Employee!$M$443))))</f>
        <v>0</v>
      </c>
      <c r="CU23" s="253">
        <f>IF(Employee!$F$440&gt;A23,0,IF(Employee!$F$442&lt;A23,0,IF(Employee!$S$445&lt;=A23,0,IF(Employee!$S$444&lt;Employee!$F$440,0,Employee!$M$444))))</f>
        <v>0</v>
      </c>
      <c r="CV23" s="253">
        <f>IF(Employee!$F$440&gt;A23,0,IF(Employee!$F$442&lt;A23,0,IF(Employee!$S$446&lt;=A23,0,IF(Employee!$S$445&lt;Employee!$F$440,0,Employee!$M$445))))</f>
        <v>0</v>
      </c>
      <c r="CW23" s="253">
        <f>IF(Employee!$F$440&gt;A23,0,IF(Employee!$F$442&lt;A23,0,IF(Employee!$S$446&lt;Employee!$F$440,0,Employee!$M$446)))</f>
        <v>0</v>
      </c>
      <c r="CX23" s="253">
        <f t="shared" si="16"/>
        <v>0</v>
      </c>
      <c r="CZ23" s="253">
        <f>IF(Employee!$F$466&gt;A23,0,IF(Employee!$F$468&lt;A23,0,IF(Employee!$S$470&lt;=A23,0,IF(Employee!$S$469&lt;Employee!$F$466,0,Employee!$M$469))))</f>
        <v>0</v>
      </c>
      <c r="DA23" s="253">
        <f>IF(Employee!$F$466&gt;A23,0,IF(Employee!$F$468&lt;A23,0,IF(Employee!$S$471&lt;=A23,0,IF(Employee!$S$470&lt;Employee!$F$466,0,Employee!$M$470))))</f>
        <v>0</v>
      </c>
      <c r="DB23" s="253">
        <f>IF(Employee!$F$466&gt;A23,0,IF(Employee!$F$468&lt;A23,0,IF(Employee!$S$472&lt;=A23,0,IF(Employee!$S$471&lt;Employee!$F$466,0,Employee!$M$471))))</f>
        <v>0</v>
      </c>
      <c r="DC23" s="253">
        <f>IF(Employee!$F$466&gt;A23,0,IF(Employee!$F$468&lt;A23,0,IF(Employee!$S$472&lt;Employee!$F$466,0,Employee!$M$472)))</f>
        <v>0</v>
      </c>
      <c r="DD23" s="253">
        <f t="shared" si="17"/>
        <v>0</v>
      </c>
      <c r="DF23" s="253">
        <f>IF(Employee!$F$492&gt;A23,0,IF(Employee!$F$494&lt;A23,0,IF(Employee!$S$496&lt;=A23,0,IF(Employee!$S$495&lt;Employee!$F$492,0,Employee!$M$495))))</f>
        <v>0</v>
      </c>
      <c r="DG23" s="253">
        <f>IF(Employee!$F$492&gt;A23,0,IF(Employee!$F$494&lt;A23,0,IF(Employee!$S$497&lt;=A23,0,IF(Employee!$S$496&lt;Employee!$F$492,0,Employee!$M$496))))</f>
        <v>0</v>
      </c>
      <c r="DH23" s="253">
        <f>IF(Employee!$F$492&gt;A23,0,IF(Employee!$F$494&lt;A23,0,IF(Employee!$S$498&lt;=A23,0,IF(Employee!$S$497&lt;Employee!$F$492,0,Employee!$M$497))))</f>
        <v>0</v>
      </c>
      <c r="DI23" s="253">
        <f>IF(Employee!$F$492&gt;A23,0,IF(Employee!$F$494&lt;A23,0,IF(Employee!$S$498&lt;Employee!$F$492,0,Employee!$M$498)))</f>
        <v>0</v>
      </c>
      <c r="DJ23" s="253">
        <f t="shared" si="18"/>
        <v>0</v>
      </c>
      <c r="DL23" s="253">
        <f>IF(Employee!$F$518&gt;A23,0,IF(Employee!$F$520&lt;A23,0,IF(Employee!$S$522&lt;=A23,0,IF(Employee!$S$521&lt;Employee!$F$518,0,Employee!$M$521))))</f>
        <v>0</v>
      </c>
      <c r="DM23" s="253">
        <f>IF(Employee!$F$518&gt;A23,0,IF(Employee!$F$520&lt;A23,0,IF(Employee!$S$523&lt;=A23,0,IF(Employee!$S$522&lt;Employee!$F$518,0,Employee!$M$522))))</f>
        <v>0</v>
      </c>
      <c r="DN23" s="253">
        <f>IF(Employee!$F$518&gt;A23,0,IF(Employee!$F$520&lt;A23,0,IF(Employee!$S$524&lt;=A23,0,IF(Employee!$S$523&lt;Employee!$F$518,0,Employee!$M$523))))</f>
        <v>0</v>
      </c>
      <c r="DO23" s="253">
        <f>IF(Employee!$F$518&gt;A23,0,IF(Employee!$F$520&lt;A23,0,IF(Employee!$S$524&lt;Employee!$F$518,0,Employee!$M$524)))</f>
        <v>0</v>
      </c>
      <c r="DP23" s="253">
        <f t="shared" si="19"/>
        <v>0</v>
      </c>
    </row>
    <row r="24" spans="1:120" x14ac:dyDescent="0.2">
      <c r="A24" s="253">
        <v>23</v>
      </c>
      <c r="B24" s="253">
        <f>IF(Employee!$F$24&gt;A24,0,IF(Employee!$F$26&lt;A24,0,IF(Employee!$S$28&lt;=A24,0,IF(Employee!$S$27&lt;Employee!$F$24,0,Employee!$M$27))))</f>
        <v>0</v>
      </c>
      <c r="C24" s="253">
        <f>IF(Employee!$F$24&gt;A24,0,IF(Employee!$F$26&lt;A24,0,IF(Employee!$S$29&lt;=A24,0,IF(Employee!$S$28&lt;Employee!$F$24,0,Employee!$M$28))))</f>
        <v>0</v>
      </c>
      <c r="D24" s="253">
        <f>IF(Employee!$F$24&gt;A24,0,IF(Employee!$F$26&lt;A24,0,IF(Employee!$S$30&lt;=A24,0,IF(Employee!$S$29&lt;Employee!$F$24,0,Employee!$M$29))))</f>
        <v>0</v>
      </c>
      <c r="E24" s="253">
        <f>IF(Employee!$F$24&gt;A24,0,IF(Employee!$F$26&lt;A24,0,IF(Employee!$S$30&lt;Employee!$F$24,0,Employee!$M$30)))</f>
        <v>0</v>
      </c>
      <c r="F24" s="253">
        <f t="shared" si="0"/>
        <v>0</v>
      </c>
      <c r="H24" s="253">
        <f>IF(Employee!$F$50&gt;A24,0,IF(Employee!$F$52&lt;A24,0,IF(Employee!$S$54&lt;=A24,0,IF(Employee!$S$53&lt;Employee!$F$50,0,Employee!$M$53))))</f>
        <v>0</v>
      </c>
      <c r="I24" s="253">
        <f>IF(Employee!$F$50&gt;A24,0,IF(Employee!$F$52&lt;A24,0,IF(Employee!$S$55&lt;=A24,0,IF(Employee!$S$54&lt;Employee!$F$50,0,Employee!$M$54))))</f>
        <v>0</v>
      </c>
      <c r="J24" s="253">
        <f>IF(Employee!$F$50&gt;A24,0,IF(Employee!$F$52&lt;A24,0,IF(Employee!$S$56&lt;=A24,0,IF(Employee!$S$55&lt;Employee!$F$50,0,Employee!$M$55))))</f>
        <v>0</v>
      </c>
      <c r="K24" s="253">
        <f>IF(Employee!$F$50&gt;A24,0,IF(Employee!$F$52&lt;A24,0,IF(Employee!$S$56&lt;Employee!$F$50,0,Employee!$M$56)))</f>
        <v>0</v>
      </c>
      <c r="L24" s="253">
        <f t="shared" si="1"/>
        <v>0</v>
      </c>
      <c r="N24" s="253">
        <f>IF(Employee!$F$76&gt;A24,0,IF(Employee!$F$78&lt;A24,0,IF(Employee!$S$80&lt;=A24,0,IF(Employee!$S$79&lt;Employee!$F$76,0,Employee!$M$79))))</f>
        <v>0</v>
      </c>
      <c r="O24" s="253">
        <f>IF(Employee!$F$76&gt;A24,0,IF(Employee!$F$78&lt;A24,0,IF(Employee!$S$81&lt;=A24,0,IF(Employee!$S$80&lt;Employee!$F$76,0,Employee!$M$80))))</f>
        <v>0</v>
      </c>
      <c r="P24" s="253">
        <f>IF(Employee!$F$76&gt;A24,0,IF(Employee!$F$78&lt;A24,0,IF(Employee!$S$82&lt;=A24,0,IF(Employee!$S$81&lt;Employee!$F$76,0,Employee!$M$81))))</f>
        <v>0</v>
      </c>
      <c r="Q24" s="253">
        <f>IF(Employee!$F$76&gt;A24,0,IF(Employee!$F$78&lt;A24,0,IF(Employee!$S$82&lt;Employee!$F$76,0,Employee!$M$82)))</f>
        <v>0</v>
      </c>
      <c r="R24" s="253">
        <f t="shared" si="2"/>
        <v>0</v>
      </c>
      <c r="T24" s="253">
        <f>IF(Employee!$F$102&gt;A24,0,IF(Employee!$F$104&lt;A24,0,IF(Employee!$S$106&lt;=A24,0,IF(Employee!$S$105&lt;Employee!$F$102,0,Employee!$M$105))))</f>
        <v>0</v>
      </c>
      <c r="U24" s="253">
        <f>IF(Employee!$F$102&gt;A24,0,IF(Employee!$F$104&lt;A24,0,IF(Employee!$S$107&lt;=A24,0,IF(Employee!$S$106&lt;Employee!$F$102,0,Employee!$M$106))))</f>
        <v>0</v>
      </c>
      <c r="V24" s="253">
        <f>IF(Employee!$F$102&gt;A24,0,IF(Employee!$F$104&lt;A24,0,IF(Employee!$S$108&lt;=A24,0,IF(Employee!$S$107&lt;Employee!$F$102,0,Employee!$M$107))))</f>
        <v>0</v>
      </c>
      <c r="W24" s="253">
        <f>IF(Employee!$F$102&gt;A24,0,IF(Employee!$F$104&lt;A24,0,IF(Employee!$S$108&lt;Employee!$F$102,0,Employee!$M$108)))</f>
        <v>0</v>
      </c>
      <c r="X24" s="253">
        <f t="shared" si="3"/>
        <v>0</v>
      </c>
      <c r="Z24" s="253">
        <f>IF(Employee!$F$128&gt;A24,0,IF(Employee!$F$130&lt;A24,0,IF(Employee!$S$132&lt;=A24,0,IF(Employee!$S$131&lt;Employee!$F$128,0,Employee!$M$131))))</f>
        <v>0</v>
      </c>
      <c r="AA24" s="253">
        <f>IF(Employee!$F$128&gt;A24,0,IF(Employee!$F$130&lt;A24,0,IF(Employee!$S$133&lt;=A24,0,IF(Employee!$S$132&lt;Employee!$F$128,0,Employee!$M$132))))</f>
        <v>0</v>
      </c>
      <c r="AB24" s="253">
        <f>IF(Employee!$F$128&gt;A24,0,IF(Employee!$F$130&lt;A24,0,IF(Employee!$S$134&lt;=A24,0,IF(Employee!$S$133&lt;Employee!$F$128,0,Employee!$M$133))))</f>
        <v>0</v>
      </c>
      <c r="AC24" s="253">
        <f>IF(Employee!$F$128&gt;A24,0,IF(Employee!$F$130&lt;A24,0,IF(Employee!$S$134&lt;Employee!$F$128,0,Employee!$M$134)))</f>
        <v>0</v>
      </c>
      <c r="AD24" s="253">
        <f t="shared" si="4"/>
        <v>0</v>
      </c>
      <c r="AF24" s="253">
        <f>IF(Employee!$F$154&gt;A24,0,IF(Employee!$F$156&lt;A24,0,IF(Employee!$S$158&lt;=A24,0,IF(Employee!$S$157&lt;Employee!$F$154,0,Employee!$M$157))))</f>
        <v>0</v>
      </c>
      <c r="AG24" s="253">
        <f>IF(Employee!$F$154&gt;A24,0,IF(Employee!$F$156&lt;A24,0,IF(Employee!$S$159&lt;=A24,0,IF(Employee!$S$158&lt;Employee!$F$154,0,Employee!$M$158))))</f>
        <v>0</v>
      </c>
      <c r="AH24" s="253">
        <f>IF(Employee!$F$154&gt;A24,0,IF(Employee!$F$156&lt;A24,0,IF(Employee!$S$160&lt;=A24,0,IF(Employee!$S$159&lt;Employee!$F$154,0,Employee!$M$159))))</f>
        <v>0</v>
      </c>
      <c r="AI24" s="253">
        <f>IF(Employee!$F$154&gt;A24,0,IF(Employee!$F$156&lt;A24,0,IF(Employee!$S$160&lt;Employee!$F$154,0,Employee!$M$160)))</f>
        <v>0</v>
      </c>
      <c r="AJ24" s="253">
        <f t="shared" si="5"/>
        <v>0</v>
      </c>
      <c r="AL24" s="253">
        <f>IF(Employee!$F$180&gt;A24,0,IF(Employee!$F$182&lt;A24,0,IF(Employee!$S$184&lt;=A24,0,IF(Employee!$S$183&lt;Employee!$F$180,0,Employee!$M$183))))</f>
        <v>0</v>
      </c>
      <c r="AM24" s="253">
        <f>IF(Employee!$F$180&gt;A24,0,IF(Employee!$F$182&lt;A24,0,IF(Employee!$S$185&lt;=A24,0,IF(Employee!$S$184&lt;Employee!$F$180,0,Employee!$M$184))))</f>
        <v>0</v>
      </c>
      <c r="AN24" s="253">
        <f>IF(Employee!$F$180&gt;A24,0,IF(Employee!$F$182&lt;A24,0,IF(Employee!$S$186&lt;=A24,0,IF(Employee!$S$185&lt;Employee!$F$180,0,Employee!$M$185))))</f>
        <v>0</v>
      </c>
      <c r="AO24" s="253">
        <f>IF(Employee!$F$180&gt;A24,0,IF(Employee!$F$182&lt;A24,0,IF(Employee!$S$186&lt;Employee!$F$180,0,Employee!$M$186)))</f>
        <v>0</v>
      </c>
      <c r="AP24" s="253">
        <f t="shared" si="6"/>
        <v>0</v>
      </c>
      <c r="AR24" s="253">
        <f>IF(Employee!$F$206&gt;A24,0,IF(Employee!$F$208&lt;A24,0,IF(Employee!$S$210&lt;=A24,0,IF(Employee!$S$209&lt;Employee!$F$206,0,Employee!$M$209))))</f>
        <v>0</v>
      </c>
      <c r="AS24" s="253">
        <f>IF(Employee!$F$206&gt;A24,0,IF(Employee!$F$208&lt;A24,0,IF(Employee!$S$211&lt;=A24,0,IF(Employee!$S$210&lt;Employee!$F$206,0,Employee!$M$210))))</f>
        <v>0</v>
      </c>
      <c r="AT24" s="253">
        <f>IF(Employee!$F$206&gt;A24,0,IF(Employee!$F$208&lt;A24,0,IF(Employee!$S$212&lt;=A24,0,IF(Employee!$S$211&lt;Employee!$F$206,0,Employee!$M$211))))</f>
        <v>0</v>
      </c>
      <c r="AU24" s="253">
        <f>IF(Employee!$F$206&gt;A24,0,IF(Employee!$F$208&lt;A24,0,IF(Employee!$S$212&lt;Employee!$F$206,0,Employee!$M$212)))</f>
        <v>0</v>
      </c>
      <c r="AV24" s="253">
        <f t="shared" si="7"/>
        <v>0</v>
      </c>
      <c r="AX24" s="253">
        <f>IF(Employee!$F$232&gt;A24,0,IF(Employee!$F$234&lt;A24,0,IF(Employee!$S$236&lt;=A24,0,IF(Employee!$S$235&lt;Employee!$F$232,0,Employee!$M$235))))</f>
        <v>0</v>
      </c>
      <c r="AY24" s="253">
        <f>IF(Employee!$F$232&gt;A24,0,IF(Employee!$F$234&lt;A24,0,IF(Employee!$S$237&lt;=A24,0,IF(Employee!$S$236&lt;Employee!$F$232,0,Employee!$M$236))))</f>
        <v>0</v>
      </c>
      <c r="AZ24" s="253">
        <f>IF(Employee!$F$232&gt;A24,0,IF(Employee!$F$234&lt;A24,0,IF(Employee!$S$238&lt;=A24,0,IF(Employee!$S$237&lt;Employee!$F$232,0,Employee!$M$237))))</f>
        <v>0</v>
      </c>
      <c r="BA24" s="253">
        <f>IF(Employee!$F$232&gt;A24,0,IF(Employee!$F$234&lt;A24,0,IF(Employee!$S$238&lt;Employee!$F$232,0,Employee!$M$238)))</f>
        <v>0</v>
      </c>
      <c r="BB24" s="253">
        <f t="shared" si="8"/>
        <v>0</v>
      </c>
      <c r="BD24" s="253">
        <f>IF(Employee!$F$258&gt;A24,0,IF(Employee!$F$260&lt;A24,0,IF(Employee!$S$262&lt;=A24,0,IF(Employee!$S$261&lt;Employee!$F$258,0,Employee!$M$261))))</f>
        <v>0</v>
      </c>
      <c r="BE24" s="253">
        <f>IF(Employee!$F$258&gt;A24,0,IF(Employee!$F$260&lt;A24,0,IF(Employee!$S$263&lt;=A24,0,IF(Employee!$S$262&lt;Employee!$F$258,0,Employee!$M$262))))</f>
        <v>0</v>
      </c>
      <c r="BF24" s="253">
        <f>IF(Employee!$F$258&gt;A24,0,IF(Employee!$F$260&lt;A24,0,IF(Employee!$S$264&lt;=A24,0,IF(Employee!$S$263&lt;Employee!$F$258,0,Employee!$M$263))))</f>
        <v>0</v>
      </c>
      <c r="BG24" s="253">
        <f>IF(Employee!$F$258&gt;A24,0,IF(Employee!$F$260&lt;A24,0,IF(Employee!$S$264&lt;Employee!$F$258,0,Employee!$M$264)))</f>
        <v>0</v>
      </c>
      <c r="BH24" s="253">
        <f t="shared" si="9"/>
        <v>0</v>
      </c>
      <c r="BJ24" s="253">
        <f>IF(Employee!$F$284&gt;A24,0,IF(Employee!$F$286&lt;A24,0,IF(Employee!$S$288&lt;=A24,0,IF(Employee!$S$287&lt;Employee!$F$284,0,Employee!$M$287))))</f>
        <v>0</v>
      </c>
      <c r="BK24" s="253">
        <f>IF(Employee!$F$284&gt;A24,0,IF(Employee!$F$286&lt;A24,0,IF(Employee!$S$289&lt;=A24,0,IF(Employee!$S$288&lt;Employee!$F$284,0,Employee!$M$288))))</f>
        <v>0</v>
      </c>
      <c r="BL24" s="253">
        <f>IF(Employee!$F$284&gt;A24,0,IF(Employee!$F$286&lt;A24,0,IF(Employee!$S$290&lt;=A24,0,IF(Employee!$S$289&lt;Employee!$F$284,0,Employee!$M$289))))</f>
        <v>0</v>
      </c>
      <c r="BM24" s="253">
        <f>IF(Employee!$F$284&gt;A24,0,IF(Employee!$F$286&lt;A24,0,IF(Employee!$S$290&lt;Employee!$F$284,0,Employee!$M$290)))</f>
        <v>0</v>
      </c>
      <c r="BN24" s="253">
        <f t="shared" si="10"/>
        <v>0</v>
      </c>
      <c r="BP24" s="253">
        <f>IF(Employee!$F$310&gt;A24,0,IF(Employee!$F$312&lt;A24,0,IF(Employee!$S$314&lt;=A24,0,IF(Employee!$S$313&lt;Employee!$F$310,0,Employee!$M$313))))</f>
        <v>0</v>
      </c>
      <c r="BQ24" s="253">
        <f>IF(Employee!$F$310&gt;A24,0,IF(Employee!$F$312&lt;A24,0,IF(Employee!$S$315&lt;=A24,0,IF(Employee!$S$314&lt;Employee!$F$310,0,Employee!$M$314))))</f>
        <v>0</v>
      </c>
      <c r="BR24" s="253">
        <f>IF(Employee!$F$310&gt;A24,0,IF(Employee!$F$312&lt;A24,0,IF(Employee!$S$316&lt;=A24,0,IF(Employee!$S$315&lt;Employee!$F$310,0,Employee!$M$315))))</f>
        <v>0</v>
      </c>
      <c r="BS24" s="253">
        <f>IF(Employee!$F$310&gt;A24,0,IF(Employee!$F$312&lt;A24,0,IF(Employee!$S$316&lt;Employee!$F$310,0,Employee!$M$316)))</f>
        <v>0</v>
      </c>
      <c r="BT24" s="253">
        <f t="shared" si="11"/>
        <v>0</v>
      </c>
      <c r="BV24" s="253">
        <f>IF(Employee!$F$336&gt;A24,0,IF(Employee!$F$338&lt;A24,0,IF(Employee!$S$340&lt;=A24,0,IF(Employee!$S$339&lt;Employee!$F$336,0,Employee!$M$339))))</f>
        <v>0</v>
      </c>
      <c r="BW24" s="253">
        <f>IF(Employee!$F$336&gt;A24,0,IF(Employee!$F$338&lt;A24,0,IF(Employee!$S$341&lt;=A24,0,IF(Employee!$S$340&lt;Employee!$F$336,0,Employee!$M$340))))</f>
        <v>0</v>
      </c>
      <c r="BX24" s="253">
        <f>IF(Employee!$F$336&gt;A24,0,IF(Employee!$F$338&lt;A24,0,IF(Employee!$S$342&lt;=A24,0,IF(Employee!$S$341&lt;Employee!$F$336,0,Employee!$M$341))))</f>
        <v>0</v>
      </c>
      <c r="BY24" s="253">
        <f>IF(Employee!$F$336&gt;A24,0,IF(Employee!$F$338&lt;A24,0,IF(Employee!$S$342&lt;Employee!$F$336,0,Employee!$M$342)))</f>
        <v>0</v>
      </c>
      <c r="BZ24" s="253">
        <f t="shared" si="12"/>
        <v>0</v>
      </c>
      <c r="CB24" s="253">
        <f>IF(Employee!$F$362&gt;A24,0,IF(Employee!$F$364&lt;A24,0,IF(Employee!$S$366&lt;=A24,0,IF(Employee!$S$365&lt;Employee!$F$362,0,Employee!$M$365))))</f>
        <v>0</v>
      </c>
      <c r="CC24" s="253">
        <f>IF(Employee!$F$362&gt;A24,0,IF(Employee!$F$364&lt;A24,0,IF(Employee!$S$367&lt;=A24,0,IF(Employee!$S$366&lt;Employee!$F$362,0,Employee!$M$366))))</f>
        <v>0</v>
      </c>
      <c r="CD24" s="253">
        <f>IF(Employee!$F$362&gt;A24,0,IF(Employee!$F$364&lt;A24,0,IF(Employee!$S$368&lt;=A24,0,IF(Employee!$S$367&lt;Employee!$F$362,0,Employee!$M$367))))</f>
        <v>0</v>
      </c>
      <c r="CE24" s="253">
        <f>IF(Employee!$F$362&gt;A24,0,IF(Employee!$F$364&lt;A24,0,IF(Employee!$S$368&lt;Employee!$F$362,0,Employee!$M$368)))</f>
        <v>0</v>
      </c>
      <c r="CF24" s="253">
        <f t="shared" si="13"/>
        <v>0</v>
      </c>
      <c r="CH24" s="253">
        <f>IF(Employee!$F$388&gt;A24,0,IF(Employee!$F$390&lt;A24,0,IF(Employee!$S$392&lt;=A24,0,IF(Employee!$S$391&lt;Employee!$F$388,0,Employee!$M$391))))</f>
        <v>0</v>
      </c>
      <c r="CI24" s="253">
        <f>IF(Employee!$F$388&gt;A24,0,IF(Employee!$F$390&lt;A24,0,IF(Employee!$S$393&lt;=A24,0,IF(Employee!$S$392&lt;Employee!$F$388,0,Employee!$M$392))))</f>
        <v>0</v>
      </c>
      <c r="CJ24" s="253">
        <f>IF(Employee!$F$388&gt;A24,0,IF(Employee!$F$390&lt;A24,0,IF(Employee!$S$394&lt;=A24,0,IF(Employee!$S$393&lt;Employee!$F$388,0,Employee!$M$393))))</f>
        <v>0</v>
      </c>
      <c r="CK24" s="253">
        <f>IF(Employee!$F$388&gt;A24,0,IF(Employee!$F$390&lt;A24,0,IF(Employee!$S$394&lt;Employee!$F$388,0,Employee!$M$394)))</f>
        <v>0</v>
      </c>
      <c r="CL24" s="253">
        <f t="shared" si="14"/>
        <v>0</v>
      </c>
      <c r="CN24" s="253">
        <f>IF(Employee!$F$414&gt;A24,0,IF(Employee!$F$416&lt;A24,0,IF(Employee!$S$418&lt;=A24,0,IF(Employee!$S$417&lt;Employee!$F$414,0,Employee!$M$417))))</f>
        <v>0</v>
      </c>
      <c r="CO24" s="253">
        <f>IF(Employee!$F$414&gt;A24,0,IF(Employee!$F$416&lt;A24,0,IF(Employee!$S$419&lt;=A24,0,IF(Employee!$S$418&lt;Employee!$F$414,0,Employee!$M$418))))</f>
        <v>0</v>
      </c>
      <c r="CP24" s="253">
        <f>IF(Employee!$F$414&gt;A24,0,IF(Employee!$F$416&lt;A24,0,IF(Employee!$S$420&lt;=A24,0,IF(Employee!$S$419&lt;Employee!$F$414,0,Employee!$M$419))))</f>
        <v>0</v>
      </c>
      <c r="CQ24" s="253">
        <f>IF(Employee!$F$414&gt;A24,0,IF(Employee!$F$416&lt;A24,0,IF(Employee!$S$420&lt;Employee!$F$414,0,Employee!$M$420)))</f>
        <v>0</v>
      </c>
      <c r="CR24" s="253">
        <f t="shared" si="15"/>
        <v>0</v>
      </c>
      <c r="CT24" s="253">
        <f>IF(Employee!$F$440&gt;A24,0,IF(Employee!$F$442&lt;A24,0,IF(Employee!$S$444&lt;=A24,0,IF(Employee!$S$443&lt;Employee!$F$440,0,Employee!$M$443))))</f>
        <v>0</v>
      </c>
      <c r="CU24" s="253">
        <f>IF(Employee!$F$440&gt;A24,0,IF(Employee!$F$442&lt;A24,0,IF(Employee!$S$445&lt;=A24,0,IF(Employee!$S$444&lt;Employee!$F$440,0,Employee!$M$444))))</f>
        <v>0</v>
      </c>
      <c r="CV24" s="253">
        <f>IF(Employee!$F$440&gt;A24,0,IF(Employee!$F$442&lt;A24,0,IF(Employee!$S$446&lt;=A24,0,IF(Employee!$S$445&lt;Employee!$F$440,0,Employee!$M$445))))</f>
        <v>0</v>
      </c>
      <c r="CW24" s="253">
        <f>IF(Employee!$F$440&gt;A24,0,IF(Employee!$F$442&lt;A24,0,IF(Employee!$S$446&lt;Employee!$F$440,0,Employee!$M$446)))</f>
        <v>0</v>
      </c>
      <c r="CX24" s="253">
        <f t="shared" si="16"/>
        <v>0</v>
      </c>
      <c r="CZ24" s="253">
        <f>IF(Employee!$F$466&gt;A24,0,IF(Employee!$F$468&lt;A24,0,IF(Employee!$S$470&lt;=A24,0,IF(Employee!$S$469&lt;Employee!$F$466,0,Employee!$M$469))))</f>
        <v>0</v>
      </c>
      <c r="DA24" s="253">
        <f>IF(Employee!$F$466&gt;A24,0,IF(Employee!$F$468&lt;A24,0,IF(Employee!$S$471&lt;=A24,0,IF(Employee!$S$470&lt;Employee!$F$466,0,Employee!$M$470))))</f>
        <v>0</v>
      </c>
      <c r="DB24" s="253">
        <f>IF(Employee!$F$466&gt;A24,0,IF(Employee!$F$468&lt;A24,0,IF(Employee!$S$472&lt;=A24,0,IF(Employee!$S$471&lt;Employee!$F$466,0,Employee!$M$471))))</f>
        <v>0</v>
      </c>
      <c r="DC24" s="253">
        <f>IF(Employee!$F$466&gt;A24,0,IF(Employee!$F$468&lt;A24,0,IF(Employee!$S$472&lt;Employee!$F$466,0,Employee!$M$472)))</f>
        <v>0</v>
      </c>
      <c r="DD24" s="253">
        <f t="shared" si="17"/>
        <v>0</v>
      </c>
      <c r="DF24" s="253">
        <f>IF(Employee!$F$492&gt;A24,0,IF(Employee!$F$494&lt;A24,0,IF(Employee!$S$496&lt;=A24,0,IF(Employee!$S$495&lt;Employee!$F$492,0,Employee!$M$495))))</f>
        <v>0</v>
      </c>
      <c r="DG24" s="253">
        <f>IF(Employee!$F$492&gt;A24,0,IF(Employee!$F$494&lt;A24,0,IF(Employee!$S$497&lt;=A24,0,IF(Employee!$S$496&lt;Employee!$F$492,0,Employee!$M$496))))</f>
        <v>0</v>
      </c>
      <c r="DH24" s="253">
        <f>IF(Employee!$F$492&gt;A24,0,IF(Employee!$F$494&lt;A24,0,IF(Employee!$S$498&lt;=A24,0,IF(Employee!$S$497&lt;Employee!$F$492,0,Employee!$M$497))))</f>
        <v>0</v>
      </c>
      <c r="DI24" s="253">
        <f>IF(Employee!$F$492&gt;A24,0,IF(Employee!$F$494&lt;A24,0,IF(Employee!$S$498&lt;Employee!$F$492,0,Employee!$M$498)))</f>
        <v>0</v>
      </c>
      <c r="DJ24" s="253">
        <f t="shared" si="18"/>
        <v>0</v>
      </c>
      <c r="DL24" s="253">
        <f>IF(Employee!$F$518&gt;A24,0,IF(Employee!$F$520&lt;A24,0,IF(Employee!$S$522&lt;=A24,0,IF(Employee!$S$521&lt;Employee!$F$518,0,Employee!$M$521))))</f>
        <v>0</v>
      </c>
      <c r="DM24" s="253">
        <f>IF(Employee!$F$518&gt;A24,0,IF(Employee!$F$520&lt;A24,0,IF(Employee!$S$523&lt;=A24,0,IF(Employee!$S$522&lt;Employee!$F$518,0,Employee!$M$522))))</f>
        <v>0</v>
      </c>
      <c r="DN24" s="253">
        <f>IF(Employee!$F$518&gt;A24,0,IF(Employee!$F$520&lt;A24,0,IF(Employee!$S$524&lt;=A24,0,IF(Employee!$S$523&lt;Employee!$F$518,0,Employee!$M$523))))</f>
        <v>0</v>
      </c>
      <c r="DO24" s="253">
        <f>IF(Employee!$F$518&gt;A24,0,IF(Employee!$F$520&lt;A24,0,IF(Employee!$S$524&lt;Employee!$F$518,0,Employee!$M$524)))</f>
        <v>0</v>
      </c>
      <c r="DP24" s="253">
        <f t="shared" si="19"/>
        <v>0</v>
      </c>
    </row>
    <row r="25" spans="1:120" x14ac:dyDescent="0.2">
      <c r="A25" s="253">
        <v>24</v>
      </c>
      <c r="B25" s="253">
        <f>IF(Employee!$F$24&gt;A25,0,IF(Employee!$F$26&lt;A25,0,IF(Employee!$S$28&lt;=A25,0,IF(Employee!$S$27&lt;Employee!$F$24,0,Employee!$M$27))))</f>
        <v>0</v>
      </c>
      <c r="C25" s="253">
        <f>IF(Employee!$F$24&gt;A25,0,IF(Employee!$F$26&lt;A25,0,IF(Employee!$S$29&lt;=A25,0,IF(Employee!$S$28&lt;Employee!$F$24,0,Employee!$M$28))))</f>
        <v>0</v>
      </c>
      <c r="D25" s="253">
        <f>IF(Employee!$F$24&gt;A25,0,IF(Employee!$F$26&lt;A25,0,IF(Employee!$S$30&lt;=A25,0,IF(Employee!$S$29&lt;Employee!$F$24,0,Employee!$M$29))))</f>
        <v>0</v>
      </c>
      <c r="E25" s="253">
        <f>IF(Employee!$F$24&gt;A25,0,IF(Employee!$F$26&lt;A25,0,IF(Employee!$S$30&lt;Employee!$F$24,0,Employee!$M$30)))</f>
        <v>0</v>
      </c>
      <c r="F25" s="253">
        <f t="shared" si="0"/>
        <v>0</v>
      </c>
      <c r="H25" s="253">
        <f>IF(Employee!$F$50&gt;A25,0,IF(Employee!$F$52&lt;A25,0,IF(Employee!$S$54&lt;=A25,0,IF(Employee!$S$53&lt;Employee!$F$50,0,Employee!$M$53))))</f>
        <v>0</v>
      </c>
      <c r="I25" s="253">
        <f>IF(Employee!$F$50&gt;A25,0,IF(Employee!$F$52&lt;A25,0,IF(Employee!$S$55&lt;=A25,0,IF(Employee!$S$54&lt;Employee!$F$50,0,Employee!$M$54))))</f>
        <v>0</v>
      </c>
      <c r="J25" s="253">
        <f>IF(Employee!$F$50&gt;A25,0,IF(Employee!$F$52&lt;A25,0,IF(Employee!$S$56&lt;=A25,0,IF(Employee!$S$55&lt;Employee!$F$50,0,Employee!$M$55))))</f>
        <v>0</v>
      </c>
      <c r="K25" s="253">
        <f>IF(Employee!$F$50&gt;A25,0,IF(Employee!$F$52&lt;A25,0,IF(Employee!$S$56&lt;Employee!$F$50,0,Employee!$M$56)))</f>
        <v>0</v>
      </c>
      <c r="L25" s="253">
        <f t="shared" si="1"/>
        <v>0</v>
      </c>
      <c r="N25" s="253">
        <f>IF(Employee!$F$76&gt;A25,0,IF(Employee!$F$78&lt;A25,0,IF(Employee!$S$80&lt;=A25,0,IF(Employee!$S$79&lt;Employee!$F$76,0,Employee!$M$79))))</f>
        <v>0</v>
      </c>
      <c r="O25" s="253">
        <f>IF(Employee!$F$76&gt;A25,0,IF(Employee!$F$78&lt;A25,0,IF(Employee!$S$81&lt;=A25,0,IF(Employee!$S$80&lt;Employee!$F$76,0,Employee!$M$80))))</f>
        <v>0</v>
      </c>
      <c r="P25" s="253">
        <f>IF(Employee!$F$76&gt;A25,0,IF(Employee!$F$78&lt;A25,0,IF(Employee!$S$82&lt;=A25,0,IF(Employee!$S$81&lt;Employee!$F$76,0,Employee!$M$81))))</f>
        <v>0</v>
      </c>
      <c r="Q25" s="253">
        <f>IF(Employee!$F$76&gt;A25,0,IF(Employee!$F$78&lt;A25,0,IF(Employee!$S$82&lt;Employee!$F$76,0,Employee!$M$82)))</f>
        <v>0</v>
      </c>
      <c r="R25" s="253">
        <f t="shared" si="2"/>
        <v>0</v>
      </c>
      <c r="T25" s="253">
        <f>IF(Employee!$F$102&gt;A25,0,IF(Employee!$F$104&lt;A25,0,IF(Employee!$S$106&lt;=A25,0,IF(Employee!$S$105&lt;Employee!$F$102,0,Employee!$M$105))))</f>
        <v>0</v>
      </c>
      <c r="U25" s="253">
        <f>IF(Employee!$F$102&gt;A25,0,IF(Employee!$F$104&lt;A25,0,IF(Employee!$S$107&lt;=A25,0,IF(Employee!$S$106&lt;Employee!$F$102,0,Employee!$M$106))))</f>
        <v>0</v>
      </c>
      <c r="V25" s="253">
        <f>IF(Employee!$F$102&gt;A25,0,IF(Employee!$F$104&lt;A25,0,IF(Employee!$S$108&lt;=A25,0,IF(Employee!$S$107&lt;Employee!$F$102,0,Employee!$M$107))))</f>
        <v>0</v>
      </c>
      <c r="W25" s="253">
        <f>IF(Employee!$F$102&gt;A25,0,IF(Employee!$F$104&lt;A25,0,IF(Employee!$S$108&lt;Employee!$F$102,0,Employee!$M$108)))</f>
        <v>0</v>
      </c>
      <c r="X25" s="253">
        <f t="shared" si="3"/>
        <v>0</v>
      </c>
      <c r="Z25" s="253">
        <f>IF(Employee!$F$128&gt;A25,0,IF(Employee!$F$130&lt;A25,0,IF(Employee!$S$132&lt;=A25,0,IF(Employee!$S$131&lt;Employee!$F$128,0,Employee!$M$131))))</f>
        <v>0</v>
      </c>
      <c r="AA25" s="253">
        <f>IF(Employee!$F$128&gt;A25,0,IF(Employee!$F$130&lt;A25,0,IF(Employee!$S$133&lt;=A25,0,IF(Employee!$S$132&lt;Employee!$F$128,0,Employee!$M$132))))</f>
        <v>0</v>
      </c>
      <c r="AB25" s="253">
        <f>IF(Employee!$F$128&gt;A25,0,IF(Employee!$F$130&lt;A25,0,IF(Employee!$S$134&lt;=A25,0,IF(Employee!$S$133&lt;Employee!$F$128,0,Employee!$M$133))))</f>
        <v>0</v>
      </c>
      <c r="AC25" s="253">
        <f>IF(Employee!$F$128&gt;A25,0,IF(Employee!$F$130&lt;A25,0,IF(Employee!$S$134&lt;Employee!$F$128,0,Employee!$M$134)))</f>
        <v>0</v>
      </c>
      <c r="AD25" s="253">
        <f t="shared" si="4"/>
        <v>0</v>
      </c>
      <c r="AF25" s="253">
        <f>IF(Employee!$F$154&gt;A25,0,IF(Employee!$F$156&lt;A25,0,IF(Employee!$S$158&lt;=A25,0,IF(Employee!$S$157&lt;Employee!$F$154,0,Employee!$M$157))))</f>
        <v>0</v>
      </c>
      <c r="AG25" s="253">
        <f>IF(Employee!$F$154&gt;A25,0,IF(Employee!$F$156&lt;A25,0,IF(Employee!$S$159&lt;=A25,0,IF(Employee!$S$158&lt;Employee!$F$154,0,Employee!$M$158))))</f>
        <v>0</v>
      </c>
      <c r="AH25" s="253">
        <f>IF(Employee!$F$154&gt;A25,0,IF(Employee!$F$156&lt;A25,0,IF(Employee!$S$160&lt;=A25,0,IF(Employee!$S$159&lt;Employee!$F$154,0,Employee!$M$159))))</f>
        <v>0</v>
      </c>
      <c r="AI25" s="253">
        <f>IF(Employee!$F$154&gt;A25,0,IF(Employee!$F$156&lt;A25,0,IF(Employee!$S$160&lt;Employee!$F$154,0,Employee!$M$160)))</f>
        <v>0</v>
      </c>
      <c r="AJ25" s="253">
        <f t="shared" si="5"/>
        <v>0</v>
      </c>
      <c r="AL25" s="253">
        <f>IF(Employee!$F$180&gt;A25,0,IF(Employee!$F$182&lt;A25,0,IF(Employee!$S$184&lt;=A25,0,IF(Employee!$S$183&lt;Employee!$F$180,0,Employee!$M$183))))</f>
        <v>0</v>
      </c>
      <c r="AM25" s="253">
        <f>IF(Employee!$F$180&gt;A25,0,IF(Employee!$F$182&lt;A25,0,IF(Employee!$S$185&lt;=A25,0,IF(Employee!$S$184&lt;Employee!$F$180,0,Employee!$M$184))))</f>
        <v>0</v>
      </c>
      <c r="AN25" s="253">
        <f>IF(Employee!$F$180&gt;A25,0,IF(Employee!$F$182&lt;A25,0,IF(Employee!$S$186&lt;=A25,0,IF(Employee!$S$185&lt;Employee!$F$180,0,Employee!$M$185))))</f>
        <v>0</v>
      </c>
      <c r="AO25" s="253">
        <f>IF(Employee!$F$180&gt;A25,0,IF(Employee!$F$182&lt;A25,0,IF(Employee!$S$186&lt;Employee!$F$180,0,Employee!$M$186)))</f>
        <v>0</v>
      </c>
      <c r="AP25" s="253">
        <f t="shared" si="6"/>
        <v>0</v>
      </c>
      <c r="AR25" s="253">
        <f>IF(Employee!$F$206&gt;A25,0,IF(Employee!$F$208&lt;A25,0,IF(Employee!$S$210&lt;=A25,0,IF(Employee!$S$209&lt;Employee!$F$206,0,Employee!$M$209))))</f>
        <v>0</v>
      </c>
      <c r="AS25" s="253">
        <f>IF(Employee!$F$206&gt;A25,0,IF(Employee!$F$208&lt;A25,0,IF(Employee!$S$211&lt;=A25,0,IF(Employee!$S$210&lt;Employee!$F$206,0,Employee!$M$210))))</f>
        <v>0</v>
      </c>
      <c r="AT25" s="253">
        <f>IF(Employee!$F$206&gt;A25,0,IF(Employee!$F$208&lt;A25,0,IF(Employee!$S$212&lt;=A25,0,IF(Employee!$S$211&lt;Employee!$F$206,0,Employee!$M$211))))</f>
        <v>0</v>
      </c>
      <c r="AU25" s="253">
        <f>IF(Employee!$F$206&gt;A25,0,IF(Employee!$F$208&lt;A25,0,IF(Employee!$S$212&lt;Employee!$F$206,0,Employee!$M$212)))</f>
        <v>0</v>
      </c>
      <c r="AV25" s="253">
        <f t="shared" si="7"/>
        <v>0</v>
      </c>
      <c r="AX25" s="253">
        <f>IF(Employee!$F$232&gt;A25,0,IF(Employee!$F$234&lt;A25,0,IF(Employee!$S$236&lt;=A25,0,IF(Employee!$S$235&lt;Employee!$F$232,0,Employee!$M$235))))</f>
        <v>0</v>
      </c>
      <c r="AY25" s="253">
        <f>IF(Employee!$F$232&gt;A25,0,IF(Employee!$F$234&lt;A25,0,IF(Employee!$S$237&lt;=A25,0,IF(Employee!$S$236&lt;Employee!$F$232,0,Employee!$M$236))))</f>
        <v>0</v>
      </c>
      <c r="AZ25" s="253">
        <f>IF(Employee!$F$232&gt;A25,0,IF(Employee!$F$234&lt;A25,0,IF(Employee!$S$238&lt;=A25,0,IF(Employee!$S$237&lt;Employee!$F$232,0,Employee!$M$237))))</f>
        <v>0</v>
      </c>
      <c r="BA25" s="253">
        <f>IF(Employee!$F$232&gt;A25,0,IF(Employee!$F$234&lt;A25,0,IF(Employee!$S$238&lt;Employee!$F$232,0,Employee!$M$238)))</f>
        <v>0</v>
      </c>
      <c r="BB25" s="253">
        <f t="shared" si="8"/>
        <v>0</v>
      </c>
      <c r="BD25" s="253">
        <f>IF(Employee!$F$258&gt;A25,0,IF(Employee!$F$260&lt;A25,0,IF(Employee!$S$262&lt;=A25,0,IF(Employee!$S$261&lt;Employee!$F$258,0,Employee!$M$261))))</f>
        <v>0</v>
      </c>
      <c r="BE25" s="253">
        <f>IF(Employee!$F$258&gt;A25,0,IF(Employee!$F$260&lt;A25,0,IF(Employee!$S$263&lt;=A25,0,IF(Employee!$S$262&lt;Employee!$F$258,0,Employee!$M$262))))</f>
        <v>0</v>
      </c>
      <c r="BF25" s="253">
        <f>IF(Employee!$F$258&gt;A25,0,IF(Employee!$F$260&lt;A25,0,IF(Employee!$S$264&lt;=A25,0,IF(Employee!$S$263&lt;Employee!$F$258,0,Employee!$M$263))))</f>
        <v>0</v>
      </c>
      <c r="BG25" s="253">
        <f>IF(Employee!$F$258&gt;A25,0,IF(Employee!$F$260&lt;A25,0,IF(Employee!$S$264&lt;Employee!$F$258,0,Employee!$M$264)))</f>
        <v>0</v>
      </c>
      <c r="BH25" s="253">
        <f t="shared" si="9"/>
        <v>0</v>
      </c>
      <c r="BJ25" s="253">
        <f>IF(Employee!$F$284&gt;A25,0,IF(Employee!$F$286&lt;A25,0,IF(Employee!$S$288&lt;=A25,0,IF(Employee!$S$287&lt;Employee!$F$284,0,Employee!$M$287))))</f>
        <v>0</v>
      </c>
      <c r="BK25" s="253">
        <f>IF(Employee!$F$284&gt;A25,0,IF(Employee!$F$286&lt;A25,0,IF(Employee!$S$289&lt;=A25,0,IF(Employee!$S$288&lt;Employee!$F$284,0,Employee!$M$288))))</f>
        <v>0</v>
      </c>
      <c r="BL25" s="253">
        <f>IF(Employee!$F$284&gt;A25,0,IF(Employee!$F$286&lt;A25,0,IF(Employee!$S$290&lt;=A25,0,IF(Employee!$S$289&lt;Employee!$F$284,0,Employee!$M$289))))</f>
        <v>0</v>
      </c>
      <c r="BM25" s="253">
        <f>IF(Employee!$F$284&gt;A25,0,IF(Employee!$F$286&lt;A25,0,IF(Employee!$S$290&lt;Employee!$F$284,0,Employee!$M$290)))</f>
        <v>0</v>
      </c>
      <c r="BN25" s="253">
        <f t="shared" si="10"/>
        <v>0</v>
      </c>
      <c r="BP25" s="253">
        <f>IF(Employee!$F$310&gt;A25,0,IF(Employee!$F$312&lt;A25,0,IF(Employee!$S$314&lt;=A25,0,IF(Employee!$S$313&lt;Employee!$F$310,0,Employee!$M$313))))</f>
        <v>0</v>
      </c>
      <c r="BQ25" s="253">
        <f>IF(Employee!$F$310&gt;A25,0,IF(Employee!$F$312&lt;A25,0,IF(Employee!$S$315&lt;=A25,0,IF(Employee!$S$314&lt;Employee!$F$310,0,Employee!$M$314))))</f>
        <v>0</v>
      </c>
      <c r="BR25" s="253">
        <f>IF(Employee!$F$310&gt;A25,0,IF(Employee!$F$312&lt;A25,0,IF(Employee!$S$316&lt;=A25,0,IF(Employee!$S$315&lt;Employee!$F$310,0,Employee!$M$315))))</f>
        <v>0</v>
      </c>
      <c r="BS25" s="253">
        <f>IF(Employee!$F$310&gt;A25,0,IF(Employee!$F$312&lt;A25,0,IF(Employee!$S$316&lt;Employee!$F$310,0,Employee!$M$316)))</f>
        <v>0</v>
      </c>
      <c r="BT25" s="253">
        <f t="shared" si="11"/>
        <v>0</v>
      </c>
      <c r="BV25" s="253">
        <f>IF(Employee!$F$336&gt;A25,0,IF(Employee!$F$338&lt;A25,0,IF(Employee!$S$340&lt;=A25,0,IF(Employee!$S$339&lt;Employee!$F$336,0,Employee!$M$339))))</f>
        <v>0</v>
      </c>
      <c r="BW25" s="253">
        <f>IF(Employee!$F$336&gt;A25,0,IF(Employee!$F$338&lt;A25,0,IF(Employee!$S$341&lt;=A25,0,IF(Employee!$S$340&lt;Employee!$F$336,0,Employee!$M$340))))</f>
        <v>0</v>
      </c>
      <c r="BX25" s="253">
        <f>IF(Employee!$F$336&gt;A25,0,IF(Employee!$F$338&lt;A25,0,IF(Employee!$S$342&lt;=A25,0,IF(Employee!$S$341&lt;Employee!$F$336,0,Employee!$M$341))))</f>
        <v>0</v>
      </c>
      <c r="BY25" s="253">
        <f>IF(Employee!$F$336&gt;A25,0,IF(Employee!$F$338&lt;A25,0,IF(Employee!$S$342&lt;Employee!$F$336,0,Employee!$M$342)))</f>
        <v>0</v>
      </c>
      <c r="BZ25" s="253">
        <f t="shared" si="12"/>
        <v>0</v>
      </c>
      <c r="CB25" s="253">
        <f>IF(Employee!$F$362&gt;A25,0,IF(Employee!$F$364&lt;A25,0,IF(Employee!$S$366&lt;=A25,0,IF(Employee!$S$365&lt;Employee!$F$362,0,Employee!$M$365))))</f>
        <v>0</v>
      </c>
      <c r="CC25" s="253">
        <f>IF(Employee!$F$362&gt;A25,0,IF(Employee!$F$364&lt;A25,0,IF(Employee!$S$367&lt;=A25,0,IF(Employee!$S$366&lt;Employee!$F$362,0,Employee!$M$366))))</f>
        <v>0</v>
      </c>
      <c r="CD25" s="253">
        <f>IF(Employee!$F$362&gt;A25,0,IF(Employee!$F$364&lt;A25,0,IF(Employee!$S$368&lt;=A25,0,IF(Employee!$S$367&lt;Employee!$F$362,0,Employee!$M$367))))</f>
        <v>0</v>
      </c>
      <c r="CE25" s="253">
        <f>IF(Employee!$F$362&gt;A25,0,IF(Employee!$F$364&lt;A25,0,IF(Employee!$S$368&lt;Employee!$F$362,0,Employee!$M$368)))</f>
        <v>0</v>
      </c>
      <c r="CF25" s="253">
        <f t="shared" si="13"/>
        <v>0</v>
      </c>
      <c r="CH25" s="253">
        <f>IF(Employee!$F$388&gt;A25,0,IF(Employee!$F$390&lt;A25,0,IF(Employee!$S$392&lt;=A25,0,IF(Employee!$S$391&lt;Employee!$F$388,0,Employee!$M$391))))</f>
        <v>0</v>
      </c>
      <c r="CI25" s="253">
        <f>IF(Employee!$F$388&gt;A25,0,IF(Employee!$F$390&lt;A25,0,IF(Employee!$S$393&lt;=A25,0,IF(Employee!$S$392&lt;Employee!$F$388,0,Employee!$M$392))))</f>
        <v>0</v>
      </c>
      <c r="CJ25" s="253">
        <f>IF(Employee!$F$388&gt;A25,0,IF(Employee!$F$390&lt;A25,0,IF(Employee!$S$394&lt;=A25,0,IF(Employee!$S$393&lt;Employee!$F$388,0,Employee!$M$393))))</f>
        <v>0</v>
      </c>
      <c r="CK25" s="253">
        <f>IF(Employee!$F$388&gt;A25,0,IF(Employee!$F$390&lt;A25,0,IF(Employee!$S$394&lt;Employee!$F$388,0,Employee!$M$394)))</f>
        <v>0</v>
      </c>
      <c r="CL25" s="253">
        <f t="shared" si="14"/>
        <v>0</v>
      </c>
      <c r="CN25" s="253">
        <f>IF(Employee!$F$414&gt;A25,0,IF(Employee!$F$416&lt;A25,0,IF(Employee!$S$418&lt;=A25,0,IF(Employee!$S$417&lt;Employee!$F$414,0,Employee!$M$417))))</f>
        <v>0</v>
      </c>
      <c r="CO25" s="253">
        <f>IF(Employee!$F$414&gt;A25,0,IF(Employee!$F$416&lt;A25,0,IF(Employee!$S$419&lt;=A25,0,IF(Employee!$S$418&lt;Employee!$F$414,0,Employee!$M$418))))</f>
        <v>0</v>
      </c>
      <c r="CP25" s="253">
        <f>IF(Employee!$F$414&gt;A25,0,IF(Employee!$F$416&lt;A25,0,IF(Employee!$S$420&lt;=A25,0,IF(Employee!$S$419&lt;Employee!$F$414,0,Employee!$M$419))))</f>
        <v>0</v>
      </c>
      <c r="CQ25" s="253">
        <f>IF(Employee!$F$414&gt;A25,0,IF(Employee!$F$416&lt;A25,0,IF(Employee!$S$420&lt;Employee!$F$414,0,Employee!$M$420)))</f>
        <v>0</v>
      </c>
      <c r="CR25" s="253">
        <f t="shared" si="15"/>
        <v>0</v>
      </c>
      <c r="CT25" s="253">
        <f>IF(Employee!$F$440&gt;A25,0,IF(Employee!$F$442&lt;A25,0,IF(Employee!$S$444&lt;=A25,0,IF(Employee!$S$443&lt;Employee!$F$440,0,Employee!$M$443))))</f>
        <v>0</v>
      </c>
      <c r="CU25" s="253">
        <f>IF(Employee!$F$440&gt;A25,0,IF(Employee!$F$442&lt;A25,0,IF(Employee!$S$445&lt;=A25,0,IF(Employee!$S$444&lt;Employee!$F$440,0,Employee!$M$444))))</f>
        <v>0</v>
      </c>
      <c r="CV25" s="253">
        <f>IF(Employee!$F$440&gt;A25,0,IF(Employee!$F$442&lt;A25,0,IF(Employee!$S$446&lt;=A25,0,IF(Employee!$S$445&lt;Employee!$F$440,0,Employee!$M$445))))</f>
        <v>0</v>
      </c>
      <c r="CW25" s="253">
        <f>IF(Employee!$F$440&gt;A25,0,IF(Employee!$F$442&lt;A25,0,IF(Employee!$S$446&lt;Employee!$F$440,0,Employee!$M$446)))</f>
        <v>0</v>
      </c>
      <c r="CX25" s="253">
        <f t="shared" si="16"/>
        <v>0</v>
      </c>
      <c r="CZ25" s="253">
        <f>IF(Employee!$F$466&gt;A25,0,IF(Employee!$F$468&lt;A25,0,IF(Employee!$S$470&lt;=A25,0,IF(Employee!$S$469&lt;Employee!$F$466,0,Employee!$M$469))))</f>
        <v>0</v>
      </c>
      <c r="DA25" s="253">
        <f>IF(Employee!$F$466&gt;A25,0,IF(Employee!$F$468&lt;A25,0,IF(Employee!$S$471&lt;=A25,0,IF(Employee!$S$470&lt;Employee!$F$466,0,Employee!$M$470))))</f>
        <v>0</v>
      </c>
      <c r="DB25" s="253">
        <f>IF(Employee!$F$466&gt;A25,0,IF(Employee!$F$468&lt;A25,0,IF(Employee!$S$472&lt;=A25,0,IF(Employee!$S$471&lt;Employee!$F$466,0,Employee!$M$471))))</f>
        <v>0</v>
      </c>
      <c r="DC25" s="253">
        <f>IF(Employee!$F$466&gt;A25,0,IF(Employee!$F$468&lt;A25,0,IF(Employee!$S$472&lt;Employee!$F$466,0,Employee!$M$472)))</f>
        <v>0</v>
      </c>
      <c r="DD25" s="253">
        <f t="shared" si="17"/>
        <v>0</v>
      </c>
      <c r="DF25" s="253">
        <f>IF(Employee!$F$492&gt;A25,0,IF(Employee!$F$494&lt;A25,0,IF(Employee!$S$496&lt;=A25,0,IF(Employee!$S$495&lt;Employee!$F$492,0,Employee!$M$495))))</f>
        <v>0</v>
      </c>
      <c r="DG25" s="253">
        <f>IF(Employee!$F$492&gt;A25,0,IF(Employee!$F$494&lt;A25,0,IF(Employee!$S$497&lt;=A25,0,IF(Employee!$S$496&lt;Employee!$F$492,0,Employee!$M$496))))</f>
        <v>0</v>
      </c>
      <c r="DH25" s="253">
        <f>IF(Employee!$F$492&gt;A25,0,IF(Employee!$F$494&lt;A25,0,IF(Employee!$S$498&lt;=A25,0,IF(Employee!$S$497&lt;Employee!$F$492,0,Employee!$M$497))))</f>
        <v>0</v>
      </c>
      <c r="DI25" s="253">
        <f>IF(Employee!$F$492&gt;A25,0,IF(Employee!$F$494&lt;A25,0,IF(Employee!$S$498&lt;Employee!$F$492,0,Employee!$M$498)))</f>
        <v>0</v>
      </c>
      <c r="DJ25" s="253">
        <f t="shared" si="18"/>
        <v>0</v>
      </c>
      <c r="DL25" s="253">
        <f>IF(Employee!$F$518&gt;A25,0,IF(Employee!$F$520&lt;A25,0,IF(Employee!$S$522&lt;=A25,0,IF(Employee!$S$521&lt;Employee!$F$518,0,Employee!$M$521))))</f>
        <v>0</v>
      </c>
      <c r="DM25" s="253">
        <f>IF(Employee!$F$518&gt;A25,0,IF(Employee!$F$520&lt;A25,0,IF(Employee!$S$523&lt;=A25,0,IF(Employee!$S$522&lt;Employee!$F$518,0,Employee!$M$522))))</f>
        <v>0</v>
      </c>
      <c r="DN25" s="253">
        <f>IF(Employee!$F$518&gt;A25,0,IF(Employee!$F$520&lt;A25,0,IF(Employee!$S$524&lt;=A25,0,IF(Employee!$S$523&lt;Employee!$F$518,0,Employee!$M$523))))</f>
        <v>0</v>
      </c>
      <c r="DO25" s="253">
        <f>IF(Employee!$F$518&gt;A25,0,IF(Employee!$F$520&lt;A25,0,IF(Employee!$S$524&lt;Employee!$F$518,0,Employee!$M$524)))</f>
        <v>0</v>
      </c>
      <c r="DP25" s="253">
        <f t="shared" si="19"/>
        <v>0</v>
      </c>
    </row>
    <row r="26" spans="1:120" x14ac:dyDescent="0.2">
      <c r="A26" s="253">
        <v>25</v>
      </c>
      <c r="B26" s="253">
        <f>IF(Employee!$F$24&gt;A26,0,IF(Employee!$F$26&lt;A26,0,IF(Employee!$S$28&lt;=A26,0,IF(Employee!$S$27&lt;Employee!$F$24,0,Employee!$M$27))))</f>
        <v>0</v>
      </c>
      <c r="C26" s="253">
        <f>IF(Employee!$F$24&gt;A26,0,IF(Employee!$F$26&lt;A26,0,IF(Employee!$S$29&lt;=A26,0,IF(Employee!$S$28&lt;Employee!$F$24,0,Employee!$M$28))))</f>
        <v>0</v>
      </c>
      <c r="D26" s="253">
        <f>IF(Employee!$F$24&gt;A26,0,IF(Employee!$F$26&lt;A26,0,IF(Employee!$S$30&lt;=A26,0,IF(Employee!$S$29&lt;Employee!$F$24,0,Employee!$M$29))))</f>
        <v>0</v>
      </c>
      <c r="E26" s="253">
        <f>IF(Employee!$F$24&gt;A26,0,IF(Employee!$F$26&lt;A26,0,IF(Employee!$S$30&lt;Employee!$F$24,0,Employee!$M$30)))</f>
        <v>0</v>
      </c>
      <c r="F26" s="253">
        <f t="shared" si="0"/>
        <v>0</v>
      </c>
      <c r="H26" s="253">
        <f>IF(Employee!$F$50&gt;A26,0,IF(Employee!$F$52&lt;A26,0,IF(Employee!$S$54&lt;=A26,0,IF(Employee!$S$53&lt;Employee!$F$50,0,Employee!$M$53))))</f>
        <v>0</v>
      </c>
      <c r="I26" s="253">
        <f>IF(Employee!$F$50&gt;A26,0,IF(Employee!$F$52&lt;A26,0,IF(Employee!$S$55&lt;=A26,0,IF(Employee!$S$54&lt;Employee!$F$50,0,Employee!$M$54))))</f>
        <v>0</v>
      </c>
      <c r="J26" s="253">
        <f>IF(Employee!$F$50&gt;A26,0,IF(Employee!$F$52&lt;A26,0,IF(Employee!$S$56&lt;=A26,0,IF(Employee!$S$55&lt;Employee!$F$50,0,Employee!$M$55))))</f>
        <v>0</v>
      </c>
      <c r="K26" s="253">
        <f>IF(Employee!$F$50&gt;A26,0,IF(Employee!$F$52&lt;A26,0,IF(Employee!$S$56&lt;Employee!$F$50,0,Employee!$M$56)))</f>
        <v>0</v>
      </c>
      <c r="L26" s="253">
        <f t="shared" si="1"/>
        <v>0</v>
      </c>
      <c r="N26" s="253">
        <f>IF(Employee!$F$76&gt;A26,0,IF(Employee!$F$78&lt;A26,0,IF(Employee!$S$80&lt;=A26,0,IF(Employee!$S$79&lt;Employee!$F$76,0,Employee!$M$79))))</f>
        <v>0</v>
      </c>
      <c r="O26" s="253">
        <f>IF(Employee!$F$76&gt;A26,0,IF(Employee!$F$78&lt;A26,0,IF(Employee!$S$81&lt;=A26,0,IF(Employee!$S$80&lt;Employee!$F$76,0,Employee!$M$80))))</f>
        <v>0</v>
      </c>
      <c r="P26" s="253">
        <f>IF(Employee!$F$76&gt;A26,0,IF(Employee!$F$78&lt;A26,0,IF(Employee!$S$82&lt;=A26,0,IF(Employee!$S$81&lt;Employee!$F$76,0,Employee!$M$81))))</f>
        <v>0</v>
      </c>
      <c r="Q26" s="253">
        <f>IF(Employee!$F$76&gt;A26,0,IF(Employee!$F$78&lt;A26,0,IF(Employee!$S$82&lt;Employee!$F$76,0,Employee!$M$82)))</f>
        <v>0</v>
      </c>
      <c r="R26" s="253">
        <f t="shared" si="2"/>
        <v>0</v>
      </c>
      <c r="T26" s="253">
        <f>IF(Employee!$F$102&gt;A26,0,IF(Employee!$F$104&lt;A26,0,IF(Employee!$S$106&lt;=A26,0,IF(Employee!$S$105&lt;Employee!$F$102,0,Employee!$M$105))))</f>
        <v>0</v>
      </c>
      <c r="U26" s="253">
        <f>IF(Employee!$F$102&gt;A26,0,IF(Employee!$F$104&lt;A26,0,IF(Employee!$S$107&lt;=A26,0,IF(Employee!$S$106&lt;Employee!$F$102,0,Employee!$M$106))))</f>
        <v>0</v>
      </c>
      <c r="V26" s="253">
        <f>IF(Employee!$F$102&gt;A26,0,IF(Employee!$F$104&lt;A26,0,IF(Employee!$S$108&lt;=A26,0,IF(Employee!$S$107&lt;Employee!$F$102,0,Employee!$M$107))))</f>
        <v>0</v>
      </c>
      <c r="W26" s="253">
        <f>IF(Employee!$F$102&gt;A26,0,IF(Employee!$F$104&lt;A26,0,IF(Employee!$S$108&lt;Employee!$F$102,0,Employee!$M$108)))</f>
        <v>0</v>
      </c>
      <c r="X26" s="253">
        <f t="shared" si="3"/>
        <v>0</v>
      </c>
      <c r="Z26" s="253">
        <f>IF(Employee!$F$128&gt;A26,0,IF(Employee!$F$130&lt;A26,0,IF(Employee!$S$132&lt;=A26,0,IF(Employee!$S$131&lt;Employee!$F$128,0,Employee!$M$131))))</f>
        <v>0</v>
      </c>
      <c r="AA26" s="253">
        <f>IF(Employee!$F$128&gt;A26,0,IF(Employee!$F$130&lt;A26,0,IF(Employee!$S$133&lt;=A26,0,IF(Employee!$S$132&lt;Employee!$F$128,0,Employee!$M$132))))</f>
        <v>0</v>
      </c>
      <c r="AB26" s="253">
        <f>IF(Employee!$F$128&gt;A26,0,IF(Employee!$F$130&lt;A26,0,IF(Employee!$S$134&lt;=A26,0,IF(Employee!$S$133&lt;Employee!$F$128,0,Employee!$M$133))))</f>
        <v>0</v>
      </c>
      <c r="AC26" s="253">
        <f>IF(Employee!$F$128&gt;A26,0,IF(Employee!$F$130&lt;A26,0,IF(Employee!$S$134&lt;Employee!$F$128,0,Employee!$M$134)))</f>
        <v>0</v>
      </c>
      <c r="AD26" s="253">
        <f t="shared" si="4"/>
        <v>0</v>
      </c>
      <c r="AF26" s="253">
        <f>IF(Employee!$F$154&gt;A26,0,IF(Employee!$F$156&lt;A26,0,IF(Employee!$S$158&lt;=A26,0,IF(Employee!$S$157&lt;Employee!$F$154,0,Employee!$M$157))))</f>
        <v>0</v>
      </c>
      <c r="AG26" s="253">
        <f>IF(Employee!$F$154&gt;A26,0,IF(Employee!$F$156&lt;A26,0,IF(Employee!$S$159&lt;=A26,0,IF(Employee!$S$158&lt;Employee!$F$154,0,Employee!$M$158))))</f>
        <v>0</v>
      </c>
      <c r="AH26" s="253">
        <f>IF(Employee!$F$154&gt;A26,0,IF(Employee!$F$156&lt;A26,0,IF(Employee!$S$160&lt;=A26,0,IF(Employee!$S$159&lt;Employee!$F$154,0,Employee!$M$159))))</f>
        <v>0</v>
      </c>
      <c r="AI26" s="253">
        <f>IF(Employee!$F$154&gt;A26,0,IF(Employee!$F$156&lt;A26,0,IF(Employee!$S$160&lt;Employee!$F$154,0,Employee!$M$160)))</f>
        <v>0</v>
      </c>
      <c r="AJ26" s="253">
        <f t="shared" si="5"/>
        <v>0</v>
      </c>
      <c r="AL26" s="253">
        <f>IF(Employee!$F$180&gt;A26,0,IF(Employee!$F$182&lt;A26,0,IF(Employee!$S$184&lt;=A26,0,IF(Employee!$S$183&lt;Employee!$F$180,0,Employee!$M$183))))</f>
        <v>0</v>
      </c>
      <c r="AM26" s="253">
        <f>IF(Employee!$F$180&gt;A26,0,IF(Employee!$F$182&lt;A26,0,IF(Employee!$S$185&lt;=A26,0,IF(Employee!$S$184&lt;Employee!$F$180,0,Employee!$M$184))))</f>
        <v>0</v>
      </c>
      <c r="AN26" s="253">
        <f>IF(Employee!$F$180&gt;A26,0,IF(Employee!$F$182&lt;A26,0,IF(Employee!$S$186&lt;=A26,0,IF(Employee!$S$185&lt;Employee!$F$180,0,Employee!$M$185))))</f>
        <v>0</v>
      </c>
      <c r="AO26" s="253">
        <f>IF(Employee!$F$180&gt;A26,0,IF(Employee!$F$182&lt;A26,0,IF(Employee!$S$186&lt;Employee!$F$180,0,Employee!$M$186)))</f>
        <v>0</v>
      </c>
      <c r="AP26" s="253">
        <f t="shared" si="6"/>
        <v>0</v>
      </c>
      <c r="AR26" s="253">
        <f>IF(Employee!$F$206&gt;A26,0,IF(Employee!$F$208&lt;A26,0,IF(Employee!$S$210&lt;=A26,0,IF(Employee!$S$209&lt;Employee!$F$206,0,Employee!$M$209))))</f>
        <v>0</v>
      </c>
      <c r="AS26" s="253">
        <f>IF(Employee!$F$206&gt;A26,0,IF(Employee!$F$208&lt;A26,0,IF(Employee!$S$211&lt;=A26,0,IF(Employee!$S$210&lt;Employee!$F$206,0,Employee!$M$210))))</f>
        <v>0</v>
      </c>
      <c r="AT26" s="253">
        <f>IF(Employee!$F$206&gt;A26,0,IF(Employee!$F$208&lt;A26,0,IF(Employee!$S$212&lt;=A26,0,IF(Employee!$S$211&lt;Employee!$F$206,0,Employee!$M$211))))</f>
        <v>0</v>
      </c>
      <c r="AU26" s="253">
        <f>IF(Employee!$F$206&gt;A26,0,IF(Employee!$F$208&lt;A26,0,IF(Employee!$S$212&lt;Employee!$F$206,0,Employee!$M$212)))</f>
        <v>0</v>
      </c>
      <c r="AV26" s="253">
        <f t="shared" si="7"/>
        <v>0</v>
      </c>
      <c r="AX26" s="253">
        <f>IF(Employee!$F$232&gt;A26,0,IF(Employee!$F$234&lt;A26,0,IF(Employee!$S$236&lt;=A26,0,IF(Employee!$S$235&lt;Employee!$F$232,0,Employee!$M$235))))</f>
        <v>0</v>
      </c>
      <c r="AY26" s="253">
        <f>IF(Employee!$F$232&gt;A26,0,IF(Employee!$F$234&lt;A26,0,IF(Employee!$S$237&lt;=A26,0,IF(Employee!$S$236&lt;Employee!$F$232,0,Employee!$M$236))))</f>
        <v>0</v>
      </c>
      <c r="AZ26" s="253">
        <f>IF(Employee!$F$232&gt;A26,0,IF(Employee!$F$234&lt;A26,0,IF(Employee!$S$238&lt;=A26,0,IF(Employee!$S$237&lt;Employee!$F$232,0,Employee!$M$237))))</f>
        <v>0</v>
      </c>
      <c r="BA26" s="253">
        <f>IF(Employee!$F$232&gt;A26,0,IF(Employee!$F$234&lt;A26,0,IF(Employee!$S$238&lt;Employee!$F$232,0,Employee!$M$238)))</f>
        <v>0</v>
      </c>
      <c r="BB26" s="253">
        <f t="shared" si="8"/>
        <v>0</v>
      </c>
      <c r="BD26" s="253">
        <f>IF(Employee!$F$258&gt;A26,0,IF(Employee!$F$260&lt;A26,0,IF(Employee!$S$262&lt;=A26,0,IF(Employee!$S$261&lt;Employee!$F$258,0,Employee!$M$261))))</f>
        <v>0</v>
      </c>
      <c r="BE26" s="253">
        <f>IF(Employee!$F$258&gt;A26,0,IF(Employee!$F$260&lt;A26,0,IF(Employee!$S$263&lt;=A26,0,IF(Employee!$S$262&lt;Employee!$F$258,0,Employee!$M$262))))</f>
        <v>0</v>
      </c>
      <c r="BF26" s="253">
        <f>IF(Employee!$F$258&gt;A26,0,IF(Employee!$F$260&lt;A26,0,IF(Employee!$S$264&lt;=A26,0,IF(Employee!$S$263&lt;Employee!$F$258,0,Employee!$M$263))))</f>
        <v>0</v>
      </c>
      <c r="BG26" s="253">
        <f>IF(Employee!$F$258&gt;A26,0,IF(Employee!$F$260&lt;A26,0,IF(Employee!$S$264&lt;Employee!$F$258,0,Employee!$M$264)))</f>
        <v>0</v>
      </c>
      <c r="BH26" s="253">
        <f t="shared" si="9"/>
        <v>0</v>
      </c>
      <c r="BJ26" s="253">
        <f>IF(Employee!$F$284&gt;A26,0,IF(Employee!$F$286&lt;A26,0,IF(Employee!$S$288&lt;=A26,0,IF(Employee!$S$287&lt;Employee!$F$284,0,Employee!$M$287))))</f>
        <v>0</v>
      </c>
      <c r="BK26" s="253">
        <f>IF(Employee!$F$284&gt;A26,0,IF(Employee!$F$286&lt;A26,0,IF(Employee!$S$289&lt;=A26,0,IF(Employee!$S$288&lt;Employee!$F$284,0,Employee!$M$288))))</f>
        <v>0</v>
      </c>
      <c r="BL26" s="253">
        <f>IF(Employee!$F$284&gt;A26,0,IF(Employee!$F$286&lt;A26,0,IF(Employee!$S$290&lt;=A26,0,IF(Employee!$S$289&lt;Employee!$F$284,0,Employee!$M$289))))</f>
        <v>0</v>
      </c>
      <c r="BM26" s="253">
        <f>IF(Employee!$F$284&gt;A26,0,IF(Employee!$F$286&lt;A26,0,IF(Employee!$S$290&lt;Employee!$F$284,0,Employee!$M$290)))</f>
        <v>0</v>
      </c>
      <c r="BN26" s="253">
        <f t="shared" si="10"/>
        <v>0</v>
      </c>
      <c r="BP26" s="253">
        <f>IF(Employee!$F$310&gt;A26,0,IF(Employee!$F$312&lt;A26,0,IF(Employee!$S$314&lt;=A26,0,IF(Employee!$S$313&lt;Employee!$F$310,0,Employee!$M$313))))</f>
        <v>0</v>
      </c>
      <c r="BQ26" s="253">
        <f>IF(Employee!$F$310&gt;A26,0,IF(Employee!$F$312&lt;A26,0,IF(Employee!$S$315&lt;=A26,0,IF(Employee!$S$314&lt;Employee!$F$310,0,Employee!$M$314))))</f>
        <v>0</v>
      </c>
      <c r="BR26" s="253">
        <f>IF(Employee!$F$310&gt;A26,0,IF(Employee!$F$312&lt;A26,0,IF(Employee!$S$316&lt;=A26,0,IF(Employee!$S$315&lt;Employee!$F$310,0,Employee!$M$315))))</f>
        <v>0</v>
      </c>
      <c r="BS26" s="253">
        <f>IF(Employee!$F$310&gt;A26,0,IF(Employee!$F$312&lt;A26,0,IF(Employee!$S$316&lt;Employee!$F$310,0,Employee!$M$316)))</f>
        <v>0</v>
      </c>
      <c r="BT26" s="253">
        <f t="shared" si="11"/>
        <v>0</v>
      </c>
      <c r="BV26" s="253">
        <f>IF(Employee!$F$336&gt;A26,0,IF(Employee!$F$338&lt;A26,0,IF(Employee!$S$340&lt;=A26,0,IF(Employee!$S$339&lt;Employee!$F$336,0,Employee!$M$339))))</f>
        <v>0</v>
      </c>
      <c r="BW26" s="253">
        <f>IF(Employee!$F$336&gt;A26,0,IF(Employee!$F$338&lt;A26,0,IF(Employee!$S$341&lt;=A26,0,IF(Employee!$S$340&lt;Employee!$F$336,0,Employee!$M$340))))</f>
        <v>0</v>
      </c>
      <c r="BX26" s="253">
        <f>IF(Employee!$F$336&gt;A26,0,IF(Employee!$F$338&lt;A26,0,IF(Employee!$S$342&lt;=A26,0,IF(Employee!$S$341&lt;Employee!$F$336,0,Employee!$M$341))))</f>
        <v>0</v>
      </c>
      <c r="BY26" s="253">
        <f>IF(Employee!$F$336&gt;A26,0,IF(Employee!$F$338&lt;A26,0,IF(Employee!$S$342&lt;Employee!$F$336,0,Employee!$M$342)))</f>
        <v>0</v>
      </c>
      <c r="BZ26" s="253">
        <f t="shared" si="12"/>
        <v>0</v>
      </c>
      <c r="CB26" s="253">
        <f>IF(Employee!$F$362&gt;A26,0,IF(Employee!$F$364&lt;A26,0,IF(Employee!$S$366&lt;=A26,0,IF(Employee!$S$365&lt;Employee!$F$362,0,Employee!$M$365))))</f>
        <v>0</v>
      </c>
      <c r="CC26" s="253">
        <f>IF(Employee!$F$362&gt;A26,0,IF(Employee!$F$364&lt;A26,0,IF(Employee!$S$367&lt;=A26,0,IF(Employee!$S$366&lt;Employee!$F$362,0,Employee!$M$366))))</f>
        <v>0</v>
      </c>
      <c r="CD26" s="253">
        <f>IF(Employee!$F$362&gt;A26,0,IF(Employee!$F$364&lt;A26,0,IF(Employee!$S$368&lt;=A26,0,IF(Employee!$S$367&lt;Employee!$F$362,0,Employee!$M$367))))</f>
        <v>0</v>
      </c>
      <c r="CE26" s="253">
        <f>IF(Employee!$F$362&gt;A26,0,IF(Employee!$F$364&lt;A26,0,IF(Employee!$S$368&lt;Employee!$F$362,0,Employee!$M$368)))</f>
        <v>0</v>
      </c>
      <c r="CF26" s="253">
        <f t="shared" si="13"/>
        <v>0</v>
      </c>
      <c r="CH26" s="253">
        <f>IF(Employee!$F$388&gt;A26,0,IF(Employee!$F$390&lt;A26,0,IF(Employee!$S$392&lt;=A26,0,IF(Employee!$S$391&lt;Employee!$F$388,0,Employee!$M$391))))</f>
        <v>0</v>
      </c>
      <c r="CI26" s="253">
        <f>IF(Employee!$F$388&gt;A26,0,IF(Employee!$F$390&lt;A26,0,IF(Employee!$S$393&lt;=A26,0,IF(Employee!$S$392&lt;Employee!$F$388,0,Employee!$M$392))))</f>
        <v>0</v>
      </c>
      <c r="CJ26" s="253">
        <f>IF(Employee!$F$388&gt;A26,0,IF(Employee!$F$390&lt;A26,0,IF(Employee!$S$394&lt;=A26,0,IF(Employee!$S$393&lt;Employee!$F$388,0,Employee!$M$393))))</f>
        <v>0</v>
      </c>
      <c r="CK26" s="253">
        <f>IF(Employee!$F$388&gt;A26,0,IF(Employee!$F$390&lt;A26,0,IF(Employee!$S$394&lt;Employee!$F$388,0,Employee!$M$394)))</f>
        <v>0</v>
      </c>
      <c r="CL26" s="253">
        <f t="shared" si="14"/>
        <v>0</v>
      </c>
      <c r="CN26" s="253">
        <f>IF(Employee!$F$414&gt;A26,0,IF(Employee!$F$416&lt;A26,0,IF(Employee!$S$418&lt;=A26,0,IF(Employee!$S$417&lt;Employee!$F$414,0,Employee!$M$417))))</f>
        <v>0</v>
      </c>
      <c r="CO26" s="253">
        <f>IF(Employee!$F$414&gt;A26,0,IF(Employee!$F$416&lt;A26,0,IF(Employee!$S$419&lt;=A26,0,IF(Employee!$S$418&lt;Employee!$F$414,0,Employee!$M$418))))</f>
        <v>0</v>
      </c>
      <c r="CP26" s="253">
        <f>IF(Employee!$F$414&gt;A26,0,IF(Employee!$F$416&lt;A26,0,IF(Employee!$S$420&lt;=A26,0,IF(Employee!$S$419&lt;Employee!$F$414,0,Employee!$M$419))))</f>
        <v>0</v>
      </c>
      <c r="CQ26" s="253">
        <f>IF(Employee!$F$414&gt;A26,0,IF(Employee!$F$416&lt;A26,0,IF(Employee!$S$420&lt;Employee!$F$414,0,Employee!$M$420)))</f>
        <v>0</v>
      </c>
      <c r="CR26" s="253">
        <f t="shared" si="15"/>
        <v>0</v>
      </c>
      <c r="CT26" s="253">
        <f>IF(Employee!$F$440&gt;A26,0,IF(Employee!$F$442&lt;A26,0,IF(Employee!$S$444&lt;=A26,0,IF(Employee!$S$443&lt;Employee!$F$440,0,Employee!$M$443))))</f>
        <v>0</v>
      </c>
      <c r="CU26" s="253">
        <f>IF(Employee!$F$440&gt;A26,0,IF(Employee!$F$442&lt;A26,0,IF(Employee!$S$445&lt;=A26,0,IF(Employee!$S$444&lt;Employee!$F$440,0,Employee!$M$444))))</f>
        <v>0</v>
      </c>
      <c r="CV26" s="253">
        <f>IF(Employee!$F$440&gt;A26,0,IF(Employee!$F$442&lt;A26,0,IF(Employee!$S$446&lt;=A26,0,IF(Employee!$S$445&lt;Employee!$F$440,0,Employee!$M$445))))</f>
        <v>0</v>
      </c>
      <c r="CW26" s="253">
        <f>IF(Employee!$F$440&gt;A26,0,IF(Employee!$F$442&lt;A26,0,IF(Employee!$S$446&lt;Employee!$F$440,0,Employee!$M$446)))</f>
        <v>0</v>
      </c>
      <c r="CX26" s="253">
        <f t="shared" si="16"/>
        <v>0</v>
      </c>
      <c r="CZ26" s="253">
        <f>IF(Employee!$F$466&gt;A26,0,IF(Employee!$F$468&lt;A26,0,IF(Employee!$S$470&lt;=A26,0,IF(Employee!$S$469&lt;Employee!$F$466,0,Employee!$M$469))))</f>
        <v>0</v>
      </c>
      <c r="DA26" s="253">
        <f>IF(Employee!$F$466&gt;A26,0,IF(Employee!$F$468&lt;A26,0,IF(Employee!$S$471&lt;=A26,0,IF(Employee!$S$470&lt;Employee!$F$466,0,Employee!$M$470))))</f>
        <v>0</v>
      </c>
      <c r="DB26" s="253">
        <f>IF(Employee!$F$466&gt;A26,0,IF(Employee!$F$468&lt;A26,0,IF(Employee!$S$472&lt;=A26,0,IF(Employee!$S$471&lt;Employee!$F$466,0,Employee!$M$471))))</f>
        <v>0</v>
      </c>
      <c r="DC26" s="253">
        <f>IF(Employee!$F$466&gt;A26,0,IF(Employee!$F$468&lt;A26,0,IF(Employee!$S$472&lt;Employee!$F$466,0,Employee!$M$472)))</f>
        <v>0</v>
      </c>
      <c r="DD26" s="253">
        <f t="shared" si="17"/>
        <v>0</v>
      </c>
      <c r="DF26" s="253">
        <f>IF(Employee!$F$492&gt;A26,0,IF(Employee!$F$494&lt;A26,0,IF(Employee!$S$496&lt;=A26,0,IF(Employee!$S$495&lt;Employee!$F$492,0,Employee!$M$495))))</f>
        <v>0</v>
      </c>
      <c r="DG26" s="253">
        <f>IF(Employee!$F$492&gt;A26,0,IF(Employee!$F$494&lt;A26,0,IF(Employee!$S$497&lt;=A26,0,IF(Employee!$S$496&lt;Employee!$F$492,0,Employee!$M$496))))</f>
        <v>0</v>
      </c>
      <c r="DH26" s="253">
        <f>IF(Employee!$F$492&gt;A26,0,IF(Employee!$F$494&lt;A26,0,IF(Employee!$S$498&lt;=A26,0,IF(Employee!$S$497&lt;Employee!$F$492,0,Employee!$M$497))))</f>
        <v>0</v>
      </c>
      <c r="DI26" s="253">
        <f>IF(Employee!$F$492&gt;A26,0,IF(Employee!$F$494&lt;A26,0,IF(Employee!$S$498&lt;Employee!$F$492,0,Employee!$M$498)))</f>
        <v>0</v>
      </c>
      <c r="DJ26" s="253">
        <f t="shared" si="18"/>
        <v>0</v>
      </c>
      <c r="DL26" s="253">
        <f>IF(Employee!$F$518&gt;A26,0,IF(Employee!$F$520&lt;A26,0,IF(Employee!$S$522&lt;=A26,0,IF(Employee!$S$521&lt;Employee!$F$518,0,Employee!$M$521))))</f>
        <v>0</v>
      </c>
      <c r="DM26" s="253">
        <f>IF(Employee!$F$518&gt;A26,0,IF(Employee!$F$520&lt;A26,0,IF(Employee!$S$523&lt;=A26,0,IF(Employee!$S$522&lt;Employee!$F$518,0,Employee!$M$522))))</f>
        <v>0</v>
      </c>
      <c r="DN26" s="253">
        <f>IF(Employee!$F$518&gt;A26,0,IF(Employee!$F$520&lt;A26,0,IF(Employee!$S$524&lt;=A26,0,IF(Employee!$S$523&lt;Employee!$F$518,0,Employee!$M$523))))</f>
        <v>0</v>
      </c>
      <c r="DO26" s="253">
        <f>IF(Employee!$F$518&gt;A26,0,IF(Employee!$F$520&lt;A26,0,IF(Employee!$S$524&lt;Employee!$F$518,0,Employee!$M$524)))</f>
        <v>0</v>
      </c>
      <c r="DP26" s="253">
        <f t="shared" si="19"/>
        <v>0</v>
      </c>
    </row>
    <row r="27" spans="1:120" x14ac:dyDescent="0.2">
      <c r="A27" s="253">
        <v>26</v>
      </c>
      <c r="B27" s="253">
        <f>IF(Employee!$F$24&gt;A27,0,IF(Employee!$F$26&lt;A27,0,IF(Employee!$S$28&lt;=A27,0,IF(Employee!$S$27&lt;Employee!$F$24,0,Employee!$M$27))))</f>
        <v>0</v>
      </c>
      <c r="C27" s="253">
        <f>IF(Employee!$F$24&gt;A27,0,IF(Employee!$F$26&lt;A27,0,IF(Employee!$S$29&lt;=A27,0,IF(Employee!$S$28&lt;Employee!$F$24,0,Employee!$M$28))))</f>
        <v>0</v>
      </c>
      <c r="D27" s="253">
        <f>IF(Employee!$F$24&gt;A27,0,IF(Employee!$F$26&lt;A27,0,IF(Employee!$S$30&lt;=A27,0,IF(Employee!$S$29&lt;Employee!$F$24,0,Employee!$M$29))))</f>
        <v>0</v>
      </c>
      <c r="E27" s="253">
        <f>IF(Employee!$F$24&gt;A27,0,IF(Employee!$F$26&lt;A27,0,IF(Employee!$S$30&lt;Employee!$F$24,0,Employee!$M$30)))</f>
        <v>0</v>
      </c>
      <c r="F27" s="253">
        <f t="shared" si="0"/>
        <v>0</v>
      </c>
      <c r="H27" s="253">
        <f>IF(Employee!$F$50&gt;A27,0,IF(Employee!$F$52&lt;A27,0,IF(Employee!$S$54&lt;=A27,0,IF(Employee!$S$53&lt;Employee!$F$50,0,Employee!$M$53))))</f>
        <v>0</v>
      </c>
      <c r="I27" s="253">
        <f>IF(Employee!$F$50&gt;A27,0,IF(Employee!$F$52&lt;A27,0,IF(Employee!$S$55&lt;=A27,0,IF(Employee!$S$54&lt;Employee!$F$50,0,Employee!$M$54))))</f>
        <v>0</v>
      </c>
      <c r="J27" s="253">
        <f>IF(Employee!$F$50&gt;A27,0,IF(Employee!$F$52&lt;A27,0,IF(Employee!$S$56&lt;=A27,0,IF(Employee!$S$55&lt;Employee!$F$50,0,Employee!$M$55))))</f>
        <v>0</v>
      </c>
      <c r="K27" s="253">
        <f>IF(Employee!$F$50&gt;A27,0,IF(Employee!$F$52&lt;A27,0,IF(Employee!$S$56&lt;Employee!$F$50,0,Employee!$M$56)))</f>
        <v>0</v>
      </c>
      <c r="L27" s="253">
        <f t="shared" si="1"/>
        <v>0</v>
      </c>
      <c r="N27" s="253">
        <f>IF(Employee!$F$76&gt;A27,0,IF(Employee!$F$78&lt;A27,0,IF(Employee!$S$80&lt;=A27,0,IF(Employee!$S$79&lt;Employee!$F$76,0,Employee!$M$79))))</f>
        <v>0</v>
      </c>
      <c r="O27" s="253">
        <f>IF(Employee!$F$76&gt;A27,0,IF(Employee!$F$78&lt;A27,0,IF(Employee!$S$81&lt;=A27,0,IF(Employee!$S$80&lt;Employee!$F$76,0,Employee!$M$80))))</f>
        <v>0</v>
      </c>
      <c r="P27" s="253">
        <f>IF(Employee!$F$76&gt;A27,0,IF(Employee!$F$78&lt;A27,0,IF(Employee!$S$82&lt;=A27,0,IF(Employee!$S$81&lt;Employee!$F$76,0,Employee!$M$81))))</f>
        <v>0</v>
      </c>
      <c r="Q27" s="253">
        <f>IF(Employee!$F$76&gt;A27,0,IF(Employee!$F$78&lt;A27,0,IF(Employee!$S$82&lt;Employee!$F$76,0,Employee!$M$82)))</f>
        <v>0</v>
      </c>
      <c r="R27" s="253">
        <f t="shared" si="2"/>
        <v>0</v>
      </c>
      <c r="T27" s="253">
        <f>IF(Employee!$F$102&gt;A27,0,IF(Employee!$F$104&lt;A27,0,IF(Employee!$S$106&lt;=A27,0,IF(Employee!$S$105&lt;Employee!$F$102,0,Employee!$M$105))))</f>
        <v>0</v>
      </c>
      <c r="U27" s="253">
        <f>IF(Employee!$F$102&gt;A27,0,IF(Employee!$F$104&lt;A27,0,IF(Employee!$S$107&lt;=A27,0,IF(Employee!$S$106&lt;Employee!$F$102,0,Employee!$M$106))))</f>
        <v>0</v>
      </c>
      <c r="V27" s="253">
        <f>IF(Employee!$F$102&gt;A27,0,IF(Employee!$F$104&lt;A27,0,IF(Employee!$S$108&lt;=A27,0,IF(Employee!$S$107&lt;Employee!$F$102,0,Employee!$M$107))))</f>
        <v>0</v>
      </c>
      <c r="W27" s="253">
        <f>IF(Employee!$F$102&gt;A27,0,IF(Employee!$F$104&lt;A27,0,IF(Employee!$S$108&lt;Employee!$F$102,0,Employee!$M$108)))</f>
        <v>0</v>
      </c>
      <c r="X27" s="253">
        <f t="shared" si="3"/>
        <v>0</v>
      </c>
      <c r="Z27" s="253">
        <f>IF(Employee!$F$128&gt;A27,0,IF(Employee!$F$130&lt;A27,0,IF(Employee!$S$132&lt;=A27,0,IF(Employee!$S$131&lt;Employee!$F$128,0,Employee!$M$131))))</f>
        <v>0</v>
      </c>
      <c r="AA27" s="253">
        <f>IF(Employee!$F$128&gt;A27,0,IF(Employee!$F$130&lt;A27,0,IF(Employee!$S$133&lt;=A27,0,IF(Employee!$S$132&lt;Employee!$F$128,0,Employee!$M$132))))</f>
        <v>0</v>
      </c>
      <c r="AB27" s="253">
        <f>IF(Employee!$F$128&gt;A27,0,IF(Employee!$F$130&lt;A27,0,IF(Employee!$S$134&lt;=A27,0,IF(Employee!$S$133&lt;Employee!$F$128,0,Employee!$M$133))))</f>
        <v>0</v>
      </c>
      <c r="AC27" s="253">
        <f>IF(Employee!$F$128&gt;A27,0,IF(Employee!$F$130&lt;A27,0,IF(Employee!$S$134&lt;Employee!$F$128,0,Employee!$M$134)))</f>
        <v>0</v>
      </c>
      <c r="AD27" s="253">
        <f t="shared" si="4"/>
        <v>0</v>
      </c>
      <c r="AF27" s="253">
        <f>IF(Employee!$F$154&gt;A27,0,IF(Employee!$F$156&lt;A27,0,IF(Employee!$S$158&lt;=A27,0,IF(Employee!$S$157&lt;Employee!$F$154,0,Employee!$M$157))))</f>
        <v>0</v>
      </c>
      <c r="AG27" s="253">
        <f>IF(Employee!$F$154&gt;A27,0,IF(Employee!$F$156&lt;A27,0,IF(Employee!$S$159&lt;=A27,0,IF(Employee!$S$158&lt;Employee!$F$154,0,Employee!$M$158))))</f>
        <v>0</v>
      </c>
      <c r="AH27" s="253">
        <f>IF(Employee!$F$154&gt;A27,0,IF(Employee!$F$156&lt;A27,0,IF(Employee!$S$160&lt;=A27,0,IF(Employee!$S$159&lt;Employee!$F$154,0,Employee!$M$159))))</f>
        <v>0</v>
      </c>
      <c r="AI27" s="253">
        <f>IF(Employee!$F$154&gt;A27,0,IF(Employee!$F$156&lt;A27,0,IF(Employee!$S$160&lt;Employee!$F$154,0,Employee!$M$160)))</f>
        <v>0</v>
      </c>
      <c r="AJ27" s="253">
        <f t="shared" si="5"/>
        <v>0</v>
      </c>
      <c r="AL27" s="253">
        <f>IF(Employee!$F$180&gt;A27,0,IF(Employee!$F$182&lt;A27,0,IF(Employee!$S$184&lt;=A27,0,IF(Employee!$S$183&lt;Employee!$F$180,0,Employee!$M$183))))</f>
        <v>0</v>
      </c>
      <c r="AM27" s="253">
        <f>IF(Employee!$F$180&gt;A27,0,IF(Employee!$F$182&lt;A27,0,IF(Employee!$S$185&lt;=A27,0,IF(Employee!$S$184&lt;Employee!$F$180,0,Employee!$M$184))))</f>
        <v>0</v>
      </c>
      <c r="AN27" s="253">
        <f>IF(Employee!$F$180&gt;A27,0,IF(Employee!$F$182&lt;A27,0,IF(Employee!$S$186&lt;=A27,0,IF(Employee!$S$185&lt;Employee!$F$180,0,Employee!$M$185))))</f>
        <v>0</v>
      </c>
      <c r="AO27" s="253">
        <f>IF(Employee!$F$180&gt;A27,0,IF(Employee!$F$182&lt;A27,0,IF(Employee!$S$186&lt;Employee!$F$180,0,Employee!$M$186)))</f>
        <v>0</v>
      </c>
      <c r="AP27" s="253">
        <f t="shared" si="6"/>
        <v>0</v>
      </c>
      <c r="AR27" s="253">
        <f>IF(Employee!$F$206&gt;A27,0,IF(Employee!$F$208&lt;A27,0,IF(Employee!$S$210&lt;=A27,0,IF(Employee!$S$209&lt;Employee!$F$206,0,Employee!$M$209))))</f>
        <v>0</v>
      </c>
      <c r="AS27" s="253">
        <f>IF(Employee!$F$206&gt;A27,0,IF(Employee!$F$208&lt;A27,0,IF(Employee!$S$211&lt;=A27,0,IF(Employee!$S$210&lt;Employee!$F$206,0,Employee!$M$210))))</f>
        <v>0</v>
      </c>
      <c r="AT27" s="253">
        <f>IF(Employee!$F$206&gt;A27,0,IF(Employee!$F$208&lt;A27,0,IF(Employee!$S$212&lt;=A27,0,IF(Employee!$S$211&lt;Employee!$F$206,0,Employee!$M$211))))</f>
        <v>0</v>
      </c>
      <c r="AU27" s="253">
        <f>IF(Employee!$F$206&gt;A27,0,IF(Employee!$F$208&lt;A27,0,IF(Employee!$S$212&lt;Employee!$F$206,0,Employee!$M$212)))</f>
        <v>0</v>
      </c>
      <c r="AV27" s="253">
        <f t="shared" si="7"/>
        <v>0</v>
      </c>
      <c r="AX27" s="253">
        <f>IF(Employee!$F$232&gt;A27,0,IF(Employee!$F$234&lt;A27,0,IF(Employee!$S$236&lt;=A27,0,IF(Employee!$S$235&lt;Employee!$F$232,0,Employee!$M$235))))</f>
        <v>0</v>
      </c>
      <c r="AY27" s="253">
        <f>IF(Employee!$F$232&gt;A27,0,IF(Employee!$F$234&lt;A27,0,IF(Employee!$S$237&lt;=A27,0,IF(Employee!$S$236&lt;Employee!$F$232,0,Employee!$M$236))))</f>
        <v>0</v>
      </c>
      <c r="AZ27" s="253">
        <f>IF(Employee!$F$232&gt;A27,0,IF(Employee!$F$234&lt;A27,0,IF(Employee!$S$238&lt;=A27,0,IF(Employee!$S$237&lt;Employee!$F$232,0,Employee!$M$237))))</f>
        <v>0</v>
      </c>
      <c r="BA27" s="253">
        <f>IF(Employee!$F$232&gt;A27,0,IF(Employee!$F$234&lt;A27,0,IF(Employee!$S$238&lt;Employee!$F$232,0,Employee!$M$238)))</f>
        <v>0</v>
      </c>
      <c r="BB27" s="253">
        <f t="shared" si="8"/>
        <v>0</v>
      </c>
      <c r="BD27" s="253">
        <f>IF(Employee!$F$258&gt;A27,0,IF(Employee!$F$260&lt;A27,0,IF(Employee!$S$262&lt;=A27,0,IF(Employee!$S$261&lt;Employee!$F$258,0,Employee!$M$261))))</f>
        <v>0</v>
      </c>
      <c r="BE27" s="253">
        <f>IF(Employee!$F$258&gt;A27,0,IF(Employee!$F$260&lt;A27,0,IF(Employee!$S$263&lt;=A27,0,IF(Employee!$S$262&lt;Employee!$F$258,0,Employee!$M$262))))</f>
        <v>0</v>
      </c>
      <c r="BF27" s="253">
        <f>IF(Employee!$F$258&gt;A27,0,IF(Employee!$F$260&lt;A27,0,IF(Employee!$S$264&lt;=A27,0,IF(Employee!$S$263&lt;Employee!$F$258,0,Employee!$M$263))))</f>
        <v>0</v>
      </c>
      <c r="BG27" s="253">
        <f>IF(Employee!$F$258&gt;A27,0,IF(Employee!$F$260&lt;A27,0,IF(Employee!$S$264&lt;Employee!$F$258,0,Employee!$M$264)))</f>
        <v>0</v>
      </c>
      <c r="BH27" s="253">
        <f t="shared" si="9"/>
        <v>0</v>
      </c>
      <c r="BJ27" s="253">
        <f>IF(Employee!$F$284&gt;A27,0,IF(Employee!$F$286&lt;A27,0,IF(Employee!$S$288&lt;=A27,0,IF(Employee!$S$287&lt;Employee!$F$284,0,Employee!$M$287))))</f>
        <v>0</v>
      </c>
      <c r="BK27" s="253">
        <f>IF(Employee!$F$284&gt;A27,0,IF(Employee!$F$286&lt;A27,0,IF(Employee!$S$289&lt;=A27,0,IF(Employee!$S$288&lt;Employee!$F$284,0,Employee!$M$288))))</f>
        <v>0</v>
      </c>
      <c r="BL27" s="253">
        <f>IF(Employee!$F$284&gt;A27,0,IF(Employee!$F$286&lt;A27,0,IF(Employee!$S$290&lt;=A27,0,IF(Employee!$S$289&lt;Employee!$F$284,0,Employee!$M$289))))</f>
        <v>0</v>
      </c>
      <c r="BM27" s="253">
        <f>IF(Employee!$F$284&gt;A27,0,IF(Employee!$F$286&lt;A27,0,IF(Employee!$S$290&lt;Employee!$F$284,0,Employee!$M$290)))</f>
        <v>0</v>
      </c>
      <c r="BN27" s="253">
        <f t="shared" si="10"/>
        <v>0</v>
      </c>
      <c r="BP27" s="253">
        <f>IF(Employee!$F$310&gt;A27,0,IF(Employee!$F$312&lt;A27,0,IF(Employee!$S$314&lt;=A27,0,IF(Employee!$S$313&lt;Employee!$F$310,0,Employee!$M$313))))</f>
        <v>0</v>
      </c>
      <c r="BQ27" s="253">
        <f>IF(Employee!$F$310&gt;A27,0,IF(Employee!$F$312&lt;A27,0,IF(Employee!$S$315&lt;=A27,0,IF(Employee!$S$314&lt;Employee!$F$310,0,Employee!$M$314))))</f>
        <v>0</v>
      </c>
      <c r="BR27" s="253">
        <f>IF(Employee!$F$310&gt;A27,0,IF(Employee!$F$312&lt;A27,0,IF(Employee!$S$316&lt;=A27,0,IF(Employee!$S$315&lt;Employee!$F$310,0,Employee!$M$315))))</f>
        <v>0</v>
      </c>
      <c r="BS27" s="253">
        <f>IF(Employee!$F$310&gt;A27,0,IF(Employee!$F$312&lt;A27,0,IF(Employee!$S$316&lt;Employee!$F$310,0,Employee!$M$316)))</f>
        <v>0</v>
      </c>
      <c r="BT27" s="253">
        <f t="shared" si="11"/>
        <v>0</v>
      </c>
      <c r="BV27" s="253">
        <f>IF(Employee!$F$336&gt;A27,0,IF(Employee!$F$338&lt;A27,0,IF(Employee!$S$340&lt;=A27,0,IF(Employee!$S$339&lt;Employee!$F$336,0,Employee!$M$339))))</f>
        <v>0</v>
      </c>
      <c r="BW27" s="253">
        <f>IF(Employee!$F$336&gt;A27,0,IF(Employee!$F$338&lt;A27,0,IF(Employee!$S$341&lt;=A27,0,IF(Employee!$S$340&lt;Employee!$F$336,0,Employee!$M$340))))</f>
        <v>0</v>
      </c>
      <c r="BX27" s="253">
        <f>IF(Employee!$F$336&gt;A27,0,IF(Employee!$F$338&lt;A27,0,IF(Employee!$S$342&lt;=A27,0,IF(Employee!$S$341&lt;Employee!$F$336,0,Employee!$M$341))))</f>
        <v>0</v>
      </c>
      <c r="BY27" s="253">
        <f>IF(Employee!$F$336&gt;A27,0,IF(Employee!$F$338&lt;A27,0,IF(Employee!$S$342&lt;Employee!$F$336,0,Employee!$M$342)))</f>
        <v>0</v>
      </c>
      <c r="BZ27" s="253">
        <f t="shared" si="12"/>
        <v>0</v>
      </c>
      <c r="CB27" s="253">
        <f>IF(Employee!$F$362&gt;A27,0,IF(Employee!$F$364&lt;A27,0,IF(Employee!$S$366&lt;=A27,0,IF(Employee!$S$365&lt;Employee!$F$362,0,Employee!$M$365))))</f>
        <v>0</v>
      </c>
      <c r="CC27" s="253">
        <f>IF(Employee!$F$362&gt;A27,0,IF(Employee!$F$364&lt;A27,0,IF(Employee!$S$367&lt;=A27,0,IF(Employee!$S$366&lt;Employee!$F$362,0,Employee!$M$366))))</f>
        <v>0</v>
      </c>
      <c r="CD27" s="253">
        <f>IF(Employee!$F$362&gt;A27,0,IF(Employee!$F$364&lt;A27,0,IF(Employee!$S$368&lt;=A27,0,IF(Employee!$S$367&lt;Employee!$F$362,0,Employee!$M$367))))</f>
        <v>0</v>
      </c>
      <c r="CE27" s="253">
        <f>IF(Employee!$F$362&gt;A27,0,IF(Employee!$F$364&lt;A27,0,IF(Employee!$S$368&lt;Employee!$F$362,0,Employee!$M$368)))</f>
        <v>0</v>
      </c>
      <c r="CF27" s="253">
        <f t="shared" si="13"/>
        <v>0</v>
      </c>
      <c r="CH27" s="253">
        <f>IF(Employee!$F$388&gt;A27,0,IF(Employee!$F$390&lt;A27,0,IF(Employee!$S$392&lt;=A27,0,IF(Employee!$S$391&lt;Employee!$F$388,0,Employee!$M$391))))</f>
        <v>0</v>
      </c>
      <c r="CI27" s="253">
        <f>IF(Employee!$F$388&gt;A27,0,IF(Employee!$F$390&lt;A27,0,IF(Employee!$S$393&lt;=A27,0,IF(Employee!$S$392&lt;Employee!$F$388,0,Employee!$M$392))))</f>
        <v>0</v>
      </c>
      <c r="CJ27" s="253">
        <f>IF(Employee!$F$388&gt;A27,0,IF(Employee!$F$390&lt;A27,0,IF(Employee!$S$394&lt;=A27,0,IF(Employee!$S$393&lt;Employee!$F$388,0,Employee!$M$393))))</f>
        <v>0</v>
      </c>
      <c r="CK27" s="253">
        <f>IF(Employee!$F$388&gt;A27,0,IF(Employee!$F$390&lt;A27,0,IF(Employee!$S$394&lt;Employee!$F$388,0,Employee!$M$394)))</f>
        <v>0</v>
      </c>
      <c r="CL27" s="253">
        <f t="shared" si="14"/>
        <v>0</v>
      </c>
      <c r="CN27" s="253">
        <f>IF(Employee!$F$414&gt;A27,0,IF(Employee!$F$416&lt;A27,0,IF(Employee!$S$418&lt;=A27,0,IF(Employee!$S$417&lt;Employee!$F$414,0,Employee!$M$417))))</f>
        <v>0</v>
      </c>
      <c r="CO27" s="253">
        <f>IF(Employee!$F$414&gt;A27,0,IF(Employee!$F$416&lt;A27,0,IF(Employee!$S$419&lt;=A27,0,IF(Employee!$S$418&lt;Employee!$F$414,0,Employee!$M$418))))</f>
        <v>0</v>
      </c>
      <c r="CP27" s="253">
        <f>IF(Employee!$F$414&gt;A27,0,IF(Employee!$F$416&lt;A27,0,IF(Employee!$S$420&lt;=A27,0,IF(Employee!$S$419&lt;Employee!$F$414,0,Employee!$M$419))))</f>
        <v>0</v>
      </c>
      <c r="CQ27" s="253">
        <f>IF(Employee!$F$414&gt;A27,0,IF(Employee!$F$416&lt;A27,0,IF(Employee!$S$420&lt;Employee!$F$414,0,Employee!$M$420)))</f>
        <v>0</v>
      </c>
      <c r="CR27" s="253">
        <f t="shared" si="15"/>
        <v>0</v>
      </c>
      <c r="CT27" s="253">
        <f>IF(Employee!$F$440&gt;A27,0,IF(Employee!$F$442&lt;A27,0,IF(Employee!$S$444&lt;=A27,0,IF(Employee!$S$443&lt;Employee!$F$440,0,Employee!$M$443))))</f>
        <v>0</v>
      </c>
      <c r="CU27" s="253">
        <f>IF(Employee!$F$440&gt;A27,0,IF(Employee!$F$442&lt;A27,0,IF(Employee!$S$445&lt;=A27,0,IF(Employee!$S$444&lt;Employee!$F$440,0,Employee!$M$444))))</f>
        <v>0</v>
      </c>
      <c r="CV27" s="253">
        <f>IF(Employee!$F$440&gt;A27,0,IF(Employee!$F$442&lt;A27,0,IF(Employee!$S$446&lt;=A27,0,IF(Employee!$S$445&lt;Employee!$F$440,0,Employee!$M$445))))</f>
        <v>0</v>
      </c>
      <c r="CW27" s="253">
        <f>IF(Employee!$F$440&gt;A27,0,IF(Employee!$F$442&lt;A27,0,IF(Employee!$S$446&lt;Employee!$F$440,0,Employee!$M$446)))</f>
        <v>0</v>
      </c>
      <c r="CX27" s="253">
        <f t="shared" si="16"/>
        <v>0</v>
      </c>
      <c r="CZ27" s="253">
        <f>IF(Employee!$F$466&gt;A27,0,IF(Employee!$F$468&lt;A27,0,IF(Employee!$S$470&lt;=A27,0,IF(Employee!$S$469&lt;Employee!$F$466,0,Employee!$M$469))))</f>
        <v>0</v>
      </c>
      <c r="DA27" s="253">
        <f>IF(Employee!$F$466&gt;A27,0,IF(Employee!$F$468&lt;A27,0,IF(Employee!$S$471&lt;=A27,0,IF(Employee!$S$470&lt;Employee!$F$466,0,Employee!$M$470))))</f>
        <v>0</v>
      </c>
      <c r="DB27" s="253">
        <f>IF(Employee!$F$466&gt;A27,0,IF(Employee!$F$468&lt;A27,0,IF(Employee!$S$472&lt;=A27,0,IF(Employee!$S$471&lt;Employee!$F$466,0,Employee!$M$471))))</f>
        <v>0</v>
      </c>
      <c r="DC27" s="253">
        <f>IF(Employee!$F$466&gt;A27,0,IF(Employee!$F$468&lt;A27,0,IF(Employee!$S$472&lt;Employee!$F$466,0,Employee!$M$472)))</f>
        <v>0</v>
      </c>
      <c r="DD27" s="253">
        <f t="shared" si="17"/>
        <v>0</v>
      </c>
      <c r="DF27" s="253">
        <f>IF(Employee!$F$492&gt;A27,0,IF(Employee!$F$494&lt;A27,0,IF(Employee!$S$496&lt;=A27,0,IF(Employee!$S$495&lt;Employee!$F$492,0,Employee!$M$495))))</f>
        <v>0</v>
      </c>
      <c r="DG27" s="253">
        <f>IF(Employee!$F$492&gt;A27,0,IF(Employee!$F$494&lt;A27,0,IF(Employee!$S$497&lt;=A27,0,IF(Employee!$S$496&lt;Employee!$F$492,0,Employee!$M$496))))</f>
        <v>0</v>
      </c>
      <c r="DH27" s="253">
        <f>IF(Employee!$F$492&gt;A27,0,IF(Employee!$F$494&lt;A27,0,IF(Employee!$S$498&lt;=A27,0,IF(Employee!$S$497&lt;Employee!$F$492,0,Employee!$M$497))))</f>
        <v>0</v>
      </c>
      <c r="DI27" s="253">
        <f>IF(Employee!$F$492&gt;A27,0,IF(Employee!$F$494&lt;A27,0,IF(Employee!$S$498&lt;Employee!$F$492,0,Employee!$M$498)))</f>
        <v>0</v>
      </c>
      <c r="DJ27" s="253">
        <f t="shared" si="18"/>
        <v>0</v>
      </c>
      <c r="DL27" s="253">
        <f>IF(Employee!$F$518&gt;A27,0,IF(Employee!$F$520&lt;A27,0,IF(Employee!$S$522&lt;=A27,0,IF(Employee!$S$521&lt;Employee!$F$518,0,Employee!$M$521))))</f>
        <v>0</v>
      </c>
      <c r="DM27" s="253">
        <f>IF(Employee!$F$518&gt;A27,0,IF(Employee!$F$520&lt;A27,0,IF(Employee!$S$523&lt;=A27,0,IF(Employee!$S$522&lt;Employee!$F$518,0,Employee!$M$522))))</f>
        <v>0</v>
      </c>
      <c r="DN27" s="253">
        <f>IF(Employee!$F$518&gt;A27,0,IF(Employee!$F$520&lt;A27,0,IF(Employee!$S$524&lt;=A27,0,IF(Employee!$S$523&lt;Employee!$F$518,0,Employee!$M$523))))</f>
        <v>0</v>
      </c>
      <c r="DO27" s="253">
        <f>IF(Employee!$F$518&gt;A27,0,IF(Employee!$F$520&lt;A27,0,IF(Employee!$S$524&lt;Employee!$F$518,0,Employee!$M$524)))</f>
        <v>0</v>
      </c>
      <c r="DP27" s="253">
        <f t="shared" si="19"/>
        <v>0</v>
      </c>
    </row>
    <row r="28" spans="1:120" x14ac:dyDescent="0.2">
      <c r="A28" s="253">
        <v>27</v>
      </c>
      <c r="B28" s="253">
        <f>IF(Employee!$F$24&gt;A28,0,IF(Employee!$F$26&lt;A28,0,IF(Employee!$S$28&lt;=A28,0,IF(Employee!$S$27&lt;Employee!$F$24,0,Employee!$M$27))))</f>
        <v>0</v>
      </c>
      <c r="C28" s="253">
        <f>IF(Employee!$F$24&gt;A28,0,IF(Employee!$F$26&lt;A28,0,IF(Employee!$S$29&lt;=A28,0,IF(Employee!$S$28&lt;Employee!$F$24,0,Employee!$M$28))))</f>
        <v>0</v>
      </c>
      <c r="D28" s="253">
        <f>IF(Employee!$F$24&gt;A28,0,IF(Employee!$F$26&lt;A28,0,IF(Employee!$S$30&lt;=A28,0,IF(Employee!$S$29&lt;Employee!$F$24,0,Employee!$M$29))))</f>
        <v>0</v>
      </c>
      <c r="E28" s="253">
        <f>IF(Employee!$F$24&gt;A28,0,IF(Employee!$F$26&lt;A28,0,IF(Employee!$S$30&lt;Employee!$F$24,0,Employee!$M$30)))</f>
        <v>0</v>
      </c>
      <c r="F28" s="253">
        <f t="shared" si="0"/>
        <v>0</v>
      </c>
      <c r="H28" s="253">
        <f>IF(Employee!$F$50&gt;A28,0,IF(Employee!$F$52&lt;A28,0,IF(Employee!$S$54&lt;=A28,0,IF(Employee!$S$53&lt;Employee!$F$50,0,Employee!$M$53))))</f>
        <v>0</v>
      </c>
      <c r="I28" s="253">
        <f>IF(Employee!$F$50&gt;A28,0,IF(Employee!$F$52&lt;A28,0,IF(Employee!$S$55&lt;=A28,0,IF(Employee!$S$54&lt;Employee!$F$50,0,Employee!$M$54))))</f>
        <v>0</v>
      </c>
      <c r="J28" s="253">
        <f>IF(Employee!$F$50&gt;A28,0,IF(Employee!$F$52&lt;A28,0,IF(Employee!$S$56&lt;=A28,0,IF(Employee!$S$55&lt;Employee!$F$50,0,Employee!$M$55))))</f>
        <v>0</v>
      </c>
      <c r="K28" s="253">
        <f>IF(Employee!$F$50&gt;A28,0,IF(Employee!$F$52&lt;A28,0,IF(Employee!$S$56&lt;Employee!$F$50,0,Employee!$M$56)))</f>
        <v>0</v>
      </c>
      <c r="L28" s="253">
        <f t="shared" si="1"/>
        <v>0</v>
      </c>
      <c r="N28" s="253">
        <f>IF(Employee!$F$76&gt;A28,0,IF(Employee!$F$78&lt;A28,0,IF(Employee!$S$80&lt;=A28,0,IF(Employee!$S$79&lt;Employee!$F$76,0,Employee!$M$79))))</f>
        <v>0</v>
      </c>
      <c r="O28" s="253">
        <f>IF(Employee!$F$76&gt;A28,0,IF(Employee!$F$78&lt;A28,0,IF(Employee!$S$81&lt;=A28,0,IF(Employee!$S$80&lt;Employee!$F$76,0,Employee!$M$80))))</f>
        <v>0</v>
      </c>
      <c r="P28" s="253">
        <f>IF(Employee!$F$76&gt;A28,0,IF(Employee!$F$78&lt;A28,0,IF(Employee!$S$82&lt;=A28,0,IF(Employee!$S$81&lt;Employee!$F$76,0,Employee!$M$81))))</f>
        <v>0</v>
      </c>
      <c r="Q28" s="253">
        <f>IF(Employee!$F$76&gt;A28,0,IF(Employee!$F$78&lt;A28,0,IF(Employee!$S$82&lt;Employee!$F$76,0,Employee!$M$82)))</f>
        <v>0</v>
      </c>
      <c r="R28" s="253">
        <f t="shared" si="2"/>
        <v>0</v>
      </c>
      <c r="T28" s="253">
        <f>IF(Employee!$F$102&gt;A28,0,IF(Employee!$F$104&lt;A28,0,IF(Employee!$S$106&lt;=A28,0,IF(Employee!$S$105&lt;Employee!$F$102,0,Employee!$M$105))))</f>
        <v>0</v>
      </c>
      <c r="U28" s="253">
        <f>IF(Employee!$F$102&gt;A28,0,IF(Employee!$F$104&lt;A28,0,IF(Employee!$S$107&lt;=A28,0,IF(Employee!$S$106&lt;Employee!$F$102,0,Employee!$M$106))))</f>
        <v>0</v>
      </c>
      <c r="V28" s="253">
        <f>IF(Employee!$F$102&gt;A28,0,IF(Employee!$F$104&lt;A28,0,IF(Employee!$S$108&lt;=A28,0,IF(Employee!$S$107&lt;Employee!$F$102,0,Employee!$M$107))))</f>
        <v>0</v>
      </c>
      <c r="W28" s="253">
        <f>IF(Employee!$F$102&gt;A28,0,IF(Employee!$F$104&lt;A28,0,IF(Employee!$S$108&lt;Employee!$F$102,0,Employee!$M$108)))</f>
        <v>0</v>
      </c>
      <c r="X28" s="253">
        <f t="shared" si="3"/>
        <v>0</v>
      </c>
      <c r="Z28" s="253">
        <f>IF(Employee!$F$128&gt;A28,0,IF(Employee!$F$130&lt;A28,0,IF(Employee!$S$132&lt;=A28,0,IF(Employee!$S$131&lt;Employee!$F$128,0,Employee!$M$131))))</f>
        <v>0</v>
      </c>
      <c r="AA28" s="253">
        <f>IF(Employee!$F$128&gt;A28,0,IF(Employee!$F$130&lt;A28,0,IF(Employee!$S$133&lt;=A28,0,IF(Employee!$S$132&lt;Employee!$F$128,0,Employee!$M$132))))</f>
        <v>0</v>
      </c>
      <c r="AB28" s="253">
        <f>IF(Employee!$F$128&gt;A28,0,IF(Employee!$F$130&lt;A28,0,IF(Employee!$S$134&lt;=A28,0,IF(Employee!$S$133&lt;Employee!$F$128,0,Employee!$M$133))))</f>
        <v>0</v>
      </c>
      <c r="AC28" s="253">
        <f>IF(Employee!$F$128&gt;A28,0,IF(Employee!$F$130&lt;A28,0,IF(Employee!$S$134&lt;Employee!$F$128,0,Employee!$M$134)))</f>
        <v>0</v>
      </c>
      <c r="AD28" s="253">
        <f t="shared" si="4"/>
        <v>0</v>
      </c>
      <c r="AF28" s="253">
        <f>IF(Employee!$F$154&gt;A28,0,IF(Employee!$F$156&lt;A28,0,IF(Employee!$S$158&lt;=A28,0,IF(Employee!$S$157&lt;Employee!$F$154,0,Employee!$M$157))))</f>
        <v>0</v>
      </c>
      <c r="AG28" s="253">
        <f>IF(Employee!$F$154&gt;A28,0,IF(Employee!$F$156&lt;A28,0,IF(Employee!$S$159&lt;=A28,0,IF(Employee!$S$158&lt;Employee!$F$154,0,Employee!$M$158))))</f>
        <v>0</v>
      </c>
      <c r="AH28" s="253">
        <f>IF(Employee!$F$154&gt;A28,0,IF(Employee!$F$156&lt;A28,0,IF(Employee!$S$160&lt;=A28,0,IF(Employee!$S$159&lt;Employee!$F$154,0,Employee!$M$159))))</f>
        <v>0</v>
      </c>
      <c r="AI28" s="253">
        <f>IF(Employee!$F$154&gt;A28,0,IF(Employee!$F$156&lt;A28,0,IF(Employee!$S$160&lt;Employee!$F$154,0,Employee!$M$160)))</f>
        <v>0</v>
      </c>
      <c r="AJ28" s="253">
        <f t="shared" si="5"/>
        <v>0</v>
      </c>
      <c r="AL28" s="253">
        <f>IF(Employee!$F$180&gt;A28,0,IF(Employee!$F$182&lt;A28,0,IF(Employee!$S$184&lt;=A28,0,IF(Employee!$S$183&lt;Employee!$F$180,0,Employee!$M$183))))</f>
        <v>0</v>
      </c>
      <c r="AM28" s="253">
        <f>IF(Employee!$F$180&gt;A28,0,IF(Employee!$F$182&lt;A28,0,IF(Employee!$S$185&lt;=A28,0,IF(Employee!$S$184&lt;Employee!$F$180,0,Employee!$M$184))))</f>
        <v>0</v>
      </c>
      <c r="AN28" s="253">
        <f>IF(Employee!$F$180&gt;A28,0,IF(Employee!$F$182&lt;A28,0,IF(Employee!$S$186&lt;=A28,0,IF(Employee!$S$185&lt;Employee!$F$180,0,Employee!$M$185))))</f>
        <v>0</v>
      </c>
      <c r="AO28" s="253">
        <f>IF(Employee!$F$180&gt;A28,0,IF(Employee!$F$182&lt;A28,0,IF(Employee!$S$186&lt;Employee!$F$180,0,Employee!$M$186)))</f>
        <v>0</v>
      </c>
      <c r="AP28" s="253">
        <f t="shared" si="6"/>
        <v>0</v>
      </c>
      <c r="AR28" s="253">
        <f>IF(Employee!$F$206&gt;A28,0,IF(Employee!$F$208&lt;A28,0,IF(Employee!$S$210&lt;=A28,0,IF(Employee!$S$209&lt;Employee!$F$206,0,Employee!$M$209))))</f>
        <v>0</v>
      </c>
      <c r="AS28" s="253">
        <f>IF(Employee!$F$206&gt;A28,0,IF(Employee!$F$208&lt;A28,0,IF(Employee!$S$211&lt;=A28,0,IF(Employee!$S$210&lt;Employee!$F$206,0,Employee!$M$210))))</f>
        <v>0</v>
      </c>
      <c r="AT28" s="253">
        <f>IF(Employee!$F$206&gt;A28,0,IF(Employee!$F$208&lt;A28,0,IF(Employee!$S$212&lt;=A28,0,IF(Employee!$S$211&lt;Employee!$F$206,0,Employee!$M$211))))</f>
        <v>0</v>
      </c>
      <c r="AU28" s="253">
        <f>IF(Employee!$F$206&gt;A28,0,IF(Employee!$F$208&lt;A28,0,IF(Employee!$S$212&lt;Employee!$F$206,0,Employee!$M$212)))</f>
        <v>0</v>
      </c>
      <c r="AV28" s="253">
        <f t="shared" si="7"/>
        <v>0</v>
      </c>
      <c r="AX28" s="253">
        <f>IF(Employee!$F$232&gt;A28,0,IF(Employee!$F$234&lt;A28,0,IF(Employee!$S$236&lt;=A28,0,IF(Employee!$S$235&lt;Employee!$F$232,0,Employee!$M$235))))</f>
        <v>0</v>
      </c>
      <c r="AY28" s="253">
        <f>IF(Employee!$F$232&gt;A28,0,IF(Employee!$F$234&lt;A28,0,IF(Employee!$S$237&lt;=A28,0,IF(Employee!$S$236&lt;Employee!$F$232,0,Employee!$M$236))))</f>
        <v>0</v>
      </c>
      <c r="AZ28" s="253">
        <f>IF(Employee!$F$232&gt;A28,0,IF(Employee!$F$234&lt;A28,0,IF(Employee!$S$238&lt;=A28,0,IF(Employee!$S$237&lt;Employee!$F$232,0,Employee!$M$237))))</f>
        <v>0</v>
      </c>
      <c r="BA28" s="253">
        <f>IF(Employee!$F$232&gt;A28,0,IF(Employee!$F$234&lt;A28,0,IF(Employee!$S$238&lt;Employee!$F$232,0,Employee!$M$238)))</f>
        <v>0</v>
      </c>
      <c r="BB28" s="253">
        <f t="shared" si="8"/>
        <v>0</v>
      </c>
      <c r="BD28" s="253">
        <f>IF(Employee!$F$258&gt;A28,0,IF(Employee!$F$260&lt;A28,0,IF(Employee!$S$262&lt;=A28,0,IF(Employee!$S$261&lt;Employee!$F$258,0,Employee!$M$261))))</f>
        <v>0</v>
      </c>
      <c r="BE28" s="253">
        <f>IF(Employee!$F$258&gt;A28,0,IF(Employee!$F$260&lt;A28,0,IF(Employee!$S$263&lt;=A28,0,IF(Employee!$S$262&lt;Employee!$F$258,0,Employee!$M$262))))</f>
        <v>0</v>
      </c>
      <c r="BF28" s="253">
        <f>IF(Employee!$F$258&gt;A28,0,IF(Employee!$F$260&lt;A28,0,IF(Employee!$S$264&lt;=A28,0,IF(Employee!$S$263&lt;Employee!$F$258,0,Employee!$M$263))))</f>
        <v>0</v>
      </c>
      <c r="BG28" s="253">
        <f>IF(Employee!$F$258&gt;A28,0,IF(Employee!$F$260&lt;A28,0,IF(Employee!$S$264&lt;Employee!$F$258,0,Employee!$M$264)))</f>
        <v>0</v>
      </c>
      <c r="BH28" s="253">
        <f t="shared" si="9"/>
        <v>0</v>
      </c>
      <c r="BJ28" s="253">
        <f>IF(Employee!$F$284&gt;A28,0,IF(Employee!$F$286&lt;A28,0,IF(Employee!$S$288&lt;=A28,0,IF(Employee!$S$287&lt;Employee!$F$284,0,Employee!$M$287))))</f>
        <v>0</v>
      </c>
      <c r="BK28" s="253">
        <f>IF(Employee!$F$284&gt;A28,0,IF(Employee!$F$286&lt;A28,0,IF(Employee!$S$289&lt;=A28,0,IF(Employee!$S$288&lt;Employee!$F$284,0,Employee!$M$288))))</f>
        <v>0</v>
      </c>
      <c r="BL28" s="253">
        <f>IF(Employee!$F$284&gt;A28,0,IF(Employee!$F$286&lt;A28,0,IF(Employee!$S$290&lt;=A28,0,IF(Employee!$S$289&lt;Employee!$F$284,0,Employee!$M$289))))</f>
        <v>0</v>
      </c>
      <c r="BM28" s="253">
        <f>IF(Employee!$F$284&gt;A28,0,IF(Employee!$F$286&lt;A28,0,IF(Employee!$S$290&lt;Employee!$F$284,0,Employee!$M$290)))</f>
        <v>0</v>
      </c>
      <c r="BN28" s="253">
        <f t="shared" si="10"/>
        <v>0</v>
      </c>
      <c r="BP28" s="253">
        <f>IF(Employee!$F$310&gt;A28,0,IF(Employee!$F$312&lt;A28,0,IF(Employee!$S$314&lt;=A28,0,IF(Employee!$S$313&lt;Employee!$F$310,0,Employee!$M$313))))</f>
        <v>0</v>
      </c>
      <c r="BQ28" s="253">
        <f>IF(Employee!$F$310&gt;A28,0,IF(Employee!$F$312&lt;A28,0,IF(Employee!$S$315&lt;=A28,0,IF(Employee!$S$314&lt;Employee!$F$310,0,Employee!$M$314))))</f>
        <v>0</v>
      </c>
      <c r="BR28" s="253">
        <f>IF(Employee!$F$310&gt;A28,0,IF(Employee!$F$312&lt;A28,0,IF(Employee!$S$316&lt;=A28,0,IF(Employee!$S$315&lt;Employee!$F$310,0,Employee!$M$315))))</f>
        <v>0</v>
      </c>
      <c r="BS28" s="253">
        <f>IF(Employee!$F$310&gt;A28,0,IF(Employee!$F$312&lt;A28,0,IF(Employee!$S$316&lt;Employee!$F$310,0,Employee!$M$316)))</f>
        <v>0</v>
      </c>
      <c r="BT28" s="253">
        <f t="shared" si="11"/>
        <v>0</v>
      </c>
      <c r="BV28" s="253">
        <f>IF(Employee!$F$336&gt;A28,0,IF(Employee!$F$338&lt;A28,0,IF(Employee!$S$340&lt;=A28,0,IF(Employee!$S$339&lt;Employee!$F$336,0,Employee!$M$339))))</f>
        <v>0</v>
      </c>
      <c r="BW28" s="253">
        <f>IF(Employee!$F$336&gt;A28,0,IF(Employee!$F$338&lt;A28,0,IF(Employee!$S$341&lt;=A28,0,IF(Employee!$S$340&lt;Employee!$F$336,0,Employee!$M$340))))</f>
        <v>0</v>
      </c>
      <c r="BX28" s="253">
        <f>IF(Employee!$F$336&gt;A28,0,IF(Employee!$F$338&lt;A28,0,IF(Employee!$S$342&lt;=A28,0,IF(Employee!$S$341&lt;Employee!$F$336,0,Employee!$M$341))))</f>
        <v>0</v>
      </c>
      <c r="BY28" s="253">
        <f>IF(Employee!$F$336&gt;A28,0,IF(Employee!$F$338&lt;A28,0,IF(Employee!$S$342&lt;Employee!$F$336,0,Employee!$M$342)))</f>
        <v>0</v>
      </c>
      <c r="BZ28" s="253">
        <f t="shared" si="12"/>
        <v>0</v>
      </c>
      <c r="CB28" s="253">
        <f>IF(Employee!$F$362&gt;A28,0,IF(Employee!$F$364&lt;A28,0,IF(Employee!$S$366&lt;=A28,0,IF(Employee!$S$365&lt;Employee!$F$362,0,Employee!$M$365))))</f>
        <v>0</v>
      </c>
      <c r="CC28" s="253">
        <f>IF(Employee!$F$362&gt;A28,0,IF(Employee!$F$364&lt;A28,0,IF(Employee!$S$367&lt;=A28,0,IF(Employee!$S$366&lt;Employee!$F$362,0,Employee!$M$366))))</f>
        <v>0</v>
      </c>
      <c r="CD28" s="253">
        <f>IF(Employee!$F$362&gt;A28,0,IF(Employee!$F$364&lt;A28,0,IF(Employee!$S$368&lt;=A28,0,IF(Employee!$S$367&lt;Employee!$F$362,0,Employee!$M$367))))</f>
        <v>0</v>
      </c>
      <c r="CE28" s="253">
        <f>IF(Employee!$F$362&gt;A28,0,IF(Employee!$F$364&lt;A28,0,IF(Employee!$S$368&lt;Employee!$F$362,0,Employee!$M$368)))</f>
        <v>0</v>
      </c>
      <c r="CF28" s="253">
        <f t="shared" si="13"/>
        <v>0</v>
      </c>
      <c r="CH28" s="253">
        <f>IF(Employee!$F$388&gt;A28,0,IF(Employee!$F$390&lt;A28,0,IF(Employee!$S$392&lt;=A28,0,IF(Employee!$S$391&lt;Employee!$F$388,0,Employee!$M$391))))</f>
        <v>0</v>
      </c>
      <c r="CI28" s="253">
        <f>IF(Employee!$F$388&gt;A28,0,IF(Employee!$F$390&lt;A28,0,IF(Employee!$S$393&lt;=A28,0,IF(Employee!$S$392&lt;Employee!$F$388,0,Employee!$M$392))))</f>
        <v>0</v>
      </c>
      <c r="CJ28" s="253">
        <f>IF(Employee!$F$388&gt;A28,0,IF(Employee!$F$390&lt;A28,0,IF(Employee!$S$394&lt;=A28,0,IF(Employee!$S$393&lt;Employee!$F$388,0,Employee!$M$393))))</f>
        <v>0</v>
      </c>
      <c r="CK28" s="253">
        <f>IF(Employee!$F$388&gt;A28,0,IF(Employee!$F$390&lt;A28,0,IF(Employee!$S$394&lt;Employee!$F$388,0,Employee!$M$394)))</f>
        <v>0</v>
      </c>
      <c r="CL28" s="253">
        <f t="shared" si="14"/>
        <v>0</v>
      </c>
      <c r="CN28" s="253">
        <f>IF(Employee!$F$414&gt;A28,0,IF(Employee!$F$416&lt;A28,0,IF(Employee!$S$418&lt;=A28,0,IF(Employee!$S$417&lt;Employee!$F$414,0,Employee!$M$417))))</f>
        <v>0</v>
      </c>
      <c r="CO28" s="253">
        <f>IF(Employee!$F$414&gt;A28,0,IF(Employee!$F$416&lt;A28,0,IF(Employee!$S$419&lt;=A28,0,IF(Employee!$S$418&lt;Employee!$F$414,0,Employee!$M$418))))</f>
        <v>0</v>
      </c>
      <c r="CP28" s="253">
        <f>IF(Employee!$F$414&gt;A28,0,IF(Employee!$F$416&lt;A28,0,IF(Employee!$S$420&lt;=A28,0,IF(Employee!$S$419&lt;Employee!$F$414,0,Employee!$M$419))))</f>
        <v>0</v>
      </c>
      <c r="CQ28" s="253">
        <f>IF(Employee!$F$414&gt;A28,0,IF(Employee!$F$416&lt;A28,0,IF(Employee!$S$420&lt;Employee!$F$414,0,Employee!$M$420)))</f>
        <v>0</v>
      </c>
      <c r="CR28" s="253">
        <f t="shared" si="15"/>
        <v>0</v>
      </c>
      <c r="CT28" s="253">
        <f>IF(Employee!$F$440&gt;A28,0,IF(Employee!$F$442&lt;A28,0,IF(Employee!$S$444&lt;=A28,0,IF(Employee!$S$443&lt;Employee!$F$440,0,Employee!$M$443))))</f>
        <v>0</v>
      </c>
      <c r="CU28" s="253">
        <f>IF(Employee!$F$440&gt;A28,0,IF(Employee!$F$442&lt;A28,0,IF(Employee!$S$445&lt;=A28,0,IF(Employee!$S$444&lt;Employee!$F$440,0,Employee!$M$444))))</f>
        <v>0</v>
      </c>
      <c r="CV28" s="253">
        <f>IF(Employee!$F$440&gt;A28,0,IF(Employee!$F$442&lt;A28,0,IF(Employee!$S$446&lt;=A28,0,IF(Employee!$S$445&lt;Employee!$F$440,0,Employee!$M$445))))</f>
        <v>0</v>
      </c>
      <c r="CW28" s="253">
        <f>IF(Employee!$F$440&gt;A28,0,IF(Employee!$F$442&lt;A28,0,IF(Employee!$S$446&lt;Employee!$F$440,0,Employee!$M$446)))</f>
        <v>0</v>
      </c>
      <c r="CX28" s="253">
        <f t="shared" si="16"/>
        <v>0</v>
      </c>
      <c r="CZ28" s="253">
        <f>IF(Employee!$F$466&gt;A28,0,IF(Employee!$F$468&lt;A28,0,IF(Employee!$S$470&lt;=A28,0,IF(Employee!$S$469&lt;Employee!$F$466,0,Employee!$M$469))))</f>
        <v>0</v>
      </c>
      <c r="DA28" s="253">
        <f>IF(Employee!$F$466&gt;A28,0,IF(Employee!$F$468&lt;A28,0,IF(Employee!$S$471&lt;=A28,0,IF(Employee!$S$470&lt;Employee!$F$466,0,Employee!$M$470))))</f>
        <v>0</v>
      </c>
      <c r="DB28" s="253">
        <f>IF(Employee!$F$466&gt;A28,0,IF(Employee!$F$468&lt;A28,0,IF(Employee!$S$472&lt;=A28,0,IF(Employee!$S$471&lt;Employee!$F$466,0,Employee!$M$471))))</f>
        <v>0</v>
      </c>
      <c r="DC28" s="253">
        <f>IF(Employee!$F$466&gt;A28,0,IF(Employee!$F$468&lt;A28,0,IF(Employee!$S$472&lt;Employee!$F$466,0,Employee!$M$472)))</f>
        <v>0</v>
      </c>
      <c r="DD28" s="253">
        <f t="shared" si="17"/>
        <v>0</v>
      </c>
      <c r="DF28" s="253">
        <f>IF(Employee!$F$492&gt;A28,0,IF(Employee!$F$494&lt;A28,0,IF(Employee!$S$496&lt;=A28,0,IF(Employee!$S$495&lt;Employee!$F$492,0,Employee!$M$495))))</f>
        <v>0</v>
      </c>
      <c r="DG28" s="253">
        <f>IF(Employee!$F$492&gt;A28,0,IF(Employee!$F$494&lt;A28,0,IF(Employee!$S$497&lt;=A28,0,IF(Employee!$S$496&lt;Employee!$F$492,0,Employee!$M$496))))</f>
        <v>0</v>
      </c>
      <c r="DH28" s="253">
        <f>IF(Employee!$F$492&gt;A28,0,IF(Employee!$F$494&lt;A28,0,IF(Employee!$S$498&lt;=A28,0,IF(Employee!$S$497&lt;Employee!$F$492,0,Employee!$M$497))))</f>
        <v>0</v>
      </c>
      <c r="DI28" s="253">
        <f>IF(Employee!$F$492&gt;A28,0,IF(Employee!$F$494&lt;A28,0,IF(Employee!$S$498&lt;Employee!$F$492,0,Employee!$M$498)))</f>
        <v>0</v>
      </c>
      <c r="DJ28" s="253">
        <f t="shared" si="18"/>
        <v>0</v>
      </c>
      <c r="DL28" s="253">
        <f>IF(Employee!$F$518&gt;A28,0,IF(Employee!$F$520&lt;A28,0,IF(Employee!$S$522&lt;=A28,0,IF(Employee!$S$521&lt;Employee!$F$518,0,Employee!$M$521))))</f>
        <v>0</v>
      </c>
      <c r="DM28" s="253">
        <f>IF(Employee!$F$518&gt;A28,0,IF(Employee!$F$520&lt;A28,0,IF(Employee!$S$523&lt;=A28,0,IF(Employee!$S$522&lt;Employee!$F$518,0,Employee!$M$522))))</f>
        <v>0</v>
      </c>
      <c r="DN28" s="253">
        <f>IF(Employee!$F$518&gt;A28,0,IF(Employee!$F$520&lt;A28,0,IF(Employee!$S$524&lt;=A28,0,IF(Employee!$S$523&lt;Employee!$F$518,0,Employee!$M$523))))</f>
        <v>0</v>
      </c>
      <c r="DO28" s="253">
        <f>IF(Employee!$F$518&gt;A28,0,IF(Employee!$F$520&lt;A28,0,IF(Employee!$S$524&lt;Employee!$F$518,0,Employee!$M$524)))</f>
        <v>0</v>
      </c>
      <c r="DP28" s="253">
        <f t="shared" si="19"/>
        <v>0</v>
      </c>
    </row>
    <row r="29" spans="1:120" x14ac:dyDescent="0.2">
      <c r="A29" s="253">
        <v>28</v>
      </c>
      <c r="B29" s="253">
        <f>IF(Employee!$F$24&gt;A29,0,IF(Employee!$F$26&lt;A29,0,IF(Employee!$S$28&lt;=A29,0,IF(Employee!$S$27&lt;Employee!$F$24,0,Employee!$M$27))))</f>
        <v>0</v>
      </c>
      <c r="C29" s="253">
        <f>IF(Employee!$F$24&gt;A29,0,IF(Employee!$F$26&lt;A29,0,IF(Employee!$S$29&lt;=A29,0,IF(Employee!$S$28&lt;Employee!$F$24,0,Employee!$M$28))))</f>
        <v>0</v>
      </c>
      <c r="D29" s="253">
        <f>IF(Employee!$F$24&gt;A29,0,IF(Employee!$F$26&lt;A29,0,IF(Employee!$S$30&lt;=A29,0,IF(Employee!$S$29&lt;Employee!$F$24,0,Employee!$M$29))))</f>
        <v>0</v>
      </c>
      <c r="E29" s="253">
        <f>IF(Employee!$F$24&gt;A29,0,IF(Employee!$F$26&lt;A29,0,IF(Employee!$S$30&lt;Employee!$F$24,0,Employee!$M$30)))</f>
        <v>0</v>
      </c>
      <c r="F29" s="253">
        <f t="shared" si="0"/>
        <v>0</v>
      </c>
      <c r="H29" s="253">
        <f>IF(Employee!$F$50&gt;A29,0,IF(Employee!$F$52&lt;A29,0,IF(Employee!$S$54&lt;=A29,0,IF(Employee!$S$53&lt;Employee!$F$50,0,Employee!$M$53))))</f>
        <v>0</v>
      </c>
      <c r="I29" s="253">
        <f>IF(Employee!$F$50&gt;A29,0,IF(Employee!$F$52&lt;A29,0,IF(Employee!$S$55&lt;=A29,0,IF(Employee!$S$54&lt;Employee!$F$50,0,Employee!$M$54))))</f>
        <v>0</v>
      </c>
      <c r="J29" s="253">
        <f>IF(Employee!$F$50&gt;A29,0,IF(Employee!$F$52&lt;A29,0,IF(Employee!$S$56&lt;=A29,0,IF(Employee!$S$55&lt;Employee!$F$50,0,Employee!$M$55))))</f>
        <v>0</v>
      </c>
      <c r="K29" s="253">
        <f>IF(Employee!$F$50&gt;A29,0,IF(Employee!$F$52&lt;A29,0,IF(Employee!$S$56&lt;Employee!$F$50,0,Employee!$M$56)))</f>
        <v>0</v>
      </c>
      <c r="L29" s="253">
        <f t="shared" si="1"/>
        <v>0</v>
      </c>
      <c r="N29" s="253">
        <f>IF(Employee!$F$76&gt;A29,0,IF(Employee!$F$78&lt;A29,0,IF(Employee!$S$80&lt;=A29,0,IF(Employee!$S$79&lt;Employee!$F$76,0,Employee!$M$79))))</f>
        <v>0</v>
      </c>
      <c r="O29" s="253">
        <f>IF(Employee!$F$76&gt;A29,0,IF(Employee!$F$78&lt;A29,0,IF(Employee!$S$81&lt;=A29,0,IF(Employee!$S$80&lt;Employee!$F$76,0,Employee!$M$80))))</f>
        <v>0</v>
      </c>
      <c r="P29" s="253">
        <f>IF(Employee!$F$76&gt;A29,0,IF(Employee!$F$78&lt;A29,0,IF(Employee!$S$82&lt;=A29,0,IF(Employee!$S$81&lt;Employee!$F$76,0,Employee!$M$81))))</f>
        <v>0</v>
      </c>
      <c r="Q29" s="253">
        <f>IF(Employee!$F$76&gt;A29,0,IF(Employee!$F$78&lt;A29,0,IF(Employee!$S$82&lt;Employee!$F$76,0,Employee!$M$82)))</f>
        <v>0</v>
      </c>
      <c r="R29" s="253">
        <f t="shared" si="2"/>
        <v>0</v>
      </c>
      <c r="T29" s="253">
        <f>IF(Employee!$F$102&gt;A29,0,IF(Employee!$F$104&lt;A29,0,IF(Employee!$S$106&lt;=A29,0,IF(Employee!$S$105&lt;Employee!$F$102,0,Employee!$M$105))))</f>
        <v>0</v>
      </c>
      <c r="U29" s="253">
        <f>IF(Employee!$F$102&gt;A29,0,IF(Employee!$F$104&lt;A29,0,IF(Employee!$S$107&lt;=A29,0,IF(Employee!$S$106&lt;Employee!$F$102,0,Employee!$M$106))))</f>
        <v>0</v>
      </c>
      <c r="V29" s="253">
        <f>IF(Employee!$F$102&gt;A29,0,IF(Employee!$F$104&lt;A29,0,IF(Employee!$S$108&lt;=A29,0,IF(Employee!$S$107&lt;Employee!$F$102,0,Employee!$M$107))))</f>
        <v>0</v>
      </c>
      <c r="W29" s="253">
        <f>IF(Employee!$F$102&gt;A29,0,IF(Employee!$F$104&lt;A29,0,IF(Employee!$S$108&lt;Employee!$F$102,0,Employee!$M$108)))</f>
        <v>0</v>
      </c>
      <c r="X29" s="253">
        <f t="shared" si="3"/>
        <v>0</v>
      </c>
      <c r="Z29" s="253">
        <f>IF(Employee!$F$128&gt;A29,0,IF(Employee!$F$130&lt;A29,0,IF(Employee!$S$132&lt;=A29,0,IF(Employee!$S$131&lt;Employee!$F$128,0,Employee!$M$131))))</f>
        <v>0</v>
      </c>
      <c r="AA29" s="253">
        <f>IF(Employee!$F$128&gt;A29,0,IF(Employee!$F$130&lt;A29,0,IF(Employee!$S$133&lt;=A29,0,IF(Employee!$S$132&lt;Employee!$F$128,0,Employee!$M$132))))</f>
        <v>0</v>
      </c>
      <c r="AB29" s="253">
        <f>IF(Employee!$F$128&gt;A29,0,IF(Employee!$F$130&lt;A29,0,IF(Employee!$S$134&lt;=A29,0,IF(Employee!$S$133&lt;Employee!$F$128,0,Employee!$M$133))))</f>
        <v>0</v>
      </c>
      <c r="AC29" s="253">
        <f>IF(Employee!$F$128&gt;A29,0,IF(Employee!$F$130&lt;A29,0,IF(Employee!$S$134&lt;Employee!$F$128,0,Employee!$M$134)))</f>
        <v>0</v>
      </c>
      <c r="AD29" s="253">
        <f t="shared" si="4"/>
        <v>0</v>
      </c>
      <c r="AF29" s="253">
        <f>IF(Employee!$F$154&gt;A29,0,IF(Employee!$F$156&lt;A29,0,IF(Employee!$S$158&lt;=A29,0,IF(Employee!$S$157&lt;Employee!$F$154,0,Employee!$M$157))))</f>
        <v>0</v>
      </c>
      <c r="AG29" s="253">
        <f>IF(Employee!$F$154&gt;A29,0,IF(Employee!$F$156&lt;A29,0,IF(Employee!$S$159&lt;=A29,0,IF(Employee!$S$158&lt;Employee!$F$154,0,Employee!$M$158))))</f>
        <v>0</v>
      </c>
      <c r="AH29" s="253">
        <f>IF(Employee!$F$154&gt;A29,0,IF(Employee!$F$156&lt;A29,0,IF(Employee!$S$160&lt;=A29,0,IF(Employee!$S$159&lt;Employee!$F$154,0,Employee!$M$159))))</f>
        <v>0</v>
      </c>
      <c r="AI29" s="253">
        <f>IF(Employee!$F$154&gt;A29,0,IF(Employee!$F$156&lt;A29,0,IF(Employee!$S$160&lt;Employee!$F$154,0,Employee!$M$160)))</f>
        <v>0</v>
      </c>
      <c r="AJ29" s="253">
        <f t="shared" si="5"/>
        <v>0</v>
      </c>
      <c r="AL29" s="253">
        <f>IF(Employee!$F$180&gt;A29,0,IF(Employee!$F$182&lt;A29,0,IF(Employee!$S$184&lt;=A29,0,IF(Employee!$S$183&lt;Employee!$F$180,0,Employee!$M$183))))</f>
        <v>0</v>
      </c>
      <c r="AM29" s="253">
        <f>IF(Employee!$F$180&gt;A29,0,IF(Employee!$F$182&lt;A29,0,IF(Employee!$S$185&lt;=A29,0,IF(Employee!$S$184&lt;Employee!$F$180,0,Employee!$M$184))))</f>
        <v>0</v>
      </c>
      <c r="AN29" s="253">
        <f>IF(Employee!$F$180&gt;A29,0,IF(Employee!$F$182&lt;A29,0,IF(Employee!$S$186&lt;=A29,0,IF(Employee!$S$185&lt;Employee!$F$180,0,Employee!$M$185))))</f>
        <v>0</v>
      </c>
      <c r="AO29" s="253">
        <f>IF(Employee!$F$180&gt;A29,0,IF(Employee!$F$182&lt;A29,0,IF(Employee!$S$186&lt;Employee!$F$180,0,Employee!$M$186)))</f>
        <v>0</v>
      </c>
      <c r="AP29" s="253">
        <f t="shared" si="6"/>
        <v>0</v>
      </c>
      <c r="AR29" s="253">
        <f>IF(Employee!$F$206&gt;A29,0,IF(Employee!$F$208&lt;A29,0,IF(Employee!$S$210&lt;=A29,0,IF(Employee!$S$209&lt;Employee!$F$206,0,Employee!$M$209))))</f>
        <v>0</v>
      </c>
      <c r="AS29" s="253">
        <f>IF(Employee!$F$206&gt;A29,0,IF(Employee!$F$208&lt;A29,0,IF(Employee!$S$211&lt;=A29,0,IF(Employee!$S$210&lt;Employee!$F$206,0,Employee!$M$210))))</f>
        <v>0</v>
      </c>
      <c r="AT29" s="253">
        <f>IF(Employee!$F$206&gt;A29,0,IF(Employee!$F$208&lt;A29,0,IF(Employee!$S$212&lt;=A29,0,IF(Employee!$S$211&lt;Employee!$F$206,0,Employee!$M$211))))</f>
        <v>0</v>
      </c>
      <c r="AU29" s="253">
        <f>IF(Employee!$F$206&gt;A29,0,IF(Employee!$F$208&lt;A29,0,IF(Employee!$S$212&lt;Employee!$F$206,0,Employee!$M$212)))</f>
        <v>0</v>
      </c>
      <c r="AV29" s="253">
        <f t="shared" si="7"/>
        <v>0</v>
      </c>
      <c r="AX29" s="253">
        <f>IF(Employee!$F$232&gt;A29,0,IF(Employee!$F$234&lt;A29,0,IF(Employee!$S$236&lt;=A29,0,IF(Employee!$S$235&lt;Employee!$F$232,0,Employee!$M$235))))</f>
        <v>0</v>
      </c>
      <c r="AY29" s="253">
        <f>IF(Employee!$F$232&gt;A29,0,IF(Employee!$F$234&lt;A29,0,IF(Employee!$S$237&lt;=A29,0,IF(Employee!$S$236&lt;Employee!$F$232,0,Employee!$M$236))))</f>
        <v>0</v>
      </c>
      <c r="AZ29" s="253">
        <f>IF(Employee!$F$232&gt;A29,0,IF(Employee!$F$234&lt;A29,0,IF(Employee!$S$238&lt;=A29,0,IF(Employee!$S$237&lt;Employee!$F$232,0,Employee!$M$237))))</f>
        <v>0</v>
      </c>
      <c r="BA29" s="253">
        <f>IF(Employee!$F$232&gt;A29,0,IF(Employee!$F$234&lt;A29,0,IF(Employee!$S$238&lt;Employee!$F$232,0,Employee!$M$238)))</f>
        <v>0</v>
      </c>
      <c r="BB29" s="253">
        <f t="shared" si="8"/>
        <v>0</v>
      </c>
      <c r="BD29" s="253">
        <f>IF(Employee!$F$258&gt;A29,0,IF(Employee!$F$260&lt;A29,0,IF(Employee!$S$262&lt;=A29,0,IF(Employee!$S$261&lt;Employee!$F$258,0,Employee!$M$261))))</f>
        <v>0</v>
      </c>
      <c r="BE29" s="253">
        <f>IF(Employee!$F$258&gt;A29,0,IF(Employee!$F$260&lt;A29,0,IF(Employee!$S$263&lt;=A29,0,IF(Employee!$S$262&lt;Employee!$F$258,0,Employee!$M$262))))</f>
        <v>0</v>
      </c>
      <c r="BF29" s="253">
        <f>IF(Employee!$F$258&gt;A29,0,IF(Employee!$F$260&lt;A29,0,IF(Employee!$S$264&lt;=A29,0,IF(Employee!$S$263&lt;Employee!$F$258,0,Employee!$M$263))))</f>
        <v>0</v>
      </c>
      <c r="BG29" s="253">
        <f>IF(Employee!$F$258&gt;A29,0,IF(Employee!$F$260&lt;A29,0,IF(Employee!$S$264&lt;Employee!$F$258,0,Employee!$M$264)))</f>
        <v>0</v>
      </c>
      <c r="BH29" s="253">
        <f t="shared" si="9"/>
        <v>0</v>
      </c>
      <c r="BJ29" s="253">
        <f>IF(Employee!$F$284&gt;A29,0,IF(Employee!$F$286&lt;A29,0,IF(Employee!$S$288&lt;=A29,0,IF(Employee!$S$287&lt;Employee!$F$284,0,Employee!$M$287))))</f>
        <v>0</v>
      </c>
      <c r="BK29" s="253">
        <f>IF(Employee!$F$284&gt;A29,0,IF(Employee!$F$286&lt;A29,0,IF(Employee!$S$289&lt;=A29,0,IF(Employee!$S$288&lt;Employee!$F$284,0,Employee!$M$288))))</f>
        <v>0</v>
      </c>
      <c r="BL29" s="253">
        <f>IF(Employee!$F$284&gt;A29,0,IF(Employee!$F$286&lt;A29,0,IF(Employee!$S$290&lt;=A29,0,IF(Employee!$S$289&lt;Employee!$F$284,0,Employee!$M$289))))</f>
        <v>0</v>
      </c>
      <c r="BM29" s="253">
        <f>IF(Employee!$F$284&gt;A29,0,IF(Employee!$F$286&lt;A29,0,IF(Employee!$S$290&lt;Employee!$F$284,0,Employee!$M$290)))</f>
        <v>0</v>
      </c>
      <c r="BN29" s="253">
        <f t="shared" si="10"/>
        <v>0</v>
      </c>
      <c r="BP29" s="253">
        <f>IF(Employee!$F$310&gt;A29,0,IF(Employee!$F$312&lt;A29,0,IF(Employee!$S$314&lt;=A29,0,IF(Employee!$S$313&lt;Employee!$F$310,0,Employee!$M$313))))</f>
        <v>0</v>
      </c>
      <c r="BQ29" s="253">
        <f>IF(Employee!$F$310&gt;A29,0,IF(Employee!$F$312&lt;A29,0,IF(Employee!$S$315&lt;=A29,0,IF(Employee!$S$314&lt;Employee!$F$310,0,Employee!$M$314))))</f>
        <v>0</v>
      </c>
      <c r="BR29" s="253">
        <f>IF(Employee!$F$310&gt;A29,0,IF(Employee!$F$312&lt;A29,0,IF(Employee!$S$316&lt;=A29,0,IF(Employee!$S$315&lt;Employee!$F$310,0,Employee!$M$315))))</f>
        <v>0</v>
      </c>
      <c r="BS29" s="253">
        <f>IF(Employee!$F$310&gt;A29,0,IF(Employee!$F$312&lt;A29,0,IF(Employee!$S$316&lt;Employee!$F$310,0,Employee!$M$316)))</f>
        <v>0</v>
      </c>
      <c r="BT29" s="253">
        <f t="shared" si="11"/>
        <v>0</v>
      </c>
      <c r="BV29" s="253">
        <f>IF(Employee!$F$336&gt;A29,0,IF(Employee!$F$338&lt;A29,0,IF(Employee!$S$340&lt;=A29,0,IF(Employee!$S$339&lt;Employee!$F$336,0,Employee!$M$339))))</f>
        <v>0</v>
      </c>
      <c r="BW29" s="253">
        <f>IF(Employee!$F$336&gt;A29,0,IF(Employee!$F$338&lt;A29,0,IF(Employee!$S$341&lt;=A29,0,IF(Employee!$S$340&lt;Employee!$F$336,0,Employee!$M$340))))</f>
        <v>0</v>
      </c>
      <c r="BX29" s="253">
        <f>IF(Employee!$F$336&gt;A29,0,IF(Employee!$F$338&lt;A29,0,IF(Employee!$S$342&lt;=A29,0,IF(Employee!$S$341&lt;Employee!$F$336,0,Employee!$M$341))))</f>
        <v>0</v>
      </c>
      <c r="BY29" s="253">
        <f>IF(Employee!$F$336&gt;A29,0,IF(Employee!$F$338&lt;A29,0,IF(Employee!$S$342&lt;Employee!$F$336,0,Employee!$M$342)))</f>
        <v>0</v>
      </c>
      <c r="BZ29" s="253">
        <f t="shared" si="12"/>
        <v>0</v>
      </c>
      <c r="CB29" s="253">
        <f>IF(Employee!$F$362&gt;A29,0,IF(Employee!$F$364&lt;A29,0,IF(Employee!$S$366&lt;=A29,0,IF(Employee!$S$365&lt;Employee!$F$362,0,Employee!$M$365))))</f>
        <v>0</v>
      </c>
      <c r="CC29" s="253">
        <f>IF(Employee!$F$362&gt;A29,0,IF(Employee!$F$364&lt;A29,0,IF(Employee!$S$367&lt;=A29,0,IF(Employee!$S$366&lt;Employee!$F$362,0,Employee!$M$366))))</f>
        <v>0</v>
      </c>
      <c r="CD29" s="253">
        <f>IF(Employee!$F$362&gt;A29,0,IF(Employee!$F$364&lt;A29,0,IF(Employee!$S$368&lt;=A29,0,IF(Employee!$S$367&lt;Employee!$F$362,0,Employee!$M$367))))</f>
        <v>0</v>
      </c>
      <c r="CE29" s="253">
        <f>IF(Employee!$F$362&gt;A29,0,IF(Employee!$F$364&lt;A29,0,IF(Employee!$S$368&lt;Employee!$F$362,0,Employee!$M$368)))</f>
        <v>0</v>
      </c>
      <c r="CF29" s="253">
        <f t="shared" si="13"/>
        <v>0</v>
      </c>
      <c r="CH29" s="253">
        <f>IF(Employee!$F$388&gt;A29,0,IF(Employee!$F$390&lt;A29,0,IF(Employee!$S$392&lt;=A29,0,IF(Employee!$S$391&lt;Employee!$F$388,0,Employee!$M$391))))</f>
        <v>0</v>
      </c>
      <c r="CI29" s="253">
        <f>IF(Employee!$F$388&gt;A29,0,IF(Employee!$F$390&lt;A29,0,IF(Employee!$S$393&lt;=A29,0,IF(Employee!$S$392&lt;Employee!$F$388,0,Employee!$M$392))))</f>
        <v>0</v>
      </c>
      <c r="CJ29" s="253">
        <f>IF(Employee!$F$388&gt;A29,0,IF(Employee!$F$390&lt;A29,0,IF(Employee!$S$394&lt;=A29,0,IF(Employee!$S$393&lt;Employee!$F$388,0,Employee!$M$393))))</f>
        <v>0</v>
      </c>
      <c r="CK29" s="253">
        <f>IF(Employee!$F$388&gt;A29,0,IF(Employee!$F$390&lt;A29,0,IF(Employee!$S$394&lt;Employee!$F$388,0,Employee!$M$394)))</f>
        <v>0</v>
      </c>
      <c r="CL29" s="253">
        <f t="shared" si="14"/>
        <v>0</v>
      </c>
      <c r="CN29" s="253">
        <f>IF(Employee!$F$414&gt;A29,0,IF(Employee!$F$416&lt;A29,0,IF(Employee!$S$418&lt;=A29,0,IF(Employee!$S$417&lt;Employee!$F$414,0,Employee!$M$417))))</f>
        <v>0</v>
      </c>
      <c r="CO29" s="253">
        <f>IF(Employee!$F$414&gt;A29,0,IF(Employee!$F$416&lt;A29,0,IF(Employee!$S$419&lt;=A29,0,IF(Employee!$S$418&lt;Employee!$F$414,0,Employee!$M$418))))</f>
        <v>0</v>
      </c>
      <c r="CP29" s="253">
        <f>IF(Employee!$F$414&gt;A29,0,IF(Employee!$F$416&lt;A29,0,IF(Employee!$S$420&lt;=A29,0,IF(Employee!$S$419&lt;Employee!$F$414,0,Employee!$M$419))))</f>
        <v>0</v>
      </c>
      <c r="CQ29" s="253">
        <f>IF(Employee!$F$414&gt;A29,0,IF(Employee!$F$416&lt;A29,0,IF(Employee!$S$420&lt;Employee!$F$414,0,Employee!$M$420)))</f>
        <v>0</v>
      </c>
      <c r="CR29" s="253">
        <f t="shared" si="15"/>
        <v>0</v>
      </c>
      <c r="CT29" s="253">
        <f>IF(Employee!$F$440&gt;A29,0,IF(Employee!$F$442&lt;A29,0,IF(Employee!$S$444&lt;=A29,0,IF(Employee!$S$443&lt;Employee!$F$440,0,Employee!$M$443))))</f>
        <v>0</v>
      </c>
      <c r="CU29" s="253">
        <f>IF(Employee!$F$440&gt;A29,0,IF(Employee!$F$442&lt;A29,0,IF(Employee!$S$445&lt;=A29,0,IF(Employee!$S$444&lt;Employee!$F$440,0,Employee!$M$444))))</f>
        <v>0</v>
      </c>
      <c r="CV29" s="253">
        <f>IF(Employee!$F$440&gt;A29,0,IF(Employee!$F$442&lt;A29,0,IF(Employee!$S$446&lt;=A29,0,IF(Employee!$S$445&lt;Employee!$F$440,0,Employee!$M$445))))</f>
        <v>0</v>
      </c>
      <c r="CW29" s="253">
        <f>IF(Employee!$F$440&gt;A29,0,IF(Employee!$F$442&lt;A29,0,IF(Employee!$S$446&lt;Employee!$F$440,0,Employee!$M$446)))</f>
        <v>0</v>
      </c>
      <c r="CX29" s="253">
        <f t="shared" si="16"/>
        <v>0</v>
      </c>
      <c r="CZ29" s="253">
        <f>IF(Employee!$F$466&gt;A29,0,IF(Employee!$F$468&lt;A29,0,IF(Employee!$S$470&lt;=A29,0,IF(Employee!$S$469&lt;Employee!$F$466,0,Employee!$M$469))))</f>
        <v>0</v>
      </c>
      <c r="DA29" s="253">
        <f>IF(Employee!$F$466&gt;A29,0,IF(Employee!$F$468&lt;A29,0,IF(Employee!$S$471&lt;=A29,0,IF(Employee!$S$470&lt;Employee!$F$466,0,Employee!$M$470))))</f>
        <v>0</v>
      </c>
      <c r="DB29" s="253">
        <f>IF(Employee!$F$466&gt;A29,0,IF(Employee!$F$468&lt;A29,0,IF(Employee!$S$472&lt;=A29,0,IF(Employee!$S$471&lt;Employee!$F$466,0,Employee!$M$471))))</f>
        <v>0</v>
      </c>
      <c r="DC29" s="253">
        <f>IF(Employee!$F$466&gt;A29,0,IF(Employee!$F$468&lt;A29,0,IF(Employee!$S$472&lt;Employee!$F$466,0,Employee!$M$472)))</f>
        <v>0</v>
      </c>
      <c r="DD29" s="253">
        <f t="shared" si="17"/>
        <v>0</v>
      </c>
      <c r="DF29" s="253">
        <f>IF(Employee!$F$492&gt;A29,0,IF(Employee!$F$494&lt;A29,0,IF(Employee!$S$496&lt;=A29,0,IF(Employee!$S$495&lt;Employee!$F$492,0,Employee!$M$495))))</f>
        <v>0</v>
      </c>
      <c r="DG29" s="253">
        <f>IF(Employee!$F$492&gt;A29,0,IF(Employee!$F$494&lt;A29,0,IF(Employee!$S$497&lt;=A29,0,IF(Employee!$S$496&lt;Employee!$F$492,0,Employee!$M$496))))</f>
        <v>0</v>
      </c>
      <c r="DH29" s="253">
        <f>IF(Employee!$F$492&gt;A29,0,IF(Employee!$F$494&lt;A29,0,IF(Employee!$S$498&lt;=A29,0,IF(Employee!$S$497&lt;Employee!$F$492,0,Employee!$M$497))))</f>
        <v>0</v>
      </c>
      <c r="DI29" s="253">
        <f>IF(Employee!$F$492&gt;A29,0,IF(Employee!$F$494&lt;A29,0,IF(Employee!$S$498&lt;Employee!$F$492,0,Employee!$M$498)))</f>
        <v>0</v>
      </c>
      <c r="DJ29" s="253">
        <f t="shared" si="18"/>
        <v>0</v>
      </c>
      <c r="DL29" s="253">
        <f>IF(Employee!$F$518&gt;A29,0,IF(Employee!$F$520&lt;A29,0,IF(Employee!$S$522&lt;=A29,0,IF(Employee!$S$521&lt;Employee!$F$518,0,Employee!$M$521))))</f>
        <v>0</v>
      </c>
      <c r="DM29" s="253">
        <f>IF(Employee!$F$518&gt;A29,0,IF(Employee!$F$520&lt;A29,0,IF(Employee!$S$523&lt;=A29,0,IF(Employee!$S$522&lt;Employee!$F$518,0,Employee!$M$522))))</f>
        <v>0</v>
      </c>
      <c r="DN29" s="253">
        <f>IF(Employee!$F$518&gt;A29,0,IF(Employee!$F$520&lt;A29,0,IF(Employee!$S$524&lt;=A29,0,IF(Employee!$S$523&lt;Employee!$F$518,0,Employee!$M$523))))</f>
        <v>0</v>
      </c>
      <c r="DO29" s="253">
        <f>IF(Employee!$F$518&gt;A29,0,IF(Employee!$F$520&lt;A29,0,IF(Employee!$S$524&lt;Employee!$F$518,0,Employee!$M$524)))</f>
        <v>0</v>
      </c>
      <c r="DP29" s="253">
        <f t="shared" si="19"/>
        <v>0</v>
      </c>
    </row>
    <row r="30" spans="1:120" x14ac:dyDescent="0.2">
      <c r="A30" s="253">
        <v>29</v>
      </c>
      <c r="B30" s="253">
        <f>IF(Employee!$F$24&gt;A30,0,IF(Employee!$F$26&lt;A30,0,IF(Employee!$S$28&lt;=A30,0,IF(Employee!$S$27&lt;Employee!$F$24,0,Employee!$M$27))))</f>
        <v>0</v>
      </c>
      <c r="C30" s="253">
        <f>IF(Employee!$F$24&gt;A30,0,IF(Employee!$F$26&lt;A30,0,IF(Employee!$S$29&lt;=A30,0,IF(Employee!$S$28&lt;Employee!$F$24,0,Employee!$M$28))))</f>
        <v>0</v>
      </c>
      <c r="D30" s="253">
        <f>IF(Employee!$F$24&gt;A30,0,IF(Employee!$F$26&lt;A30,0,IF(Employee!$S$30&lt;=A30,0,IF(Employee!$S$29&lt;Employee!$F$24,0,Employee!$M$29))))</f>
        <v>0</v>
      </c>
      <c r="E30" s="253">
        <f>IF(Employee!$F$24&gt;A30,0,IF(Employee!$F$26&lt;A30,0,IF(Employee!$S$30&lt;Employee!$F$24,0,Employee!$M$30)))</f>
        <v>0</v>
      </c>
      <c r="F30" s="253">
        <f t="shared" si="0"/>
        <v>0</v>
      </c>
      <c r="H30" s="253">
        <f>IF(Employee!$F$50&gt;A30,0,IF(Employee!$F$52&lt;A30,0,IF(Employee!$S$54&lt;=A30,0,IF(Employee!$S$53&lt;Employee!$F$50,0,Employee!$M$53))))</f>
        <v>0</v>
      </c>
      <c r="I30" s="253">
        <f>IF(Employee!$F$50&gt;A30,0,IF(Employee!$F$52&lt;A30,0,IF(Employee!$S$55&lt;=A30,0,IF(Employee!$S$54&lt;Employee!$F$50,0,Employee!$M$54))))</f>
        <v>0</v>
      </c>
      <c r="J30" s="253">
        <f>IF(Employee!$F$50&gt;A30,0,IF(Employee!$F$52&lt;A30,0,IF(Employee!$S$56&lt;=A30,0,IF(Employee!$S$55&lt;Employee!$F$50,0,Employee!$M$55))))</f>
        <v>0</v>
      </c>
      <c r="K30" s="253">
        <f>IF(Employee!$F$50&gt;A30,0,IF(Employee!$F$52&lt;A30,0,IF(Employee!$S$56&lt;Employee!$F$50,0,Employee!$M$56)))</f>
        <v>0</v>
      </c>
      <c r="L30" s="253">
        <f t="shared" si="1"/>
        <v>0</v>
      </c>
      <c r="N30" s="253">
        <f>IF(Employee!$F$76&gt;A30,0,IF(Employee!$F$78&lt;A30,0,IF(Employee!$S$80&lt;=A30,0,IF(Employee!$S$79&lt;Employee!$F$76,0,Employee!$M$79))))</f>
        <v>0</v>
      </c>
      <c r="O30" s="253">
        <f>IF(Employee!$F$76&gt;A30,0,IF(Employee!$F$78&lt;A30,0,IF(Employee!$S$81&lt;=A30,0,IF(Employee!$S$80&lt;Employee!$F$76,0,Employee!$M$80))))</f>
        <v>0</v>
      </c>
      <c r="P30" s="253">
        <f>IF(Employee!$F$76&gt;A30,0,IF(Employee!$F$78&lt;A30,0,IF(Employee!$S$82&lt;=A30,0,IF(Employee!$S$81&lt;Employee!$F$76,0,Employee!$M$81))))</f>
        <v>0</v>
      </c>
      <c r="Q30" s="253">
        <f>IF(Employee!$F$76&gt;A30,0,IF(Employee!$F$78&lt;A30,0,IF(Employee!$S$82&lt;Employee!$F$76,0,Employee!$M$82)))</f>
        <v>0</v>
      </c>
      <c r="R30" s="253">
        <f t="shared" si="2"/>
        <v>0</v>
      </c>
      <c r="T30" s="253">
        <f>IF(Employee!$F$102&gt;A30,0,IF(Employee!$F$104&lt;A30,0,IF(Employee!$S$106&lt;=A30,0,IF(Employee!$S$105&lt;Employee!$F$102,0,Employee!$M$105))))</f>
        <v>0</v>
      </c>
      <c r="U30" s="253">
        <f>IF(Employee!$F$102&gt;A30,0,IF(Employee!$F$104&lt;A30,0,IF(Employee!$S$107&lt;=A30,0,IF(Employee!$S$106&lt;Employee!$F$102,0,Employee!$M$106))))</f>
        <v>0</v>
      </c>
      <c r="V30" s="253">
        <f>IF(Employee!$F$102&gt;A30,0,IF(Employee!$F$104&lt;A30,0,IF(Employee!$S$108&lt;=A30,0,IF(Employee!$S$107&lt;Employee!$F$102,0,Employee!$M$107))))</f>
        <v>0</v>
      </c>
      <c r="W30" s="253">
        <f>IF(Employee!$F$102&gt;A30,0,IF(Employee!$F$104&lt;A30,0,IF(Employee!$S$108&lt;Employee!$F$102,0,Employee!$M$108)))</f>
        <v>0</v>
      </c>
      <c r="X30" s="253">
        <f t="shared" si="3"/>
        <v>0</v>
      </c>
      <c r="Z30" s="253">
        <f>IF(Employee!$F$128&gt;A30,0,IF(Employee!$F$130&lt;A30,0,IF(Employee!$S$132&lt;=A30,0,IF(Employee!$S$131&lt;Employee!$F$128,0,Employee!$M$131))))</f>
        <v>0</v>
      </c>
      <c r="AA30" s="253">
        <f>IF(Employee!$F$128&gt;A30,0,IF(Employee!$F$130&lt;A30,0,IF(Employee!$S$133&lt;=A30,0,IF(Employee!$S$132&lt;Employee!$F$128,0,Employee!$M$132))))</f>
        <v>0</v>
      </c>
      <c r="AB30" s="253">
        <f>IF(Employee!$F$128&gt;A30,0,IF(Employee!$F$130&lt;A30,0,IF(Employee!$S$134&lt;=A30,0,IF(Employee!$S$133&lt;Employee!$F$128,0,Employee!$M$133))))</f>
        <v>0</v>
      </c>
      <c r="AC30" s="253">
        <f>IF(Employee!$F$128&gt;A30,0,IF(Employee!$F$130&lt;A30,0,IF(Employee!$S$134&lt;Employee!$F$128,0,Employee!$M$134)))</f>
        <v>0</v>
      </c>
      <c r="AD30" s="253">
        <f t="shared" si="4"/>
        <v>0</v>
      </c>
      <c r="AF30" s="253">
        <f>IF(Employee!$F$154&gt;A30,0,IF(Employee!$F$156&lt;A30,0,IF(Employee!$S$158&lt;=A30,0,IF(Employee!$S$157&lt;Employee!$F$154,0,Employee!$M$157))))</f>
        <v>0</v>
      </c>
      <c r="AG30" s="253">
        <f>IF(Employee!$F$154&gt;A30,0,IF(Employee!$F$156&lt;A30,0,IF(Employee!$S$159&lt;=A30,0,IF(Employee!$S$158&lt;Employee!$F$154,0,Employee!$M$158))))</f>
        <v>0</v>
      </c>
      <c r="AH30" s="253">
        <f>IF(Employee!$F$154&gt;A30,0,IF(Employee!$F$156&lt;A30,0,IF(Employee!$S$160&lt;=A30,0,IF(Employee!$S$159&lt;Employee!$F$154,0,Employee!$M$159))))</f>
        <v>0</v>
      </c>
      <c r="AI30" s="253">
        <f>IF(Employee!$F$154&gt;A30,0,IF(Employee!$F$156&lt;A30,0,IF(Employee!$S$160&lt;Employee!$F$154,0,Employee!$M$160)))</f>
        <v>0</v>
      </c>
      <c r="AJ30" s="253">
        <f t="shared" si="5"/>
        <v>0</v>
      </c>
      <c r="AL30" s="253">
        <f>IF(Employee!$F$180&gt;A30,0,IF(Employee!$F$182&lt;A30,0,IF(Employee!$S$184&lt;=A30,0,IF(Employee!$S$183&lt;Employee!$F$180,0,Employee!$M$183))))</f>
        <v>0</v>
      </c>
      <c r="AM30" s="253">
        <f>IF(Employee!$F$180&gt;A30,0,IF(Employee!$F$182&lt;A30,0,IF(Employee!$S$185&lt;=A30,0,IF(Employee!$S$184&lt;Employee!$F$180,0,Employee!$M$184))))</f>
        <v>0</v>
      </c>
      <c r="AN30" s="253">
        <f>IF(Employee!$F$180&gt;A30,0,IF(Employee!$F$182&lt;A30,0,IF(Employee!$S$186&lt;=A30,0,IF(Employee!$S$185&lt;Employee!$F$180,0,Employee!$M$185))))</f>
        <v>0</v>
      </c>
      <c r="AO30" s="253">
        <f>IF(Employee!$F$180&gt;A30,0,IF(Employee!$F$182&lt;A30,0,IF(Employee!$S$186&lt;Employee!$F$180,0,Employee!$M$186)))</f>
        <v>0</v>
      </c>
      <c r="AP30" s="253">
        <f t="shared" si="6"/>
        <v>0</v>
      </c>
      <c r="AR30" s="253">
        <f>IF(Employee!$F$206&gt;A30,0,IF(Employee!$F$208&lt;A30,0,IF(Employee!$S$210&lt;=A30,0,IF(Employee!$S$209&lt;Employee!$F$206,0,Employee!$M$209))))</f>
        <v>0</v>
      </c>
      <c r="AS30" s="253">
        <f>IF(Employee!$F$206&gt;A30,0,IF(Employee!$F$208&lt;A30,0,IF(Employee!$S$211&lt;=A30,0,IF(Employee!$S$210&lt;Employee!$F$206,0,Employee!$M$210))))</f>
        <v>0</v>
      </c>
      <c r="AT30" s="253">
        <f>IF(Employee!$F$206&gt;A30,0,IF(Employee!$F$208&lt;A30,0,IF(Employee!$S$212&lt;=A30,0,IF(Employee!$S$211&lt;Employee!$F$206,0,Employee!$M$211))))</f>
        <v>0</v>
      </c>
      <c r="AU30" s="253">
        <f>IF(Employee!$F$206&gt;A30,0,IF(Employee!$F$208&lt;A30,0,IF(Employee!$S$212&lt;Employee!$F$206,0,Employee!$M$212)))</f>
        <v>0</v>
      </c>
      <c r="AV30" s="253">
        <f t="shared" si="7"/>
        <v>0</v>
      </c>
      <c r="AX30" s="253">
        <f>IF(Employee!$F$232&gt;A30,0,IF(Employee!$F$234&lt;A30,0,IF(Employee!$S$236&lt;=A30,0,IF(Employee!$S$235&lt;Employee!$F$232,0,Employee!$M$235))))</f>
        <v>0</v>
      </c>
      <c r="AY30" s="253">
        <f>IF(Employee!$F$232&gt;A30,0,IF(Employee!$F$234&lt;A30,0,IF(Employee!$S$237&lt;=A30,0,IF(Employee!$S$236&lt;Employee!$F$232,0,Employee!$M$236))))</f>
        <v>0</v>
      </c>
      <c r="AZ30" s="253">
        <f>IF(Employee!$F$232&gt;A30,0,IF(Employee!$F$234&lt;A30,0,IF(Employee!$S$238&lt;=A30,0,IF(Employee!$S$237&lt;Employee!$F$232,0,Employee!$M$237))))</f>
        <v>0</v>
      </c>
      <c r="BA30" s="253">
        <f>IF(Employee!$F$232&gt;A30,0,IF(Employee!$F$234&lt;A30,0,IF(Employee!$S$238&lt;Employee!$F$232,0,Employee!$M$238)))</f>
        <v>0</v>
      </c>
      <c r="BB30" s="253">
        <f t="shared" si="8"/>
        <v>0</v>
      </c>
      <c r="BD30" s="253">
        <f>IF(Employee!$F$258&gt;A30,0,IF(Employee!$F$260&lt;A30,0,IF(Employee!$S$262&lt;=A30,0,IF(Employee!$S$261&lt;Employee!$F$258,0,Employee!$M$261))))</f>
        <v>0</v>
      </c>
      <c r="BE30" s="253">
        <f>IF(Employee!$F$258&gt;A30,0,IF(Employee!$F$260&lt;A30,0,IF(Employee!$S$263&lt;=A30,0,IF(Employee!$S$262&lt;Employee!$F$258,0,Employee!$M$262))))</f>
        <v>0</v>
      </c>
      <c r="BF30" s="253">
        <f>IF(Employee!$F$258&gt;A30,0,IF(Employee!$F$260&lt;A30,0,IF(Employee!$S$264&lt;=A30,0,IF(Employee!$S$263&lt;Employee!$F$258,0,Employee!$M$263))))</f>
        <v>0</v>
      </c>
      <c r="BG30" s="253">
        <f>IF(Employee!$F$258&gt;A30,0,IF(Employee!$F$260&lt;A30,0,IF(Employee!$S$264&lt;Employee!$F$258,0,Employee!$M$264)))</f>
        <v>0</v>
      </c>
      <c r="BH30" s="253">
        <f t="shared" si="9"/>
        <v>0</v>
      </c>
      <c r="BJ30" s="253">
        <f>IF(Employee!$F$284&gt;A30,0,IF(Employee!$F$286&lt;A30,0,IF(Employee!$S$288&lt;=A30,0,IF(Employee!$S$287&lt;Employee!$F$284,0,Employee!$M$287))))</f>
        <v>0</v>
      </c>
      <c r="BK30" s="253">
        <f>IF(Employee!$F$284&gt;A30,0,IF(Employee!$F$286&lt;A30,0,IF(Employee!$S$289&lt;=A30,0,IF(Employee!$S$288&lt;Employee!$F$284,0,Employee!$M$288))))</f>
        <v>0</v>
      </c>
      <c r="BL30" s="253">
        <f>IF(Employee!$F$284&gt;A30,0,IF(Employee!$F$286&lt;A30,0,IF(Employee!$S$290&lt;=A30,0,IF(Employee!$S$289&lt;Employee!$F$284,0,Employee!$M$289))))</f>
        <v>0</v>
      </c>
      <c r="BM30" s="253">
        <f>IF(Employee!$F$284&gt;A30,0,IF(Employee!$F$286&lt;A30,0,IF(Employee!$S$290&lt;Employee!$F$284,0,Employee!$M$290)))</f>
        <v>0</v>
      </c>
      <c r="BN30" s="253">
        <f t="shared" si="10"/>
        <v>0</v>
      </c>
      <c r="BP30" s="253">
        <f>IF(Employee!$F$310&gt;A30,0,IF(Employee!$F$312&lt;A30,0,IF(Employee!$S$314&lt;=A30,0,IF(Employee!$S$313&lt;Employee!$F$310,0,Employee!$M$313))))</f>
        <v>0</v>
      </c>
      <c r="BQ30" s="253">
        <f>IF(Employee!$F$310&gt;A30,0,IF(Employee!$F$312&lt;A30,0,IF(Employee!$S$315&lt;=A30,0,IF(Employee!$S$314&lt;Employee!$F$310,0,Employee!$M$314))))</f>
        <v>0</v>
      </c>
      <c r="BR30" s="253">
        <f>IF(Employee!$F$310&gt;A30,0,IF(Employee!$F$312&lt;A30,0,IF(Employee!$S$316&lt;=A30,0,IF(Employee!$S$315&lt;Employee!$F$310,0,Employee!$M$315))))</f>
        <v>0</v>
      </c>
      <c r="BS30" s="253">
        <f>IF(Employee!$F$310&gt;A30,0,IF(Employee!$F$312&lt;A30,0,IF(Employee!$S$316&lt;Employee!$F$310,0,Employee!$M$316)))</f>
        <v>0</v>
      </c>
      <c r="BT30" s="253">
        <f t="shared" si="11"/>
        <v>0</v>
      </c>
      <c r="BV30" s="253">
        <f>IF(Employee!$F$336&gt;A30,0,IF(Employee!$F$338&lt;A30,0,IF(Employee!$S$340&lt;=A30,0,IF(Employee!$S$339&lt;Employee!$F$336,0,Employee!$M$339))))</f>
        <v>0</v>
      </c>
      <c r="BW30" s="253">
        <f>IF(Employee!$F$336&gt;A30,0,IF(Employee!$F$338&lt;A30,0,IF(Employee!$S$341&lt;=A30,0,IF(Employee!$S$340&lt;Employee!$F$336,0,Employee!$M$340))))</f>
        <v>0</v>
      </c>
      <c r="BX30" s="253">
        <f>IF(Employee!$F$336&gt;A30,0,IF(Employee!$F$338&lt;A30,0,IF(Employee!$S$342&lt;=A30,0,IF(Employee!$S$341&lt;Employee!$F$336,0,Employee!$M$341))))</f>
        <v>0</v>
      </c>
      <c r="BY30" s="253">
        <f>IF(Employee!$F$336&gt;A30,0,IF(Employee!$F$338&lt;A30,0,IF(Employee!$S$342&lt;Employee!$F$336,0,Employee!$M$342)))</f>
        <v>0</v>
      </c>
      <c r="BZ30" s="253">
        <f t="shared" si="12"/>
        <v>0</v>
      </c>
      <c r="CB30" s="253">
        <f>IF(Employee!$F$362&gt;A30,0,IF(Employee!$F$364&lt;A30,0,IF(Employee!$S$366&lt;=A30,0,IF(Employee!$S$365&lt;Employee!$F$362,0,Employee!$M$365))))</f>
        <v>0</v>
      </c>
      <c r="CC30" s="253">
        <f>IF(Employee!$F$362&gt;A30,0,IF(Employee!$F$364&lt;A30,0,IF(Employee!$S$367&lt;=A30,0,IF(Employee!$S$366&lt;Employee!$F$362,0,Employee!$M$366))))</f>
        <v>0</v>
      </c>
      <c r="CD30" s="253">
        <f>IF(Employee!$F$362&gt;A30,0,IF(Employee!$F$364&lt;A30,0,IF(Employee!$S$368&lt;=A30,0,IF(Employee!$S$367&lt;Employee!$F$362,0,Employee!$M$367))))</f>
        <v>0</v>
      </c>
      <c r="CE30" s="253">
        <f>IF(Employee!$F$362&gt;A30,0,IF(Employee!$F$364&lt;A30,0,IF(Employee!$S$368&lt;Employee!$F$362,0,Employee!$M$368)))</f>
        <v>0</v>
      </c>
      <c r="CF30" s="253">
        <f t="shared" si="13"/>
        <v>0</v>
      </c>
      <c r="CH30" s="253">
        <f>IF(Employee!$F$388&gt;A30,0,IF(Employee!$F$390&lt;A30,0,IF(Employee!$S$392&lt;=A30,0,IF(Employee!$S$391&lt;Employee!$F$388,0,Employee!$M$391))))</f>
        <v>0</v>
      </c>
      <c r="CI30" s="253">
        <f>IF(Employee!$F$388&gt;A30,0,IF(Employee!$F$390&lt;A30,0,IF(Employee!$S$393&lt;=A30,0,IF(Employee!$S$392&lt;Employee!$F$388,0,Employee!$M$392))))</f>
        <v>0</v>
      </c>
      <c r="CJ30" s="253">
        <f>IF(Employee!$F$388&gt;A30,0,IF(Employee!$F$390&lt;A30,0,IF(Employee!$S$394&lt;=A30,0,IF(Employee!$S$393&lt;Employee!$F$388,0,Employee!$M$393))))</f>
        <v>0</v>
      </c>
      <c r="CK30" s="253">
        <f>IF(Employee!$F$388&gt;A30,0,IF(Employee!$F$390&lt;A30,0,IF(Employee!$S$394&lt;Employee!$F$388,0,Employee!$M$394)))</f>
        <v>0</v>
      </c>
      <c r="CL30" s="253">
        <f t="shared" si="14"/>
        <v>0</v>
      </c>
      <c r="CN30" s="253">
        <f>IF(Employee!$F$414&gt;A30,0,IF(Employee!$F$416&lt;A30,0,IF(Employee!$S$418&lt;=A30,0,IF(Employee!$S$417&lt;Employee!$F$414,0,Employee!$M$417))))</f>
        <v>0</v>
      </c>
      <c r="CO30" s="253">
        <f>IF(Employee!$F$414&gt;A30,0,IF(Employee!$F$416&lt;A30,0,IF(Employee!$S$419&lt;=A30,0,IF(Employee!$S$418&lt;Employee!$F$414,0,Employee!$M$418))))</f>
        <v>0</v>
      </c>
      <c r="CP30" s="253">
        <f>IF(Employee!$F$414&gt;A30,0,IF(Employee!$F$416&lt;A30,0,IF(Employee!$S$420&lt;=A30,0,IF(Employee!$S$419&lt;Employee!$F$414,0,Employee!$M$419))))</f>
        <v>0</v>
      </c>
      <c r="CQ30" s="253">
        <f>IF(Employee!$F$414&gt;A30,0,IF(Employee!$F$416&lt;A30,0,IF(Employee!$S$420&lt;Employee!$F$414,0,Employee!$M$420)))</f>
        <v>0</v>
      </c>
      <c r="CR30" s="253">
        <f t="shared" si="15"/>
        <v>0</v>
      </c>
      <c r="CT30" s="253">
        <f>IF(Employee!$F$440&gt;A30,0,IF(Employee!$F$442&lt;A30,0,IF(Employee!$S$444&lt;=A30,0,IF(Employee!$S$443&lt;Employee!$F$440,0,Employee!$M$443))))</f>
        <v>0</v>
      </c>
      <c r="CU30" s="253">
        <f>IF(Employee!$F$440&gt;A30,0,IF(Employee!$F$442&lt;A30,0,IF(Employee!$S$445&lt;=A30,0,IF(Employee!$S$444&lt;Employee!$F$440,0,Employee!$M$444))))</f>
        <v>0</v>
      </c>
      <c r="CV30" s="253">
        <f>IF(Employee!$F$440&gt;A30,0,IF(Employee!$F$442&lt;A30,0,IF(Employee!$S$446&lt;=A30,0,IF(Employee!$S$445&lt;Employee!$F$440,0,Employee!$M$445))))</f>
        <v>0</v>
      </c>
      <c r="CW30" s="253">
        <f>IF(Employee!$F$440&gt;A30,0,IF(Employee!$F$442&lt;A30,0,IF(Employee!$S$446&lt;Employee!$F$440,0,Employee!$M$446)))</f>
        <v>0</v>
      </c>
      <c r="CX30" s="253">
        <f t="shared" si="16"/>
        <v>0</v>
      </c>
      <c r="CZ30" s="253">
        <f>IF(Employee!$F$466&gt;A30,0,IF(Employee!$F$468&lt;A30,0,IF(Employee!$S$470&lt;=A30,0,IF(Employee!$S$469&lt;Employee!$F$466,0,Employee!$M$469))))</f>
        <v>0</v>
      </c>
      <c r="DA30" s="253">
        <f>IF(Employee!$F$466&gt;A30,0,IF(Employee!$F$468&lt;A30,0,IF(Employee!$S$471&lt;=A30,0,IF(Employee!$S$470&lt;Employee!$F$466,0,Employee!$M$470))))</f>
        <v>0</v>
      </c>
      <c r="DB30" s="253">
        <f>IF(Employee!$F$466&gt;A30,0,IF(Employee!$F$468&lt;A30,0,IF(Employee!$S$472&lt;=A30,0,IF(Employee!$S$471&lt;Employee!$F$466,0,Employee!$M$471))))</f>
        <v>0</v>
      </c>
      <c r="DC30" s="253">
        <f>IF(Employee!$F$466&gt;A30,0,IF(Employee!$F$468&lt;A30,0,IF(Employee!$S$472&lt;Employee!$F$466,0,Employee!$M$472)))</f>
        <v>0</v>
      </c>
      <c r="DD30" s="253">
        <f t="shared" si="17"/>
        <v>0</v>
      </c>
      <c r="DF30" s="253">
        <f>IF(Employee!$F$492&gt;A30,0,IF(Employee!$F$494&lt;A30,0,IF(Employee!$S$496&lt;=A30,0,IF(Employee!$S$495&lt;Employee!$F$492,0,Employee!$M$495))))</f>
        <v>0</v>
      </c>
      <c r="DG30" s="253">
        <f>IF(Employee!$F$492&gt;A30,0,IF(Employee!$F$494&lt;A30,0,IF(Employee!$S$497&lt;=A30,0,IF(Employee!$S$496&lt;Employee!$F$492,0,Employee!$M$496))))</f>
        <v>0</v>
      </c>
      <c r="DH30" s="253">
        <f>IF(Employee!$F$492&gt;A30,0,IF(Employee!$F$494&lt;A30,0,IF(Employee!$S$498&lt;=A30,0,IF(Employee!$S$497&lt;Employee!$F$492,0,Employee!$M$497))))</f>
        <v>0</v>
      </c>
      <c r="DI30" s="253">
        <f>IF(Employee!$F$492&gt;A30,0,IF(Employee!$F$494&lt;A30,0,IF(Employee!$S$498&lt;Employee!$F$492,0,Employee!$M$498)))</f>
        <v>0</v>
      </c>
      <c r="DJ30" s="253">
        <f t="shared" si="18"/>
        <v>0</v>
      </c>
      <c r="DL30" s="253">
        <f>IF(Employee!$F$518&gt;A30,0,IF(Employee!$F$520&lt;A30,0,IF(Employee!$S$522&lt;=A30,0,IF(Employee!$S$521&lt;Employee!$F$518,0,Employee!$M$521))))</f>
        <v>0</v>
      </c>
      <c r="DM30" s="253">
        <f>IF(Employee!$F$518&gt;A30,0,IF(Employee!$F$520&lt;A30,0,IF(Employee!$S$523&lt;=A30,0,IF(Employee!$S$522&lt;Employee!$F$518,0,Employee!$M$522))))</f>
        <v>0</v>
      </c>
      <c r="DN30" s="253">
        <f>IF(Employee!$F$518&gt;A30,0,IF(Employee!$F$520&lt;A30,0,IF(Employee!$S$524&lt;=A30,0,IF(Employee!$S$523&lt;Employee!$F$518,0,Employee!$M$523))))</f>
        <v>0</v>
      </c>
      <c r="DO30" s="253">
        <f>IF(Employee!$F$518&gt;A30,0,IF(Employee!$F$520&lt;A30,0,IF(Employee!$S$524&lt;Employee!$F$518,0,Employee!$M$524)))</f>
        <v>0</v>
      </c>
      <c r="DP30" s="253">
        <f t="shared" si="19"/>
        <v>0</v>
      </c>
    </row>
    <row r="31" spans="1:120" x14ac:dyDescent="0.2">
      <c r="A31" s="253">
        <v>30</v>
      </c>
      <c r="B31" s="253">
        <f>IF(Employee!$F$24&gt;A31,0,IF(Employee!$F$26&lt;A31,0,IF(Employee!$S$28&lt;=A31,0,IF(Employee!$S$27&lt;Employee!$F$24,0,Employee!$M$27))))</f>
        <v>0</v>
      </c>
      <c r="C31" s="253">
        <f>IF(Employee!$F$24&gt;A31,0,IF(Employee!$F$26&lt;A31,0,IF(Employee!$S$29&lt;=A31,0,IF(Employee!$S$28&lt;Employee!$F$24,0,Employee!$M$28))))</f>
        <v>0</v>
      </c>
      <c r="D31" s="253">
        <f>IF(Employee!$F$24&gt;A31,0,IF(Employee!$F$26&lt;A31,0,IF(Employee!$S$30&lt;=A31,0,IF(Employee!$S$29&lt;Employee!$F$24,0,Employee!$M$29))))</f>
        <v>0</v>
      </c>
      <c r="E31" s="253">
        <f>IF(Employee!$F$24&gt;A31,0,IF(Employee!$F$26&lt;A31,0,IF(Employee!$S$30&lt;Employee!$F$24,0,Employee!$M$30)))</f>
        <v>0</v>
      </c>
      <c r="F31" s="253">
        <f t="shared" si="0"/>
        <v>0</v>
      </c>
      <c r="H31" s="253">
        <f>IF(Employee!$F$50&gt;A31,0,IF(Employee!$F$52&lt;A31,0,IF(Employee!$S$54&lt;=A31,0,IF(Employee!$S$53&lt;Employee!$F$50,0,Employee!$M$53))))</f>
        <v>0</v>
      </c>
      <c r="I31" s="253">
        <f>IF(Employee!$F$50&gt;A31,0,IF(Employee!$F$52&lt;A31,0,IF(Employee!$S$55&lt;=A31,0,IF(Employee!$S$54&lt;Employee!$F$50,0,Employee!$M$54))))</f>
        <v>0</v>
      </c>
      <c r="J31" s="253">
        <f>IF(Employee!$F$50&gt;A31,0,IF(Employee!$F$52&lt;A31,0,IF(Employee!$S$56&lt;=A31,0,IF(Employee!$S$55&lt;Employee!$F$50,0,Employee!$M$55))))</f>
        <v>0</v>
      </c>
      <c r="K31" s="253">
        <f>IF(Employee!$F$50&gt;A31,0,IF(Employee!$F$52&lt;A31,0,IF(Employee!$S$56&lt;Employee!$F$50,0,Employee!$M$56)))</f>
        <v>0</v>
      </c>
      <c r="L31" s="253">
        <f t="shared" si="1"/>
        <v>0</v>
      </c>
      <c r="N31" s="253">
        <f>IF(Employee!$F$76&gt;A31,0,IF(Employee!$F$78&lt;A31,0,IF(Employee!$S$80&lt;=A31,0,IF(Employee!$S$79&lt;Employee!$F$76,0,Employee!$M$79))))</f>
        <v>0</v>
      </c>
      <c r="O31" s="253">
        <f>IF(Employee!$F$76&gt;A31,0,IF(Employee!$F$78&lt;A31,0,IF(Employee!$S$81&lt;=A31,0,IF(Employee!$S$80&lt;Employee!$F$76,0,Employee!$M$80))))</f>
        <v>0</v>
      </c>
      <c r="P31" s="253">
        <f>IF(Employee!$F$76&gt;A31,0,IF(Employee!$F$78&lt;A31,0,IF(Employee!$S$82&lt;=A31,0,IF(Employee!$S$81&lt;Employee!$F$76,0,Employee!$M$81))))</f>
        <v>0</v>
      </c>
      <c r="Q31" s="253">
        <f>IF(Employee!$F$76&gt;A31,0,IF(Employee!$F$78&lt;A31,0,IF(Employee!$S$82&lt;Employee!$F$76,0,Employee!$M$82)))</f>
        <v>0</v>
      </c>
      <c r="R31" s="253">
        <f t="shared" si="2"/>
        <v>0</v>
      </c>
      <c r="T31" s="253">
        <f>IF(Employee!$F$102&gt;A31,0,IF(Employee!$F$104&lt;A31,0,IF(Employee!$S$106&lt;=A31,0,IF(Employee!$S$105&lt;Employee!$F$102,0,Employee!$M$105))))</f>
        <v>0</v>
      </c>
      <c r="U31" s="253">
        <f>IF(Employee!$F$102&gt;A31,0,IF(Employee!$F$104&lt;A31,0,IF(Employee!$S$107&lt;=A31,0,IF(Employee!$S$106&lt;Employee!$F$102,0,Employee!$M$106))))</f>
        <v>0</v>
      </c>
      <c r="V31" s="253">
        <f>IF(Employee!$F$102&gt;A31,0,IF(Employee!$F$104&lt;A31,0,IF(Employee!$S$108&lt;=A31,0,IF(Employee!$S$107&lt;Employee!$F$102,0,Employee!$M$107))))</f>
        <v>0</v>
      </c>
      <c r="W31" s="253">
        <f>IF(Employee!$F$102&gt;A31,0,IF(Employee!$F$104&lt;A31,0,IF(Employee!$S$108&lt;Employee!$F$102,0,Employee!$M$108)))</f>
        <v>0</v>
      </c>
      <c r="X31" s="253">
        <f t="shared" si="3"/>
        <v>0</v>
      </c>
      <c r="Z31" s="253">
        <f>IF(Employee!$F$128&gt;A31,0,IF(Employee!$F$130&lt;A31,0,IF(Employee!$S$132&lt;=A31,0,IF(Employee!$S$131&lt;Employee!$F$128,0,Employee!$M$131))))</f>
        <v>0</v>
      </c>
      <c r="AA31" s="253">
        <f>IF(Employee!$F$128&gt;A31,0,IF(Employee!$F$130&lt;A31,0,IF(Employee!$S$133&lt;=A31,0,IF(Employee!$S$132&lt;Employee!$F$128,0,Employee!$M$132))))</f>
        <v>0</v>
      </c>
      <c r="AB31" s="253">
        <f>IF(Employee!$F$128&gt;A31,0,IF(Employee!$F$130&lt;A31,0,IF(Employee!$S$134&lt;=A31,0,IF(Employee!$S$133&lt;Employee!$F$128,0,Employee!$M$133))))</f>
        <v>0</v>
      </c>
      <c r="AC31" s="253">
        <f>IF(Employee!$F$128&gt;A31,0,IF(Employee!$F$130&lt;A31,0,IF(Employee!$S$134&lt;Employee!$F$128,0,Employee!$M$134)))</f>
        <v>0</v>
      </c>
      <c r="AD31" s="253">
        <f t="shared" si="4"/>
        <v>0</v>
      </c>
      <c r="AF31" s="253">
        <f>IF(Employee!$F$154&gt;A31,0,IF(Employee!$F$156&lt;A31,0,IF(Employee!$S$158&lt;=A31,0,IF(Employee!$S$157&lt;Employee!$F$154,0,Employee!$M$157))))</f>
        <v>0</v>
      </c>
      <c r="AG31" s="253">
        <f>IF(Employee!$F$154&gt;A31,0,IF(Employee!$F$156&lt;A31,0,IF(Employee!$S$159&lt;=A31,0,IF(Employee!$S$158&lt;Employee!$F$154,0,Employee!$M$158))))</f>
        <v>0</v>
      </c>
      <c r="AH31" s="253">
        <f>IF(Employee!$F$154&gt;A31,0,IF(Employee!$F$156&lt;A31,0,IF(Employee!$S$160&lt;=A31,0,IF(Employee!$S$159&lt;Employee!$F$154,0,Employee!$M$159))))</f>
        <v>0</v>
      </c>
      <c r="AI31" s="253">
        <f>IF(Employee!$F$154&gt;A31,0,IF(Employee!$F$156&lt;A31,0,IF(Employee!$S$160&lt;Employee!$F$154,0,Employee!$M$160)))</f>
        <v>0</v>
      </c>
      <c r="AJ31" s="253">
        <f t="shared" si="5"/>
        <v>0</v>
      </c>
      <c r="AL31" s="253">
        <f>IF(Employee!$F$180&gt;A31,0,IF(Employee!$F$182&lt;A31,0,IF(Employee!$S$184&lt;=A31,0,IF(Employee!$S$183&lt;Employee!$F$180,0,Employee!$M$183))))</f>
        <v>0</v>
      </c>
      <c r="AM31" s="253">
        <f>IF(Employee!$F$180&gt;A31,0,IF(Employee!$F$182&lt;A31,0,IF(Employee!$S$185&lt;=A31,0,IF(Employee!$S$184&lt;Employee!$F$180,0,Employee!$M$184))))</f>
        <v>0</v>
      </c>
      <c r="AN31" s="253">
        <f>IF(Employee!$F$180&gt;A31,0,IF(Employee!$F$182&lt;A31,0,IF(Employee!$S$186&lt;=A31,0,IF(Employee!$S$185&lt;Employee!$F$180,0,Employee!$M$185))))</f>
        <v>0</v>
      </c>
      <c r="AO31" s="253">
        <f>IF(Employee!$F$180&gt;A31,0,IF(Employee!$F$182&lt;A31,0,IF(Employee!$S$186&lt;Employee!$F$180,0,Employee!$M$186)))</f>
        <v>0</v>
      </c>
      <c r="AP31" s="253">
        <f t="shared" si="6"/>
        <v>0</v>
      </c>
      <c r="AR31" s="253">
        <f>IF(Employee!$F$206&gt;A31,0,IF(Employee!$F$208&lt;A31,0,IF(Employee!$S$210&lt;=A31,0,IF(Employee!$S$209&lt;Employee!$F$206,0,Employee!$M$209))))</f>
        <v>0</v>
      </c>
      <c r="AS31" s="253">
        <f>IF(Employee!$F$206&gt;A31,0,IF(Employee!$F$208&lt;A31,0,IF(Employee!$S$211&lt;=A31,0,IF(Employee!$S$210&lt;Employee!$F$206,0,Employee!$M$210))))</f>
        <v>0</v>
      </c>
      <c r="AT31" s="253">
        <f>IF(Employee!$F$206&gt;A31,0,IF(Employee!$F$208&lt;A31,0,IF(Employee!$S$212&lt;=A31,0,IF(Employee!$S$211&lt;Employee!$F$206,0,Employee!$M$211))))</f>
        <v>0</v>
      </c>
      <c r="AU31" s="253">
        <f>IF(Employee!$F$206&gt;A31,0,IF(Employee!$F$208&lt;A31,0,IF(Employee!$S$212&lt;Employee!$F$206,0,Employee!$M$212)))</f>
        <v>0</v>
      </c>
      <c r="AV31" s="253">
        <f t="shared" si="7"/>
        <v>0</v>
      </c>
      <c r="AX31" s="253">
        <f>IF(Employee!$F$232&gt;A31,0,IF(Employee!$F$234&lt;A31,0,IF(Employee!$S$236&lt;=A31,0,IF(Employee!$S$235&lt;Employee!$F$232,0,Employee!$M$235))))</f>
        <v>0</v>
      </c>
      <c r="AY31" s="253">
        <f>IF(Employee!$F$232&gt;A31,0,IF(Employee!$F$234&lt;A31,0,IF(Employee!$S$237&lt;=A31,0,IF(Employee!$S$236&lt;Employee!$F$232,0,Employee!$M$236))))</f>
        <v>0</v>
      </c>
      <c r="AZ31" s="253">
        <f>IF(Employee!$F$232&gt;A31,0,IF(Employee!$F$234&lt;A31,0,IF(Employee!$S$238&lt;=A31,0,IF(Employee!$S$237&lt;Employee!$F$232,0,Employee!$M$237))))</f>
        <v>0</v>
      </c>
      <c r="BA31" s="253">
        <f>IF(Employee!$F$232&gt;A31,0,IF(Employee!$F$234&lt;A31,0,IF(Employee!$S$238&lt;Employee!$F$232,0,Employee!$M$238)))</f>
        <v>0</v>
      </c>
      <c r="BB31" s="253">
        <f t="shared" si="8"/>
        <v>0</v>
      </c>
      <c r="BD31" s="253">
        <f>IF(Employee!$F$258&gt;A31,0,IF(Employee!$F$260&lt;A31,0,IF(Employee!$S$262&lt;=A31,0,IF(Employee!$S$261&lt;Employee!$F$258,0,Employee!$M$261))))</f>
        <v>0</v>
      </c>
      <c r="BE31" s="253">
        <f>IF(Employee!$F$258&gt;A31,0,IF(Employee!$F$260&lt;A31,0,IF(Employee!$S$263&lt;=A31,0,IF(Employee!$S$262&lt;Employee!$F$258,0,Employee!$M$262))))</f>
        <v>0</v>
      </c>
      <c r="BF31" s="253">
        <f>IF(Employee!$F$258&gt;A31,0,IF(Employee!$F$260&lt;A31,0,IF(Employee!$S$264&lt;=A31,0,IF(Employee!$S$263&lt;Employee!$F$258,0,Employee!$M$263))))</f>
        <v>0</v>
      </c>
      <c r="BG31" s="253">
        <f>IF(Employee!$F$258&gt;A31,0,IF(Employee!$F$260&lt;A31,0,IF(Employee!$S$264&lt;Employee!$F$258,0,Employee!$M$264)))</f>
        <v>0</v>
      </c>
      <c r="BH31" s="253">
        <f t="shared" si="9"/>
        <v>0</v>
      </c>
      <c r="BJ31" s="253">
        <f>IF(Employee!$F$284&gt;A31,0,IF(Employee!$F$286&lt;A31,0,IF(Employee!$S$288&lt;=A31,0,IF(Employee!$S$287&lt;Employee!$F$284,0,Employee!$M$287))))</f>
        <v>0</v>
      </c>
      <c r="BK31" s="253">
        <f>IF(Employee!$F$284&gt;A31,0,IF(Employee!$F$286&lt;A31,0,IF(Employee!$S$289&lt;=A31,0,IF(Employee!$S$288&lt;Employee!$F$284,0,Employee!$M$288))))</f>
        <v>0</v>
      </c>
      <c r="BL31" s="253">
        <f>IF(Employee!$F$284&gt;A31,0,IF(Employee!$F$286&lt;A31,0,IF(Employee!$S$290&lt;=A31,0,IF(Employee!$S$289&lt;Employee!$F$284,0,Employee!$M$289))))</f>
        <v>0</v>
      </c>
      <c r="BM31" s="253">
        <f>IF(Employee!$F$284&gt;A31,0,IF(Employee!$F$286&lt;A31,0,IF(Employee!$S$290&lt;Employee!$F$284,0,Employee!$M$290)))</f>
        <v>0</v>
      </c>
      <c r="BN31" s="253">
        <f t="shared" si="10"/>
        <v>0</v>
      </c>
      <c r="BP31" s="253">
        <f>IF(Employee!$F$310&gt;A31,0,IF(Employee!$F$312&lt;A31,0,IF(Employee!$S$314&lt;=A31,0,IF(Employee!$S$313&lt;Employee!$F$310,0,Employee!$M$313))))</f>
        <v>0</v>
      </c>
      <c r="BQ31" s="253">
        <f>IF(Employee!$F$310&gt;A31,0,IF(Employee!$F$312&lt;A31,0,IF(Employee!$S$315&lt;=A31,0,IF(Employee!$S$314&lt;Employee!$F$310,0,Employee!$M$314))))</f>
        <v>0</v>
      </c>
      <c r="BR31" s="253">
        <f>IF(Employee!$F$310&gt;A31,0,IF(Employee!$F$312&lt;A31,0,IF(Employee!$S$316&lt;=A31,0,IF(Employee!$S$315&lt;Employee!$F$310,0,Employee!$M$315))))</f>
        <v>0</v>
      </c>
      <c r="BS31" s="253">
        <f>IF(Employee!$F$310&gt;A31,0,IF(Employee!$F$312&lt;A31,0,IF(Employee!$S$316&lt;Employee!$F$310,0,Employee!$M$316)))</f>
        <v>0</v>
      </c>
      <c r="BT31" s="253">
        <f t="shared" si="11"/>
        <v>0</v>
      </c>
      <c r="BV31" s="253">
        <f>IF(Employee!$F$336&gt;A31,0,IF(Employee!$F$338&lt;A31,0,IF(Employee!$S$340&lt;=A31,0,IF(Employee!$S$339&lt;Employee!$F$336,0,Employee!$M$339))))</f>
        <v>0</v>
      </c>
      <c r="BW31" s="253">
        <f>IF(Employee!$F$336&gt;A31,0,IF(Employee!$F$338&lt;A31,0,IF(Employee!$S$341&lt;=A31,0,IF(Employee!$S$340&lt;Employee!$F$336,0,Employee!$M$340))))</f>
        <v>0</v>
      </c>
      <c r="BX31" s="253">
        <f>IF(Employee!$F$336&gt;A31,0,IF(Employee!$F$338&lt;A31,0,IF(Employee!$S$342&lt;=A31,0,IF(Employee!$S$341&lt;Employee!$F$336,0,Employee!$M$341))))</f>
        <v>0</v>
      </c>
      <c r="BY31" s="253">
        <f>IF(Employee!$F$336&gt;A31,0,IF(Employee!$F$338&lt;A31,0,IF(Employee!$S$342&lt;Employee!$F$336,0,Employee!$M$342)))</f>
        <v>0</v>
      </c>
      <c r="BZ31" s="253">
        <f t="shared" si="12"/>
        <v>0</v>
      </c>
      <c r="CB31" s="253">
        <f>IF(Employee!$F$362&gt;A31,0,IF(Employee!$F$364&lt;A31,0,IF(Employee!$S$366&lt;=A31,0,IF(Employee!$S$365&lt;Employee!$F$362,0,Employee!$M$365))))</f>
        <v>0</v>
      </c>
      <c r="CC31" s="253">
        <f>IF(Employee!$F$362&gt;A31,0,IF(Employee!$F$364&lt;A31,0,IF(Employee!$S$367&lt;=A31,0,IF(Employee!$S$366&lt;Employee!$F$362,0,Employee!$M$366))))</f>
        <v>0</v>
      </c>
      <c r="CD31" s="253">
        <f>IF(Employee!$F$362&gt;A31,0,IF(Employee!$F$364&lt;A31,0,IF(Employee!$S$368&lt;=A31,0,IF(Employee!$S$367&lt;Employee!$F$362,0,Employee!$M$367))))</f>
        <v>0</v>
      </c>
      <c r="CE31" s="253">
        <f>IF(Employee!$F$362&gt;A31,0,IF(Employee!$F$364&lt;A31,0,IF(Employee!$S$368&lt;Employee!$F$362,0,Employee!$M$368)))</f>
        <v>0</v>
      </c>
      <c r="CF31" s="253">
        <f t="shared" si="13"/>
        <v>0</v>
      </c>
      <c r="CH31" s="253">
        <f>IF(Employee!$F$388&gt;A31,0,IF(Employee!$F$390&lt;A31,0,IF(Employee!$S$392&lt;=A31,0,IF(Employee!$S$391&lt;Employee!$F$388,0,Employee!$M$391))))</f>
        <v>0</v>
      </c>
      <c r="CI31" s="253">
        <f>IF(Employee!$F$388&gt;A31,0,IF(Employee!$F$390&lt;A31,0,IF(Employee!$S$393&lt;=A31,0,IF(Employee!$S$392&lt;Employee!$F$388,0,Employee!$M$392))))</f>
        <v>0</v>
      </c>
      <c r="CJ31" s="253">
        <f>IF(Employee!$F$388&gt;A31,0,IF(Employee!$F$390&lt;A31,0,IF(Employee!$S$394&lt;=A31,0,IF(Employee!$S$393&lt;Employee!$F$388,0,Employee!$M$393))))</f>
        <v>0</v>
      </c>
      <c r="CK31" s="253">
        <f>IF(Employee!$F$388&gt;A31,0,IF(Employee!$F$390&lt;A31,0,IF(Employee!$S$394&lt;Employee!$F$388,0,Employee!$M$394)))</f>
        <v>0</v>
      </c>
      <c r="CL31" s="253">
        <f t="shared" si="14"/>
        <v>0</v>
      </c>
      <c r="CN31" s="253">
        <f>IF(Employee!$F$414&gt;A31,0,IF(Employee!$F$416&lt;A31,0,IF(Employee!$S$418&lt;=A31,0,IF(Employee!$S$417&lt;Employee!$F$414,0,Employee!$M$417))))</f>
        <v>0</v>
      </c>
      <c r="CO31" s="253">
        <f>IF(Employee!$F$414&gt;A31,0,IF(Employee!$F$416&lt;A31,0,IF(Employee!$S$419&lt;=A31,0,IF(Employee!$S$418&lt;Employee!$F$414,0,Employee!$M$418))))</f>
        <v>0</v>
      </c>
      <c r="CP31" s="253">
        <f>IF(Employee!$F$414&gt;A31,0,IF(Employee!$F$416&lt;A31,0,IF(Employee!$S$420&lt;=A31,0,IF(Employee!$S$419&lt;Employee!$F$414,0,Employee!$M$419))))</f>
        <v>0</v>
      </c>
      <c r="CQ31" s="253">
        <f>IF(Employee!$F$414&gt;A31,0,IF(Employee!$F$416&lt;A31,0,IF(Employee!$S$420&lt;Employee!$F$414,0,Employee!$M$420)))</f>
        <v>0</v>
      </c>
      <c r="CR31" s="253">
        <f t="shared" si="15"/>
        <v>0</v>
      </c>
      <c r="CT31" s="253">
        <f>IF(Employee!$F$440&gt;A31,0,IF(Employee!$F$442&lt;A31,0,IF(Employee!$S$444&lt;=A31,0,IF(Employee!$S$443&lt;Employee!$F$440,0,Employee!$M$443))))</f>
        <v>0</v>
      </c>
      <c r="CU31" s="253">
        <f>IF(Employee!$F$440&gt;A31,0,IF(Employee!$F$442&lt;A31,0,IF(Employee!$S$445&lt;=A31,0,IF(Employee!$S$444&lt;Employee!$F$440,0,Employee!$M$444))))</f>
        <v>0</v>
      </c>
      <c r="CV31" s="253">
        <f>IF(Employee!$F$440&gt;A31,0,IF(Employee!$F$442&lt;A31,0,IF(Employee!$S$446&lt;=A31,0,IF(Employee!$S$445&lt;Employee!$F$440,0,Employee!$M$445))))</f>
        <v>0</v>
      </c>
      <c r="CW31" s="253">
        <f>IF(Employee!$F$440&gt;A31,0,IF(Employee!$F$442&lt;A31,0,IF(Employee!$S$446&lt;Employee!$F$440,0,Employee!$M$446)))</f>
        <v>0</v>
      </c>
      <c r="CX31" s="253">
        <f t="shared" si="16"/>
        <v>0</v>
      </c>
      <c r="CZ31" s="253">
        <f>IF(Employee!$F$466&gt;A31,0,IF(Employee!$F$468&lt;A31,0,IF(Employee!$S$470&lt;=A31,0,IF(Employee!$S$469&lt;Employee!$F$466,0,Employee!$M$469))))</f>
        <v>0</v>
      </c>
      <c r="DA31" s="253">
        <f>IF(Employee!$F$466&gt;A31,0,IF(Employee!$F$468&lt;A31,0,IF(Employee!$S$471&lt;=A31,0,IF(Employee!$S$470&lt;Employee!$F$466,0,Employee!$M$470))))</f>
        <v>0</v>
      </c>
      <c r="DB31" s="253">
        <f>IF(Employee!$F$466&gt;A31,0,IF(Employee!$F$468&lt;A31,0,IF(Employee!$S$472&lt;=A31,0,IF(Employee!$S$471&lt;Employee!$F$466,0,Employee!$M$471))))</f>
        <v>0</v>
      </c>
      <c r="DC31" s="253">
        <f>IF(Employee!$F$466&gt;A31,0,IF(Employee!$F$468&lt;A31,0,IF(Employee!$S$472&lt;Employee!$F$466,0,Employee!$M$472)))</f>
        <v>0</v>
      </c>
      <c r="DD31" s="253">
        <f t="shared" si="17"/>
        <v>0</v>
      </c>
      <c r="DF31" s="253">
        <f>IF(Employee!$F$492&gt;A31,0,IF(Employee!$F$494&lt;A31,0,IF(Employee!$S$496&lt;=A31,0,IF(Employee!$S$495&lt;Employee!$F$492,0,Employee!$M$495))))</f>
        <v>0</v>
      </c>
      <c r="DG31" s="253">
        <f>IF(Employee!$F$492&gt;A31,0,IF(Employee!$F$494&lt;A31,0,IF(Employee!$S$497&lt;=A31,0,IF(Employee!$S$496&lt;Employee!$F$492,0,Employee!$M$496))))</f>
        <v>0</v>
      </c>
      <c r="DH31" s="253">
        <f>IF(Employee!$F$492&gt;A31,0,IF(Employee!$F$494&lt;A31,0,IF(Employee!$S$498&lt;=A31,0,IF(Employee!$S$497&lt;Employee!$F$492,0,Employee!$M$497))))</f>
        <v>0</v>
      </c>
      <c r="DI31" s="253">
        <f>IF(Employee!$F$492&gt;A31,0,IF(Employee!$F$494&lt;A31,0,IF(Employee!$S$498&lt;Employee!$F$492,0,Employee!$M$498)))</f>
        <v>0</v>
      </c>
      <c r="DJ31" s="253">
        <f t="shared" si="18"/>
        <v>0</v>
      </c>
      <c r="DL31" s="253">
        <f>IF(Employee!$F$518&gt;A31,0,IF(Employee!$F$520&lt;A31,0,IF(Employee!$S$522&lt;=A31,0,IF(Employee!$S$521&lt;Employee!$F$518,0,Employee!$M$521))))</f>
        <v>0</v>
      </c>
      <c r="DM31" s="253">
        <f>IF(Employee!$F$518&gt;A31,0,IF(Employee!$F$520&lt;A31,0,IF(Employee!$S$523&lt;=A31,0,IF(Employee!$S$522&lt;Employee!$F$518,0,Employee!$M$522))))</f>
        <v>0</v>
      </c>
      <c r="DN31" s="253">
        <f>IF(Employee!$F$518&gt;A31,0,IF(Employee!$F$520&lt;A31,0,IF(Employee!$S$524&lt;=A31,0,IF(Employee!$S$523&lt;Employee!$F$518,0,Employee!$M$523))))</f>
        <v>0</v>
      </c>
      <c r="DO31" s="253">
        <f>IF(Employee!$F$518&gt;A31,0,IF(Employee!$F$520&lt;A31,0,IF(Employee!$S$524&lt;Employee!$F$518,0,Employee!$M$524)))</f>
        <v>0</v>
      </c>
      <c r="DP31" s="253">
        <f t="shared" si="19"/>
        <v>0</v>
      </c>
    </row>
    <row r="32" spans="1:120" x14ac:dyDescent="0.2">
      <c r="A32" s="253">
        <v>31</v>
      </c>
      <c r="B32" s="253">
        <f>IF(Employee!$F$24&gt;A32,0,IF(Employee!$F$26&lt;A32,0,IF(Employee!$S$28&lt;=A32,0,IF(Employee!$S$27&lt;Employee!$F$24,0,Employee!$M$27))))</f>
        <v>0</v>
      </c>
      <c r="C32" s="253">
        <f>IF(Employee!$F$24&gt;A32,0,IF(Employee!$F$26&lt;A32,0,IF(Employee!$S$29&lt;=A32,0,IF(Employee!$S$28&lt;Employee!$F$24,0,Employee!$M$28))))</f>
        <v>0</v>
      </c>
      <c r="D32" s="253">
        <f>IF(Employee!$F$24&gt;A32,0,IF(Employee!$F$26&lt;A32,0,IF(Employee!$S$30&lt;=A32,0,IF(Employee!$S$29&lt;Employee!$F$24,0,Employee!$M$29))))</f>
        <v>0</v>
      </c>
      <c r="E32" s="253">
        <f>IF(Employee!$F$24&gt;A32,0,IF(Employee!$F$26&lt;A32,0,IF(Employee!$S$30&lt;Employee!$F$24,0,Employee!$M$30)))</f>
        <v>0</v>
      </c>
      <c r="F32" s="253">
        <f t="shared" si="0"/>
        <v>0</v>
      </c>
      <c r="H32" s="253">
        <f>IF(Employee!$F$50&gt;A32,0,IF(Employee!$F$52&lt;A32,0,IF(Employee!$S$54&lt;=A32,0,IF(Employee!$S$53&lt;Employee!$F$50,0,Employee!$M$53))))</f>
        <v>0</v>
      </c>
      <c r="I32" s="253">
        <f>IF(Employee!$F$50&gt;A32,0,IF(Employee!$F$52&lt;A32,0,IF(Employee!$S$55&lt;=A32,0,IF(Employee!$S$54&lt;Employee!$F$50,0,Employee!$M$54))))</f>
        <v>0</v>
      </c>
      <c r="J32" s="253">
        <f>IF(Employee!$F$50&gt;A32,0,IF(Employee!$F$52&lt;A32,0,IF(Employee!$S$56&lt;=A32,0,IF(Employee!$S$55&lt;Employee!$F$50,0,Employee!$M$55))))</f>
        <v>0</v>
      </c>
      <c r="K32" s="253">
        <f>IF(Employee!$F$50&gt;A32,0,IF(Employee!$F$52&lt;A32,0,IF(Employee!$S$56&lt;Employee!$F$50,0,Employee!$M$56)))</f>
        <v>0</v>
      </c>
      <c r="L32" s="253">
        <f t="shared" si="1"/>
        <v>0</v>
      </c>
      <c r="N32" s="253">
        <f>IF(Employee!$F$76&gt;A32,0,IF(Employee!$F$78&lt;A32,0,IF(Employee!$S$80&lt;=A32,0,IF(Employee!$S$79&lt;Employee!$F$76,0,Employee!$M$79))))</f>
        <v>0</v>
      </c>
      <c r="O32" s="253">
        <f>IF(Employee!$F$76&gt;A32,0,IF(Employee!$F$78&lt;A32,0,IF(Employee!$S$81&lt;=A32,0,IF(Employee!$S$80&lt;Employee!$F$76,0,Employee!$M$80))))</f>
        <v>0</v>
      </c>
      <c r="P32" s="253">
        <f>IF(Employee!$F$76&gt;A32,0,IF(Employee!$F$78&lt;A32,0,IF(Employee!$S$82&lt;=A32,0,IF(Employee!$S$81&lt;Employee!$F$76,0,Employee!$M$81))))</f>
        <v>0</v>
      </c>
      <c r="Q32" s="253">
        <f>IF(Employee!$F$76&gt;A32,0,IF(Employee!$F$78&lt;A32,0,IF(Employee!$S$82&lt;Employee!$F$76,0,Employee!$M$82)))</f>
        <v>0</v>
      </c>
      <c r="R32" s="253">
        <f t="shared" si="2"/>
        <v>0</v>
      </c>
      <c r="T32" s="253">
        <f>IF(Employee!$F$102&gt;A32,0,IF(Employee!$F$104&lt;A32,0,IF(Employee!$S$106&lt;=A32,0,IF(Employee!$S$105&lt;Employee!$F$102,0,Employee!$M$105))))</f>
        <v>0</v>
      </c>
      <c r="U32" s="253">
        <f>IF(Employee!$F$102&gt;A32,0,IF(Employee!$F$104&lt;A32,0,IF(Employee!$S$107&lt;=A32,0,IF(Employee!$S$106&lt;Employee!$F$102,0,Employee!$M$106))))</f>
        <v>0</v>
      </c>
      <c r="V32" s="253">
        <f>IF(Employee!$F$102&gt;A32,0,IF(Employee!$F$104&lt;A32,0,IF(Employee!$S$108&lt;=A32,0,IF(Employee!$S$107&lt;Employee!$F$102,0,Employee!$M$107))))</f>
        <v>0</v>
      </c>
      <c r="W32" s="253">
        <f>IF(Employee!$F$102&gt;A32,0,IF(Employee!$F$104&lt;A32,0,IF(Employee!$S$108&lt;Employee!$F$102,0,Employee!$M$108)))</f>
        <v>0</v>
      </c>
      <c r="X32" s="253">
        <f t="shared" si="3"/>
        <v>0</v>
      </c>
      <c r="Z32" s="253">
        <f>IF(Employee!$F$128&gt;A32,0,IF(Employee!$F$130&lt;A32,0,IF(Employee!$S$132&lt;=A32,0,IF(Employee!$S$131&lt;Employee!$F$128,0,Employee!$M$131))))</f>
        <v>0</v>
      </c>
      <c r="AA32" s="253">
        <f>IF(Employee!$F$128&gt;A32,0,IF(Employee!$F$130&lt;A32,0,IF(Employee!$S$133&lt;=A32,0,IF(Employee!$S$132&lt;Employee!$F$128,0,Employee!$M$132))))</f>
        <v>0</v>
      </c>
      <c r="AB32" s="253">
        <f>IF(Employee!$F$128&gt;A32,0,IF(Employee!$F$130&lt;A32,0,IF(Employee!$S$134&lt;=A32,0,IF(Employee!$S$133&lt;Employee!$F$128,0,Employee!$M$133))))</f>
        <v>0</v>
      </c>
      <c r="AC32" s="253">
        <f>IF(Employee!$F$128&gt;A32,0,IF(Employee!$F$130&lt;A32,0,IF(Employee!$S$134&lt;Employee!$F$128,0,Employee!$M$134)))</f>
        <v>0</v>
      </c>
      <c r="AD32" s="253">
        <f t="shared" si="4"/>
        <v>0</v>
      </c>
      <c r="AF32" s="253">
        <f>IF(Employee!$F$154&gt;A32,0,IF(Employee!$F$156&lt;A32,0,IF(Employee!$S$158&lt;=A32,0,IF(Employee!$S$157&lt;Employee!$F$154,0,Employee!$M$157))))</f>
        <v>0</v>
      </c>
      <c r="AG32" s="253">
        <f>IF(Employee!$F$154&gt;A32,0,IF(Employee!$F$156&lt;A32,0,IF(Employee!$S$159&lt;=A32,0,IF(Employee!$S$158&lt;Employee!$F$154,0,Employee!$M$158))))</f>
        <v>0</v>
      </c>
      <c r="AH32" s="253">
        <f>IF(Employee!$F$154&gt;A32,0,IF(Employee!$F$156&lt;A32,0,IF(Employee!$S$160&lt;=A32,0,IF(Employee!$S$159&lt;Employee!$F$154,0,Employee!$M$159))))</f>
        <v>0</v>
      </c>
      <c r="AI32" s="253">
        <f>IF(Employee!$F$154&gt;A32,0,IF(Employee!$F$156&lt;A32,0,IF(Employee!$S$160&lt;Employee!$F$154,0,Employee!$M$160)))</f>
        <v>0</v>
      </c>
      <c r="AJ32" s="253">
        <f t="shared" si="5"/>
        <v>0</v>
      </c>
      <c r="AL32" s="253">
        <f>IF(Employee!$F$180&gt;A32,0,IF(Employee!$F$182&lt;A32,0,IF(Employee!$S$184&lt;=A32,0,IF(Employee!$S$183&lt;Employee!$F$180,0,Employee!$M$183))))</f>
        <v>0</v>
      </c>
      <c r="AM32" s="253">
        <f>IF(Employee!$F$180&gt;A32,0,IF(Employee!$F$182&lt;A32,0,IF(Employee!$S$185&lt;=A32,0,IF(Employee!$S$184&lt;Employee!$F$180,0,Employee!$M$184))))</f>
        <v>0</v>
      </c>
      <c r="AN32" s="253">
        <f>IF(Employee!$F$180&gt;A32,0,IF(Employee!$F$182&lt;A32,0,IF(Employee!$S$186&lt;=A32,0,IF(Employee!$S$185&lt;Employee!$F$180,0,Employee!$M$185))))</f>
        <v>0</v>
      </c>
      <c r="AO32" s="253">
        <f>IF(Employee!$F$180&gt;A32,0,IF(Employee!$F$182&lt;A32,0,IF(Employee!$S$186&lt;Employee!$F$180,0,Employee!$M$186)))</f>
        <v>0</v>
      </c>
      <c r="AP32" s="253">
        <f t="shared" si="6"/>
        <v>0</v>
      </c>
      <c r="AR32" s="253">
        <f>IF(Employee!$F$206&gt;A32,0,IF(Employee!$F$208&lt;A32,0,IF(Employee!$S$210&lt;=A32,0,IF(Employee!$S$209&lt;Employee!$F$206,0,Employee!$M$209))))</f>
        <v>0</v>
      </c>
      <c r="AS32" s="253">
        <f>IF(Employee!$F$206&gt;A32,0,IF(Employee!$F$208&lt;A32,0,IF(Employee!$S$211&lt;=A32,0,IF(Employee!$S$210&lt;Employee!$F$206,0,Employee!$M$210))))</f>
        <v>0</v>
      </c>
      <c r="AT32" s="253">
        <f>IF(Employee!$F$206&gt;A32,0,IF(Employee!$F$208&lt;A32,0,IF(Employee!$S$212&lt;=A32,0,IF(Employee!$S$211&lt;Employee!$F$206,0,Employee!$M$211))))</f>
        <v>0</v>
      </c>
      <c r="AU32" s="253">
        <f>IF(Employee!$F$206&gt;A32,0,IF(Employee!$F$208&lt;A32,0,IF(Employee!$S$212&lt;Employee!$F$206,0,Employee!$M$212)))</f>
        <v>0</v>
      </c>
      <c r="AV32" s="253">
        <f t="shared" si="7"/>
        <v>0</v>
      </c>
      <c r="AX32" s="253">
        <f>IF(Employee!$F$232&gt;A32,0,IF(Employee!$F$234&lt;A32,0,IF(Employee!$S$236&lt;=A32,0,IF(Employee!$S$235&lt;Employee!$F$232,0,Employee!$M$235))))</f>
        <v>0</v>
      </c>
      <c r="AY32" s="253">
        <f>IF(Employee!$F$232&gt;A32,0,IF(Employee!$F$234&lt;A32,0,IF(Employee!$S$237&lt;=A32,0,IF(Employee!$S$236&lt;Employee!$F$232,0,Employee!$M$236))))</f>
        <v>0</v>
      </c>
      <c r="AZ32" s="253">
        <f>IF(Employee!$F$232&gt;A32,0,IF(Employee!$F$234&lt;A32,0,IF(Employee!$S$238&lt;=A32,0,IF(Employee!$S$237&lt;Employee!$F$232,0,Employee!$M$237))))</f>
        <v>0</v>
      </c>
      <c r="BA32" s="253">
        <f>IF(Employee!$F$232&gt;A32,0,IF(Employee!$F$234&lt;A32,0,IF(Employee!$S$238&lt;Employee!$F$232,0,Employee!$M$238)))</f>
        <v>0</v>
      </c>
      <c r="BB32" s="253">
        <f t="shared" si="8"/>
        <v>0</v>
      </c>
      <c r="BD32" s="253">
        <f>IF(Employee!$F$258&gt;A32,0,IF(Employee!$F$260&lt;A32,0,IF(Employee!$S$262&lt;=A32,0,IF(Employee!$S$261&lt;Employee!$F$258,0,Employee!$M$261))))</f>
        <v>0</v>
      </c>
      <c r="BE32" s="253">
        <f>IF(Employee!$F$258&gt;A32,0,IF(Employee!$F$260&lt;A32,0,IF(Employee!$S$263&lt;=A32,0,IF(Employee!$S$262&lt;Employee!$F$258,0,Employee!$M$262))))</f>
        <v>0</v>
      </c>
      <c r="BF32" s="253">
        <f>IF(Employee!$F$258&gt;A32,0,IF(Employee!$F$260&lt;A32,0,IF(Employee!$S$264&lt;=A32,0,IF(Employee!$S$263&lt;Employee!$F$258,0,Employee!$M$263))))</f>
        <v>0</v>
      </c>
      <c r="BG32" s="253">
        <f>IF(Employee!$F$258&gt;A32,0,IF(Employee!$F$260&lt;A32,0,IF(Employee!$S$264&lt;Employee!$F$258,0,Employee!$M$264)))</f>
        <v>0</v>
      </c>
      <c r="BH32" s="253">
        <f t="shared" si="9"/>
        <v>0</v>
      </c>
      <c r="BJ32" s="253">
        <f>IF(Employee!$F$284&gt;A32,0,IF(Employee!$F$286&lt;A32,0,IF(Employee!$S$288&lt;=A32,0,IF(Employee!$S$287&lt;Employee!$F$284,0,Employee!$M$287))))</f>
        <v>0</v>
      </c>
      <c r="BK32" s="253">
        <f>IF(Employee!$F$284&gt;A32,0,IF(Employee!$F$286&lt;A32,0,IF(Employee!$S$289&lt;=A32,0,IF(Employee!$S$288&lt;Employee!$F$284,0,Employee!$M$288))))</f>
        <v>0</v>
      </c>
      <c r="BL32" s="253">
        <f>IF(Employee!$F$284&gt;A32,0,IF(Employee!$F$286&lt;A32,0,IF(Employee!$S$290&lt;=A32,0,IF(Employee!$S$289&lt;Employee!$F$284,0,Employee!$M$289))))</f>
        <v>0</v>
      </c>
      <c r="BM32" s="253">
        <f>IF(Employee!$F$284&gt;A32,0,IF(Employee!$F$286&lt;A32,0,IF(Employee!$S$290&lt;Employee!$F$284,0,Employee!$M$290)))</f>
        <v>0</v>
      </c>
      <c r="BN32" s="253">
        <f t="shared" si="10"/>
        <v>0</v>
      </c>
      <c r="BP32" s="253">
        <f>IF(Employee!$F$310&gt;A32,0,IF(Employee!$F$312&lt;A32,0,IF(Employee!$S$314&lt;=A32,0,IF(Employee!$S$313&lt;Employee!$F$310,0,Employee!$M$313))))</f>
        <v>0</v>
      </c>
      <c r="BQ32" s="253">
        <f>IF(Employee!$F$310&gt;A32,0,IF(Employee!$F$312&lt;A32,0,IF(Employee!$S$315&lt;=A32,0,IF(Employee!$S$314&lt;Employee!$F$310,0,Employee!$M$314))))</f>
        <v>0</v>
      </c>
      <c r="BR32" s="253">
        <f>IF(Employee!$F$310&gt;A32,0,IF(Employee!$F$312&lt;A32,0,IF(Employee!$S$316&lt;=A32,0,IF(Employee!$S$315&lt;Employee!$F$310,0,Employee!$M$315))))</f>
        <v>0</v>
      </c>
      <c r="BS32" s="253">
        <f>IF(Employee!$F$310&gt;A32,0,IF(Employee!$F$312&lt;A32,0,IF(Employee!$S$316&lt;Employee!$F$310,0,Employee!$M$316)))</f>
        <v>0</v>
      </c>
      <c r="BT32" s="253">
        <f t="shared" si="11"/>
        <v>0</v>
      </c>
      <c r="BV32" s="253">
        <f>IF(Employee!$F$336&gt;A32,0,IF(Employee!$F$338&lt;A32,0,IF(Employee!$S$340&lt;=A32,0,IF(Employee!$S$339&lt;Employee!$F$336,0,Employee!$M$339))))</f>
        <v>0</v>
      </c>
      <c r="BW32" s="253">
        <f>IF(Employee!$F$336&gt;A32,0,IF(Employee!$F$338&lt;A32,0,IF(Employee!$S$341&lt;=A32,0,IF(Employee!$S$340&lt;Employee!$F$336,0,Employee!$M$340))))</f>
        <v>0</v>
      </c>
      <c r="BX32" s="253">
        <f>IF(Employee!$F$336&gt;A32,0,IF(Employee!$F$338&lt;A32,0,IF(Employee!$S$342&lt;=A32,0,IF(Employee!$S$341&lt;Employee!$F$336,0,Employee!$M$341))))</f>
        <v>0</v>
      </c>
      <c r="BY32" s="253">
        <f>IF(Employee!$F$336&gt;A32,0,IF(Employee!$F$338&lt;A32,0,IF(Employee!$S$342&lt;Employee!$F$336,0,Employee!$M$342)))</f>
        <v>0</v>
      </c>
      <c r="BZ32" s="253">
        <f t="shared" si="12"/>
        <v>0</v>
      </c>
      <c r="CB32" s="253">
        <f>IF(Employee!$F$362&gt;A32,0,IF(Employee!$F$364&lt;A32,0,IF(Employee!$S$366&lt;=A32,0,IF(Employee!$S$365&lt;Employee!$F$362,0,Employee!$M$365))))</f>
        <v>0</v>
      </c>
      <c r="CC32" s="253">
        <f>IF(Employee!$F$362&gt;A32,0,IF(Employee!$F$364&lt;A32,0,IF(Employee!$S$367&lt;=A32,0,IF(Employee!$S$366&lt;Employee!$F$362,0,Employee!$M$366))))</f>
        <v>0</v>
      </c>
      <c r="CD32" s="253">
        <f>IF(Employee!$F$362&gt;A32,0,IF(Employee!$F$364&lt;A32,0,IF(Employee!$S$368&lt;=A32,0,IF(Employee!$S$367&lt;Employee!$F$362,0,Employee!$M$367))))</f>
        <v>0</v>
      </c>
      <c r="CE32" s="253">
        <f>IF(Employee!$F$362&gt;A32,0,IF(Employee!$F$364&lt;A32,0,IF(Employee!$S$368&lt;Employee!$F$362,0,Employee!$M$368)))</f>
        <v>0</v>
      </c>
      <c r="CF32" s="253">
        <f t="shared" si="13"/>
        <v>0</v>
      </c>
      <c r="CH32" s="253">
        <f>IF(Employee!$F$388&gt;A32,0,IF(Employee!$F$390&lt;A32,0,IF(Employee!$S$392&lt;=A32,0,IF(Employee!$S$391&lt;Employee!$F$388,0,Employee!$M$391))))</f>
        <v>0</v>
      </c>
      <c r="CI32" s="253">
        <f>IF(Employee!$F$388&gt;A32,0,IF(Employee!$F$390&lt;A32,0,IF(Employee!$S$393&lt;=A32,0,IF(Employee!$S$392&lt;Employee!$F$388,0,Employee!$M$392))))</f>
        <v>0</v>
      </c>
      <c r="CJ32" s="253">
        <f>IF(Employee!$F$388&gt;A32,0,IF(Employee!$F$390&lt;A32,0,IF(Employee!$S$394&lt;=A32,0,IF(Employee!$S$393&lt;Employee!$F$388,0,Employee!$M$393))))</f>
        <v>0</v>
      </c>
      <c r="CK32" s="253">
        <f>IF(Employee!$F$388&gt;A32,0,IF(Employee!$F$390&lt;A32,0,IF(Employee!$S$394&lt;Employee!$F$388,0,Employee!$M$394)))</f>
        <v>0</v>
      </c>
      <c r="CL32" s="253">
        <f t="shared" si="14"/>
        <v>0</v>
      </c>
      <c r="CN32" s="253">
        <f>IF(Employee!$F$414&gt;A32,0,IF(Employee!$F$416&lt;A32,0,IF(Employee!$S$418&lt;=A32,0,IF(Employee!$S$417&lt;Employee!$F$414,0,Employee!$M$417))))</f>
        <v>0</v>
      </c>
      <c r="CO32" s="253">
        <f>IF(Employee!$F$414&gt;A32,0,IF(Employee!$F$416&lt;A32,0,IF(Employee!$S$419&lt;=A32,0,IF(Employee!$S$418&lt;Employee!$F$414,0,Employee!$M$418))))</f>
        <v>0</v>
      </c>
      <c r="CP32" s="253">
        <f>IF(Employee!$F$414&gt;A32,0,IF(Employee!$F$416&lt;A32,0,IF(Employee!$S$420&lt;=A32,0,IF(Employee!$S$419&lt;Employee!$F$414,0,Employee!$M$419))))</f>
        <v>0</v>
      </c>
      <c r="CQ32" s="253">
        <f>IF(Employee!$F$414&gt;A32,0,IF(Employee!$F$416&lt;A32,0,IF(Employee!$S$420&lt;Employee!$F$414,0,Employee!$M$420)))</f>
        <v>0</v>
      </c>
      <c r="CR32" s="253">
        <f t="shared" si="15"/>
        <v>0</v>
      </c>
      <c r="CT32" s="253">
        <f>IF(Employee!$F$440&gt;A32,0,IF(Employee!$F$442&lt;A32,0,IF(Employee!$S$444&lt;=A32,0,IF(Employee!$S$443&lt;Employee!$F$440,0,Employee!$M$443))))</f>
        <v>0</v>
      </c>
      <c r="CU32" s="253">
        <f>IF(Employee!$F$440&gt;A32,0,IF(Employee!$F$442&lt;A32,0,IF(Employee!$S$445&lt;=A32,0,IF(Employee!$S$444&lt;Employee!$F$440,0,Employee!$M$444))))</f>
        <v>0</v>
      </c>
      <c r="CV32" s="253">
        <f>IF(Employee!$F$440&gt;A32,0,IF(Employee!$F$442&lt;A32,0,IF(Employee!$S$446&lt;=A32,0,IF(Employee!$S$445&lt;Employee!$F$440,0,Employee!$M$445))))</f>
        <v>0</v>
      </c>
      <c r="CW32" s="253">
        <f>IF(Employee!$F$440&gt;A32,0,IF(Employee!$F$442&lt;A32,0,IF(Employee!$S$446&lt;Employee!$F$440,0,Employee!$M$446)))</f>
        <v>0</v>
      </c>
      <c r="CX32" s="253">
        <f t="shared" si="16"/>
        <v>0</v>
      </c>
      <c r="CZ32" s="253">
        <f>IF(Employee!$F$466&gt;A32,0,IF(Employee!$F$468&lt;A32,0,IF(Employee!$S$470&lt;=A32,0,IF(Employee!$S$469&lt;Employee!$F$466,0,Employee!$M$469))))</f>
        <v>0</v>
      </c>
      <c r="DA32" s="253">
        <f>IF(Employee!$F$466&gt;A32,0,IF(Employee!$F$468&lt;A32,0,IF(Employee!$S$471&lt;=A32,0,IF(Employee!$S$470&lt;Employee!$F$466,0,Employee!$M$470))))</f>
        <v>0</v>
      </c>
      <c r="DB32" s="253">
        <f>IF(Employee!$F$466&gt;A32,0,IF(Employee!$F$468&lt;A32,0,IF(Employee!$S$472&lt;=A32,0,IF(Employee!$S$471&lt;Employee!$F$466,0,Employee!$M$471))))</f>
        <v>0</v>
      </c>
      <c r="DC32" s="253">
        <f>IF(Employee!$F$466&gt;A32,0,IF(Employee!$F$468&lt;A32,0,IF(Employee!$S$472&lt;Employee!$F$466,0,Employee!$M$472)))</f>
        <v>0</v>
      </c>
      <c r="DD32" s="253">
        <f t="shared" si="17"/>
        <v>0</v>
      </c>
      <c r="DF32" s="253">
        <f>IF(Employee!$F$492&gt;A32,0,IF(Employee!$F$494&lt;A32,0,IF(Employee!$S$496&lt;=A32,0,IF(Employee!$S$495&lt;Employee!$F$492,0,Employee!$M$495))))</f>
        <v>0</v>
      </c>
      <c r="DG32" s="253">
        <f>IF(Employee!$F$492&gt;A32,0,IF(Employee!$F$494&lt;A32,0,IF(Employee!$S$497&lt;=A32,0,IF(Employee!$S$496&lt;Employee!$F$492,0,Employee!$M$496))))</f>
        <v>0</v>
      </c>
      <c r="DH32" s="253">
        <f>IF(Employee!$F$492&gt;A32,0,IF(Employee!$F$494&lt;A32,0,IF(Employee!$S$498&lt;=A32,0,IF(Employee!$S$497&lt;Employee!$F$492,0,Employee!$M$497))))</f>
        <v>0</v>
      </c>
      <c r="DI32" s="253">
        <f>IF(Employee!$F$492&gt;A32,0,IF(Employee!$F$494&lt;A32,0,IF(Employee!$S$498&lt;Employee!$F$492,0,Employee!$M$498)))</f>
        <v>0</v>
      </c>
      <c r="DJ32" s="253">
        <f t="shared" si="18"/>
        <v>0</v>
      </c>
      <c r="DL32" s="253">
        <f>IF(Employee!$F$518&gt;A32,0,IF(Employee!$F$520&lt;A32,0,IF(Employee!$S$522&lt;=A32,0,IF(Employee!$S$521&lt;Employee!$F$518,0,Employee!$M$521))))</f>
        <v>0</v>
      </c>
      <c r="DM32" s="253">
        <f>IF(Employee!$F$518&gt;A32,0,IF(Employee!$F$520&lt;A32,0,IF(Employee!$S$523&lt;=A32,0,IF(Employee!$S$522&lt;Employee!$F$518,0,Employee!$M$522))))</f>
        <v>0</v>
      </c>
      <c r="DN32" s="253">
        <f>IF(Employee!$F$518&gt;A32,0,IF(Employee!$F$520&lt;A32,0,IF(Employee!$S$524&lt;=A32,0,IF(Employee!$S$523&lt;Employee!$F$518,0,Employee!$M$523))))</f>
        <v>0</v>
      </c>
      <c r="DO32" s="253">
        <f>IF(Employee!$F$518&gt;A32,0,IF(Employee!$F$520&lt;A32,0,IF(Employee!$S$524&lt;Employee!$F$518,0,Employee!$M$524)))</f>
        <v>0</v>
      </c>
      <c r="DP32" s="253">
        <f t="shared" si="19"/>
        <v>0</v>
      </c>
    </row>
    <row r="33" spans="1:120" x14ac:dyDescent="0.2">
      <c r="A33" s="253">
        <v>32</v>
      </c>
      <c r="B33" s="253">
        <f>IF(Employee!$F$24&gt;A33,0,IF(Employee!$F$26&lt;A33,0,IF(Employee!$S$28&lt;=A33,0,IF(Employee!$S$27&lt;Employee!$F$24,0,Employee!$M$27))))</f>
        <v>0</v>
      </c>
      <c r="C33" s="253">
        <f>IF(Employee!$F$24&gt;A33,0,IF(Employee!$F$26&lt;A33,0,IF(Employee!$S$29&lt;=A33,0,IF(Employee!$S$28&lt;Employee!$F$24,0,Employee!$M$28))))</f>
        <v>0</v>
      </c>
      <c r="D33" s="253">
        <f>IF(Employee!$F$24&gt;A33,0,IF(Employee!$F$26&lt;A33,0,IF(Employee!$S$30&lt;=A33,0,IF(Employee!$S$29&lt;Employee!$F$24,0,Employee!$M$29))))</f>
        <v>0</v>
      </c>
      <c r="E33" s="253">
        <f>IF(Employee!$F$24&gt;A33,0,IF(Employee!$F$26&lt;A33,0,IF(Employee!$S$30&lt;Employee!$F$24,0,Employee!$M$30)))</f>
        <v>0</v>
      </c>
      <c r="F33" s="253">
        <f t="shared" si="0"/>
        <v>0</v>
      </c>
      <c r="H33" s="253">
        <f>IF(Employee!$F$50&gt;A33,0,IF(Employee!$F$52&lt;A33,0,IF(Employee!$S$54&lt;=A33,0,IF(Employee!$S$53&lt;Employee!$F$50,0,Employee!$M$53))))</f>
        <v>0</v>
      </c>
      <c r="I33" s="253">
        <f>IF(Employee!$F$50&gt;A33,0,IF(Employee!$F$52&lt;A33,0,IF(Employee!$S$55&lt;=A33,0,IF(Employee!$S$54&lt;Employee!$F$50,0,Employee!$M$54))))</f>
        <v>0</v>
      </c>
      <c r="J33" s="253">
        <f>IF(Employee!$F$50&gt;A33,0,IF(Employee!$F$52&lt;A33,0,IF(Employee!$S$56&lt;=A33,0,IF(Employee!$S$55&lt;Employee!$F$50,0,Employee!$M$55))))</f>
        <v>0</v>
      </c>
      <c r="K33" s="253">
        <f>IF(Employee!$F$50&gt;A33,0,IF(Employee!$F$52&lt;A33,0,IF(Employee!$S$56&lt;Employee!$F$50,0,Employee!$M$56)))</f>
        <v>0</v>
      </c>
      <c r="L33" s="253">
        <f t="shared" si="1"/>
        <v>0</v>
      </c>
      <c r="N33" s="253">
        <f>IF(Employee!$F$76&gt;A33,0,IF(Employee!$F$78&lt;A33,0,IF(Employee!$S$80&lt;=A33,0,IF(Employee!$S$79&lt;Employee!$F$76,0,Employee!$M$79))))</f>
        <v>0</v>
      </c>
      <c r="O33" s="253">
        <f>IF(Employee!$F$76&gt;A33,0,IF(Employee!$F$78&lt;A33,0,IF(Employee!$S$81&lt;=A33,0,IF(Employee!$S$80&lt;Employee!$F$76,0,Employee!$M$80))))</f>
        <v>0</v>
      </c>
      <c r="P33" s="253">
        <f>IF(Employee!$F$76&gt;A33,0,IF(Employee!$F$78&lt;A33,0,IF(Employee!$S$82&lt;=A33,0,IF(Employee!$S$81&lt;Employee!$F$76,0,Employee!$M$81))))</f>
        <v>0</v>
      </c>
      <c r="Q33" s="253">
        <f>IF(Employee!$F$76&gt;A33,0,IF(Employee!$F$78&lt;A33,0,IF(Employee!$S$82&lt;Employee!$F$76,0,Employee!$M$82)))</f>
        <v>0</v>
      </c>
      <c r="R33" s="253">
        <f t="shared" si="2"/>
        <v>0</v>
      </c>
      <c r="T33" s="253">
        <f>IF(Employee!$F$102&gt;A33,0,IF(Employee!$F$104&lt;A33,0,IF(Employee!$S$106&lt;=A33,0,IF(Employee!$S$105&lt;Employee!$F$102,0,Employee!$M$105))))</f>
        <v>0</v>
      </c>
      <c r="U33" s="253">
        <f>IF(Employee!$F$102&gt;A33,0,IF(Employee!$F$104&lt;A33,0,IF(Employee!$S$107&lt;=A33,0,IF(Employee!$S$106&lt;Employee!$F$102,0,Employee!$M$106))))</f>
        <v>0</v>
      </c>
      <c r="V33" s="253">
        <f>IF(Employee!$F$102&gt;A33,0,IF(Employee!$F$104&lt;A33,0,IF(Employee!$S$108&lt;=A33,0,IF(Employee!$S$107&lt;Employee!$F$102,0,Employee!$M$107))))</f>
        <v>0</v>
      </c>
      <c r="W33" s="253">
        <f>IF(Employee!$F$102&gt;A33,0,IF(Employee!$F$104&lt;A33,0,IF(Employee!$S$108&lt;Employee!$F$102,0,Employee!$M$108)))</f>
        <v>0</v>
      </c>
      <c r="X33" s="253">
        <f t="shared" si="3"/>
        <v>0</v>
      </c>
      <c r="Z33" s="253">
        <f>IF(Employee!$F$128&gt;A33,0,IF(Employee!$F$130&lt;A33,0,IF(Employee!$S$132&lt;=A33,0,IF(Employee!$S$131&lt;Employee!$F$128,0,Employee!$M$131))))</f>
        <v>0</v>
      </c>
      <c r="AA33" s="253">
        <f>IF(Employee!$F$128&gt;A33,0,IF(Employee!$F$130&lt;A33,0,IF(Employee!$S$133&lt;=A33,0,IF(Employee!$S$132&lt;Employee!$F$128,0,Employee!$M$132))))</f>
        <v>0</v>
      </c>
      <c r="AB33" s="253">
        <f>IF(Employee!$F$128&gt;A33,0,IF(Employee!$F$130&lt;A33,0,IF(Employee!$S$134&lt;=A33,0,IF(Employee!$S$133&lt;Employee!$F$128,0,Employee!$M$133))))</f>
        <v>0</v>
      </c>
      <c r="AC33" s="253">
        <f>IF(Employee!$F$128&gt;A33,0,IF(Employee!$F$130&lt;A33,0,IF(Employee!$S$134&lt;Employee!$F$128,0,Employee!$M$134)))</f>
        <v>0</v>
      </c>
      <c r="AD33" s="253">
        <f t="shared" si="4"/>
        <v>0</v>
      </c>
      <c r="AF33" s="253">
        <f>IF(Employee!$F$154&gt;A33,0,IF(Employee!$F$156&lt;A33,0,IF(Employee!$S$158&lt;=A33,0,IF(Employee!$S$157&lt;Employee!$F$154,0,Employee!$M$157))))</f>
        <v>0</v>
      </c>
      <c r="AG33" s="253">
        <f>IF(Employee!$F$154&gt;A33,0,IF(Employee!$F$156&lt;A33,0,IF(Employee!$S$159&lt;=A33,0,IF(Employee!$S$158&lt;Employee!$F$154,0,Employee!$M$158))))</f>
        <v>0</v>
      </c>
      <c r="AH33" s="253">
        <f>IF(Employee!$F$154&gt;A33,0,IF(Employee!$F$156&lt;A33,0,IF(Employee!$S$160&lt;=A33,0,IF(Employee!$S$159&lt;Employee!$F$154,0,Employee!$M$159))))</f>
        <v>0</v>
      </c>
      <c r="AI33" s="253">
        <f>IF(Employee!$F$154&gt;A33,0,IF(Employee!$F$156&lt;A33,0,IF(Employee!$S$160&lt;Employee!$F$154,0,Employee!$M$160)))</f>
        <v>0</v>
      </c>
      <c r="AJ33" s="253">
        <f t="shared" si="5"/>
        <v>0</v>
      </c>
      <c r="AL33" s="253">
        <f>IF(Employee!$F$180&gt;A33,0,IF(Employee!$F$182&lt;A33,0,IF(Employee!$S$184&lt;=A33,0,IF(Employee!$S$183&lt;Employee!$F$180,0,Employee!$M$183))))</f>
        <v>0</v>
      </c>
      <c r="AM33" s="253">
        <f>IF(Employee!$F$180&gt;A33,0,IF(Employee!$F$182&lt;A33,0,IF(Employee!$S$185&lt;=A33,0,IF(Employee!$S$184&lt;Employee!$F$180,0,Employee!$M$184))))</f>
        <v>0</v>
      </c>
      <c r="AN33" s="253">
        <f>IF(Employee!$F$180&gt;A33,0,IF(Employee!$F$182&lt;A33,0,IF(Employee!$S$186&lt;=A33,0,IF(Employee!$S$185&lt;Employee!$F$180,0,Employee!$M$185))))</f>
        <v>0</v>
      </c>
      <c r="AO33" s="253">
        <f>IF(Employee!$F$180&gt;A33,0,IF(Employee!$F$182&lt;A33,0,IF(Employee!$S$186&lt;Employee!$F$180,0,Employee!$M$186)))</f>
        <v>0</v>
      </c>
      <c r="AP33" s="253">
        <f t="shared" si="6"/>
        <v>0</v>
      </c>
      <c r="AR33" s="253">
        <f>IF(Employee!$F$206&gt;A33,0,IF(Employee!$F$208&lt;A33,0,IF(Employee!$S$210&lt;=A33,0,IF(Employee!$S$209&lt;Employee!$F$206,0,Employee!$M$209))))</f>
        <v>0</v>
      </c>
      <c r="AS33" s="253">
        <f>IF(Employee!$F$206&gt;A33,0,IF(Employee!$F$208&lt;A33,0,IF(Employee!$S$211&lt;=A33,0,IF(Employee!$S$210&lt;Employee!$F$206,0,Employee!$M$210))))</f>
        <v>0</v>
      </c>
      <c r="AT33" s="253">
        <f>IF(Employee!$F$206&gt;A33,0,IF(Employee!$F$208&lt;A33,0,IF(Employee!$S$212&lt;=A33,0,IF(Employee!$S$211&lt;Employee!$F$206,0,Employee!$M$211))))</f>
        <v>0</v>
      </c>
      <c r="AU33" s="253">
        <f>IF(Employee!$F$206&gt;A33,0,IF(Employee!$F$208&lt;A33,0,IF(Employee!$S$212&lt;Employee!$F$206,0,Employee!$M$212)))</f>
        <v>0</v>
      </c>
      <c r="AV33" s="253">
        <f t="shared" si="7"/>
        <v>0</v>
      </c>
      <c r="AX33" s="253">
        <f>IF(Employee!$F$232&gt;A33,0,IF(Employee!$F$234&lt;A33,0,IF(Employee!$S$236&lt;=A33,0,IF(Employee!$S$235&lt;Employee!$F$232,0,Employee!$M$235))))</f>
        <v>0</v>
      </c>
      <c r="AY33" s="253">
        <f>IF(Employee!$F$232&gt;A33,0,IF(Employee!$F$234&lt;A33,0,IF(Employee!$S$237&lt;=A33,0,IF(Employee!$S$236&lt;Employee!$F$232,0,Employee!$M$236))))</f>
        <v>0</v>
      </c>
      <c r="AZ33" s="253">
        <f>IF(Employee!$F$232&gt;A33,0,IF(Employee!$F$234&lt;A33,0,IF(Employee!$S$238&lt;=A33,0,IF(Employee!$S$237&lt;Employee!$F$232,0,Employee!$M$237))))</f>
        <v>0</v>
      </c>
      <c r="BA33" s="253">
        <f>IF(Employee!$F$232&gt;A33,0,IF(Employee!$F$234&lt;A33,0,IF(Employee!$S$238&lt;Employee!$F$232,0,Employee!$M$238)))</f>
        <v>0</v>
      </c>
      <c r="BB33" s="253">
        <f t="shared" si="8"/>
        <v>0</v>
      </c>
      <c r="BD33" s="253">
        <f>IF(Employee!$F$258&gt;A33,0,IF(Employee!$F$260&lt;A33,0,IF(Employee!$S$262&lt;=A33,0,IF(Employee!$S$261&lt;Employee!$F$258,0,Employee!$M$261))))</f>
        <v>0</v>
      </c>
      <c r="BE33" s="253">
        <f>IF(Employee!$F$258&gt;A33,0,IF(Employee!$F$260&lt;A33,0,IF(Employee!$S$263&lt;=A33,0,IF(Employee!$S$262&lt;Employee!$F$258,0,Employee!$M$262))))</f>
        <v>0</v>
      </c>
      <c r="BF33" s="253">
        <f>IF(Employee!$F$258&gt;A33,0,IF(Employee!$F$260&lt;A33,0,IF(Employee!$S$264&lt;=A33,0,IF(Employee!$S$263&lt;Employee!$F$258,0,Employee!$M$263))))</f>
        <v>0</v>
      </c>
      <c r="BG33" s="253">
        <f>IF(Employee!$F$258&gt;A33,0,IF(Employee!$F$260&lt;A33,0,IF(Employee!$S$264&lt;Employee!$F$258,0,Employee!$M$264)))</f>
        <v>0</v>
      </c>
      <c r="BH33" s="253">
        <f t="shared" si="9"/>
        <v>0</v>
      </c>
      <c r="BJ33" s="253">
        <f>IF(Employee!$F$284&gt;A33,0,IF(Employee!$F$286&lt;A33,0,IF(Employee!$S$288&lt;=A33,0,IF(Employee!$S$287&lt;Employee!$F$284,0,Employee!$M$287))))</f>
        <v>0</v>
      </c>
      <c r="BK33" s="253">
        <f>IF(Employee!$F$284&gt;A33,0,IF(Employee!$F$286&lt;A33,0,IF(Employee!$S$289&lt;=A33,0,IF(Employee!$S$288&lt;Employee!$F$284,0,Employee!$M$288))))</f>
        <v>0</v>
      </c>
      <c r="BL33" s="253">
        <f>IF(Employee!$F$284&gt;A33,0,IF(Employee!$F$286&lt;A33,0,IF(Employee!$S$290&lt;=A33,0,IF(Employee!$S$289&lt;Employee!$F$284,0,Employee!$M$289))))</f>
        <v>0</v>
      </c>
      <c r="BM33" s="253">
        <f>IF(Employee!$F$284&gt;A33,0,IF(Employee!$F$286&lt;A33,0,IF(Employee!$S$290&lt;Employee!$F$284,0,Employee!$M$290)))</f>
        <v>0</v>
      </c>
      <c r="BN33" s="253">
        <f t="shared" si="10"/>
        <v>0</v>
      </c>
      <c r="BP33" s="253">
        <f>IF(Employee!$F$310&gt;A33,0,IF(Employee!$F$312&lt;A33,0,IF(Employee!$S$314&lt;=A33,0,IF(Employee!$S$313&lt;Employee!$F$310,0,Employee!$M$313))))</f>
        <v>0</v>
      </c>
      <c r="BQ33" s="253">
        <f>IF(Employee!$F$310&gt;A33,0,IF(Employee!$F$312&lt;A33,0,IF(Employee!$S$315&lt;=A33,0,IF(Employee!$S$314&lt;Employee!$F$310,0,Employee!$M$314))))</f>
        <v>0</v>
      </c>
      <c r="BR33" s="253">
        <f>IF(Employee!$F$310&gt;A33,0,IF(Employee!$F$312&lt;A33,0,IF(Employee!$S$316&lt;=A33,0,IF(Employee!$S$315&lt;Employee!$F$310,0,Employee!$M$315))))</f>
        <v>0</v>
      </c>
      <c r="BS33" s="253">
        <f>IF(Employee!$F$310&gt;A33,0,IF(Employee!$F$312&lt;A33,0,IF(Employee!$S$316&lt;Employee!$F$310,0,Employee!$M$316)))</f>
        <v>0</v>
      </c>
      <c r="BT33" s="253">
        <f t="shared" si="11"/>
        <v>0</v>
      </c>
      <c r="BV33" s="253">
        <f>IF(Employee!$F$336&gt;A33,0,IF(Employee!$F$338&lt;A33,0,IF(Employee!$S$340&lt;=A33,0,IF(Employee!$S$339&lt;Employee!$F$336,0,Employee!$M$339))))</f>
        <v>0</v>
      </c>
      <c r="BW33" s="253">
        <f>IF(Employee!$F$336&gt;A33,0,IF(Employee!$F$338&lt;A33,0,IF(Employee!$S$341&lt;=A33,0,IF(Employee!$S$340&lt;Employee!$F$336,0,Employee!$M$340))))</f>
        <v>0</v>
      </c>
      <c r="BX33" s="253">
        <f>IF(Employee!$F$336&gt;A33,0,IF(Employee!$F$338&lt;A33,0,IF(Employee!$S$342&lt;=A33,0,IF(Employee!$S$341&lt;Employee!$F$336,0,Employee!$M$341))))</f>
        <v>0</v>
      </c>
      <c r="BY33" s="253">
        <f>IF(Employee!$F$336&gt;A33,0,IF(Employee!$F$338&lt;A33,0,IF(Employee!$S$342&lt;Employee!$F$336,0,Employee!$M$342)))</f>
        <v>0</v>
      </c>
      <c r="BZ33" s="253">
        <f t="shared" si="12"/>
        <v>0</v>
      </c>
      <c r="CB33" s="253">
        <f>IF(Employee!$F$362&gt;A33,0,IF(Employee!$F$364&lt;A33,0,IF(Employee!$S$366&lt;=A33,0,IF(Employee!$S$365&lt;Employee!$F$362,0,Employee!$M$365))))</f>
        <v>0</v>
      </c>
      <c r="CC33" s="253">
        <f>IF(Employee!$F$362&gt;A33,0,IF(Employee!$F$364&lt;A33,0,IF(Employee!$S$367&lt;=A33,0,IF(Employee!$S$366&lt;Employee!$F$362,0,Employee!$M$366))))</f>
        <v>0</v>
      </c>
      <c r="CD33" s="253">
        <f>IF(Employee!$F$362&gt;A33,0,IF(Employee!$F$364&lt;A33,0,IF(Employee!$S$368&lt;=A33,0,IF(Employee!$S$367&lt;Employee!$F$362,0,Employee!$M$367))))</f>
        <v>0</v>
      </c>
      <c r="CE33" s="253">
        <f>IF(Employee!$F$362&gt;A33,0,IF(Employee!$F$364&lt;A33,0,IF(Employee!$S$368&lt;Employee!$F$362,0,Employee!$M$368)))</f>
        <v>0</v>
      </c>
      <c r="CF33" s="253">
        <f t="shared" si="13"/>
        <v>0</v>
      </c>
      <c r="CH33" s="253">
        <f>IF(Employee!$F$388&gt;A33,0,IF(Employee!$F$390&lt;A33,0,IF(Employee!$S$392&lt;=A33,0,IF(Employee!$S$391&lt;Employee!$F$388,0,Employee!$M$391))))</f>
        <v>0</v>
      </c>
      <c r="CI33" s="253">
        <f>IF(Employee!$F$388&gt;A33,0,IF(Employee!$F$390&lt;A33,0,IF(Employee!$S$393&lt;=A33,0,IF(Employee!$S$392&lt;Employee!$F$388,0,Employee!$M$392))))</f>
        <v>0</v>
      </c>
      <c r="CJ33" s="253">
        <f>IF(Employee!$F$388&gt;A33,0,IF(Employee!$F$390&lt;A33,0,IF(Employee!$S$394&lt;=A33,0,IF(Employee!$S$393&lt;Employee!$F$388,0,Employee!$M$393))))</f>
        <v>0</v>
      </c>
      <c r="CK33" s="253">
        <f>IF(Employee!$F$388&gt;A33,0,IF(Employee!$F$390&lt;A33,0,IF(Employee!$S$394&lt;Employee!$F$388,0,Employee!$M$394)))</f>
        <v>0</v>
      </c>
      <c r="CL33" s="253">
        <f t="shared" si="14"/>
        <v>0</v>
      </c>
      <c r="CN33" s="253">
        <f>IF(Employee!$F$414&gt;A33,0,IF(Employee!$F$416&lt;A33,0,IF(Employee!$S$418&lt;=A33,0,IF(Employee!$S$417&lt;Employee!$F$414,0,Employee!$M$417))))</f>
        <v>0</v>
      </c>
      <c r="CO33" s="253">
        <f>IF(Employee!$F$414&gt;A33,0,IF(Employee!$F$416&lt;A33,0,IF(Employee!$S$419&lt;=A33,0,IF(Employee!$S$418&lt;Employee!$F$414,0,Employee!$M$418))))</f>
        <v>0</v>
      </c>
      <c r="CP33" s="253">
        <f>IF(Employee!$F$414&gt;A33,0,IF(Employee!$F$416&lt;A33,0,IF(Employee!$S$420&lt;=A33,0,IF(Employee!$S$419&lt;Employee!$F$414,0,Employee!$M$419))))</f>
        <v>0</v>
      </c>
      <c r="CQ33" s="253">
        <f>IF(Employee!$F$414&gt;A33,0,IF(Employee!$F$416&lt;A33,0,IF(Employee!$S$420&lt;Employee!$F$414,0,Employee!$M$420)))</f>
        <v>0</v>
      </c>
      <c r="CR33" s="253">
        <f t="shared" si="15"/>
        <v>0</v>
      </c>
      <c r="CT33" s="253">
        <f>IF(Employee!$F$440&gt;A33,0,IF(Employee!$F$442&lt;A33,0,IF(Employee!$S$444&lt;=A33,0,IF(Employee!$S$443&lt;Employee!$F$440,0,Employee!$M$443))))</f>
        <v>0</v>
      </c>
      <c r="CU33" s="253">
        <f>IF(Employee!$F$440&gt;A33,0,IF(Employee!$F$442&lt;A33,0,IF(Employee!$S$445&lt;=A33,0,IF(Employee!$S$444&lt;Employee!$F$440,0,Employee!$M$444))))</f>
        <v>0</v>
      </c>
      <c r="CV33" s="253">
        <f>IF(Employee!$F$440&gt;A33,0,IF(Employee!$F$442&lt;A33,0,IF(Employee!$S$446&lt;=A33,0,IF(Employee!$S$445&lt;Employee!$F$440,0,Employee!$M$445))))</f>
        <v>0</v>
      </c>
      <c r="CW33" s="253">
        <f>IF(Employee!$F$440&gt;A33,0,IF(Employee!$F$442&lt;A33,0,IF(Employee!$S$446&lt;Employee!$F$440,0,Employee!$M$446)))</f>
        <v>0</v>
      </c>
      <c r="CX33" s="253">
        <f t="shared" si="16"/>
        <v>0</v>
      </c>
      <c r="CZ33" s="253">
        <f>IF(Employee!$F$466&gt;A33,0,IF(Employee!$F$468&lt;A33,0,IF(Employee!$S$470&lt;=A33,0,IF(Employee!$S$469&lt;Employee!$F$466,0,Employee!$M$469))))</f>
        <v>0</v>
      </c>
      <c r="DA33" s="253">
        <f>IF(Employee!$F$466&gt;A33,0,IF(Employee!$F$468&lt;A33,0,IF(Employee!$S$471&lt;=A33,0,IF(Employee!$S$470&lt;Employee!$F$466,0,Employee!$M$470))))</f>
        <v>0</v>
      </c>
      <c r="DB33" s="253">
        <f>IF(Employee!$F$466&gt;A33,0,IF(Employee!$F$468&lt;A33,0,IF(Employee!$S$472&lt;=A33,0,IF(Employee!$S$471&lt;Employee!$F$466,0,Employee!$M$471))))</f>
        <v>0</v>
      </c>
      <c r="DC33" s="253">
        <f>IF(Employee!$F$466&gt;A33,0,IF(Employee!$F$468&lt;A33,0,IF(Employee!$S$472&lt;Employee!$F$466,0,Employee!$M$472)))</f>
        <v>0</v>
      </c>
      <c r="DD33" s="253">
        <f t="shared" si="17"/>
        <v>0</v>
      </c>
      <c r="DF33" s="253">
        <f>IF(Employee!$F$492&gt;A33,0,IF(Employee!$F$494&lt;A33,0,IF(Employee!$S$496&lt;=A33,0,IF(Employee!$S$495&lt;Employee!$F$492,0,Employee!$M$495))))</f>
        <v>0</v>
      </c>
      <c r="DG33" s="253">
        <f>IF(Employee!$F$492&gt;A33,0,IF(Employee!$F$494&lt;A33,0,IF(Employee!$S$497&lt;=A33,0,IF(Employee!$S$496&lt;Employee!$F$492,0,Employee!$M$496))))</f>
        <v>0</v>
      </c>
      <c r="DH33" s="253">
        <f>IF(Employee!$F$492&gt;A33,0,IF(Employee!$F$494&lt;A33,0,IF(Employee!$S$498&lt;=A33,0,IF(Employee!$S$497&lt;Employee!$F$492,0,Employee!$M$497))))</f>
        <v>0</v>
      </c>
      <c r="DI33" s="253">
        <f>IF(Employee!$F$492&gt;A33,0,IF(Employee!$F$494&lt;A33,0,IF(Employee!$S$498&lt;Employee!$F$492,0,Employee!$M$498)))</f>
        <v>0</v>
      </c>
      <c r="DJ33" s="253">
        <f t="shared" si="18"/>
        <v>0</v>
      </c>
      <c r="DL33" s="253">
        <f>IF(Employee!$F$518&gt;A33,0,IF(Employee!$F$520&lt;A33,0,IF(Employee!$S$522&lt;=A33,0,IF(Employee!$S$521&lt;Employee!$F$518,0,Employee!$M$521))))</f>
        <v>0</v>
      </c>
      <c r="DM33" s="253">
        <f>IF(Employee!$F$518&gt;A33,0,IF(Employee!$F$520&lt;A33,0,IF(Employee!$S$523&lt;=A33,0,IF(Employee!$S$522&lt;Employee!$F$518,0,Employee!$M$522))))</f>
        <v>0</v>
      </c>
      <c r="DN33" s="253">
        <f>IF(Employee!$F$518&gt;A33,0,IF(Employee!$F$520&lt;A33,0,IF(Employee!$S$524&lt;=A33,0,IF(Employee!$S$523&lt;Employee!$F$518,0,Employee!$M$523))))</f>
        <v>0</v>
      </c>
      <c r="DO33" s="253">
        <f>IF(Employee!$F$518&gt;A33,0,IF(Employee!$F$520&lt;A33,0,IF(Employee!$S$524&lt;Employee!$F$518,0,Employee!$M$524)))</f>
        <v>0</v>
      </c>
      <c r="DP33" s="253">
        <f t="shared" si="19"/>
        <v>0</v>
      </c>
    </row>
    <row r="34" spans="1:120" x14ac:dyDescent="0.2">
      <c r="A34" s="253">
        <v>33</v>
      </c>
      <c r="B34" s="253">
        <f>IF(Employee!$F$24&gt;A34,0,IF(Employee!$F$26&lt;A34,0,IF(Employee!$S$28&lt;=A34,0,IF(Employee!$S$27&lt;Employee!$F$24,0,Employee!$M$27))))</f>
        <v>0</v>
      </c>
      <c r="C34" s="253">
        <f>IF(Employee!$F$24&gt;A34,0,IF(Employee!$F$26&lt;A34,0,IF(Employee!$S$29&lt;=A34,0,IF(Employee!$S$28&lt;Employee!$F$24,0,Employee!$M$28))))</f>
        <v>0</v>
      </c>
      <c r="D34" s="253">
        <f>IF(Employee!$F$24&gt;A34,0,IF(Employee!$F$26&lt;A34,0,IF(Employee!$S$30&lt;=A34,0,IF(Employee!$S$29&lt;Employee!$F$24,0,Employee!$M$29))))</f>
        <v>0</v>
      </c>
      <c r="E34" s="253">
        <f>IF(Employee!$F$24&gt;A34,0,IF(Employee!$F$26&lt;A34,0,IF(Employee!$S$30&lt;Employee!$F$24,0,Employee!$M$30)))</f>
        <v>0</v>
      </c>
      <c r="F34" s="253">
        <f t="shared" si="0"/>
        <v>0</v>
      </c>
      <c r="H34" s="253">
        <f>IF(Employee!$F$50&gt;A34,0,IF(Employee!$F$52&lt;A34,0,IF(Employee!$S$54&lt;=A34,0,IF(Employee!$S$53&lt;Employee!$F$50,0,Employee!$M$53))))</f>
        <v>0</v>
      </c>
      <c r="I34" s="253">
        <f>IF(Employee!$F$50&gt;A34,0,IF(Employee!$F$52&lt;A34,0,IF(Employee!$S$55&lt;=A34,0,IF(Employee!$S$54&lt;Employee!$F$50,0,Employee!$M$54))))</f>
        <v>0</v>
      </c>
      <c r="J34" s="253">
        <f>IF(Employee!$F$50&gt;A34,0,IF(Employee!$F$52&lt;A34,0,IF(Employee!$S$56&lt;=A34,0,IF(Employee!$S$55&lt;Employee!$F$50,0,Employee!$M$55))))</f>
        <v>0</v>
      </c>
      <c r="K34" s="253">
        <f>IF(Employee!$F$50&gt;A34,0,IF(Employee!$F$52&lt;A34,0,IF(Employee!$S$56&lt;Employee!$F$50,0,Employee!$M$56)))</f>
        <v>0</v>
      </c>
      <c r="L34" s="253">
        <f t="shared" si="1"/>
        <v>0</v>
      </c>
      <c r="N34" s="253">
        <f>IF(Employee!$F$76&gt;A34,0,IF(Employee!$F$78&lt;A34,0,IF(Employee!$S$80&lt;=A34,0,IF(Employee!$S$79&lt;Employee!$F$76,0,Employee!$M$79))))</f>
        <v>0</v>
      </c>
      <c r="O34" s="253">
        <f>IF(Employee!$F$76&gt;A34,0,IF(Employee!$F$78&lt;A34,0,IF(Employee!$S$81&lt;=A34,0,IF(Employee!$S$80&lt;Employee!$F$76,0,Employee!$M$80))))</f>
        <v>0</v>
      </c>
      <c r="P34" s="253">
        <f>IF(Employee!$F$76&gt;A34,0,IF(Employee!$F$78&lt;A34,0,IF(Employee!$S$82&lt;=A34,0,IF(Employee!$S$81&lt;Employee!$F$76,0,Employee!$M$81))))</f>
        <v>0</v>
      </c>
      <c r="Q34" s="253">
        <f>IF(Employee!$F$76&gt;A34,0,IF(Employee!$F$78&lt;A34,0,IF(Employee!$S$82&lt;Employee!$F$76,0,Employee!$M$82)))</f>
        <v>0</v>
      </c>
      <c r="R34" s="253">
        <f t="shared" si="2"/>
        <v>0</v>
      </c>
      <c r="T34" s="253">
        <f>IF(Employee!$F$102&gt;A34,0,IF(Employee!$F$104&lt;A34,0,IF(Employee!$S$106&lt;=A34,0,IF(Employee!$S$105&lt;Employee!$F$102,0,Employee!$M$105))))</f>
        <v>0</v>
      </c>
      <c r="U34" s="253">
        <f>IF(Employee!$F$102&gt;A34,0,IF(Employee!$F$104&lt;A34,0,IF(Employee!$S$107&lt;=A34,0,IF(Employee!$S$106&lt;Employee!$F$102,0,Employee!$M$106))))</f>
        <v>0</v>
      </c>
      <c r="V34" s="253">
        <f>IF(Employee!$F$102&gt;A34,0,IF(Employee!$F$104&lt;A34,0,IF(Employee!$S$108&lt;=A34,0,IF(Employee!$S$107&lt;Employee!$F$102,0,Employee!$M$107))))</f>
        <v>0</v>
      </c>
      <c r="W34" s="253">
        <f>IF(Employee!$F$102&gt;A34,0,IF(Employee!$F$104&lt;A34,0,IF(Employee!$S$108&lt;Employee!$F$102,0,Employee!$M$108)))</f>
        <v>0</v>
      </c>
      <c r="X34" s="253">
        <f t="shared" si="3"/>
        <v>0</v>
      </c>
      <c r="Z34" s="253">
        <f>IF(Employee!$F$128&gt;A34,0,IF(Employee!$F$130&lt;A34,0,IF(Employee!$S$132&lt;=A34,0,IF(Employee!$S$131&lt;Employee!$F$128,0,Employee!$M$131))))</f>
        <v>0</v>
      </c>
      <c r="AA34" s="253">
        <f>IF(Employee!$F$128&gt;A34,0,IF(Employee!$F$130&lt;A34,0,IF(Employee!$S$133&lt;=A34,0,IF(Employee!$S$132&lt;Employee!$F$128,0,Employee!$M$132))))</f>
        <v>0</v>
      </c>
      <c r="AB34" s="253">
        <f>IF(Employee!$F$128&gt;A34,0,IF(Employee!$F$130&lt;A34,0,IF(Employee!$S$134&lt;=A34,0,IF(Employee!$S$133&lt;Employee!$F$128,0,Employee!$M$133))))</f>
        <v>0</v>
      </c>
      <c r="AC34" s="253">
        <f>IF(Employee!$F$128&gt;A34,0,IF(Employee!$F$130&lt;A34,0,IF(Employee!$S$134&lt;Employee!$F$128,0,Employee!$M$134)))</f>
        <v>0</v>
      </c>
      <c r="AD34" s="253">
        <f t="shared" si="4"/>
        <v>0</v>
      </c>
      <c r="AF34" s="253">
        <f>IF(Employee!$F$154&gt;A34,0,IF(Employee!$F$156&lt;A34,0,IF(Employee!$S$158&lt;=A34,0,IF(Employee!$S$157&lt;Employee!$F$154,0,Employee!$M$157))))</f>
        <v>0</v>
      </c>
      <c r="AG34" s="253">
        <f>IF(Employee!$F$154&gt;A34,0,IF(Employee!$F$156&lt;A34,0,IF(Employee!$S$159&lt;=A34,0,IF(Employee!$S$158&lt;Employee!$F$154,0,Employee!$M$158))))</f>
        <v>0</v>
      </c>
      <c r="AH34" s="253">
        <f>IF(Employee!$F$154&gt;A34,0,IF(Employee!$F$156&lt;A34,0,IF(Employee!$S$160&lt;=A34,0,IF(Employee!$S$159&lt;Employee!$F$154,0,Employee!$M$159))))</f>
        <v>0</v>
      </c>
      <c r="AI34" s="253">
        <f>IF(Employee!$F$154&gt;A34,0,IF(Employee!$F$156&lt;A34,0,IF(Employee!$S$160&lt;Employee!$F$154,0,Employee!$M$160)))</f>
        <v>0</v>
      </c>
      <c r="AJ34" s="253">
        <f t="shared" si="5"/>
        <v>0</v>
      </c>
      <c r="AL34" s="253">
        <f>IF(Employee!$F$180&gt;A34,0,IF(Employee!$F$182&lt;A34,0,IF(Employee!$S$184&lt;=A34,0,IF(Employee!$S$183&lt;Employee!$F$180,0,Employee!$M$183))))</f>
        <v>0</v>
      </c>
      <c r="AM34" s="253">
        <f>IF(Employee!$F$180&gt;A34,0,IF(Employee!$F$182&lt;A34,0,IF(Employee!$S$185&lt;=A34,0,IF(Employee!$S$184&lt;Employee!$F$180,0,Employee!$M$184))))</f>
        <v>0</v>
      </c>
      <c r="AN34" s="253">
        <f>IF(Employee!$F$180&gt;A34,0,IF(Employee!$F$182&lt;A34,0,IF(Employee!$S$186&lt;=A34,0,IF(Employee!$S$185&lt;Employee!$F$180,0,Employee!$M$185))))</f>
        <v>0</v>
      </c>
      <c r="AO34" s="253">
        <f>IF(Employee!$F$180&gt;A34,0,IF(Employee!$F$182&lt;A34,0,IF(Employee!$S$186&lt;Employee!$F$180,0,Employee!$M$186)))</f>
        <v>0</v>
      </c>
      <c r="AP34" s="253">
        <f t="shared" si="6"/>
        <v>0</v>
      </c>
      <c r="AR34" s="253">
        <f>IF(Employee!$F$206&gt;A34,0,IF(Employee!$F$208&lt;A34,0,IF(Employee!$S$210&lt;=A34,0,IF(Employee!$S$209&lt;Employee!$F$206,0,Employee!$M$209))))</f>
        <v>0</v>
      </c>
      <c r="AS34" s="253">
        <f>IF(Employee!$F$206&gt;A34,0,IF(Employee!$F$208&lt;A34,0,IF(Employee!$S$211&lt;=A34,0,IF(Employee!$S$210&lt;Employee!$F$206,0,Employee!$M$210))))</f>
        <v>0</v>
      </c>
      <c r="AT34" s="253">
        <f>IF(Employee!$F$206&gt;A34,0,IF(Employee!$F$208&lt;A34,0,IF(Employee!$S$212&lt;=A34,0,IF(Employee!$S$211&lt;Employee!$F$206,0,Employee!$M$211))))</f>
        <v>0</v>
      </c>
      <c r="AU34" s="253">
        <f>IF(Employee!$F$206&gt;A34,0,IF(Employee!$F$208&lt;A34,0,IF(Employee!$S$212&lt;Employee!$F$206,0,Employee!$M$212)))</f>
        <v>0</v>
      </c>
      <c r="AV34" s="253">
        <f t="shared" si="7"/>
        <v>0</v>
      </c>
      <c r="AX34" s="253">
        <f>IF(Employee!$F$232&gt;A34,0,IF(Employee!$F$234&lt;A34,0,IF(Employee!$S$236&lt;=A34,0,IF(Employee!$S$235&lt;Employee!$F$232,0,Employee!$M$235))))</f>
        <v>0</v>
      </c>
      <c r="AY34" s="253">
        <f>IF(Employee!$F$232&gt;A34,0,IF(Employee!$F$234&lt;A34,0,IF(Employee!$S$237&lt;=A34,0,IF(Employee!$S$236&lt;Employee!$F$232,0,Employee!$M$236))))</f>
        <v>0</v>
      </c>
      <c r="AZ34" s="253">
        <f>IF(Employee!$F$232&gt;A34,0,IF(Employee!$F$234&lt;A34,0,IF(Employee!$S$238&lt;=A34,0,IF(Employee!$S$237&lt;Employee!$F$232,0,Employee!$M$237))))</f>
        <v>0</v>
      </c>
      <c r="BA34" s="253">
        <f>IF(Employee!$F$232&gt;A34,0,IF(Employee!$F$234&lt;A34,0,IF(Employee!$S$238&lt;Employee!$F$232,0,Employee!$M$238)))</f>
        <v>0</v>
      </c>
      <c r="BB34" s="253">
        <f t="shared" si="8"/>
        <v>0</v>
      </c>
      <c r="BD34" s="253">
        <f>IF(Employee!$F$258&gt;A34,0,IF(Employee!$F$260&lt;A34,0,IF(Employee!$S$262&lt;=A34,0,IF(Employee!$S$261&lt;Employee!$F$258,0,Employee!$M$261))))</f>
        <v>0</v>
      </c>
      <c r="BE34" s="253">
        <f>IF(Employee!$F$258&gt;A34,0,IF(Employee!$F$260&lt;A34,0,IF(Employee!$S$263&lt;=A34,0,IF(Employee!$S$262&lt;Employee!$F$258,0,Employee!$M$262))))</f>
        <v>0</v>
      </c>
      <c r="BF34" s="253">
        <f>IF(Employee!$F$258&gt;A34,0,IF(Employee!$F$260&lt;A34,0,IF(Employee!$S$264&lt;=A34,0,IF(Employee!$S$263&lt;Employee!$F$258,0,Employee!$M$263))))</f>
        <v>0</v>
      </c>
      <c r="BG34" s="253">
        <f>IF(Employee!$F$258&gt;A34,0,IF(Employee!$F$260&lt;A34,0,IF(Employee!$S$264&lt;Employee!$F$258,0,Employee!$M$264)))</f>
        <v>0</v>
      </c>
      <c r="BH34" s="253">
        <f t="shared" si="9"/>
        <v>0</v>
      </c>
      <c r="BJ34" s="253">
        <f>IF(Employee!$F$284&gt;A34,0,IF(Employee!$F$286&lt;A34,0,IF(Employee!$S$288&lt;=A34,0,IF(Employee!$S$287&lt;Employee!$F$284,0,Employee!$M$287))))</f>
        <v>0</v>
      </c>
      <c r="BK34" s="253">
        <f>IF(Employee!$F$284&gt;A34,0,IF(Employee!$F$286&lt;A34,0,IF(Employee!$S$289&lt;=A34,0,IF(Employee!$S$288&lt;Employee!$F$284,0,Employee!$M$288))))</f>
        <v>0</v>
      </c>
      <c r="BL34" s="253">
        <f>IF(Employee!$F$284&gt;A34,0,IF(Employee!$F$286&lt;A34,0,IF(Employee!$S$290&lt;=A34,0,IF(Employee!$S$289&lt;Employee!$F$284,0,Employee!$M$289))))</f>
        <v>0</v>
      </c>
      <c r="BM34" s="253">
        <f>IF(Employee!$F$284&gt;A34,0,IF(Employee!$F$286&lt;A34,0,IF(Employee!$S$290&lt;Employee!$F$284,0,Employee!$M$290)))</f>
        <v>0</v>
      </c>
      <c r="BN34" s="253">
        <f t="shared" si="10"/>
        <v>0</v>
      </c>
      <c r="BP34" s="253">
        <f>IF(Employee!$F$310&gt;A34,0,IF(Employee!$F$312&lt;A34,0,IF(Employee!$S$314&lt;=A34,0,IF(Employee!$S$313&lt;Employee!$F$310,0,Employee!$M$313))))</f>
        <v>0</v>
      </c>
      <c r="BQ34" s="253">
        <f>IF(Employee!$F$310&gt;A34,0,IF(Employee!$F$312&lt;A34,0,IF(Employee!$S$315&lt;=A34,0,IF(Employee!$S$314&lt;Employee!$F$310,0,Employee!$M$314))))</f>
        <v>0</v>
      </c>
      <c r="BR34" s="253">
        <f>IF(Employee!$F$310&gt;A34,0,IF(Employee!$F$312&lt;A34,0,IF(Employee!$S$316&lt;=A34,0,IF(Employee!$S$315&lt;Employee!$F$310,0,Employee!$M$315))))</f>
        <v>0</v>
      </c>
      <c r="BS34" s="253">
        <f>IF(Employee!$F$310&gt;A34,0,IF(Employee!$F$312&lt;A34,0,IF(Employee!$S$316&lt;Employee!$F$310,0,Employee!$M$316)))</f>
        <v>0</v>
      </c>
      <c r="BT34" s="253">
        <f t="shared" si="11"/>
        <v>0</v>
      </c>
      <c r="BV34" s="253">
        <f>IF(Employee!$F$336&gt;A34,0,IF(Employee!$F$338&lt;A34,0,IF(Employee!$S$340&lt;=A34,0,IF(Employee!$S$339&lt;Employee!$F$336,0,Employee!$M$339))))</f>
        <v>0</v>
      </c>
      <c r="BW34" s="253">
        <f>IF(Employee!$F$336&gt;A34,0,IF(Employee!$F$338&lt;A34,0,IF(Employee!$S$341&lt;=A34,0,IF(Employee!$S$340&lt;Employee!$F$336,0,Employee!$M$340))))</f>
        <v>0</v>
      </c>
      <c r="BX34" s="253">
        <f>IF(Employee!$F$336&gt;A34,0,IF(Employee!$F$338&lt;A34,0,IF(Employee!$S$342&lt;=A34,0,IF(Employee!$S$341&lt;Employee!$F$336,0,Employee!$M$341))))</f>
        <v>0</v>
      </c>
      <c r="BY34" s="253">
        <f>IF(Employee!$F$336&gt;A34,0,IF(Employee!$F$338&lt;A34,0,IF(Employee!$S$342&lt;Employee!$F$336,0,Employee!$M$342)))</f>
        <v>0</v>
      </c>
      <c r="BZ34" s="253">
        <f t="shared" si="12"/>
        <v>0</v>
      </c>
      <c r="CB34" s="253">
        <f>IF(Employee!$F$362&gt;A34,0,IF(Employee!$F$364&lt;A34,0,IF(Employee!$S$366&lt;=A34,0,IF(Employee!$S$365&lt;Employee!$F$362,0,Employee!$M$365))))</f>
        <v>0</v>
      </c>
      <c r="CC34" s="253">
        <f>IF(Employee!$F$362&gt;A34,0,IF(Employee!$F$364&lt;A34,0,IF(Employee!$S$367&lt;=A34,0,IF(Employee!$S$366&lt;Employee!$F$362,0,Employee!$M$366))))</f>
        <v>0</v>
      </c>
      <c r="CD34" s="253">
        <f>IF(Employee!$F$362&gt;A34,0,IF(Employee!$F$364&lt;A34,0,IF(Employee!$S$368&lt;=A34,0,IF(Employee!$S$367&lt;Employee!$F$362,0,Employee!$M$367))))</f>
        <v>0</v>
      </c>
      <c r="CE34" s="253">
        <f>IF(Employee!$F$362&gt;A34,0,IF(Employee!$F$364&lt;A34,0,IF(Employee!$S$368&lt;Employee!$F$362,0,Employee!$M$368)))</f>
        <v>0</v>
      </c>
      <c r="CF34" s="253">
        <f t="shared" si="13"/>
        <v>0</v>
      </c>
      <c r="CH34" s="253">
        <f>IF(Employee!$F$388&gt;A34,0,IF(Employee!$F$390&lt;A34,0,IF(Employee!$S$392&lt;=A34,0,IF(Employee!$S$391&lt;Employee!$F$388,0,Employee!$M$391))))</f>
        <v>0</v>
      </c>
      <c r="CI34" s="253">
        <f>IF(Employee!$F$388&gt;A34,0,IF(Employee!$F$390&lt;A34,0,IF(Employee!$S$393&lt;=A34,0,IF(Employee!$S$392&lt;Employee!$F$388,0,Employee!$M$392))))</f>
        <v>0</v>
      </c>
      <c r="CJ34" s="253">
        <f>IF(Employee!$F$388&gt;A34,0,IF(Employee!$F$390&lt;A34,0,IF(Employee!$S$394&lt;=A34,0,IF(Employee!$S$393&lt;Employee!$F$388,0,Employee!$M$393))))</f>
        <v>0</v>
      </c>
      <c r="CK34" s="253">
        <f>IF(Employee!$F$388&gt;A34,0,IF(Employee!$F$390&lt;A34,0,IF(Employee!$S$394&lt;Employee!$F$388,0,Employee!$M$394)))</f>
        <v>0</v>
      </c>
      <c r="CL34" s="253">
        <f t="shared" si="14"/>
        <v>0</v>
      </c>
      <c r="CN34" s="253">
        <f>IF(Employee!$F$414&gt;A34,0,IF(Employee!$F$416&lt;A34,0,IF(Employee!$S$418&lt;=A34,0,IF(Employee!$S$417&lt;Employee!$F$414,0,Employee!$M$417))))</f>
        <v>0</v>
      </c>
      <c r="CO34" s="253">
        <f>IF(Employee!$F$414&gt;A34,0,IF(Employee!$F$416&lt;A34,0,IF(Employee!$S$419&lt;=A34,0,IF(Employee!$S$418&lt;Employee!$F$414,0,Employee!$M$418))))</f>
        <v>0</v>
      </c>
      <c r="CP34" s="253">
        <f>IF(Employee!$F$414&gt;A34,0,IF(Employee!$F$416&lt;A34,0,IF(Employee!$S$420&lt;=A34,0,IF(Employee!$S$419&lt;Employee!$F$414,0,Employee!$M$419))))</f>
        <v>0</v>
      </c>
      <c r="CQ34" s="253">
        <f>IF(Employee!$F$414&gt;A34,0,IF(Employee!$F$416&lt;A34,0,IF(Employee!$S$420&lt;Employee!$F$414,0,Employee!$M$420)))</f>
        <v>0</v>
      </c>
      <c r="CR34" s="253">
        <f t="shared" si="15"/>
        <v>0</v>
      </c>
      <c r="CT34" s="253">
        <f>IF(Employee!$F$440&gt;A34,0,IF(Employee!$F$442&lt;A34,0,IF(Employee!$S$444&lt;=A34,0,IF(Employee!$S$443&lt;Employee!$F$440,0,Employee!$M$443))))</f>
        <v>0</v>
      </c>
      <c r="CU34" s="253">
        <f>IF(Employee!$F$440&gt;A34,0,IF(Employee!$F$442&lt;A34,0,IF(Employee!$S$445&lt;=A34,0,IF(Employee!$S$444&lt;Employee!$F$440,0,Employee!$M$444))))</f>
        <v>0</v>
      </c>
      <c r="CV34" s="253">
        <f>IF(Employee!$F$440&gt;A34,0,IF(Employee!$F$442&lt;A34,0,IF(Employee!$S$446&lt;=A34,0,IF(Employee!$S$445&lt;Employee!$F$440,0,Employee!$M$445))))</f>
        <v>0</v>
      </c>
      <c r="CW34" s="253">
        <f>IF(Employee!$F$440&gt;A34,0,IF(Employee!$F$442&lt;A34,0,IF(Employee!$S$446&lt;Employee!$F$440,0,Employee!$M$446)))</f>
        <v>0</v>
      </c>
      <c r="CX34" s="253">
        <f t="shared" si="16"/>
        <v>0</v>
      </c>
      <c r="CZ34" s="253">
        <f>IF(Employee!$F$466&gt;A34,0,IF(Employee!$F$468&lt;A34,0,IF(Employee!$S$470&lt;=A34,0,IF(Employee!$S$469&lt;Employee!$F$466,0,Employee!$M$469))))</f>
        <v>0</v>
      </c>
      <c r="DA34" s="253">
        <f>IF(Employee!$F$466&gt;A34,0,IF(Employee!$F$468&lt;A34,0,IF(Employee!$S$471&lt;=A34,0,IF(Employee!$S$470&lt;Employee!$F$466,0,Employee!$M$470))))</f>
        <v>0</v>
      </c>
      <c r="DB34" s="253">
        <f>IF(Employee!$F$466&gt;A34,0,IF(Employee!$F$468&lt;A34,0,IF(Employee!$S$472&lt;=A34,0,IF(Employee!$S$471&lt;Employee!$F$466,0,Employee!$M$471))))</f>
        <v>0</v>
      </c>
      <c r="DC34" s="253">
        <f>IF(Employee!$F$466&gt;A34,0,IF(Employee!$F$468&lt;A34,0,IF(Employee!$S$472&lt;Employee!$F$466,0,Employee!$M$472)))</f>
        <v>0</v>
      </c>
      <c r="DD34" s="253">
        <f t="shared" si="17"/>
        <v>0</v>
      </c>
      <c r="DF34" s="253">
        <f>IF(Employee!$F$492&gt;A34,0,IF(Employee!$F$494&lt;A34,0,IF(Employee!$S$496&lt;=A34,0,IF(Employee!$S$495&lt;Employee!$F$492,0,Employee!$M$495))))</f>
        <v>0</v>
      </c>
      <c r="DG34" s="253">
        <f>IF(Employee!$F$492&gt;A34,0,IF(Employee!$F$494&lt;A34,0,IF(Employee!$S$497&lt;=A34,0,IF(Employee!$S$496&lt;Employee!$F$492,0,Employee!$M$496))))</f>
        <v>0</v>
      </c>
      <c r="DH34" s="253">
        <f>IF(Employee!$F$492&gt;A34,0,IF(Employee!$F$494&lt;A34,0,IF(Employee!$S$498&lt;=A34,0,IF(Employee!$S$497&lt;Employee!$F$492,0,Employee!$M$497))))</f>
        <v>0</v>
      </c>
      <c r="DI34" s="253">
        <f>IF(Employee!$F$492&gt;A34,0,IF(Employee!$F$494&lt;A34,0,IF(Employee!$S$498&lt;Employee!$F$492,0,Employee!$M$498)))</f>
        <v>0</v>
      </c>
      <c r="DJ34" s="253">
        <f t="shared" si="18"/>
        <v>0</v>
      </c>
      <c r="DL34" s="253">
        <f>IF(Employee!$F$518&gt;A34,0,IF(Employee!$F$520&lt;A34,0,IF(Employee!$S$522&lt;=A34,0,IF(Employee!$S$521&lt;Employee!$F$518,0,Employee!$M$521))))</f>
        <v>0</v>
      </c>
      <c r="DM34" s="253">
        <f>IF(Employee!$F$518&gt;A34,0,IF(Employee!$F$520&lt;A34,0,IF(Employee!$S$523&lt;=A34,0,IF(Employee!$S$522&lt;Employee!$F$518,0,Employee!$M$522))))</f>
        <v>0</v>
      </c>
      <c r="DN34" s="253">
        <f>IF(Employee!$F$518&gt;A34,0,IF(Employee!$F$520&lt;A34,0,IF(Employee!$S$524&lt;=A34,0,IF(Employee!$S$523&lt;Employee!$F$518,0,Employee!$M$523))))</f>
        <v>0</v>
      </c>
      <c r="DO34" s="253">
        <f>IF(Employee!$F$518&gt;A34,0,IF(Employee!$F$520&lt;A34,0,IF(Employee!$S$524&lt;Employee!$F$518,0,Employee!$M$524)))</f>
        <v>0</v>
      </c>
      <c r="DP34" s="253">
        <f t="shared" si="19"/>
        <v>0</v>
      </c>
    </row>
    <row r="35" spans="1:120" x14ac:dyDescent="0.2">
      <c r="A35" s="253">
        <v>34</v>
      </c>
      <c r="B35" s="253">
        <f>IF(Employee!$F$24&gt;A35,0,IF(Employee!$F$26&lt;A35,0,IF(Employee!$S$28&lt;=A35,0,IF(Employee!$S$27&lt;Employee!$F$24,0,Employee!$M$27))))</f>
        <v>0</v>
      </c>
      <c r="C35" s="253">
        <f>IF(Employee!$F$24&gt;A35,0,IF(Employee!$F$26&lt;A35,0,IF(Employee!$S$29&lt;=A35,0,IF(Employee!$S$28&lt;Employee!$F$24,0,Employee!$M$28))))</f>
        <v>0</v>
      </c>
      <c r="D35" s="253">
        <f>IF(Employee!$F$24&gt;A35,0,IF(Employee!$F$26&lt;A35,0,IF(Employee!$S$30&lt;=A35,0,IF(Employee!$S$29&lt;Employee!$F$24,0,Employee!$M$29))))</f>
        <v>0</v>
      </c>
      <c r="E35" s="253">
        <f>IF(Employee!$F$24&gt;A35,0,IF(Employee!$F$26&lt;A35,0,IF(Employee!$S$30&lt;Employee!$F$24,0,Employee!$M$30)))</f>
        <v>0</v>
      </c>
      <c r="F35" s="253">
        <f t="shared" si="0"/>
        <v>0</v>
      </c>
      <c r="H35" s="253">
        <f>IF(Employee!$F$50&gt;A35,0,IF(Employee!$F$52&lt;A35,0,IF(Employee!$S$54&lt;=A35,0,IF(Employee!$S$53&lt;Employee!$F$50,0,Employee!$M$53))))</f>
        <v>0</v>
      </c>
      <c r="I35" s="253">
        <f>IF(Employee!$F$50&gt;A35,0,IF(Employee!$F$52&lt;A35,0,IF(Employee!$S$55&lt;=A35,0,IF(Employee!$S$54&lt;Employee!$F$50,0,Employee!$M$54))))</f>
        <v>0</v>
      </c>
      <c r="J35" s="253">
        <f>IF(Employee!$F$50&gt;A35,0,IF(Employee!$F$52&lt;A35,0,IF(Employee!$S$56&lt;=A35,0,IF(Employee!$S$55&lt;Employee!$F$50,0,Employee!$M$55))))</f>
        <v>0</v>
      </c>
      <c r="K35" s="253">
        <f>IF(Employee!$F$50&gt;A35,0,IF(Employee!$F$52&lt;A35,0,IF(Employee!$S$56&lt;Employee!$F$50,0,Employee!$M$56)))</f>
        <v>0</v>
      </c>
      <c r="L35" s="253">
        <f t="shared" si="1"/>
        <v>0</v>
      </c>
      <c r="N35" s="253">
        <f>IF(Employee!$F$76&gt;A35,0,IF(Employee!$F$78&lt;A35,0,IF(Employee!$S$80&lt;=A35,0,IF(Employee!$S$79&lt;Employee!$F$76,0,Employee!$M$79))))</f>
        <v>0</v>
      </c>
      <c r="O35" s="253">
        <f>IF(Employee!$F$76&gt;A35,0,IF(Employee!$F$78&lt;A35,0,IF(Employee!$S$81&lt;=A35,0,IF(Employee!$S$80&lt;Employee!$F$76,0,Employee!$M$80))))</f>
        <v>0</v>
      </c>
      <c r="P35" s="253">
        <f>IF(Employee!$F$76&gt;A35,0,IF(Employee!$F$78&lt;A35,0,IF(Employee!$S$82&lt;=A35,0,IF(Employee!$S$81&lt;Employee!$F$76,0,Employee!$M$81))))</f>
        <v>0</v>
      </c>
      <c r="Q35" s="253">
        <f>IF(Employee!$F$76&gt;A35,0,IF(Employee!$F$78&lt;A35,0,IF(Employee!$S$82&lt;Employee!$F$76,0,Employee!$M$82)))</f>
        <v>0</v>
      </c>
      <c r="R35" s="253">
        <f t="shared" si="2"/>
        <v>0</v>
      </c>
      <c r="T35" s="253">
        <f>IF(Employee!$F$102&gt;A35,0,IF(Employee!$F$104&lt;A35,0,IF(Employee!$S$106&lt;=A35,0,IF(Employee!$S$105&lt;Employee!$F$102,0,Employee!$M$105))))</f>
        <v>0</v>
      </c>
      <c r="U35" s="253">
        <f>IF(Employee!$F$102&gt;A35,0,IF(Employee!$F$104&lt;A35,0,IF(Employee!$S$107&lt;=A35,0,IF(Employee!$S$106&lt;Employee!$F$102,0,Employee!$M$106))))</f>
        <v>0</v>
      </c>
      <c r="V35" s="253">
        <f>IF(Employee!$F$102&gt;A35,0,IF(Employee!$F$104&lt;A35,0,IF(Employee!$S$108&lt;=A35,0,IF(Employee!$S$107&lt;Employee!$F$102,0,Employee!$M$107))))</f>
        <v>0</v>
      </c>
      <c r="W35" s="253">
        <f>IF(Employee!$F$102&gt;A35,0,IF(Employee!$F$104&lt;A35,0,IF(Employee!$S$108&lt;Employee!$F$102,0,Employee!$M$108)))</f>
        <v>0</v>
      </c>
      <c r="X35" s="253">
        <f t="shared" si="3"/>
        <v>0</v>
      </c>
      <c r="Z35" s="253">
        <f>IF(Employee!$F$128&gt;A35,0,IF(Employee!$F$130&lt;A35,0,IF(Employee!$S$132&lt;=A35,0,IF(Employee!$S$131&lt;Employee!$F$128,0,Employee!$M$131))))</f>
        <v>0</v>
      </c>
      <c r="AA35" s="253">
        <f>IF(Employee!$F$128&gt;A35,0,IF(Employee!$F$130&lt;A35,0,IF(Employee!$S$133&lt;=A35,0,IF(Employee!$S$132&lt;Employee!$F$128,0,Employee!$M$132))))</f>
        <v>0</v>
      </c>
      <c r="AB35" s="253">
        <f>IF(Employee!$F$128&gt;A35,0,IF(Employee!$F$130&lt;A35,0,IF(Employee!$S$134&lt;=A35,0,IF(Employee!$S$133&lt;Employee!$F$128,0,Employee!$M$133))))</f>
        <v>0</v>
      </c>
      <c r="AC35" s="253">
        <f>IF(Employee!$F$128&gt;A35,0,IF(Employee!$F$130&lt;A35,0,IF(Employee!$S$134&lt;Employee!$F$128,0,Employee!$M$134)))</f>
        <v>0</v>
      </c>
      <c r="AD35" s="253">
        <f t="shared" si="4"/>
        <v>0</v>
      </c>
      <c r="AF35" s="253">
        <f>IF(Employee!$F$154&gt;A35,0,IF(Employee!$F$156&lt;A35,0,IF(Employee!$S$158&lt;=A35,0,IF(Employee!$S$157&lt;Employee!$F$154,0,Employee!$M$157))))</f>
        <v>0</v>
      </c>
      <c r="AG35" s="253">
        <f>IF(Employee!$F$154&gt;A35,0,IF(Employee!$F$156&lt;A35,0,IF(Employee!$S$159&lt;=A35,0,IF(Employee!$S$158&lt;Employee!$F$154,0,Employee!$M$158))))</f>
        <v>0</v>
      </c>
      <c r="AH35" s="253">
        <f>IF(Employee!$F$154&gt;A35,0,IF(Employee!$F$156&lt;A35,0,IF(Employee!$S$160&lt;=A35,0,IF(Employee!$S$159&lt;Employee!$F$154,0,Employee!$M$159))))</f>
        <v>0</v>
      </c>
      <c r="AI35" s="253">
        <f>IF(Employee!$F$154&gt;A35,0,IF(Employee!$F$156&lt;A35,0,IF(Employee!$S$160&lt;Employee!$F$154,0,Employee!$M$160)))</f>
        <v>0</v>
      </c>
      <c r="AJ35" s="253">
        <f t="shared" si="5"/>
        <v>0</v>
      </c>
      <c r="AL35" s="253">
        <f>IF(Employee!$F$180&gt;A35,0,IF(Employee!$F$182&lt;A35,0,IF(Employee!$S$184&lt;=A35,0,IF(Employee!$S$183&lt;Employee!$F$180,0,Employee!$M$183))))</f>
        <v>0</v>
      </c>
      <c r="AM35" s="253">
        <f>IF(Employee!$F$180&gt;A35,0,IF(Employee!$F$182&lt;A35,0,IF(Employee!$S$185&lt;=A35,0,IF(Employee!$S$184&lt;Employee!$F$180,0,Employee!$M$184))))</f>
        <v>0</v>
      </c>
      <c r="AN35" s="253">
        <f>IF(Employee!$F$180&gt;A35,0,IF(Employee!$F$182&lt;A35,0,IF(Employee!$S$186&lt;=A35,0,IF(Employee!$S$185&lt;Employee!$F$180,0,Employee!$M$185))))</f>
        <v>0</v>
      </c>
      <c r="AO35" s="253">
        <f>IF(Employee!$F$180&gt;A35,0,IF(Employee!$F$182&lt;A35,0,IF(Employee!$S$186&lt;Employee!$F$180,0,Employee!$M$186)))</f>
        <v>0</v>
      </c>
      <c r="AP35" s="253">
        <f t="shared" si="6"/>
        <v>0</v>
      </c>
      <c r="AR35" s="253">
        <f>IF(Employee!$F$206&gt;A35,0,IF(Employee!$F$208&lt;A35,0,IF(Employee!$S$210&lt;=A35,0,IF(Employee!$S$209&lt;Employee!$F$206,0,Employee!$M$209))))</f>
        <v>0</v>
      </c>
      <c r="AS35" s="253">
        <f>IF(Employee!$F$206&gt;A35,0,IF(Employee!$F$208&lt;A35,0,IF(Employee!$S$211&lt;=A35,0,IF(Employee!$S$210&lt;Employee!$F$206,0,Employee!$M$210))))</f>
        <v>0</v>
      </c>
      <c r="AT35" s="253">
        <f>IF(Employee!$F$206&gt;A35,0,IF(Employee!$F$208&lt;A35,0,IF(Employee!$S$212&lt;=A35,0,IF(Employee!$S$211&lt;Employee!$F$206,0,Employee!$M$211))))</f>
        <v>0</v>
      </c>
      <c r="AU35" s="253">
        <f>IF(Employee!$F$206&gt;A35,0,IF(Employee!$F$208&lt;A35,0,IF(Employee!$S$212&lt;Employee!$F$206,0,Employee!$M$212)))</f>
        <v>0</v>
      </c>
      <c r="AV35" s="253">
        <f t="shared" si="7"/>
        <v>0</v>
      </c>
      <c r="AX35" s="253">
        <f>IF(Employee!$F$232&gt;A35,0,IF(Employee!$F$234&lt;A35,0,IF(Employee!$S$236&lt;=A35,0,IF(Employee!$S$235&lt;Employee!$F$232,0,Employee!$M$235))))</f>
        <v>0</v>
      </c>
      <c r="AY35" s="253">
        <f>IF(Employee!$F$232&gt;A35,0,IF(Employee!$F$234&lt;A35,0,IF(Employee!$S$237&lt;=A35,0,IF(Employee!$S$236&lt;Employee!$F$232,0,Employee!$M$236))))</f>
        <v>0</v>
      </c>
      <c r="AZ35" s="253">
        <f>IF(Employee!$F$232&gt;A35,0,IF(Employee!$F$234&lt;A35,0,IF(Employee!$S$238&lt;=A35,0,IF(Employee!$S$237&lt;Employee!$F$232,0,Employee!$M$237))))</f>
        <v>0</v>
      </c>
      <c r="BA35" s="253">
        <f>IF(Employee!$F$232&gt;A35,0,IF(Employee!$F$234&lt;A35,0,IF(Employee!$S$238&lt;Employee!$F$232,0,Employee!$M$238)))</f>
        <v>0</v>
      </c>
      <c r="BB35" s="253">
        <f t="shared" si="8"/>
        <v>0</v>
      </c>
      <c r="BD35" s="253">
        <f>IF(Employee!$F$258&gt;A35,0,IF(Employee!$F$260&lt;A35,0,IF(Employee!$S$262&lt;=A35,0,IF(Employee!$S$261&lt;Employee!$F$258,0,Employee!$M$261))))</f>
        <v>0</v>
      </c>
      <c r="BE35" s="253">
        <f>IF(Employee!$F$258&gt;A35,0,IF(Employee!$F$260&lt;A35,0,IF(Employee!$S$263&lt;=A35,0,IF(Employee!$S$262&lt;Employee!$F$258,0,Employee!$M$262))))</f>
        <v>0</v>
      </c>
      <c r="BF35" s="253">
        <f>IF(Employee!$F$258&gt;A35,0,IF(Employee!$F$260&lt;A35,0,IF(Employee!$S$264&lt;=A35,0,IF(Employee!$S$263&lt;Employee!$F$258,0,Employee!$M$263))))</f>
        <v>0</v>
      </c>
      <c r="BG35" s="253">
        <f>IF(Employee!$F$258&gt;A35,0,IF(Employee!$F$260&lt;A35,0,IF(Employee!$S$264&lt;Employee!$F$258,0,Employee!$M$264)))</f>
        <v>0</v>
      </c>
      <c r="BH35" s="253">
        <f t="shared" si="9"/>
        <v>0</v>
      </c>
      <c r="BJ35" s="253">
        <f>IF(Employee!$F$284&gt;A35,0,IF(Employee!$F$286&lt;A35,0,IF(Employee!$S$288&lt;=A35,0,IF(Employee!$S$287&lt;Employee!$F$284,0,Employee!$M$287))))</f>
        <v>0</v>
      </c>
      <c r="BK35" s="253">
        <f>IF(Employee!$F$284&gt;A35,0,IF(Employee!$F$286&lt;A35,0,IF(Employee!$S$289&lt;=A35,0,IF(Employee!$S$288&lt;Employee!$F$284,0,Employee!$M$288))))</f>
        <v>0</v>
      </c>
      <c r="BL35" s="253">
        <f>IF(Employee!$F$284&gt;A35,0,IF(Employee!$F$286&lt;A35,0,IF(Employee!$S$290&lt;=A35,0,IF(Employee!$S$289&lt;Employee!$F$284,0,Employee!$M$289))))</f>
        <v>0</v>
      </c>
      <c r="BM35" s="253">
        <f>IF(Employee!$F$284&gt;A35,0,IF(Employee!$F$286&lt;A35,0,IF(Employee!$S$290&lt;Employee!$F$284,0,Employee!$M$290)))</f>
        <v>0</v>
      </c>
      <c r="BN35" s="253">
        <f t="shared" si="10"/>
        <v>0</v>
      </c>
      <c r="BP35" s="253">
        <f>IF(Employee!$F$310&gt;A35,0,IF(Employee!$F$312&lt;A35,0,IF(Employee!$S$314&lt;=A35,0,IF(Employee!$S$313&lt;Employee!$F$310,0,Employee!$M$313))))</f>
        <v>0</v>
      </c>
      <c r="BQ35" s="253">
        <f>IF(Employee!$F$310&gt;A35,0,IF(Employee!$F$312&lt;A35,0,IF(Employee!$S$315&lt;=A35,0,IF(Employee!$S$314&lt;Employee!$F$310,0,Employee!$M$314))))</f>
        <v>0</v>
      </c>
      <c r="BR35" s="253">
        <f>IF(Employee!$F$310&gt;A35,0,IF(Employee!$F$312&lt;A35,0,IF(Employee!$S$316&lt;=A35,0,IF(Employee!$S$315&lt;Employee!$F$310,0,Employee!$M$315))))</f>
        <v>0</v>
      </c>
      <c r="BS35" s="253">
        <f>IF(Employee!$F$310&gt;A35,0,IF(Employee!$F$312&lt;A35,0,IF(Employee!$S$316&lt;Employee!$F$310,0,Employee!$M$316)))</f>
        <v>0</v>
      </c>
      <c r="BT35" s="253">
        <f t="shared" si="11"/>
        <v>0</v>
      </c>
      <c r="BV35" s="253">
        <f>IF(Employee!$F$336&gt;A35,0,IF(Employee!$F$338&lt;A35,0,IF(Employee!$S$340&lt;=A35,0,IF(Employee!$S$339&lt;Employee!$F$336,0,Employee!$M$339))))</f>
        <v>0</v>
      </c>
      <c r="BW35" s="253">
        <f>IF(Employee!$F$336&gt;A35,0,IF(Employee!$F$338&lt;A35,0,IF(Employee!$S$341&lt;=A35,0,IF(Employee!$S$340&lt;Employee!$F$336,0,Employee!$M$340))))</f>
        <v>0</v>
      </c>
      <c r="BX35" s="253">
        <f>IF(Employee!$F$336&gt;A35,0,IF(Employee!$F$338&lt;A35,0,IF(Employee!$S$342&lt;=A35,0,IF(Employee!$S$341&lt;Employee!$F$336,0,Employee!$M$341))))</f>
        <v>0</v>
      </c>
      <c r="BY35" s="253">
        <f>IF(Employee!$F$336&gt;A35,0,IF(Employee!$F$338&lt;A35,0,IF(Employee!$S$342&lt;Employee!$F$336,0,Employee!$M$342)))</f>
        <v>0</v>
      </c>
      <c r="BZ35" s="253">
        <f t="shared" si="12"/>
        <v>0</v>
      </c>
      <c r="CB35" s="253">
        <f>IF(Employee!$F$362&gt;A35,0,IF(Employee!$F$364&lt;A35,0,IF(Employee!$S$366&lt;=A35,0,IF(Employee!$S$365&lt;Employee!$F$362,0,Employee!$M$365))))</f>
        <v>0</v>
      </c>
      <c r="CC35" s="253">
        <f>IF(Employee!$F$362&gt;A35,0,IF(Employee!$F$364&lt;A35,0,IF(Employee!$S$367&lt;=A35,0,IF(Employee!$S$366&lt;Employee!$F$362,0,Employee!$M$366))))</f>
        <v>0</v>
      </c>
      <c r="CD35" s="253">
        <f>IF(Employee!$F$362&gt;A35,0,IF(Employee!$F$364&lt;A35,0,IF(Employee!$S$368&lt;=A35,0,IF(Employee!$S$367&lt;Employee!$F$362,0,Employee!$M$367))))</f>
        <v>0</v>
      </c>
      <c r="CE35" s="253">
        <f>IF(Employee!$F$362&gt;A35,0,IF(Employee!$F$364&lt;A35,0,IF(Employee!$S$368&lt;Employee!$F$362,0,Employee!$M$368)))</f>
        <v>0</v>
      </c>
      <c r="CF35" s="253">
        <f t="shared" si="13"/>
        <v>0</v>
      </c>
      <c r="CH35" s="253">
        <f>IF(Employee!$F$388&gt;A35,0,IF(Employee!$F$390&lt;A35,0,IF(Employee!$S$392&lt;=A35,0,IF(Employee!$S$391&lt;Employee!$F$388,0,Employee!$M$391))))</f>
        <v>0</v>
      </c>
      <c r="CI35" s="253">
        <f>IF(Employee!$F$388&gt;A35,0,IF(Employee!$F$390&lt;A35,0,IF(Employee!$S$393&lt;=A35,0,IF(Employee!$S$392&lt;Employee!$F$388,0,Employee!$M$392))))</f>
        <v>0</v>
      </c>
      <c r="CJ35" s="253">
        <f>IF(Employee!$F$388&gt;A35,0,IF(Employee!$F$390&lt;A35,0,IF(Employee!$S$394&lt;=A35,0,IF(Employee!$S$393&lt;Employee!$F$388,0,Employee!$M$393))))</f>
        <v>0</v>
      </c>
      <c r="CK35" s="253">
        <f>IF(Employee!$F$388&gt;A35,0,IF(Employee!$F$390&lt;A35,0,IF(Employee!$S$394&lt;Employee!$F$388,0,Employee!$M$394)))</f>
        <v>0</v>
      </c>
      <c r="CL35" s="253">
        <f t="shared" si="14"/>
        <v>0</v>
      </c>
      <c r="CN35" s="253">
        <f>IF(Employee!$F$414&gt;A35,0,IF(Employee!$F$416&lt;A35,0,IF(Employee!$S$418&lt;=A35,0,IF(Employee!$S$417&lt;Employee!$F$414,0,Employee!$M$417))))</f>
        <v>0</v>
      </c>
      <c r="CO35" s="253">
        <f>IF(Employee!$F$414&gt;A35,0,IF(Employee!$F$416&lt;A35,0,IF(Employee!$S$419&lt;=A35,0,IF(Employee!$S$418&lt;Employee!$F$414,0,Employee!$M$418))))</f>
        <v>0</v>
      </c>
      <c r="CP35" s="253">
        <f>IF(Employee!$F$414&gt;A35,0,IF(Employee!$F$416&lt;A35,0,IF(Employee!$S$420&lt;=A35,0,IF(Employee!$S$419&lt;Employee!$F$414,0,Employee!$M$419))))</f>
        <v>0</v>
      </c>
      <c r="CQ35" s="253">
        <f>IF(Employee!$F$414&gt;A35,0,IF(Employee!$F$416&lt;A35,0,IF(Employee!$S$420&lt;Employee!$F$414,0,Employee!$M$420)))</f>
        <v>0</v>
      </c>
      <c r="CR35" s="253">
        <f t="shared" si="15"/>
        <v>0</v>
      </c>
      <c r="CT35" s="253">
        <f>IF(Employee!$F$440&gt;A35,0,IF(Employee!$F$442&lt;A35,0,IF(Employee!$S$444&lt;=A35,0,IF(Employee!$S$443&lt;Employee!$F$440,0,Employee!$M$443))))</f>
        <v>0</v>
      </c>
      <c r="CU35" s="253">
        <f>IF(Employee!$F$440&gt;A35,0,IF(Employee!$F$442&lt;A35,0,IF(Employee!$S$445&lt;=A35,0,IF(Employee!$S$444&lt;Employee!$F$440,0,Employee!$M$444))))</f>
        <v>0</v>
      </c>
      <c r="CV35" s="253">
        <f>IF(Employee!$F$440&gt;A35,0,IF(Employee!$F$442&lt;A35,0,IF(Employee!$S$446&lt;=A35,0,IF(Employee!$S$445&lt;Employee!$F$440,0,Employee!$M$445))))</f>
        <v>0</v>
      </c>
      <c r="CW35" s="253">
        <f>IF(Employee!$F$440&gt;A35,0,IF(Employee!$F$442&lt;A35,0,IF(Employee!$S$446&lt;Employee!$F$440,0,Employee!$M$446)))</f>
        <v>0</v>
      </c>
      <c r="CX35" s="253">
        <f t="shared" si="16"/>
        <v>0</v>
      </c>
      <c r="CZ35" s="253">
        <f>IF(Employee!$F$466&gt;A35,0,IF(Employee!$F$468&lt;A35,0,IF(Employee!$S$470&lt;=A35,0,IF(Employee!$S$469&lt;Employee!$F$466,0,Employee!$M$469))))</f>
        <v>0</v>
      </c>
      <c r="DA35" s="253">
        <f>IF(Employee!$F$466&gt;A35,0,IF(Employee!$F$468&lt;A35,0,IF(Employee!$S$471&lt;=A35,0,IF(Employee!$S$470&lt;Employee!$F$466,0,Employee!$M$470))))</f>
        <v>0</v>
      </c>
      <c r="DB35" s="253">
        <f>IF(Employee!$F$466&gt;A35,0,IF(Employee!$F$468&lt;A35,0,IF(Employee!$S$472&lt;=A35,0,IF(Employee!$S$471&lt;Employee!$F$466,0,Employee!$M$471))))</f>
        <v>0</v>
      </c>
      <c r="DC35" s="253">
        <f>IF(Employee!$F$466&gt;A35,0,IF(Employee!$F$468&lt;A35,0,IF(Employee!$S$472&lt;Employee!$F$466,0,Employee!$M$472)))</f>
        <v>0</v>
      </c>
      <c r="DD35" s="253">
        <f t="shared" si="17"/>
        <v>0</v>
      </c>
      <c r="DF35" s="253">
        <f>IF(Employee!$F$492&gt;A35,0,IF(Employee!$F$494&lt;A35,0,IF(Employee!$S$496&lt;=A35,0,IF(Employee!$S$495&lt;Employee!$F$492,0,Employee!$M$495))))</f>
        <v>0</v>
      </c>
      <c r="DG35" s="253">
        <f>IF(Employee!$F$492&gt;A35,0,IF(Employee!$F$494&lt;A35,0,IF(Employee!$S$497&lt;=A35,0,IF(Employee!$S$496&lt;Employee!$F$492,0,Employee!$M$496))))</f>
        <v>0</v>
      </c>
      <c r="DH35" s="253">
        <f>IF(Employee!$F$492&gt;A35,0,IF(Employee!$F$494&lt;A35,0,IF(Employee!$S$498&lt;=A35,0,IF(Employee!$S$497&lt;Employee!$F$492,0,Employee!$M$497))))</f>
        <v>0</v>
      </c>
      <c r="DI35" s="253">
        <f>IF(Employee!$F$492&gt;A35,0,IF(Employee!$F$494&lt;A35,0,IF(Employee!$S$498&lt;Employee!$F$492,0,Employee!$M$498)))</f>
        <v>0</v>
      </c>
      <c r="DJ35" s="253">
        <f t="shared" si="18"/>
        <v>0</v>
      </c>
      <c r="DL35" s="253">
        <f>IF(Employee!$F$518&gt;A35,0,IF(Employee!$F$520&lt;A35,0,IF(Employee!$S$522&lt;=A35,0,IF(Employee!$S$521&lt;Employee!$F$518,0,Employee!$M$521))))</f>
        <v>0</v>
      </c>
      <c r="DM35" s="253">
        <f>IF(Employee!$F$518&gt;A35,0,IF(Employee!$F$520&lt;A35,0,IF(Employee!$S$523&lt;=A35,0,IF(Employee!$S$522&lt;Employee!$F$518,0,Employee!$M$522))))</f>
        <v>0</v>
      </c>
      <c r="DN35" s="253">
        <f>IF(Employee!$F$518&gt;A35,0,IF(Employee!$F$520&lt;A35,0,IF(Employee!$S$524&lt;=A35,0,IF(Employee!$S$523&lt;Employee!$F$518,0,Employee!$M$523))))</f>
        <v>0</v>
      </c>
      <c r="DO35" s="253">
        <f>IF(Employee!$F$518&gt;A35,0,IF(Employee!$F$520&lt;A35,0,IF(Employee!$S$524&lt;Employee!$F$518,0,Employee!$M$524)))</f>
        <v>0</v>
      </c>
      <c r="DP35" s="253">
        <f t="shared" si="19"/>
        <v>0</v>
      </c>
    </row>
    <row r="36" spans="1:120" x14ac:dyDescent="0.2">
      <c r="A36" s="253">
        <v>35</v>
      </c>
      <c r="B36" s="253">
        <f>IF(Employee!$F$24&gt;A36,0,IF(Employee!$F$26&lt;A36,0,IF(Employee!$S$28&lt;=A36,0,IF(Employee!$S$27&lt;Employee!$F$24,0,Employee!$M$27))))</f>
        <v>0</v>
      </c>
      <c r="C36" s="253">
        <f>IF(Employee!$F$24&gt;A36,0,IF(Employee!$F$26&lt;A36,0,IF(Employee!$S$29&lt;=A36,0,IF(Employee!$S$28&lt;Employee!$F$24,0,Employee!$M$28))))</f>
        <v>0</v>
      </c>
      <c r="D36" s="253">
        <f>IF(Employee!$F$24&gt;A36,0,IF(Employee!$F$26&lt;A36,0,IF(Employee!$S$30&lt;=A36,0,IF(Employee!$S$29&lt;Employee!$F$24,0,Employee!$M$29))))</f>
        <v>0</v>
      </c>
      <c r="E36" s="253">
        <f>IF(Employee!$F$24&gt;A36,0,IF(Employee!$F$26&lt;A36,0,IF(Employee!$S$30&lt;Employee!$F$24,0,Employee!$M$30)))</f>
        <v>0</v>
      </c>
      <c r="F36" s="253">
        <f t="shared" si="0"/>
        <v>0</v>
      </c>
      <c r="H36" s="253">
        <f>IF(Employee!$F$50&gt;A36,0,IF(Employee!$F$52&lt;A36,0,IF(Employee!$S$54&lt;=A36,0,IF(Employee!$S$53&lt;Employee!$F$50,0,Employee!$M$53))))</f>
        <v>0</v>
      </c>
      <c r="I36" s="253">
        <f>IF(Employee!$F$50&gt;A36,0,IF(Employee!$F$52&lt;A36,0,IF(Employee!$S$55&lt;=A36,0,IF(Employee!$S$54&lt;Employee!$F$50,0,Employee!$M$54))))</f>
        <v>0</v>
      </c>
      <c r="J36" s="253">
        <f>IF(Employee!$F$50&gt;A36,0,IF(Employee!$F$52&lt;A36,0,IF(Employee!$S$56&lt;=A36,0,IF(Employee!$S$55&lt;Employee!$F$50,0,Employee!$M$55))))</f>
        <v>0</v>
      </c>
      <c r="K36" s="253">
        <f>IF(Employee!$F$50&gt;A36,0,IF(Employee!$F$52&lt;A36,0,IF(Employee!$S$56&lt;Employee!$F$50,0,Employee!$M$56)))</f>
        <v>0</v>
      </c>
      <c r="L36" s="253">
        <f t="shared" si="1"/>
        <v>0</v>
      </c>
      <c r="N36" s="253">
        <f>IF(Employee!$F$76&gt;A36,0,IF(Employee!$F$78&lt;A36,0,IF(Employee!$S$80&lt;=A36,0,IF(Employee!$S$79&lt;Employee!$F$76,0,Employee!$M$79))))</f>
        <v>0</v>
      </c>
      <c r="O36" s="253">
        <f>IF(Employee!$F$76&gt;A36,0,IF(Employee!$F$78&lt;A36,0,IF(Employee!$S$81&lt;=A36,0,IF(Employee!$S$80&lt;Employee!$F$76,0,Employee!$M$80))))</f>
        <v>0</v>
      </c>
      <c r="P36" s="253">
        <f>IF(Employee!$F$76&gt;A36,0,IF(Employee!$F$78&lt;A36,0,IF(Employee!$S$82&lt;=A36,0,IF(Employee!$S$81&lt;Employee!$F$76,0,Employee!$M$81))))</f>
        <v>0</v>
      </c>
      <c r="Q36" s="253">
        <f>IF(Employee!$F$76&gt;A36,0,IF(Employee!$F$78&lt;A36,0,IF(Employee!$S$82&lt;Employee!$F$76,0,Employee!$M$82)))</f>
        <v>0</v>
      </c>
      <c r="R36" s="253">
        <f t="shared" si="2"/>
        <v>0</v>
      </c>
      <c r="T36" s="253">
        <f>IF(Employee!$F$102&gt;A36,0,IF(Employee!$F$104&lt;A36,0,IF(Employee!$S$106&lt;=A36,0,IF(Employee!$S$105&lt;Employee!$F$102,0,Employee!$M$105))))</f>
        <v>0</v>
      </c>
      <c r="U36" s="253">
        <f>IF(Employee!$F$102&gt;A36,0,IF(Employee!$F$104&lt;A36,0,IF(Employee!$S$107&lt;=A36,0,IF(Employee!$S$106&lt;Employee!$F$102,0,Employee!$M$106))))</f>
        <v>0</v>
      </c>
      <c r="V36" s="253">
        <f>IF(Employee!$F$102&gt;A36,0,IF(Employee!$F$104&lt;A36,0,IF(Employee!$S$108&lt;=A36,0,IF(Employee!$S$107&lt;Employee!$F$102,0,Employee!$M$107))))</f>
        <v>0</v>
      </c>
      <c r="W36" s="253">
        <f>IF(Employee!$F$102&gt;A36,0,IF(Employee!$F$104&lt;A36,0,IF(Employee!$S$108&lt;Employee!$F$102,0,Employee!$M$108)))</f>
        <v>0</v>
      </c>
      <c r="X36" s="253">
        <f t="shared" si="3"/>
        <v>0</v>
      </c>
      <c r="Z36" s="253">
        <f>IF(Employee!$F$128&gt;A36,0,IF(Employee!$F$130&lt;A36,0,IF(Employee!$S$132&lt;=A36,0,IF(Employee!$S$131&lt;Employee!$F$128,0,Employee!$M$131))))</f>
        <v>0</v>
      </c>
      <c r="AA36" s="253">
        <f>IF(Employee!$F$128&gt;A36,0,IF(Employee!$F$130&lt;A36,0,IF(Employee!$S$133&lt;=A36,0,IF(Employee!$S$132&lt;Employee!$F$128,0,Employee!$M$132))))</f>
        <v>0</v>
      </c>
      <c r="AB36" s="253">
        <f>IF(Employee!$F$128&gt;A36,0,IF(Employee!$F$130&lt;A36,0,IF(Employee!$S$134&lt;=A36,0,IF(Employee!$S$133&lt;Employee!$F$128,0,Employee!$M$133))))</f>
        <v>0</v>
      </c>
      <c r="AC36" s="253">
        <f>IF(Employee!$F$128&gt;A36,0,IF(Employee!$F$130&lt;A36,0,IF(Employee!$S$134&lt;Employee!$F$128,0,Employee!$M$134)))</f>
        <v>0</v>
      </c>
      <c r="AD36" s="253">
        <f t="shared" si="4"/>
        <v>0</v>
      </c>
      <c r="AF36" s="253">
        <f>IF(Employee!$F$154&gt;A36,0,IF(Employee!$F$156&lt;A36,0,IF(Employee!$S$158&lt;=A36,0,IF(Employee!$S$157&lt;Employee!$F$154,0,Employee!$M$157))))</f>
        <v>0</v>
      </c>
      <c r="AG36" s="253">
        <f>IF(Employee!$F$154&gt;A36,0,IF(Employee!$F$156&lt;A36,0,IF(Employee!$S$159&lt;=A36,0,IF(Employee!$S$158&lt;Employee!$F$154,0,Employee!$M$158))))</f>
        <v>0</v>
      </c>
      <c r="AH36" s="253">
        <f>IF(Employee!$F$154&gt;A36,0,IF(Employee!$F$156&lt;A36,0,IF(Employee!$S$160&lt;=A36,0,IF(Employee!$S$159&lt;Employee!$F$154,0,Employee!$M$159))))</f>
        <v>0</v>
      </c>
      <c r="AI36" s="253">
        <f>IF(Employee!$F$154&gt;A36,0,IF(Employee!$F$156&lt;A36,0,IF(Employee!$S$160&lt;Employee!$F$154,0,Employee!$M$160)))</f>
        <v>0</v>
      </c>
      <c r="AJ36" s="253">
        <f t="shared" si="5"/>
        <v>0</v>
      </c>
      <c r="AL36" s="253">
        <f>IF(Employee!$F$180&gt;A36,0,IF(Employee!$F$182&lt;A36,0,IF(Employee!$S$184&lt;=A36,0,IF(Employee!$S$183&lt;Employee!$F$180,0,Employee!$M$183))))</f>
        <v>0</v>
      </c>
      <c r="AM36" s="253">
        <f>IF(Employee!$F$180&gt;A36,0,IF(Employee!$F$182&lt;A36,0,IF(Employee!$S$185&lt;=A36,0,IF(Employee!$S$184&lt;Employee!$F$180,0,Employee!$M$184))))</f>
        <v>0</v>
      </c>
      <c r="AN36" s="253">
        <f>IF(Employee!$F$180&gt;A36,0,IF(Employee!$F$182&lt;A36,0,IF(Employee!$S$186&lt;=A36,0,IF(Employee!$S$185&lt;Employee!$F$180,0,Employee!$M$185))))</f>
        <v>0</v>
      </c>
      <c r="AO36" s="253">
        <f>IF(Employee!$F$180&gt;A36,0,IF(Employee!$F$182&lt;A36,0,IF(Employee!$S$186&lt;Employee!$F$180,0,Employee!$M$186)))</f>
        <v>0</v>
      </c>
      <c r="AP36" s="253">
        <f t="shared" si="6"/>
        <v>0</v>
      </c>
      <c r="AR36" s="253">
        <f>IF(Employee!$F$206&gt;A36,0,IF(Employee!$F$208&lt;A36,0,IF(Employee!$S$210&lt;=A36,0,IF(Employee!$S$209&lt;Employee!$F$206,0,Employee!$M$209))))</f>
        <v>0</v>
      </c>
      <c r="AS36" s="253">
        <f>IF(Employee!$F$206&gt;A36,0,IF(Employee!$F$208&lt;A36,0,IF(Employee!$S$211&lt;=A36,0,IF(Employee!$S$210&lt;Employee!$F$206,0,Employee!$M$210))))</f>
        <v>0</v>
      </c>
      <c r="AT36" s="253">
        <f>IF(Employee!$F$206&gt;A36,0,IF(Employee!$F$208&lt;A36,0,IF(Employee!$S$212&lt;=A36,0,IF(Employee!$S$211&lt;Employee!$F$206,0,Employee!$M$211))))</f>
        <v>0</v>
      </c>
      <c r="AU36" s="253">
        <f>IF(Employee!$F$206&gt;A36,0,IF(Employee!$F$208&lt;A36,0,IF(Employee!$S$212&lt;Employee!$F$206,0,Employee!$M$212)))</f>
        <v>0</v>
      </c>
      <c r="AV36" s="253">
        <f t="shared" si="7"/>
        <v>0</v>
      </c>
      <c r="AX36" s="253">
        <f>IF(Employee!$F$232&gt;A36,0,IF(Employee!$F$234&lt;A36,0,IF(Employee!$S$236&lt;=A36,0,IF(Employee!$S$235&lt;Employee!$F$232,0,Employee!$M$235))))</f>
        <v>0</v>
      </c>
      <c r="AY36" s="253">
        <f>IF(Employee!$F$232&gt;A36,0,IF(Employee!$F$234&lt;A36,0,IF(Employee!$S$237&lt;=A36,0,IF(Employee!$S$236&lt;Employee!$F$232,0,Employee!$M$236))))</f>
        <v>0</v>
      </c>
      <c r="AZ36" s="253">
        <f>IF(Employee!$F$232&gt;A36,0,IF(Employee!$F$234&lt;A36,0,IF(Employee!$S$238&lt;=A36,0,IF(Employee!$S$237&lt;Employee!$F$232,0,Employee!$M$237))))</f>
        <v>0</v>
      </c>
      <c r="BA36" s="253">
        <f>IF(Employee!$F$232&gt;A36,0,IF(Employee!$F$234&lt;A36,0,IF(Employee!$S$238&lt;Employee!$F$232,0,Employee!$M$238)))</f>
        <v>0</v>
      </c>
      <c r="BB36" s="253">
        <f t="shared" si="8"/>
        <v>0</v>
      </c>
      <c r="BD36" s="253">
        <f>IF(Employee!$F$258&gt;A36,0,IF(Employee!$F$260&lt;A36,0,IF(Employee!$S$262&lt;=A36,0,IF(Employee!$S$261&lt;Employee!$F$258,0,Employee!$M$261))))</f>
        <v>0</v>
      </c>
      <c r="BE36" s="253">
        <f>IF(Employee!$F$258&gt;A36,0,IF(Employee!$F$260&lt;A36,0,IF(Employee!$S$263&lt;=A36,0,IF(Employee!$S$262&lt;Employee!$F$258,0,Employee!$M$262))))</f>
        <v>0</v>
      </c>
      <c r="BF36" s="253">
        <f>IF(Employee!$F$258&gt;A36,0,IF(Employee!$F$260&lt;A36,0,IF(Employee!$S$264&lt;=A36,0,IF(Employee!$S$263&lt;Employee!$F$258,0,Employee!$M$263))))</f>
        <v>0</v>
      </c>
      <c r="BG36" s="253">
        <f>IF(Employee!$F$258&gt;A36,0,IF(Employee!$F$260&lt;A36,0,IF(Employee!$S$264&lt;Employee!$F$258,0,Employee!$M$264)))</f>
        <v>0</v>
      </c>
      <c r="BH36" s="253">
        <f t="shared" si="9"/>
        <v>0</v>
      </c>
      <c r="BJ36" s="253">
        <f>IF(Employee!$F$284&gt;A36,0,IF(Employee!$F$286&lt;A36,0,IF(Employee!$S$288&lt;=A36,0,IF(Employee!$S$287&lt;Employee!$F$284,0,Employee!$M$287))))</f>
        <v>0</v>
      </c>
      <c r="BK36" s="253">
        <f>IF(Employee!$F$284&gt;A36,0,IF(Employee!$F$286&lt;A36,0,IF(Employee!$S$289&lt;=A36,0,IF(Employee!$S$288&lt;Employee!$F$284,0,Employee!$M$288))))</f>
        <v>0</v>
      </c>
      <c r="BL36" s="253">
        <f>IF(Employee!$F$284&gt;A36,0,IF(Employee!$F$286&lt;A36,0,IF(Employee!$S$290&lt;=A36,0,IF(Employee!$S$289&lt;Employee!$F$284,0,Employee!$M$289))))</f>
        <v>0</v>
      </c>
      <c r="BM36" s="253">
        <f>IF(Employee!$F$284&gt;A36,0,IF(Employee!$F$286&lt;A36,0,IF(Employee!$S$290&lt;Employee!$F$284,0,Employee!$M$290)))</f>
        <v>0</v>
      </c>
      <c r="BN36" s="253">
        <f t="shared" si="10"/>
        <v>0</v>
      </c>
      <c r="BP36" s="253">
        <f>IF(Employee!$F$310&gt;A36,0,IF(Employee!$F$312&lt;A36,0,IF(Employee!$S$314&lt;=A36,0,IF(Employee!$S$313&lt;Employee!$F$310,0,Employee!$M$313))))</f>
        <v>0</v>
      </c>
      <c r="BQ36" s="253">
        <f>IF(Employee!$F$310&gt;A36,0,IF(Employee!$F$312&lt;A36,0,IF(Employee!$S$315&lt;=A36,0,IF(Employee!$S$314&lt;Employee!$F$310,0,Employee!$M$314))))</f>
        <v>0</v>
      </c>
      <c r="BR36" s="253">
        <f>IF(Employee!$F$310&gt;A36,0,IF(Employee!$F$312&lt;A36,0,IF(Employee!$S$316&lt;=A36,0,IF(Employee!$S$315&lt;Employee!$F$310,0,Employee!$M$315))))</f>
        <v>0</v>
      </c>
      <c r="BS36" s="253">
        <f>IF(Employee!$F$310&gt;A36,0,IF(Employee!$F$312&lt;A36,0,IF(Employee!$S$316&lt;Employee!$F$310,0,Employee!$M$316)))</f>
        <v>0</v>
      </c>
      <c r="BT36" s="253">
        <f t="shared" si="11"/>
        <v>0</v>
      </c>
      <c r="BV36" s="253">
        <f>IF(Employee!$F$336&gt;A36,0,IF(Employee!$F$338&lt;A36,0,IF(Employee!$S$340&lt;=A36,0,IF(Employee!$S$339&lt;Employee!$F$336,0,Employee!$M$339))))</f>
        <v>0</v>
      </c>
      <c r="BW36" s="253">
        <f>IF(Employee!$F$336&gt;A36,0,IF(Employee!$F$338&lt;A36,0,IF(Employee!$S$341&lt;=A36,0,IF(Employee!$S$340&lt;Employee!$F$336,0,Employee!$M$340))))</f>
        <v>0</v>
      </c>
      <c r="BX36" s="253">
        <f>IF(Employee!$F$336&gt;A36,0,IF(Employee!$F$338&lt;A36,0,IF(Employee!$S$342&lt;=A36,0,IF(Employee!$S$341&lt;Employee!$F$336,0,Employee!$M$341))))</f>
        <v>0</v>
      </c>
      <c r="BY36" s="253">
        <f>IF(Employee!$F$336&gt;A36,0,IF(Employee!$F$338&lt;A36,0,IF(Employee!$S$342&lt;Employee!$F$336,0,Employee!$M$342)))</f>
        <v>0</v>
      </c>
      <c r="BZ36" s="253">
        <f t="shared" si="12"/>
        <v>0</v>
      </c>
      <c r="CB36" s="253">
        <f>IF(Employee!$F$362&gt;A36,0,IF(Employee!$F$364&lt;A36,0,IF(Employee!$S$366&lt;=A36,0,IF(Employee!$S$365&lt;Employee!$F$362,0,Employee!$M$365))))</f>
        <v>0</v>
      </c>
      <c r="CC36" s="253">
        <f>IF(Employee!$F$362&gt;A36,0,IF(Employee!$F$364&lt;A36,0,IF(Employee!$S$367&lt;=A36,0,IF(Employee!$S$366&lt;Employee!$F$362,0,Employee!$M$366))))</f>
        <v>0</v>
      </c>
      <c r="CD36" s="253">
        <f>IF(Employee!$F$362&gt;A36,0,IF(Employee!$F$364&lt;A36,0,IF(Employee!$S$368&lt;=A36,0,IF(Employee!$S$367&lt;Employee!$F$362,0,Employee!$M$367))))</f>
        <v>0</v>
      </c>
      <c r="CE36" s="253">
        <f>IF(Employee!$F$362&gt;A36,0,IF(Employee!$F$364&lt;A36,0,IF(Employee!$S$368&lt;Employee!$F$362,0,Employee!$M$368)))</f>
        <v>0</v>
      </c>
      <c r="CF36" s="253">
        <f t="shared" si="13"/>
        <v>0</v>
      </c>
      <c r="CH36" s="253">
        <f>IF(Employee!$F$388&gt;A36,0,IF(Employee!$F$390&lt;A36,0,IF(Employee!$S$392&lt;=A36,0,IF(Employee!$S$391&lt;Employee!$F$388,0,Employee!$M$391))))</f>
        <v>0</v>
      </c>
      <c r="CI36" s="253">
        <f>IF(Employee!$F$388&gt;A36,0,IF(Employee!$F$390&lt;A36,0,IF(Employee!$S$393&lt;=A36,0,IF(Employee!$S$392&lt;Employee!$F$388,0,Employee!$M$392))))</f>
        <v>0</v>
      </c>
      <c r="CJ36" s="253">
        <f>IF(Employee!$F$388&gt;A36,0,IF(Employee!$F$390&lt;A36,0,IF(Employee!$S$394&lt;=A36,0,IF(Employee!$S$393&lt;Employee!$F$388,0,Employee!$M$393))))</f>
        <v>0</v>
      </c>
      <c r="CK36" s="253">
        <f>IF(Employee!$F$388&gt;A36,0,IF(Employee!$F$390&lt;A36,0,IF(Employee!$S$394&lt;Employee!$F$388,0,Employee!$M$394)))</f>
        <v>0</v>
      </c>
      <c r="CL36" s="253">
        <f t="shared" si="14"/>
        <v>0</v>
      </c>
      <c r="CN36" s="253">
        <f>IF(Employee!$F$414&gt;A36,0,IF(Employee!$F$416&lt;A36,0,IF(Employee!$S$418&lt;=A36,0,IF(Employee!$S$417&lt;Employee!$F$414,0,Employee!$M$417))))</f>
        <v>0</v>
      </c>
      <c r="CO36" s="253">
        <f>IF(Employee!$F$414&gt;A36,0,IF(Employee!$F$416&lt;A36,0,IF(Employee!$S$419&lt;=A36,0,IF(Employee!$S$418&lt;Employee!$F$414,0,Employee!$M$418))))</f>
        <v>0</v>
      </c>
      <c r="CP36" s="253">
        <f>IF(Employee!$F$414&gt;A36,0,IF(Employee!$F$416&lt;A36,0,IF(Employee!$S$420&lt;=A36,0,IF(Employee!$S$419&lt;Employee!$F$414,0,Employee!$M$419))))</f>
        <v>0</v>
      </c>
      <c r="CQ36" s="253">
        <f>IF(Employee!$F$414&gt;A36,0,IF(Employee!$F$416&lt;A36,0,IF(Employee!$S$420&lt;Employee!$F$414,0,Employee!$M$420)))</f>
        <v>0</v>
      </c>
      <c r="CR36" s="253">
        <f t="shared" si="15"/>
        <v>0</v>
      </c>
      <c r="CT36" s="253">
        <f>IF(Employee!$F$440&gt;A36,0,IF(Employee!$F$442&lt;A36,0,IF(Employee!$S$444&lt;=A36,0,IF(Employee!$S$443&lt;Employee!$F$440,0,Employee!$M$443))))</f>
        <v>0</v>
      </c>
      <c r="CU36" s="253">
        <f>IF(Employee!$F$440&gt;A36,0,IF(Employee!$F$442&lt;A36,0,IF(Employee!$S$445&lt;=A36,0,IF(Employee!$S$444&lt;Employee!$F$440,0,Employee!$M$444))))</f>
        <v>0</v>
      </c>
      <c r="CV36" s="253">
        <f>IF(Employee!$F$440&gt;A36,0,IF(Employee!$F$442&lt;A36,0,IF(Employee!$S$446&lt;=A36,0,IF(Employee!$S$445&lt;Employee!$F$440,0,Employee!$M$445))))</f>
        <v>0</v>
      </c>
      <c r="CW36" s="253">
        <f>IF(Employee!$F$440&gt;A36,0,IF(Employee!$F$442&lt;A36,0,IF(Employee!$S$446&lt;Employee!$F$440,0,Employee!$M$446)))</f>
        <v>0</v>
      </c>
      <c r="CX36" s="253">
        <f t="shared" si="16"/>
        <v>0</v>
      </c>
      <c r="CZ36" s="253">
        <f>IF(Employee!$F$466&gt;A36,0,IF(Employee!$F$468&lt;A36,0,IF(Employee!$S$470&lt;=A36,0,IF(Employee!$S$469&lt;Employee!$F$466,0,Employee!$M$469))))</f>
        <v>0</v>
      </c>
      <c r="DA36" s="253">
        <f>IF(Employee!$F$466&gt;A36,0,IF(Employee!$F$468&lt;A36,0,IF(Employee!$S$471&lt;=A36,0,IF(Employee!$S$470&lt;Employee!$F$466,0,Employee!$M$470))))</f>
        <v>0</v>
      </c>
      <c r="DB36" s="253">
        <f>IF(Employee!$F$466&gt;A36,0,IF(Employee!$F$468&lt;A36,0,IF(Employee!$S$472&lt;=A36,0,IF(Employee!$S$471&lt;Employee!$F$466,0,Employee!$M$471))))</f>
        <v>0</v>
      </c>
      <c r="DC36" s="253">
        <f>IF(Employee!$F$466&gt;A36,0,IF(Employee!$F$468&lt;A36,0,IF(Employee!$S$472&lt;Employee!$F$466,0,Employee!$M$472)))</f>
        <v>0</v>
      </c>
      <c r="DD36" s="253">
        <f t="shared" si="17"/>
        <v>0</v>
      </c>
      <c r="DF36" s="253">
        <f>IF(Employee!$F$492&gt;A36,0,IF(Employee!$F$494&lt;A36,0,IF(Employee!$S$496&lt;=A36,0,IF(Employee!$S$495&lt;Employee!$F$492,0,Employee!$M$495))))</f>
        <v>0</v>
      </c>
      <c r="DG36" s="253">
        <f>IF(Employee!$F$492&gt;A36,0,IF(Employee!$F$494&lt;A36,0,IF(Employee!$S$497&lt;=A36,0,IF(Employee!$S$496&lt;Employee!$F$492,0,Employee!$M$496))))</f>
        <v>0</v>
      </c>
      <c r="DH36" s="253">
        <f>IF(Employee!$F$492&gt;A36,0,IF(Employee!$F$494&lt;A36,0,IF(Employee!$S$498&lt;=A36,0,IF(Employee!$S$497&lt;Employee!$F$492,0,Employee!$M$497))))</f>
        <v>0</v>
      </c>
      <c r="DI36" s="253">
        <f>IF(Employee!$F$492&gt;A36,0,IF(Employee!$F$494&lt;A36,0,IF(Employee!$S$498&lt;Employee!$F$492,0,Employee!$M$498)))</f>
        <v>0</v>
      </c>
      <c r="DJ36" s="253">
        <f t="shared" si="18"/>
        <v>0</v>
      </c>
      <c r="DL36" s="253">
        <f>IF(Employee!$F$518&gt;A36,0,IF(Employee!$F$520&lt;A36,0,IF(Employee!$S$522&lt;=A36,0,IF(Employee!$S$521&lt;Employee!$F$518,0,Employee!$M$521))))</f>
        <v>0</v>
      </c>
      <c r="DM36" s="253">
        <f>IF(Employee!$F$518&gt;A36,0,IF(Employee!$F$520&lt;A36,0,IF(Employee!$S$523&lt;=A36,0,IF(Employee!$S$522&lt;Employee!$F$518,0,Employee!$M$522))))</f>
        <v>0</v>
      </c>
      <c r="DN36" s="253">
        <f>IF(Employee!$F$518&gt;A36,0,IF(Employee!$F$520&lt;A36,0,IF(Employee!$S$524&lt;=A36,0,IF(Employee!$S$523&lt;Employee!$F$518,0,Employee!$M$523))))</f>
        <v>0</v>
      </c>
      <c r="DO36" s="253">
        <f>IF(Employee!$F$518&gt;A36,0,IF(Employee!$F$520&lt;A36,0,IF(Employee!$S$524&lt;Employee!$F$518,0,Employee!$M$524)))</f>
        <v>0</v>
      </c>
      <c r="DP36" s="253">
        <f t="shared" si="19"/>
        <v>0</v>
      </c>
    </row>
    <row r="37" spans="1:120" x14ac:dyDescent="0.2">
      <c r="A37" s="253">
        <v>36</v>
      </c>
      <c r="B37" s="253">
        <f>IF(Employee!$F$24&gt;A37,0,IF(Employee!$F$26&lt;A37,0,IF(Employee!$S$28&lt;=A37,0,IF(Employee!$S$27&lt;Employee!$F$24,0,Employee!$M$27))))</f>
        <v>0</v>
      </c>
      <c r="C37" s="253">
        <f>IF(Employee!$F$24&gt;A37,0,IF(Employee!$F$26&lt;A37,0,IF(Employee!$S$29&lt;=A37,0,IF(Employee!$S$28&lt;Employee!$F$24,0,Employee!$M$28))))</f>
        <v>0</v>
      </c>
      <c r="D37" s="253">
        <f>IF(Employee!$F$24&gt;A37,0,IF(Employee!$F$26&lt;A37,0,IF(Employee!$S$30&lt;=A37,0,IF(Employee!$S$29&lt;Employee!$F$24,0,Employee!$M$29))))</f>
        <v>0</v>
      </c>
      <c r="E37" s="253">
        <f>IF(Employee!$F$24&gt;A37,0,IF(Employee!$F$26&lt;A37,0,IF(Employee!$S$30&lt;Employee!$F$24,0,Employee!$M$30)))</f>
        <v>0</v>
      </c>
      <c r="F37" s="253">
        <f t="shared" si="0"/>
        <v>0</v>
      </c>
      <c r="H37" s="253">
        <f>IF(Employee!$F$50&gt;A37,0,IF(Employee!$F$52&lt;A37,0,IF(Employee!$S$54&lt;=A37,0,IF(Employee!$S$53&lt;Employee!$F$50,0,Employee!$M$53))))</f>
        <v>0</v>
      </c>
      <c r="I37" s="253">
        <f>IF(Employee!$F$50&gt;A37,0,IF(Employee!$F$52&lt;A37,0,IF(Employee!$S$55&lt;=A37,0,IF(Employee!$S$54&lt;Employee!$F$50,0,Employee!$M$54))))</f>
        <v>0</v>
      </c>
      <c r="J37" s="253">
        <f>IF(Employee!$F$50&gt;A37,0,IF(Employee!$F$52&lt;A37,0,IF(Employee!$S$56&lt;=A37,0,IF(Employee!$S$55&lt;Employee!$F$50,0,Employee!$M$55))))</f>
        <v>0</v>
      </c>
      <c r="K37" s="253">
        <f>IF(Employee!$F$50&gt;A37,0,IF(Employee!$F$52&lt;A37,0,IF(Employee!$S$56&lt;Employee!$F$50,0,Employee!$M$56)))</f>
        <v>0</v>
      </c>
      <c r="L37" s="253">
        <f t="shared" si="1"/>
        <v>0</v>
      </c>
      <c r="N37" s="253">
        <f>IF(Employee!$F$76&gt;A37,0,IF(Employee!$F$78&lt;A37,0,IF(Employee!$S$80&lt;=A37,0,IF(Employee!$S$79&lt;Employee!$F$76,0,Employee!$M$79))))</f>
        <v>0</v>
      </c>
      <c r="O37" s="253">
        <f>IF(Employee!$F$76&gt;A37,0,IF(Employee!$F$78&lt;A37,0,IF(Employee!$S$81&lt;=A37,0,IF(Employee!$S$80&lt;Employee!$F$76,0,Employee!$M$80))))</f>
        <v>0</v>
      </c>
      <c r="P37" s="253">
        <f>IF(Employee!$F$76&gt;A37,0,IF(Employee!$F$78&lt;A37,0,IF(Employee!$S$82&lt;=A37,0,IF(Employee!$S$81&lt;Employee!$F$76,0,Employee!$M$81))))</f>
        <v>0</v>
      </c>
      <c r="Q37" s="253">
        <f>IF(Employee!$F$76&gt;A37,0,IF(Employee!$F$78&lt;A37,0,IF(Employee!$S$82&lt;Employee!$F$76,0,Employee!$M$82)))</f>
        <v>0</v>
      </c>
      <c r="R37" s="253">
        <f t="shared" si="2"/>
        <v>0</v>
      </c>
      <c r="T37" s="253">
        <f>IF(Employee!$F$102&gt;A37,0,IF(Employee!$F$104&lt;A37,0,IF(Employee!$S$106&lt;=A37,0,IF(Employee!$S$105&lt;Employee!$F$102,0,Employee!$M$105))))</f>
        <v>0</v>
      </c>
      <c r="U37" s="253">
        <f>IF(Employee!$F$102&gt;A37,0,IF(Employee!$F$104&lt;A37,0,IF(Employee!$S$107&lt;=A37,0,IF(Employee!$S$106&lt;Employee!$F$102,0,Employee!$M$106))))</f>
        <v>0</v>
      </c>
      <c r="V37" s="253">
        <f>IF(Employee!$F$102&gt;A37,0,IF(Employee!$F$104&lt;A37,0,IF(Employee!$S$108&lt;=A37,0,IF(Employee!$S$107&lt;Employee!$F$102,0,Employee!$M$107))))</f>
        <v>0</v>
      </c>
      <c r="W37" s="253">
        <f>IF(Employee!$F$102&gt;A37,0,IF(Employee!$F$104&lt;A37,0,IF(Employee!$S$108&lt;Employee!$F$102,0,Employee!$M$108)))</f>
        <v>0</v>
      </c>
      <c r="X37" s="253">
        <f t="shared" si="3"/>
        <v>0</v>
      </c>
      <c r="Z37" s="253">
        <f>IF(Employee!$F$128&gt;A37,0,IF(Employee!$F$130&lt;A37,0,IF(Employee!$S$132&lt;=A37,0,IF(Employee!$S$131&lt;Employee!$F$128,0,Employee!$M$131))))</f>
        <v>0</v>
      </c>
      <c r="AA37" s="253">
        <f>IF(Employee!$F$128&gt;A37,0,IF(Employee!$F$130&lt;A37,0,IF(Employee!$S$133&lt;=A37,0,IF(Employee!$S$132&lt;Employee!$F$128,0,Employee!$M$132))))</f>
        <v>0</v>
      </c>
      <c r="AB37" s="253">
        <f>IF(Employee!$F$128&gt;A37,0,IF(Employee!$F$130&lt;A37,0,IF(Employee!$S$134&lt;=A37,0,IF(Employee!$S$133&lt;Employee!$F$128,0,Employee!$M$133))))</f>
        <v>0</v>
      </c>
      <c r="AC37" s="253">
        <f>IF(Employee!$F$128&gt;A37,0,IF(Employee!$F$130&lt;A37,0,IF(Employee!$S$134&lt;Employee!$F$128,0,Employee!$M$134)))</f>
        <v>0</v>
      </c>
      <c r="AD37" s="253">
        <f t="shared" si="4"/>
        <v>0</v>
      </c>
      <c r="AF37" s="253">
        <f>IF(Employee!$F$154&gt;A37,0,IF(Employee!$F$156&lt;A37,0,IF(Employee!$S$158&lt;=A37,0,IF(Employee!$S$157&lt;Employee!$F$154,0,Employee!$M$157))))</f>
        <v>0</v>
      </c>
      <c r="AG37" s="253">
        <f>IF(Employee!$F$154&gt;A37,0,IF(Employee!$F$156&lt;A37,0,IF(Employee!$S$159&lt;=A37,0,IF(Employee!$S$158&lt;Employee!$F$154,0,Employee!$M$158))))</f>
        <v>0</v>
      </c>
      <c r="AH37" s="253">
        <f>IF(Employee!$F$154&gt;A37,0,IF(Employee!$F$156&lt;A37,0,IF(Employee!$S$160&lt;=A37,0,IF(Employee!$S$159&lt;Employee!$F$154,0,Employee!$M$159))))</f>
        <v>0</v>
      </c>
      <c r="AI37" s="253">
        <f>IF(Employee!$F$154&gt;A37,0,IF(Employee!$F$156&lt;A37,0,IF(Employee!$S$160&lt;Employee!$F$154,0,Employee!$M$160)))</f>
        <v>0</v>
      </c>
      <c r="AJ37" s="253">
        <f t="shared" si="5"/>
        <v>0</v>
      </c>
      <c r="AL37" s="253">
        <f>IF(Employee!$F$180&gt;A37,0,IF(Employee!$F$182&lt;A37,0,IF(Employee!$S$184&lt;=A37,0,IF(Employee!$S$183&lt;Employee!$F$180,0,Employee!$M$183))))</f>
        <v>0</v>
      </c>
      <c r="AM37" s="253">
        <f>IF(Employee!$F$180&gt;A37,0,IF(Employee!$F$182&lt;A37,0,IF(Employee!$S$185&lt;=A37,0,IF(Employee!$S$184&lt;Employee!$F$180,0,Employee!$M$184))))</f>
        <v>0</v>
      </c>
      <c r="AN37" s="253">
        <f>IF(Employee!$F$180&gt;A37,0,IF(Employee!$F$182&lt;A37,0,IF(Employee!$S$186&lt;=A37,0,IF(Employee!$S$185&lt;Employee!$F$180,0,Employee!$M$185))))</f>
        <v>0</v>
      </c>
      <c r="AO37" s="253">
        <f>IF(Employee!$F$180&gt;A37,0,IF(Employee!$F$182&lt;A37,0,IF(Employee!$S$186&lt;Employee!$F$180,0,Employee!$M$186)))</f>
        <v>0</v>
      </c>
      <c r="AP37" s="253">
        <f t="shared" si="6"/>
        <v>0</v>
      </c>
      <c r="AR37" s="253">
        <f>IF(Employee!$F$206&gt;A37,0,IF(Employee!$F$208&lt;A37,0,IF(Employee!$S$210&lt;=A37,0,IF(Employee!$S$209&lt;Employee!$F$206,0,Employee!$M$209))))</f>
        <v>0</v>
      </c>
      <c r="AS37" s="253">
        <f>IF(Employee!$F$206&gt;A37,0,IF(Employee!$F$208&lt;A37,0,IF(Employee!$S$211&lt;=A37,0,IF(Employee!$S$210&lt;Employee!$F$206,0,Employee!$M$210))))</f>
        <v>0</v>
      </c>
      <c r="AT37" s="253">
        <f>IF(Employee!$F$206&gt;A37,0,IF(Employee!$F$208&lt;A37,0,IF(Employee!$S$212&lt;=A37,0,IF(Employee!$S$211&lt;Employee!$F$206,0,Employee!$M$211))))</f>
        <v>0</v>
      </c>
      <c r="AU37" s="253">
        <f>IF(Employee!$F$206&gt;A37,0,IF(Employee!$F$208&lt;A37,0,IF(Employee!$S$212&lt;Employee!$F$206,0,Employee!$M$212)))</f>
        <v>0</v>
      </c>
      <c r="AV37" s="253">
        <f t="shared" si="7"/>
        <v>0</v>
      </c>
      <c r="AX37" s="253">
        <f>IF(Employee!$F$232&gt;A37,0,IF(Employee!$F$234&lt;A37,0,IF(Employee!$S$236&lt;=A37,0,IF(Employee!$S$235&lt;Employee!$F$232,0,Employee!$M$235))))</f>
        <v>0</v>
      </c>
      <c r="AY37" s="253">
        <f>IF(Employee!$F$232&gt;A37,0,IF(Employee!$F$234&lt;A37,0,IF(Employee!$S$237&lt;=A37,0,IF(Employee!$S$236&lt;Employee!$F$232,0,Employee!$M$236))))</f>
        <v>0</v>
      </c>
      <c r="AZ37" s="253">
        <f>IF(Employee!$F$232&gt;A37,0,IF(Employee!$F$234&lt;A37,0,IF(Employee!$S$238&lt;=A37,0,IF(Employee!$S$237&lt;Employee!$F$232,0,Employee!$M$237))))</f>
        <v>0</v>
      </c>
      <c r="BA37" s="253">
        <f>IF(Employee!$F$232&gt;A37,0,IF(Employee!$F$234&lt;A37,0,IF(Employee!$S$238&lt;Employee!$F$232,0,Employee!$M$238)))</f>
        <v>0</v>
      </c>
      <c r="BB37" s="253">
        <f t="shared" si="8"/>
        <v>0</v>
      </c>
      <c r="BD37" s="253">
        <f>IF(Employee!$F$258&gt;A37,0,IF(Employee!$F$260&lt;A37,0,IF(Employee!$S$262&lt;=A37,0,IF(Employee!$S$261&lt;Employee!$F$258,0,Employee!$M$261))))</f>
        <v>0</v>
      </c>
      <c r="BE37" s="253">
        <f>IF(Employee!$F$258&gt;A37,0,IF(Employee!$F$260&lt;A37,0,IF(Employee!$S$263&lt;=A37,0,IF(Employee!$S$262&lt;Employee!$F$258,0,Employee!$M$262))))</f>
        <v>0</v>
      </c>
      <c r="BF37" s="253">
        <f>IF(Employee!$F$258&gt;A37,0,IF(Employee!$F$260&lt;A37,0,IF(Employee!$S$264&lt;=A37,0,IF(Employee!$S$263&lt;Employee!$F$258,0,Employee!$M$263))))</f>
        <v>0</v>
      </c>
      <c r="BG37" s="253">
        <f>IF(Employee!$F$258&gt;A37,0,IF(Employee!$F$260&lt;A37,0,IF(Employee!$S$264&lt;Employee!$F$258,0,Employee!$M$264)))</f>
        <v>0</v>
      </c>
      <c r="BH37" s="253">
        <f t="shared" si="9"/>
        <v>0</v>
      </c>
      <c r="BJ37" s="253">
        <f>IF(Employee!$F$284&gt;A37,0,IF(Employee!$F$286&lt;A37,0,IF(Employee!$S$288&lt;=A37,0,IF(Employee!$S$287&lt;Employee!$F$284,0,Employee!$M$287))))</f>
        <v>0</v>
      </c>
      <c r="BK37" s="253">
        <f>IF(Employee!$F$284&gt;A37,0,IF(Employee!$F$286&lt;A37,0,IF(Employee!$S$289&lt;=A37,0,IF(Employee!$S$288&lt;Employee!$F$284,0,Employee!$M$288))))</f>
        <v>0</v>
      </c>
      <c r="BL37" s="253">
        <f>IF(Employee!$F$284&gt;A37,0,IF(Employee!$F$286&lt;A37,0,IF(Employee!$S$290&lt;=A37,0,IF(Employee!$S$289&lt;Employee!$F$284,0,Employee!$M$289))))</f>
        <v>0</v>
      </c>
      <c r="BM37" s="253">
        <f>IF(Employee!$F$284&gt;A37,0,IF(Employee!$F$286&lt;A37,0,IF(Employee!$S$290&lt;Employee!$F$284,0,Employee!$M$290)))</f>
        <v>0</v>
      </c>
      <c r="BN37" s="253">
        <f t="shared" si="10"/>
        <v>0</v>
      </c>
      <c r="BP37" s="253">
        <f>IF(Employee!$F$310&gt;A37,0,IF(Employee!$F$312&lt;A37,0,IF(Employee!$S$314&lt;=A37,0,IF(Employee!$S$313&lt;Employee!$F$310,0,Employee!$M$313))))</f>
        <v>0</v>
      </c>
      <c r="BQ37" s="253">
        <f>IF(Employee!$F$310&gt;A37,0,IF(Employee!$F$312&lt;A37,0,IF(Employee!$S$315&lt;=A37,0,IF(Employee!$S$314&lt;Employee!$F$310,0,Employee!$M$314))))</f>
        <v>0</v>
      </c>
      <c r="BR37" s="253">
        <f>IF(Employee!$F$310&gt;A37,0,IF(Employee!$F$312&lt;A37,0,IF(Employee!$S$316&lt;=A37,0,IF(Employee!$S$315&lt;Employee!$F$310,0,Employee!$M$315))))</f>
        <v>0</v>
      </c>
      <c r="BS37" s="253">
        <f>IF(Employee!$F$310&gt;A37,0,IF(Employee!$F$312&lt;A37,0,IF(Employee!$S$316&lt;Employee!$F$310,0,Employee!$M$316)))</f>
        <v>0</v>
      </c>
      <c r="BT37" s="253">
        <f t="shared" si="11"/>
        <v>0</v>
      </c>
      <c r="BV37" s="253">
        <f>IF(Employee!$F$336&gt;A37,0,IF(Employee!$F$338&lt;A37,0,IF(Employee!$S$340&lt;=A37,0,IF(Employee!$S$339&lt;Employee!$F$336,0,Employee!$M$339))))</f>
        <v>0</v>
      </c>
      <c r="BW37" s="253">
        <f>IF(Employee!$F$336&gt;A37,0,IF(Employee!$F$338&lt;A37,0,IF(Employee!$S$341&lt;=A37,0,IF(Employee!$S$340&lt;Employee!$F$336,0,Employee!$M$340))))</f>
        <v>0</v>
      </c>
      <c r="BX37" s="253">
        <f>IF(Employee!$F$336&gt;A37,0,IF(Employee!$F$338&lt;A37,0,IF(Employee!$S$342&lt;=A37,0,IF(Employee!$S$341&lt;Employee!$F$336,0,Employee!$M$341))))</f>
        <v>0</v>
      </c>
      <c r="BY37" s="253">
        <f>IF(Employee!$F$336&gt;A37,0,IF(Employee!$F$338&lt;A37,0,IF(Employee!$S$342&lt;Employee!$F$336,0,Employee!$M$342)))</f>
        <v>0</v>
      </c>
      <c r="BZ37" s="253">
        <f t="shared" si="12"/>
        <v>0</v>
      </c>
      <c r="CB37" s="253">
        <f>IF(Employee!$F$362&gt;A37,0,IF(Employee!$F$364&lt;A37,0,IF(Employee!$S$366&lt;=A37,0,IF(Employee!$S$365&lt;Employee!$F$362,0,Employee!$M$365))))</f>
        <v>0</v>
      </c>
      <c r="CC37" s="253">
        <f>IF(Employee!$F$362&gt;A37,0,IF(Employee!$F$364&lt;A37,0,IF(Employee!$S$367&lt;=A37,0,IF(Employee!$S$366&lt;Employee!$F$362,0,Employee!$M$366))))</f>
        <v>0</v>
      </c>
      <c r="CD37" s="253">
        <f>IF(Employee!$F$362&gt;A37,0,IF(Employee!$F$364&lt;A37,0,IF(Employee!$S$368&lt;=A37,0,IF(Employee!$S$367&lt;Employee!$F$362,0,Employee!$M$367))))</f>
        <v>0</v>
      </c>
      <c r="CE37" s="253">
        <f>IF(Employee!$F$362&gt;A37,0,IF(Employee!$F$364&lt;A37,0,IF(Employee!$S$368&lt;Employee!$F$362,0,Employee!$M$368)))</f>
        <v>0</v>
      </c>
      <c r="CF37" s="253">
        <f t="shared" si="13"/>
        <v>0</v>
      </c>
      <c r="CH37" s="253">
        <f>IF(Employee!$F$388&gt;A37,0,IF(Employee!$F$390&lt;A37,0,IF(Employee!$S$392&lt;=A37,0,IF(Employee!$S$391&lt;Employee!$F$388,0,Employee!$M$391))))</f>
        <v>0</v>
      </c>
      <c r="CI37" s="253">
        <f>IF(Employee!$F$388&gt;A37,0,IF(Employee!$F$390&lt;A37,0,IF(Employee!$S$393&lt;=A37,0,IF(Employee!$S$392&lt;Employee!$F$388,0,Employee!$M$392))))</f>
        <v>0</v>
      </c>
      <c r="CJ37" s="253">
        <f>IF(Employee!$F$388&gt;A37,0,IF(Employee!$F$390&lt;A37,0,IF(Employee!$S$394&lt;=A37,0,IF(Employee!$S$393&lt;Employee!$F$388,0,Employee!$M$393))))</f>
        <v>0</v>
      </c>
      <c r="CK37" s="253">
        <f>IF(Employee!$F$388&gt;A37,0,IF(Employee!$F$390&lt;A37,0,IF(Employee!$S$394&lt;Employee!$F$388,0,Employee!$M$394)))</f>
        <v>0</v>
      </c>
      <c r="CL37" s="253">
        <f t="shared" si="14"/>
        <v>0</v>
      </c>
      <c r="CN37" s="253">
        <f>IF(Employee!$F$414&gt;A37,0,IF(Employee!$F$416&lt;A37,0,IF(Employee!$S$418&lt;=A37,0,IF(Employee!$S$417&lt;Employee!$F$414,0,Employee!$M$417))))</f>
        <v>0</v>
      </c>
      <c r="CO37" s="253">
        <f>IF(Employee!$F$414&gt;A37,0,IF(Employee!$F$416&lt;A37,0,IF(Employee!$S$419&lt;=A37,0,IF(Employee!$S$418&lt;Employee!$F$414,0,Employee!$M$418))))</f>
        <v>0</v>
      </c>
      <c r="CP37" s="253">
        <f>IF(Employee!$F$414&gt;A37,0,IF(Employee!$F$416&lt;A37,0,IF(Employee!$S$420&lt;=A37,0,IF(Employee!$S$419&lt;Employee!$F$414,0,Employee!$M$419))))</f>
        <v>0</v>
      </c>
      <c r="CQ37" s="253">
        <f>IF(Employee!$F$414&gt;A37,0,IF(Employee!$F$416&lt;A37,0,IF(Employee!$S$420&lt;Employee!$F$414,0,Employee!$M$420)))</f>
        <v>0</v>
      </c>
      <c r="CR37" s="253">
        <f t="shared" si="15"/>
        <v>0</v>
      </c>
      <c r="CT37" s="253">
        <f>IF(Employee!$F$440&gt;A37,0,IF(Employee!$F$442&lt;A37,0,IF(Employee!$S$444&lt;=A37,0,IF(Employee!$S$443&lt;Employee!$F$440,0,Employee!$M$443))))</f>
        <v>0</v>
      </c>
      <c r="CU37" s="253">
        <f>IF(Employee!$F$440&gt;A37,0,IF(Employee!$F$442&lt;A37,0,IF(Employee!$S$445&lt;=A37,0,IF(Employee!$S$444&lt;Employee!$F$440,0,Employee!$M$444))))</f>
        <v>0</v>
      </c>
      <c r="CV37" s="253">
        <f>IF(Employee!$F$440&gt;A37,0,IF(Employee!$F$442&lt;A37,0,IF(Employee!$S$446&lt;=A37,0,IF(Employee!$S$445&lt;Employee!$F$440,0,Employee!$M$445))))</f>
        <v>0</v>
      </c>
      <c r="CW37" s="253">
        <f>IF(Employee!$F$440&gt;A37,0,IF(Employee!$F$442&lt;A37,0,IF(Employee!$S$446&lt;Employee!$F$440,0,Employee!$M$446)))</f>
        <v>0</v>
      </c>
      <c r="CX37" s="253">
        <f t="shared" si="16"/>
        <v>0</v>
      </c>
      <c r="CZ37" s="253">
        <f>IF(Employee!$F$466&gt;A37,0,IF(Employee!$F$468&lt;A37,0,IF(Employee!$S$470&lt;=A37,0,IF(Employee!$S$469&lt;Employee!$F$466,0,Employee!$M$469))))</f>
        <v>0</v>
      </c>
      <c r="DA37" s="253">
        <f>IF(Employee!$F$466&gt;A37,0,IF(Employee!$F$468&lt;A37,0,IF(Employee!$S$471&lt;=A37,0,IF(Employee!$S$470&lt;Employee!$F$466,0,Employee!$M$470))))</f>
        <v>0</v>
      </c>
      <c r="DB37" s="253">
        <f>IF(Employee!$F$466&gt;A37,0,IF(Employee!$F$468&lt;A37,0,IF(Employee!$S$472&lt;=A37,0,IF(Employee!$S$471&lt;Employee!$F$466,0,Employee!$M$471))))</f>
        <v>0</v>
      </c>
      <c r="DC37" s="253">
        <f>IF(Employee!$F$466&gt;A37,0,IF(Employee!$F$468&lt;A37,0,IF(Employee!$S$472&lt;Employee!$F$466,0,Employee!$M$472)))</f>
        <v>0</v>
      </c>
      <c r="DD37" s="253">
        <f t="shared" si="17"/>
        <v>0</v>
      </c>
      <c r="DF37" s="253">
        <f>IF(Employee!$F$492&gt;A37,0,IF(Employee!$F$494&lt;A37,0,IF(Employee!$S$496&lt;=A37,0,IF(Employee!$S$495&lt;Employee!$F$492,0,Employee!$M$495))))</f>
        <v>0</v>
      </c>
      <c r="DG37" s="253">
        <f>IF(Employee!$F$492&gt;A37,0,IF(Employee!$F$494&lt;A37,0,IF(Employee!$S$497&lt;=A37,0,IF(Employee!$S$496&lt;Employee!$F$492,0,Employee!$M$496))))</f>
        <v>0</v>
      </c>
      <c r="DH37" s="253">
        <f>IF(Employee!$F$492&gt;A37,0,IF(Employee!$F$494&lt;A37,0,IF(Employee!$S$498&lt;=A37,0,IF(Employee!$S$497&lt;Employee!$F$492,0,Employee!$M$497))))</f>
        <v>0</v>
      </c>
      <c r="DI37" s="253">
        <f>IF(Employee!$F$492&gt;A37,0,IF(Employee!$F$494&lt;A37,0,IF(Employee!$S$498&lt;Employee!$F$492,0,Employee!$M$498)))</f>
        <v>0</v>
      </c>
      <c r="DJ37" s="253">
        <f t="shared" si="18"/>
        <v>0</v>
      </c>
      <c r="DL37" s="253">
        <f>IF(Employee!$F$518&gt;A37,0,IF(Employee!$F$520&lt;A37,0,IF(Employee!$S$522&lt;=A37,0,IF(Employee!$S$521&lt;Employee!$F$518,0,Employee!$M$521))))</f>
        <v>0</v>
      </c>
      <c r="DM37" s="253">
        <f>IF(Employee!$F$518&gt;A37,0,IF(Employee!$F$520&lt;A37,0,IF(Employee!$S$523&lt;=A37,0,IF(Employee!$S$522&lt;Employee!$F$518,0,Employee!$M$522))))</f>
        <v>0</v>
      </c>
      <c r="DN37" s="253">
        <f>IF(Employee!$F$518&gt;A37,0,IF(Employee!$F$520&lt;A37,0,IF(Employee!$S$524&lt;=A37,0,IF(Employee!$S$523&lt;Employee!$F$518,0,Employee!$M$523))))</f>
        <v>0</v>
      </c>
      <c r="DO37" s="253">
        <f>IF(Employee!$F$518&gt;A37,0,IF(Employee!$F$520&lt;A37,0,IF(Employee!$S$524&lt;Employee!$F$518,0,Employee!$M$524)))</f>
        <v>0</v>
      </c>
      <c r="DP37" s="253">
        <f t="shared" si="19"/>
        <v>0</v>
      </c>
    </row>
    <row r="38" spans="1:120" x14ac:dyDescent="0.2">
      <c r="A38" s="253">
        <v>37</v>
      </c>
      <c r="B38" s="253">
        <f>IF(Employee!$F$24&gt;A38,0,IF(Employee!$F$26&lt;A38,0,IF(Employee!$S$28&lt;=A38,0,IF(Employee!$S$27&lt;Employee!$F$24,0,Employee!$M$27))))</f>
        <v>0</v>
      </c>
      <c r="C38" s="253">
        <f>IF(Employee!$F$24&gt;A38,0,IF(Employee!$F$26&lt;A38,0,IF(Employee!$S$29&lt;=A38,0,IF(Employee!$S$28&lt;Employee!$F$24,0,Employee!$M$28))))</f>
        <v>0</v>
      </c>
      <c r="D38" s="253">
        <f>IF(Employee!$F$24&gt;A38,0,IF(Employee!$F$26&lt;A38,0,IF(Employee!$S$30&lt;=A38,0,IF(Employee!$S$29&lt;Employee!$F$24,0,Employee!$M$29))))</f>
        <v>0</v>
      </c>
      <c r="E38" s="253">
        <f>IF(Employee!$F$24&gt;A38,0,IF(Employee!$F$26&lt;A38,0,IF(Employee!$S$30&lt;Employee!$F$24,0,Employee!$M$30)))</f>
        <v>0</v>
      </c>
      <c r="F38" s="253">
        <f t="shared" si="0"/>
        <v>0</v>
      </c>
      <c r="H38" s="253">
        <f>IF(Employee!$F$50&gt;A38,0,IF(Employee!$F$52&lt;A38,0,IF(Employee!$S$54&lt;=A38,0,IF(Employee!$S$53&lt;Employee!$F$50,0,Employee!$M$53))))</f>
        <v>0</v>
      </c>
      <c r="I38" s="253">
        <f>IF(Employee!$F$50&gt;A38,0,IF(Employee!$F$52&lt;A38,0,IF(Employee!$S$55&lt;=A38,0,IF(Employee!$S$54&lt;Employee!$F$50,0,Employee!$M$54))))</f>
        <v>0</v>
      </c>
      <c r="J38" s="253">
        <f>IF(Employee!$F$50&gt;A38,0,IF(Employee!$F$52&lt;A38,0,IF(Employee!$S$56&lt;=A38,0,IF(Employee!$S$55&lt;Employee!$F$50,0,Employee!$M$55))))</f>
        <v>0</v>
      </c>
      <c r="K38" s="253">
        <f>IF(Employee!$F$50&gt;A38,0,IF(Employee!$F$52&lt;A38,0,IF(Employee!$S$56&lt;Employee!$F$50,0,Employee!$M$56)))</f>
        <v>0</v>
      </c>
      <c r="L38" s="253">
        <f t="shared" si="1"/>
        <v>0</v>
      </c>
      <c r="N38" s="253">
        <f>IF(Employee!$F$76&gt;A38,0,IF(Employee!$F$78&lt;A38,0,IF(Employee!$S$80&lt;=A38,0,IF(Employee!$S$79&lt;Employee!$F$76,0,Employee!$M$79))))</f>
        <v>0</v>
      </c>
      <c r="O38" s="253">
        <f>IF(Employee!$F$76&gt;A38,0,IF(Employee!$F$78&lt;A38,0,IF(Employee!$S$81&lt;=A38,0,IF(Employee!$S$80&lt;Employee!$F$76,0,Employee!$M$80))))</f>
        <v>0</v>
      </c>
      <c r="P38" s="253">
        <f>IF(Employee!$F$76&gt;A38,0,IF(Employee!$F$78&lt;A38,0,IF(Employee!$S$82&lt;=A38,0,IF(Employee!$S$81&lt;Employee!$F$76,0,Employee!$M$81))))</f>
        <v>0</v>
      </c>
      <c r="Q38" s="253">
        <f>IF(Employee!$F$76&gt;A38,0,IF(Employee!$F$78&lt;A38,0,IF(Employee!$S$82&lt;Employee!$F$76,0,Employee!$M$82)))</f>
        <v>0</v>
      </c>
      <c r="R38" s="253">
        <f t="shared" si="2"/>
        <v>0</v>
      </c>
      <c r="T38" s="253">
        <f>IF(Employee!$F$102&gt;A38,0,IF(Employee!$F$104&lt;A38,0,IF(Employee!$S$106&lt;=A38,0,IF(Employee!$S$105&lt;Employee!$F$102,0,Employee!$M$105))))</f>
        <v>0</v>
      </c>
      <c r="U38" s="253">
        <f>IF(Employee!$F$102&gt;A38,0,IF(Employee!$F$104&lt;A38,0,IF(Employee!$S$107&lt;=A38,0,IF(Employee!$S$106&lt;Employee!$F$102,0,Employee!$M$106))))</f>
        <v>0</v>
      </c>
      <c r="V38" s="253">
        <f>IF(Employee!$F$102&gt;A38,0,IF(Employee!$F$104&lt;A38,0,IF(Employee!$S$108&lt;=A38,0,IF(Employee!$S$107&lt;Employee!$F$102,0,Employee!$M$107))))</f>
        <v>0</v>
      </c>
      <c r="W38" s="253">
        <f>IF(Employee!$F$102&gt;A38,0,IF(Employee!$F$104&lt;A38,0,IF(Employee!$S$108&lt;Employee!$F$102,0,Employee!$M$108)))</f>
        <v>0</v>
      </c>
      <c r="X38" s="253">
        <f t="shared" si="3"/>
        <v>0</v>
      </c>
      <c r="Z38" s="253">
        <f>IF(Employee!$F$128&gt;A38,0,IF(Employee!$F$130&lt;A38,0,IF(Employee!$S$132&lt;=A38,0,IF(Employee!$S$131&lt;Employee!$F$128,0,Employee!$M$131))))</f>
        <v>0</v>
      </c>
      <c r="AA38" s="253">
        <f>IF(Employee!$F$128&gt;A38,0,IF(Employee!$F$130&lt;A38,0,IF(Employee!$S$133&lt;=A38,0,IF(Employee!$S$132&lt;Employee!$F$128,0,Employee!$M$132))))</f>
        <v>0</v>
      </c>
      <c r="AB38" s="253">
        <f>IF(Employee!$F$128&gt;A38,0,IF(Employee!$F$130&lt;A38,0,IF(Employee!$S$134&lt;=A38,0,IF(Employee!$S$133&lt;Employee!$F$128,0,Employee!$M$133))))</f>
        <v>0</v>
      </c>
      <c r="AC38" s="253">
        <f>IF(Employee!$F$128&gt;A38,0,IF(Employee!$F$130&lt;A38,0,IF(Employee!$S$134&lt;Employee!$F$128,0,Employee!$M$134)))</f>
        <v>0</v>
      </c>
      <c r="AD38" s="253">
        <f t="shared" si="4"/>
        <v>0</v>
      </c>
      <c r="AF38" s="253">
        <f>IF(Employee!$F$154&gt;A38,0,IF(Employee!$F$156&lt;A38,0,IF(Employee!$S$158&lt;=A38,0,IF(Employee!$S$157&lt;Employee!$F$154,0,Employee!$M$157))))</f>
        <v>0</v>
      </c>
      <c r="AG38" s="253">
        <f>IF(Employee!$F$154&gt;A38,0,IF(Employee!$F$156&lt;A38,0,IF(Employee!$S$159&lt;=A38,0,IF(Employee!$S$158&lt;Employee!$F$154,0,Employee!$M$158))))</f>
        <v>0</v>
      </c>
      <c r="AH38" s="253">
        <f>IF(Employee!$F$154&gt;A38,0,IF(Employee!$F$156&lt;A38,0,IF(Employee!$S$160&lt;=A38,0,IF(Employee!$S$159&lt;Employee!$F$154,0,Employee!$M$159))))</f>
        <v>0</v>
      </c>
      <c r="AI38" s="253">
        <f>IF(Employee!$F$154&gt;A38,0,IF(Employee!$F$156&lt;A38,0,IF(Employee!$S$160&lt;Employee!$F$154,0,Employee!$M$160)))</f>
        <v>0</v>
      </c>
      <c r="AJ38" s="253">
        <f t="shared" si="5"/>
        <v>0</v>
      </c>
      <c r="AL38" s="253">
        <f>IF(Employee!$F$180&gt;A38,0,IF(Employee!$F$182&lt;A38,0,IF(Employee!$S$184&lt;=A38,0,IF(Employee!$S$183&lt;Employee!$F$180,0,Employee!$M$183))))</f>
        <v>0</v>
      </c>
      <c r="AM38" s="253">
        <f>IF(Employee!$F$180&gt;A38,0,IF(Employee!$F$182&lt;A38,0,IF(Employee!$S$185&lt;=A38,0,IF(Employee!$S$184&lt;Employee!$F$180,0,Employee!$M$184))))</f>
        <v>0</v>
      </c>
      <c r="AN38" s="253">
        <f>IF(Employee!$F$180&gt;A38,0,IF(Employee!$F$182&lt;A38,0,IF(Employee!$S$186&lt;=A38,0,IF(Employee!$S$185&lt;Employee!$F$180,0,Employee!$M$185))))</f>
        <v>0</v>
      </c>
      <c r="AO38" s="253">
        <f>IF(Employee!$F$180&gt;A38,0,IF(Employee!$F$182&lt;A38,0,IF(Employee!$S$186&lt;Employee!$F$180,0,Employee!$M$186)))</f>
        <v>0</v>
      </c>
      <c r="AP38" s="253">
        <f t="shared" si="6"/>
        <v>0</v>
      </c>
      <c r="AR38" s="253">
        <f>IF(Employee!$F$206&gt;A38,0,IF(Employee!$F$208&lt;A38,0,IF(Employee!$S$210&lt;=A38,0,IF(Employee!$S$209&lt;Employee!$F$206,0,Employee!$M$209))))</f>
        <v>0</v>
      </c>
      <c r="AS38" s="253">
        <f>IF(Employee!$F$206&gt;A38,0,IF(Employee!$F$208&lt;A38,0,IF(Employee!$S$211&lt;=A38,0,IF(Employee!$S$210&lt;Employee!$F$206,0,Employee!$M$210))))</f>
        <v>0</v>
      </c>
      <c r="AT38" s="253">
        <f>IF(Employee!$F$206&gt;A38,0,IF(Employee!$F$208&lt;A38,0,IF(Employee!$S$212&lt;=A38,0,IF(Employee!$S$211&lt;Employee!$F$206,0,Employee!$M$211))))</f>
        <v>0</v>
      </c>
      <c r="AU38" s="253">
        <f>IF(Employee!$F$206&gt;A38,0,IF(Employee!$F$208&lt;A38,0,IF(Employee!$S$212&lt;Employee!$F$206,0,Employee!$M$212)))</f>
        <v>0</v>
      </c>
      <c r="AV38" s="253">
        <f t="shared" si="7"/>
        <v>0</v>
      </c>
      <c r="AX38" s="253">
        <f>IF(Employee!$F$232&gt;A38,0,IF(Employee!$F$234&lt;A38,0,IF(Employee!$S$236&lt;=A38,0,IF(Employee!$S$235&lt;Employee!$F$232,0,Employee!$M$235))))</f>
        <v>0</v>
      </c>
      <c r="AY38" s="253">
        <f>IF(Employee!$F$232&gt;A38,0,IF(Employee!$F$234&lt;A38,0,IF(Employee!$S$237&lt;=A38,0,IF(Employee!$S$236&lt;Employee!$F$232,0,Employee!$M$236))))</f>
        <v>0</v>
      </c>
      <c r="AZ38" s="253">
        <f>IF(Employee!$F$232&gt;A38,0,IF(Employee!$F$234&lt;A38,0,IF(Employee!$S$238&lt;=A38,0,IF(Employee!$S$237&lt;Employee!$F$232,0,Employee!$M$237))))</f>
        <v>0</v>
      </c>
      <c r="BA38" s="253">
        <f>IF(Employee!$F$232&gt;A38,0,IF(Employee!$F$234&lt;A38,0,IF(Employee!$S$238&lt;Employee!$F$232,0,Employee!$M$238)))</f>
        <v>0</v>
      </c>
      <c r="BB38" s="253">
        <f t="shared" si="8"/>
        <v>0</v>
      </c>
      <c r="BD38" s="253">
        <f>IF(Employee!$F$258&gt;A38,0,IF(Employee!$F$260&lt;A38,0,IF(Employee!$S$262&lt;=A38,0,IF(Employee!$S$261&lt;Employee!$F$258,0,Employee!$M$261))))</f>
        <v>0</v>
      </c>
      <c r="BE38" s="253">
        <f>IF(Employee!$F$258&gt;A38,0,IF(Employee!$F$260&lt;A38,0,IF(Employee!$S$263&lt;=A38,0,IF(Employee!$S$262&lt;Employee!$F$258,0,Employee!$M$262))))</f>
        <v>0</v>
      </c>
      <c r="BF38" s="253">
        <f>IF(Employee!$F$258&gt;A38,0,IF(Employee!$F$260&lt;A38,0,IF(Employee!$S$264&lt;=A38,0,IF(Employee!$S$263&lt;Employee!$F$258,0,Employee!$M$263))))</f>
        <v>0</v>
      </c>
      <c r="BG38" s="253">
        <f>IF(Employee!$F$258&gt;A38,0,IF(Employee!$F$260&lt;A38,0,IF(Employee!$S$264&lt;Employee!$F$258,0,Employee!$M$264)))</f>
        <v>0</v>
      </c>
      <c r="BH38" s="253">
        <f t="shared" si="9"/>
        <v>0</v>
      </c>
      <c r="BJ38" s="253">
        <f>IF(Employee!$F$284&gt;A38,0,IF(Employee!$F$286&lt;A38,0,IF(Employee!$S$288&lt;=A38,0,IF(Employee!$S$287&lt;Employee!$F$284,0,Employee!$M$287))))</f>
        <v>0</v>
      </c>
      <c r="BK38" s="253">
        <f>IF(Employee!$F$284&gt;A38,0,IF(Employee!$F$286&lt;A38,0,IF(Employee!$S$289&lt;=A38,0,IF(Employee!$S$288&lt;Employee!$F$284,0,Employee!$M$288))))</f>
        <v>0</v>
      </c>
      <c r="BL38" s="253">
        <f>IF(Employee!$F$284&gt;A38,0,IF(Employee!$F$286&lt;A38,0,IF(Employee!$S$290&lt;=A38,0,IF(Employee!$S$289&lt;Employee!$F$284,0,Employee!$M$289))))</f>
        <v>0</v>
      </c>
      <c r="BM38" s="253">
        <f>IF(Employee!$F$284&gt;A38,0,IF(Employee!$F$286&lt;A38,0,IF(Employee!$S$290&lt;Employee!$F$284,0,Employee!$M$290)))</f>
        <v>0</v>
      </c>
      <c r="BN38" s="253">
        <f t="shared" si="10"/>
        <v>0</v>
      </c>
      <c r="BP38" s="253">
        <f>IF(Employee!$F$310&gt;A38,0,IF(Employee!$F$312&lt;A38,0,IF(Employee!$S$314&lt;=A38,0,IF(Employee!$S$313&lt;Employee!$F$310,0,Employee!$M$313))))</f>
        <v>0</v>
      </c>
      <c r="BQ38" s="253">
        <f>IF(Employee!$F$310&gt;A38,0,IF(Employee!$F$312&lt;A38,0,IF(Employee!$S$315&lt;=A38,0,IF(Employee!$S$314&lt;Employee!$F$310,0,Employee!$M$314))))</f>
        <v>0</v>
      </c>
      <c r="BR38" s="253">
        <f>IF(Employee!$F$310&gt;A38,0,IF(Employee!$F$312&lt;A38,0,IF(Employee!$S$316&lt;=A38,0,IF(Employee!$S$315&lt;Employee!$F$310,0,Employee!$M$315))))</f>
        <v>0</v>
      </c>
      <c r="BS38" s="253">
        <f>IF(Employee!$F$310&gt;A38,0,IF(Employee!$F$312&lt;A38,0,IF(Employee!$S$316&lt;Employee!$F$310,0,Employee!$M$316)))</f>
        <v>0</v>
      </c>
      <c r="BT38" s="253">
        <f t="shared" si="11"/>
        <v>0</v>
      </c>
      <c r="BV38" s="253">
        <f>IF(Employee!$F$336&gt;A38,0,IF(Employee!$F$338&lt;A38,0,IF(Employee!$S$340&lt;=A38,0,IF(Employee!$S$339&lt;Employee!$F$336,0,Employee!$M$339))))</f>
        <v>0</v>
      </c>
      <c r="BW38" s="253">
        <f>IF(Employee!$F$336&gt;A38,0,IF(Employee!$F$338&lt;A38,0,IF(Employee!$S$341&lt;=A38,0,IF(Employee!$S$340&lt;Employee!$F$336,0,Employee!$M$340))))</f>
        <v>0</v>
      </c>
      <c r="BX38" s="253">
        <f>IF(Employee!$F$336&gt;A38,0,IF(Employee!$F$338&lt;A38,0,IF(Employee!$S$342&lt;=A38,0,IF(Employee!$S$341&lt;Employee!$F$336,0,Employee!$M$341))))</f>
        <v>0</v>
      </c>
      <c r="BY38" s="253">
        <f>IF(Employee!$F$336&gt;A38,0,IF(Employee!$F$338&lt;A38,0,IF(Employee!$S$342&lt;Employee!$F$336,0,Employee!$M$342)))</f>
        <v>0</v>
      </c>
      <c r="BZ38" s="253">
        <f t="shared" si="12"/>
        <v>0</v>
      </c>
      <c r="CB38" s="253">
        <f>IF(Employee!$F$362&gt;A38,0,IF(Employee!$F$364&lt;A38,0,IF(Employee!$S$366&lt;=A38,0,IF(Employee!$S$365&lt;Employee!$F$362,0,Employee!$M$365))))</f>
        <v>0</v>
      </c>
      <c r="CC38" s="253">
        <f>IF(Employee!$F$362&gt;A38,0,IF(Employee!$F$364&lt;A38,0,IF(Employee!$S$367&lt;=A38,0,IF(Employee!$S$366&lt;Employee!$F$362,0,Employee!$M$366))))</f>
        <v>0</v>
      </c>
      <c r="CD38" s="253">
        <f>IF(Employee!$F$362&gt;A38,0,IF(Employee!$F$364&lt;A38,0,IF(Employee!$S$368&lt;=A38,0,IF(Employee!$S$367&lt;Employee!$F$362,0,Employee!$M$367))))</f>
        <v>0</v>
      </c>
      <c r="CE38" s="253">
        <f>IF(Employee!$F$362&gt;A38,0,IF(Employee!$F$364&lt;A38,0,IF(Employee!$S$368&lt;Employee!$F$362,0,Employee!$M$368)))</f>
        <v>0</v>
      </c>
      <c r="CF38" s="253">
        <f t="shared" si="13"/>
        <v>0</v>
      </c>
      <c r="CH38" s="253">
        <f>IF(Employee!$F$388&gt;A38,0,IF(Employee!$F$390&lt;A38,0,IF(Employee!$S$392&lt;=A38,0,IF(Employee!$S$391&lt;Employee!$F$388,0,Employee!$M$391))))</f>
        <v>0</v>
      </c>
      <c r="CI38" s="253">
        <f>IF(Employee!$F$388&gt;A38,0,IF(Employee!$F$390&lt;A38,0,IF(Employee!$S$393&lt;=A38,0,IF(Employee!$S$392&lt;Employee!$F$388,0,Employee!$M$392))))</f>
        <v>0</v>
      </c>
      <c r="CJ38" s="253">
        <f>IF(Employee!$F$388&gt;A38,0,IF(Employee!$F$390&lt;A38,0,IF(Employee!$S$394&lt;=A38,0,IF(Employee!$S$393&lt;Employee!$F$388,0,Employee!$M$393))))</f>
        <v>0</v>
      </c>
      <c r="CK38" s="253">
        <f>IF(Employee!$F$388&gt;A38,0,IF(Employee!$F$390&lt;A38,0,IF(Employee!$S$394&lt;Employee!$F$388,0,Employee!$M$394)))</f>
        <v>0</v>
      </c>
      <c r="CL38" s="253">
        <f t="shared" si="14"/>
        <v>0</v>
      </c>
      <c r="CN38" s="253">
        <f>IF(Employee!$F$414&gt;A38,0,IF(Employee!$F$416&lt;A38,0,IF(Employee!$S$418&lt;=A38,0,IF(Employee!$S$417&lt;Employee!$F$414,0,Employee!$M$417))))</f>
        <v>0</v>
      </c>
      <c r="CO38" s="253">
        <f>IF(Employee!$F$414&gt;A38,0,IF(Employee!$F$416&lt;A38,0,IF(Employee!$S$419&lt;=A38,0,IF(Employee!$S$418&lt;Employee!$F$414,0,Employee!$M$418))))</f>
        <v>0</v>
      </c>
      <c r="CP38" s="253">
        <f>IF(Employee!$F$414&gt;A38,0,IF(Employee!$F$416&lt;A38,0,IF(Employee!$S$420&lt;=A38,0,IF(Employee!$S$419&lt;Employee!$F$414,0,Employee!$M$419))))</f>
        <v>0</v>
      </c>
      <c r="CQ38" s="253">
        <f>IF(Employee!$F$414&gt;A38,0,IF(Employee!$F$416&lt;A38,0,IF(Employee!$S$420&lt;Employee!$F$414,0,Employee!$M$420)))</f>
        <v>0</v>
      </c>
      <c r="CR38" s="253">
        <f t="shared" si="15"/>
        <v>0</v>
      </c>
      <c r="CT38" s="253">
        <f>IF(Employee!$F$440&gt;A38,0,IF(Employee!$F$442&lt;A38,0,IF(Employee!$S$444&lt;=A38,0,IF(Employee!$S$443&lt;Employee!$F$440,0,Employee!$M$443))))</f>
        <v>0</v>
      </c>
      <c r="CU38" s="253">
        <f>IF(Employee!$F$440&gt;A38,0,IF(Employee!$F$442&lt;A38,0,IF(Employee!$S$445&lt;=A38,0,IF(Employee!$S$444&lt;Employee!$F$440,0,Employee!$M$444))))</f>
        <v>0</v>
      </c>
      <c r="CV38" s="253">
        <f>IF(Employee!$F$440&gt;A38,0,IF(Employee!$F$442&lt;A38,0,IF(Employee!$S$446&lt;=A38,0,IF(Employee!$S$445&lt;Employee!$F$440,0,Employee!$M$445))))</f>
        <v>0</v>
      </c>
      <c r="CW38" s="253">
        <f>IF(Employee!$F$440&gt;A38,0,IF(Employee!$F$442&lt;A38,0,IF(Employee!$S$446&lt;Employee!$F$440,0,Employee!$M$446)))</f>
        <v>0</v>
      </c>
      <c r="CX38" s="253">
        <f t="shared" si="16"/>
        <v>0</v>
      </c>
      <c r="CZ38" s="253">
        <f>IF(Employee!$F$466&gt;A38,0,IF(Employee!$F$468&lt;A38,0,IF(Employee!$S$470&lt;=A38,0,IF(Employee!$S$469&lt;Employee!$F$466,0,Employee!$M$469))))</f>
        <v>0</v>
      </c>
      <c r="DA38" s="253">
        <f>IF(Employee!$F$466&gt;A38,0,IF(Employee!$F$468&lt;A38,0,IF(Employee!$S$471&lt;=A38,0,IF(Employee!$S$470&lt;Employee!$F$466,0,Employee!$M$470))))</f>
        <v>0</v>
      </c>
      <c r="DB38" s="253">
        <f>IF(Employee!$F$466&gt;A38,0,IF(Employee!$F$468&lt;A38,0,IF(Employee!$S$472&lt;=A38,0,IF(Employee!$S$471&lt;Employee!$F$466,0,Employee!$M$471))))</f>
        <v>0</v>
      </c>
      <c r="DC38" s="253">
        <f>IF(Employee!$F$466&gt;A38,0,IF(Employee!$F$468&lt;A38,0,IF(Employee!$S$472&lt;Employee!$F$466,0,Employee!$M$472)))</f>
        <v>0</v>
      </c>
      <c r="DD38" s="253">
        <f t="shared" si="17"/>
        <v>0</v>
      </c>
      <c r="DF38" s="253">
        <f>IF(Employee!$F$492&gt;A38,0,IF(Employee!$F$494&lt;A38,0,IF(Employee!$S$496&lt;=A38,0,IF(Employee!$S$495&lt;Employee!$F$492,0,Employee!$M$495))))</f>
        <v>0</v>
      </c>
      <c r="DG38" s="253">
        <f>IF(Employee!$F$492&gt;A38,0,IF(Employee!$F$494&lt;A38,0,IF(Employee!$S$497&lt;=A38,0,IF(Employee!$S$496&lt;Employee!$F$492,0,Employee!$M$496))))</f>
        <v>0</v>
      </c>
      <c r="DH38" s="253">
        <f>IF(Employee!$F$492&gt;A38,0,IF(Employee!$F$494&lt;A38,0,IF(Employee!$S$498&lt;=A38,0,IF(Employee!$S$497&lt;Employee!$F$492,0,Employee!$M$497))))</f>
        <v>0</v>
      </c>
      <c r="DI38" s="253">
        <f>IF(Employee!$F$492&gt;A38,0,IF(Employee!$F$494&lt;A38,0,IF(Employee!$S$498&lt;Employee!$F$492,0,Employee!$M$498)))</f>
        <v>0</v>
      </c>
      <c r="DJ38" s="253">
        <f t="shared" si="18"/>
        <v>0</v>
      </c>
      <c r="DL38" s="253">
        <f>IF(Employee!$F$518&gt;A38,0,IF(Employee!$F$520&lt;A38,0,IF(Employee!$S$522&lt;=A38,0,IF(Employee!$S$521&lt;Employee!$F$518,0,Employee!$M$521))))</f>
        <v>0</v>
      </c>
      <c r="DM38" s="253">
        <f>IF(Employee!$F$518&gt;A38,0,IF(Employee!$F$520&lt;A38,0,IF(Employee!$S$523&lt;=A38,0,IF(Employee!$S$522&lt;Employee!$F$518,0,Employee!$M$522))))</f>
        <v>0</v>
      </c>
      <c r="DN38" s="253">
        <f>IF(Employee!$F$518&gt;A38,0,IF(Employee!$F$520&lt;A38,0,IF(Employee!$S$524&lt;=A38,0,IF(Employee!$S$523&lt;Employee!$F$518,0,Employee!$M$523))))</f>
        <v>0</v>
      </c>
      <c r="DO38" s="253">
        <f>IF(Employee!$F$518&gt;A38,0,IF(Employee!$F$520&lt;A38,0,IF(Employee!$S$524&lt;Employee!$F$518,0,Employee!$M$524)))</f>
        <v>0</v>
      </c>
      <c r="DP38" s="253">
        <f t="shared" si="19"/>
        <v>0</v>
      </c>
    </row>
    <row r="39" spans="1:120" x14ac:dyDescent="0.2">
      <c r="A39" s="253">
        <v>38</v>
      </c>
      <c r="B39" s="253">
        <f>IF(Employee!$F$24&gt;A39,0,IF(Employee!$F$26&lt;A39,0,IF(Employee!$S$28&lt;=A39,0,IF(Employee!$S$27&lt;Employee!$F$24,0,Employee!$M$27))))</f>
        <v>0</v>
      </c>
      <c r="C39" s="253">
        <f>IF(Employee!$F$24&gt;A39,0,IF(Employee!$F$26&lt;A39,0,IF(Employee!$S$29&lt;=A39,0,IF(Employee!$S$28&lt;Employee!$F$24,0,Employee!$M$28))))</f>
        <v>0</v>
      </c>
      <c r="D39" s="253">
        <f>IF(Employee!$F$24&gt;A39,0,IF(Employee!$F$26&lt;A39,0,IF(Employee!$S$30&lt;=A39,0,IF(Employee!$S$29&lt;Employee!$F$24,0,Employee!$M$29))))</f>
        <v>0</v>
      </c>
      <c r="E39" s="253">
        <f>IF(Employee!$F$24&gt;A39,0,IF(Employee!$F$26&lt;A39,0,IF(Employee!$S$30&lt;Employee!$F$24,0,Employee!$M$30)))</f>
        <v>0</v>
      </c>
      <c r="F39" s="253">
        <f t="shared" si="0"/>
        <v>0</v>
      </c>
      <c r="H39" s="253">
        <f>IF(Employee!$F$50&gt;A39,0,IF(Employee!$F$52&lt;A39,0,IF(Employee!$S$54&lt;=A39,0,IF(Employee!$S$53&lt;Employee!$F$50,0,Employee!$M$53))))</f>
        <v>0</v>
      </c>
      <c r="I39" s="253">
        <f>IF(Employee!$F$50&gt;A39,0,IF(Employee!$F$52&lt;A39,0,IF(Employee!$S$55&lt;=A39,0,IF(Employee!$S$54&lt;Employee!$F$50,0,Employee!$M$54))))</f>
        <v>0</v>
      </c>
      <c r="J39" s="253">
        <f>IF(Employee!$F$50&gt;A39,0,IF(Employee!$F$52&lt;A39,0,IF(Employee!$S$56&lt;=A39,0,IF(Employee!$S$55&lt;Employee!$F$50,0,Employee!$M$55))))</f>
        <v>0</v>
      </c>
      <c r="K39" s="253">
        <f>IF(Employee!$F$50&gt;A39,0,IF(Employee!$F$52&lt;A39,0,IF(Employee!$S$56&lt;Employee!$F$50,0,Employee!$M$56)))</f>
        <v>0</v>
      </c>
      <c r="L39" s="253">
        <f t="shared" si="1"/>
        <v>0</v>
      </c>
      <c r="N39" s="253">
        <f>IF(Employee!$F$76&gt;A39,0,IF(Employee!$F$78&lt;A39,0,IF(Employee!$S$80&lt;=A39,0,IF(Employee!$S$79&lt;Employee!$F$76,0,Employee!$M$79))))</f>
        <v>0</v>
      </c>
      <c r="O39" s="253">
        <f>IF(Employee!$F$76&gt;A39,0,IF(Employee!$F$78&lt;A39,0,IF(Employee!$S$81&lt;=A39,0,IF(Employee!$S$80&lt;Employee!$F$76,0,Employee!$M$80))))</f>
        <v>0</v>
      </c>
      <c r="P39" s="253">
        <f>IF(Employee!$F$76&gt;A39,0,IF(Employee!$F$78&lt;A39,0,IF(Employee!$S$82&lt;=A39,0,IF(Employee!$S$81&lt;Employee!$F$76,0,Employee!$M$81))))</f>
        <v>0</v>
      </c>
      <c r="Q39" s="253">
        <f>IF(Employee!$F$76&gt;A39,0,IF(Employee!$F$78&lt;A39,0,IF(Employee!$S$82&lt;Employee!$F$76,0,Employee!$M$82)))</f>
        <v>0</v>
      </c>
      <c r="R39" s="253">
        <f t="shared" si="2"/>
        <v>0</v>
      </c>
      <c r="T39" s="253">
        <f>IF(Employee!$F$102&gt;A39,0,IF(Employee!$F$104&lt;A39,0,IF(Employee!$S$106&lt;=A39,0,IF(Employee!$S$105&lt;Employee!$F$102,0,Employee!$M$105))))</f>
        <v>0</v>
      </c>
      <c r="U39" s="253">
        <f>IF(Employee!$F$102&gt;A39,0,IF(Employee!$F$104&lt;A39,0,IF(Employee!$S$107&lt;=A39,0,IF(Employee!$S$106&lt;Employee!$F$102,0,Employee!$M$106))))</f>
        <v>0</v>
      </c>
      <c r="V39" s="253">
        <f>IF(Employee!$F$102&gt;A39,0,IF(Employee!$F$104&lt;A39,0,IF(Employee!$S$108&lt;=A39,0,IF(Employee!$S$107&lt;Employee!$F$102,0,Employee!$M$107))))</f>
        <v>0</v>
      </c>
      <c r="W39" s="253">
        <f>IF(Employee!$F$102&gt;A39,0,IF(Employee!$F$104&lt;A39,0,IF(Employee!$S$108&lt;Employee!$F$102,0,Employee!$M$108)))</f>
        <v>0</v>
      </c>
      <c r="X39" s="253">
        <f t="shared" si="3"/>
        <v>0</v>
      </c>
      <c r="Z39" s="253">
        <f>IF(Employee!$F$128&gt;A39,0,IF(Employee!$F$130&lt;A39,0,IF(Employee!$S$132&lt;=A39,0,IF(Employee!$S$131&lt;Employee!$F$128,0,Employee!$M$131))))</f>
        <v>0</v>
      </c>
      <c r="AA39" s="253">
        <f>IF(Employee!$F$128&gt;A39,0,IF(Employee!$F$130&lt;A39,0,IF(Employee!$S$133&lt;=A39,0,IF(Employee!$S$132&lt;Employee!$F$128,0,Employee!$M$132))))</f>
        <v>0</v>
      </c>
      <c r="AB39" s="253">
        <f>IF(Employee!$F$128&gt;A39,0,IF(Employee!$F$130&lt;A39,0,IF(Employee!$S$134&lt;=A39,0,IF(Employee!$S$133&lt;Employee!$F$128,0,Employee!$M$133))))</f>
        <v>0</v>
      </c>
      <c r="AC39" s="253">
        <f>IF(Employee!$F$128&gt;A39,0,IF(Employee!$F$130&lt;A39,0,IF(Employee!$S$134&lt;Employee!$F$128,0,Employee!$M$134)))</f>
        <v>0</v>
      </c>
      <c r="AD39" s="253">
        <f t="shared" si="4"/>
        <v>0</v>
      </c>
      <c r="AF39" s="253">
        <f>IF(Employee!$F$154&gt;A39,0,IF(Employee!$F$156&lt;A39,0,IF(Employee!$S$158&lt;=A39,0,IF(Employee!$S$157&lt;Employee!$F$154,0,Employee!$M$157))))</f>
        <v>0</v>
      </c>
      <c r="AG39" s="253">
        <f>IF(Employee!$F$154&gt;A39,0,IF(Employee!$F$156&lt;A39,0,IF(Employee!$S$159&lt;=A39,0,IF(Employee!$S$158&lt;Employee!$F$154,0,Employee!$M$158))))</f>
        <v>0</v>
      </c>
      <c r="AH39" s="253">
        <f>IF(Employee!$F$154&gt;A39,0,IF(Employee!$F$156&lt;A39,0,IF(Employee!$S$160&lt;=A39,0,IF(Employee!$S$159&lt;Employee!$F$154,0,Employee!$M$159))))</f>
        <v>0</v>
      </c>
      <c r="AI39" s="253">
        <f>IF(Employee!$F$154&gt;A39,0,IF(Employee!$F$156&lt;A39,0,IF(Employee!$S$160&lt;Employee!$F$154,0,Employee!$M$160)))</f>
        <v>0</v>
      </c>
      <c r="AJ39" s="253">
        <f t="shared" si="5"/>
        <v>0</v>
      </c>
      <c r="AL39" s="253">
        <f>IF(Employee!$F$180&gt;A39,0,IF(Employee!$F$182&lt;A39,0,IF(Employee!$S$184&lt;=A39,0,IF(Employee!$S$183&lt;Employee!$F$180,0,Employee!$M$183))))</f>
        <v>0</v>
      </c>
      <c r="AM39" s="253">
        <f>IF(Employee!$F$180&gt;A39,0,IF(Employee!$F$182&lt;A39,0,IF(Employee!$S$185&lt;=A39,0,IF(Employee!$S$184&lt;Employee!$F$180,0,Employee!$M$184))))</f>
        <v>0</v>
      </c>
      <c r="AN39" s="253">
        <f>IF(Employee!$F$180&gt;A39,0,IF(Employee!$F$182&lt;A39,0,IF(Employee!$S$186&lt;=A39,0,IF(Employee!$S$185&lt;Employee!$F$180,0,Employee!$M$185))))</f>
        <v>0</v>
      </c>
      <c r="AO39" s="253">
        <f>IF(Employee!$F$180&gt;A39,0,IF(Employee!$F$182&lt;A39,0,IF(Employee!$S$186&lt;Employee!$F$180,0,Employee!$M$186)))</f>
        <v>0</v>
      </c>
      <c r="AP39" s="253">
        <f t="shared" si="6"/>
        <v>0</v>
      </c>
      <c r="AR39" s="253">
        <f>IF(Employee!$F$206&gt;A39,0,IF(Employee!$F$208&lt;A39,0,IF(Employee!$S$210&lt;=A39,0,IF(Employee!$S$209&lt;Employee!$F$206,0,Employee!$M$209))))</f>
        <v>0</v>
      </c>
      <c r="AS39" s="253">
        <f>IF(Employee!$F$206&gt;A39,0,IF(Employee!$F$208&lt;A39,0,IF(Employee!$S$211&lt;=A39,0,IF(Employee!$S$210&lt;Employee!$F$206,0,Employee!$M$210))))</f>
        <v>0</v>
      </c>
      <c r="AT39" s="253">
        <f>IF(Employee!$F$206&gt;A39,0,IF(Employee!$F$208&lt;A39,0,IF(Employee!$S$212&lt;=A39,0,IF(Employee!$S$211&lt;Employee!$F$206,0,Employee!$M$211))))</f>
        <v>0</v>
      </c>
      <c r="AU39" s="253">
        <f>IF(Employee!$F$206&gt;A39,0,IF(Employee!$F$208&lt;A39,0,IF(Employee!$S$212&lt;Employee!$F$206,0,Employee!$M$212)))</f>
        <v>0</v>
      </c>
      <c r="AV39" s="253">
        <f t="shared" si="7"/>
        <v>0</v>
      </c>
      <c r="AX39" s="253">
        <f>IF(Employee!$F$232&gt;A39,0,IF(Employee!$F$234&lt;A39,0,IF(Employee!$S$236&lt;=A39,0,IF(Employee!$S$235&lt;Employee!$F$232,0,Employee!$M$235))))</f>
        <v>0</v>
      </c>
      <c r="AY39" s="253">
        <f>IF(Employee!$F$232&gt;A39,0,IF(Employee!$F$234&lt;A39,0,IF(Employee!$S$237&lt;=A39,0,IF(Employee!$S$236&lt;Employee!$F$232,0,Employee!$M$236))))</f>
        <v>0</v>
      </c>
      <c r="AZ39" s="253">
        <f>IF(Employee!$F$232&gt;A39,0,IF(Employee!$F$234&lt;A39,0,IF(Employee!$S$238&lt;=A39,0,IF(Employee!$S$237&lt;Employee!$F$232,0,Employee!$M$237))))</f>
        <v>0</v>
      </c>
      <c r="BA39" s="253">
        <f>IF(Employee!$F$232&gt;A39,0,IF(Employee!$F$234&lt;A39,0,IF(Employee!$S$238&lt;Employee!$F$232,0,Employee!$M$238)))</f>
        <v>0</v>
      </c>
      <c r="BB39" s="253">
        <f t="shared" si="8"/>
        <v>0</v>
      </c>
      <c r="BD39" s="253">
        <f>IF(Employee!$F$258&gt;A39,0,IF(Employee!$F$260&lt;A39,0,IF(Employee!$S$262&lt;=A39,0,IF(Employee!$S$261&lt;Employee!$F$258,0,Employee!$M$261))))</f>
        <v>0</v>
      </c>
      <c r="BE39" s="253">
        <f>IF(Employee!$F$258&gt;A39,0,IF(Employee!$F$260&lt;A39,0,IF(Employee!$S$263&lt;=A39,0,IF(Employee!$S$262&lt;Employee!$F$258,0,Employee!$M$262))))</f>
        <v>0</v>
      </c>
      <c r="BF39" s="253">
        <f>IF(Employee!$F$258&gt;A39,0,IF(Employee!$F$260&lt;A39,0,IF(Employee!$S$264&lt;=A39,0,IF(Employee!$S$263&lt;Employee!$F$258,0,Employee!$M$263))))</f>
        <v>0</v>
      </c>
      <c r="BG39" s="253">
        <f>IF(Employee!$F$258&gt;A39,0,IF(Employee!$F$260&lt;A39,0,IF(Employee!$S$264&lt;Employee!$F$258,0,Employee!$M$264)))</f>
        <v>0</v>
      </c>
      <c r="BH39" s="253">
        <f t="shared" si="9"/>
        <v>0</v>
      </c>
      <c r="BJ39" s="253">
        <f>IF(Employee!$F$284&gt;A39,0,IF(Employee!$F$286&lt;A39,0,IF(Employee!$S$288&lt;=A39,0,IF(Employee!$S$287&lt;Employee!$F$284,0,Employee!$M$287))))</f>
        <v>0</v>
      </c>
      <c r="BK39" s="253">
        <f>IF(Employee!$F$284&gt;A39,0,IF(Employee!$F$286&lt;A39,0,IF(Employee!$S$289&lt;=A39,0,IF(Employee!$S$288&lt;Employee!$F$284,0,Employee!$M$288))))</f>
        <v>0</v>
      </c>
      <c r="BL39" s="253">
        <f>IF(Employee!$F$284&gt;A39,0,IF(Employee!$F$286&lt;A39,0,IF(Employee!$S$290&lt;=A39,0,IF(Employee!$S$289&lt;Employee!$F$284,0,Employee!$M$289))))</f>
        <v>0</v>
      </c>
      <c r="BM39" s="253">
        <f>IF(Employee!$F$284&gt;A39,0,IF(Employee!$F$286&lt;A39,0,IF(Employee!$S$290&lt;Employee!$F$284,0,Employee!$M$290)))</f>
        <v>0</v>
      </c>
      <c r="BN39" s="253">
        <f t="shared" si="10"/>
        <v>0</v>
      </c>
      <c r="BP39" s="253">
        <f>IF(Employee!$F$310&gt;A39,0,IF(Employee!$F$312&lt;A39,0,IF(Employee!$S$314&lt;=A39,0,IF(Employee!$S$313&lt;Employee!$F$310,0,Employee!$M$313))))</f>
        <v>0</v>
      </c>
      <c r="BQ39" s="253">
        <f>IF(Employee!$F$310&gt;A39,0,IF(Employee!$F$312&lt;A39,0,IF(Employee!$S$315&lt;=A39,0,IF(Employee!$S$314&lt;Employee!$F$310,0,Employee!$M$314))))</f>
        <v>0</v>
      </c>
      <c r="BR39" s="253">
        <f>IF(Employee!$F$310&gt;A39,0,IF(Employee!$F$312&lt;A39,0,IF(Employee!$S$316&lt;=A39,0,IF(Employee!$S$315&lt;Employee!$F$310,0,Employee!$M$315))))</f>
        <v>0</v>
      </c>
      <c r="BS39" s="253">
        <f>IF(Employee!$F$310&gt;A39,0,IF(Employee!$F$312&lt;A39,0,IF(Employee!$S$316&lt;Employee!$F$310,0,Employee!$M$316)))</f>
        <v>0</v>
      </c>
      <c r="BT39" s="253">
        <f t="shared" si="11"/>
        <v>0</v>
      </c>
      <c r="BV39" s="253">
        <f>IF(Employee!$F$336&gt;A39,0,IF(Employee!$F$338&lt;A39,0,IF(Employee!$S$340&lt;=A39,0,IF(Employee!$S$339&lt;Employee!$F$336,0,Employee!$M$339))))</f>
        <v>0</v>
      </c>
      <c r="BW39" s="253">
        <f>IF(Employee!$F$336&gt;A39,0,IF(Employee!$F$338&lt;A39,0,IF(Employee!$S$341&lt;=A39,0,IF(Employee!$S$340&lt;Employee!$F$336,0,Employee!$M$340))))</f>
        <v>0</v>
      </c>
      <c r="BX39" s="253">
        <f>IF(Employee!$F$336&gt;A39,0,IF(Employee!$F$338&lt;A39,0,IF(Employee!$S$342&lt;=A39,0,IF(Employee!$S$341&lt;Employee!$F$336,0,Employee!$M$341))))</f>
        <v>0</v>
      </c>
      <c r="BY39" s="253">
        <f>IF(Employee!$F$336&gt;A39,0,IF(Employee!$F$338&lt;A39,0,IF(Employee!$S$342&lt;Employee!$F$336,0,Employee!$M$342)))</f>
        <v>0</v>
      </c>
      <c r="BZ39" s="253">
        <f t="shared" si="12"/>
        <v>0</v>
      </c>
      <c r="CB39" s="253">
        <f>IF(Employee!$F$362&gt;A39,0,IF(Employee!$F$364&lt;A39,0,IF(Employee!$S$366&lt;=A39,0,IF(Employee!$S$365&lt;Employee!$F$362,0,Employee!$M$365))))</f>
        <v>0</v>
      </c>
      <c r="CC39" s="253">
        <f>IF(Employee!$F$362&gt;A39,0,IF(Employee!$F$364&lt;A39,0,IF(Employee!$S$367&lt;=A39,0,IF(Employee!$S$366&lt;Employee!$F$362,0,Employee!$M$366))))</f>
        <v>0</v>
      </c>
      <c r="CD39" s="253">
        <f>IF(Employee!$F$362&gt;A39,0,IF(Employee!$F$364&lt;A39,0,IF(Employee!$S$368&lt;=A39,0,IF(Employee!$S$367&lt;Employee!$F$362,0,Employee!$M$367))))</f>
        <v>0</v>
      </c>
      <c r="CE39" s="253">
        <f>IF(Employee!$F$362&gt;A39,0,IF(Employee!$F$364&lt;A39,0,IF(Employee!$S$368&lt;Employee!$F$362,0,Employee!$M$368)))</f>
        <v>0</v>
      </c>
      <c r="CF39" s="253">
        <f t="shared" si="13"/>
        <v>0</v>
      </c>
      <c r="CH39" s="253">
        <f>IF(Employee!$F$388&gt;A39,0,IF(Employee!$F$390&lt;A39,0,IF(Employee!$S$392&lt;=A39,0,IF(Employee!$S$391&lt;Employee!$F$388,0,Employee!$M$391))))</f>
        <v>0</v>
      </c>
      <c r="CI39" s="253">
        <f>IF(Employee!$F$388&gt;A39,0,IF(Employee!$F$390&lt;A39,0,IF(Employee!$S$393&lt;=A39,0,IF(Employee!$S$392&lt;Employee!$F$388,0,Employee!$M$392))))</f>
        <v>0</v>
      </c>
      <c r="CJ39" s="253">
        <f>IF(Employee!$F$388&gt;A39,0,IF(Employee!$F$390&lt;A39,0,IF(Employee!$S$394&lt;=A39,0,IF(Employee!$S$393&lt;Employee!$F$388,0,Employee!$M$393))))</f>
        <v>0</v>
      </c>
      <c r="CK39" s="253">
        <f>IF(Employee!$F$388&gt;A39,0,IF(Employee!$F$390&lt;A39,0,IF(Employee!$S$394&lt;Employee!$F$388,0,Employee!$M$394)))</f>
        <v>0</v>
      </c>
      <c r="CL39" s="253">
        <f t="shared" si="14"/>
        <v>0</v>
      </c>
      <c r="CN39" s="253">
        <f>IF(Employee!$F$414&gt;A39,0,IF(Employee!$F$416&lt;A39,0,IF(Employee!$S$418&lt;=A39,0,IF(Employee!$S$417&lt;Employee!$F$414,0,Employee!$M$417))))</f>
        <v>0</v>
      </c>
      <c r="CO39" s="253">
        <f>IF(Employee!$F$414&gt;A39,0,IF(Employee!$F$416&lt;A39,0,IF(Employee!$S$419&lt;=A39,0,IF(Employee!$S$418&lt;Employee!$F$414,0,Employee!$M$418))))</f>
        <v>0</v>
      </c>
      <c r="CP39" s="253">
        <f>IF(Employee!$F$414&gt;A39,0,IF(Employee!$F$416&lt;A39,0,IF(Employee!$S$420&lt;=A39,0,IF(Employee!$S$419&lt;Employee!$F$414,0,Employee!$M$419))))</f>
        <v>0</v>
      </c>
      <c r="CQ39" s="253">
        <f>IF(Employee!$F$414&gt;A39,0,IF(Employee!$F$416&lt;A39,0,IF(Employee!$S$420&lt;Employee!$F$414,0,Employee!$M$420)))</f>
        <v>0</v>
      </c>
      <c r="CR39" s="253">
        <f t="shared" si="15"/>
        <v>0</v>
      </c>
      <c r="CT39" s="253">
        <f>IF(Employee!$F$440&gt;A39,0,IF(Employee!$F$442&lt;A39,0,IF(Employee!$S$444&lt;=A39,0,IF(Employee!$S$443&lt;Employee!$F$440,0,Employee!$M$443))))</f>
        <v>0</v>
      </c>
      <c r="CU39" s="253">
        <f>IF(Employee!$F$440&gt;A39,0,IF(Employee!$F$442&lt;A39,0,IF(Employee!$S$445&lt;=A39,0,IF(Employee!$S$444&lt;Employee!$F$440,0,Employee!$M$444))))</f>
        <v>0</v>
      </c>
      <c r="CV39" s="253">
        <f>IF(Employee!$F$440&gt;A39,0,IF(Employee!$F$442&lt;A39,0,IF(Employee!$S$446&lt;=A39,0,IF(Employee!$S$445&lt;Employee!$F$440,0,Employee!$M$445))))</f>
        <v>0</v>
      </c>
      <c r="CW39" s="253">
        <f>IF(Employee!$F$440&gt;A39,0,IF(Employee!$F$442&lt;A39,0,IF(Employee!$S$446&lt;Employee!$F$440,0,Employee!$M$446)))</f>
        <v>0</v>
      </c>
      <c r="CX39" s="253">
        <f t="shared" si="16"/>
        <v>0</v>
      </c>
      <c r="CZ39" s="253">
        <f>IF(Employee!$F$466&gt;A39,0,IF(Employee!$F$468&lt;A39,0,IF(Employee!$S$470&lt;=A39,0,IF(Employee!$S$469&lt;Employee!$F$466,0,Employee!$M$469))))</f>
        <v>0</v>
      </c>
      <c r="DA39" s="253">
        <f>IF(Employee!$F$466&gt;A39,0,IF(Employee!$F$468&lt;A39,0,IF(Employee!$S$471&lt;=A39,0,IF(Employee!$S$470&lt;Employee!$F$466,0,Employee!$M$470))))</f>
        <v>0</v>
      </c>
      <c r="DB39" s="253">
        <f>IF(Employee!$F$466&gt;A39,0,IF(Employee!$F$468&lt;A39,0,IF(Employee!$S$472&lt;=A39,0,IF(Employee!$S$471&lt;Employee!$F$466,0,Employee!$M$471))))</f>
        <v>0</v>
      </c>
      <c r="DC39" s="253">
        <f>IF(Employee!$F$466&gt;A39,0,IF(Employee!$F$468&lt;A39,0,IF(Employee!$S$472&lt;Employee!$F$466,0,Employee!$M$472)))</f>
        <v>0</v>
      </c>
      <c r="DD39" s="253">
        <f t="shared" si="17"/>
        <v>0</v>
      </c>
      <c r="DF39" s="253">
        <f>IF(Employee!$F$492&gt;A39,0,IF(Employee!$F$494&lt;A39,0,IF(Employee!$S$496&lt;=A39,0,IF(Employee!$S$495&lt;Employee!$F$492,0,Employee!$M$495))))</f>
        <v>0</v>
      </c>
      <c r="DG39" s="253">
        <f>IF(Employee!$F$492&gt;A39,0,IF(Employee!$F$494&lt;A39,0,IF(Employee!$S$497&lt;=A39,0,IF(Employee!$S$496&lt;Employee!$F$492,0,Employee!$M$496))))</f>
        <v>0</v>
      </c>
      <c r="DH39" s="253">
        <f>IF(Employee!$F$492&gt;A39,0,IF(Employee!$F$494&lt;A39,0,IF(Employee!$S$498&lt;=A39,0,IF(Employee!$S$497&lt;Employee!$F$492,0,Employee!$M$497))))</f>
        <v>0</v>
      </c>
      <c r="DI39" s="253">
        <f>IF(Employee!$F$492&gt;A39,0,IF(Employee!$F$494&lt;A39,0,IF(Employee!$S$498&lt;Employee!$F$492,0,Employee!$M$498)))</f>
        <v>0</v>
      </c>
      <c r="DJ39" s="253">
        <f t="shared" si="18"/>
        <v>0</v>
      </c>
      <c r="DL39" s="253">
        <f>IF(Employee!$F$518&gt;A39,0,IF(Employee!$F$520&lt;A39,0,IF(Employee!$S$522&lt;=A39,0,IF(Employee!$S$521&lt;Employee!$F$518,0,Employee!$M$521))))</f>
        <v>0</v>
      </c>
      <c r="DM39" s="253">
        <f>IF(Employee!$F$518&gt;A39,0,IF(Employee!$F$520&lt;A39,0,IF(Employee!$S$523&lt;=A39,0,IF(Employee!$S$522&lt;Employee!$F$518,0,Employee!$M$522))))</f>
        <v>0</v>
      </c>
      <c r="DN39" s="253">
        <f>IF(Employee!$F$518&gt;A39,0,IF(Employee!$F$520&lt;A39,0,IF(Employee!$S$524&lt;=A39,0,IF(Employee!$S$523&lt;Employee!$F$518,0,Employee!$M$523))))</f>
        <v>0</v>
      </c>
      <c r="DO39" s="253">
        <f>IF(Employee!$F$518&gt;A39,0,IF(Employee!$F$520&lt;A39,0,IF(Employee!$S$524&lt;Employee!$F$518,0,Employee!$M$524)))</f>
        <v>0</v>
      </c>
      <c r="DP39" s="253">
        <f t="shared" si="19"/>
        <v>0</v>
      </c>
    </row>
    <row r="40" spans="1:120" x14ac:dyDescent="0.2">
      <c r="A40" s="253">
        <v>39</v>
      </c>
      <c r="B40" s="253">
        <f>IF(Employee!$F$24&gt;A40,0,IF(Employee!$F$26&lt;A40,0,IF(Employee!$S$28&lt;=A40,0,IF(Employee!$S$27&lt;Employee!$F$24,0,Employee!$M$27))))</f>
        <v>0</v>
      </c>
      <c r="C40" s="253">
        <f>IF(Employee!$F$24&gt;A40,0,IF(Employee!$F$26&lt;A40,0,IF(Employee!$S$29&lt;=A40,0,IF(Employee!$S$28&lt;Employee!$F$24,0,Employee!$M$28))))</f>
        <v>0</v>
      </c>
      <c r="D40" s="253">
        <f>IF(Employee!$F$24&gt;A40,0,IF(Employee!$F$26&lt;A40,0,IF(Employee!$S$30&lt;=A40,0,IF(Employee!$S$29&lt;Employee!$F$24,0,Employee!$M$29))))</f>
        <v>0</v>
      </c>
      <c r="E40" s="253">
        <f>IF(Employee!$F$24&gt;A40,0,IF(Employee!$F$26&lt;A40,0,IF(Employee!$S$30&lt;Employee!$F$24,0,Employee!$M$30)))</f>
        <v>0</v>
      </c>
      <c r="F40" s="253">
        <f t="shared" si="0"/>
        <v>0</v>
      </c>
      <c r="H40" s="253">
        <f>IF(Employee!$F$50&gt;A40,0,IF(Employee!$F$52&lt;A40,0,IF(Employee!$S$54&lt;=A40,0,IF(Employee!$S$53&lt;Employee!$F$50,0,Employee!$M$53))))</f>
        <v>0</v>
      </c>
      <c r="I40" s="253">
        <f>IF(Employee!$F$50&gt;A40,0,IF(Employee!$F$52&lt;A40,0,IF(Employee!$S$55&lt;=A40,0,IF(Employee!$S$54&lt;Employee!$F$50,0,Employee!$M$54))))</f>
        <v>0</v>
      </c>
      <c r="J40" s="253">
        <f>IF(Employee!$F$50&gt;A40,0,IF(Employee!$F$52&lt;A40,0,IF(Employee!$S$56&lt;=A40,0,IF(Employee!$S$55&lt;Employee!$F$50,0,Employee!$M$55))))</f>
        <v>0</v>
      </c>
      <c r="K40" s="253">
        <f>IF(Employee!$F$50&gt;A40,0,IF(Employee!$F$52&lt;A40,0,IF(Employee!$S$56&lt;Employee!$F$50,0,Employee!$M$56)))</f>
        <v>0</v>
      </c>
      <c r="L40" s="253">
        <f t="shared" si="1"/>
        <v>0</v>
      </c>
      <c r="N40" s="253">
        <f>IF(Employee!$F$76&gt;A40,0,IF(Employee!$F$78&lt;A40,0,IF(Employee!$S$80&lt;=A40,0,IF(Employee!$S$79&lt;Employee!$F$76,0,Employee!$M$79))))</f>
        <v>0</v>
      </c>
      <c r="O40" s="253">
        <f>IF(Employee!$F$76&gt;A40,0,IF(Employee!$F$78&lt;A40,0,IF(Employee!$S$81&lt;=A40,0,IF(Employee!$S$80&lt;Employee!$F$76,0,Employee!$M$80))))</f>
        <v>0</v>
      </c>
      <c r="P40" s="253">
        <f>IF(Employee!$F$76&gt;A40,0,IF(Employee!$F$78&lt;A40,0,IF(Employee!$S$82&lt;=A40,0,IF(Employee!$S$81&lt;Employee!$F$76,0,Employee!$M$81))))</f>
        <v>0</v>
      </c>
      <c r="Q40" s="253">
        <f>IF(Employee!$F$76&gt;A40,0,IF(Employee!$F$78&lt;A40,0,IF(Employee!$S$82&lt;Employee!$F$76,0,Employee!$M$82)))</f>
        <v>0</v>
      </c>
      <c r="R40" s="253">
        <f t="shared" si="2"/>
        <v>0</v>
      </c>
      <c r="T40" s="253">
        <f>IF(Employee!$F$102&gt;A40,0,IF(Employee!$F$104&lt;A40,0,IF(Employee!$S$106&lt;=A40,0,IF(Employee!$S$105&lt;Employee!$F$102,0,Employee!$M$105))))</f>
        <v>0</v>
      </c>
      <c r="U40" s="253">
        <f>IF(Employee!$F$102&gt;A40,0,IF(Employee!$F$104&lt;A40,0,IF(Employee!$S$107&lt;=A40,0,IF(Employee!$S$106&lt;Employee!$F$102,0,Employee!$M$106))))</f>
        <v>0</v>
      </c>
      <c r="V40" s="253">
        <f>IF(Employee!$F$102&gt;A40,0,IF(Employee!$F$104&lt;A40,0,IF(Employee!$S$108&lt;=A40,0,IF(Employee!$S$107&lt;Employee!$F$102,0,Employee!$M$107))))</f>
        <v>0</v>
      </c>
      <c r="W40" s="253">
        <f>IF(Employee!$F$102&gt;A40,0,IF(Employee!$F$104&lt;A40,0,IF(Employee!$S$108&lt;Employee!$F$102,0,Employee!$M$108)))</f>
        <v>0</v>
      </c>
      <c r="X40" s="253">
        <f t="shared" si="3"/>
        <v>0</v>
      </c>
      <c r="Z40" s="253">
        <f>IF(Employee!$F$128&gt;A40,0,IF(Employee!$F$130&lt;A40,0,IF(Employee!$S$132&lt;=A40,0,IF(Employee!$S$131&lt;Employee!$F$128,0,Employee!$M$131))))</f>
        <v>0</v>
      </c>
      <c r="AA40" s="253">
        <f>IF(Employee!$F$128&gt;A40,0,IF(Employee!$F$130&lt;A40,0,IF(Employee!$S$133&lt;=A40,0,IF(Employee!$S$132&lt;Employee!$F$128,0,Employee!$M$132))))</f>
        <v>0</v>
      </c>
      <c r="AB40" s="253">
        <f>IF(Employee!$F$128&gt;A40,0,IF(Employee!$F$130&lt;A40,0,IF(Employee!$S$134&lt;=A40,0,IF(Employee!$S$133&lt;Employee!$F$128,0,Employee!$M$133))))</f>
        <v>0</v>
      </c>
      <c r="AC40" s="253">
        <f>IF(Employee!$F$128&gt;A40,0,IF(Employee!$F$130&lt;A40,0,IF(Employee!$S$134&lt;Employee!$F$128,0,Employee!$M$134)))</f>
        <v>0</v>
      </c>
      <c r="AD40" s="253">
        <f t="shared" si="4"/>
        <v>0</v>
      </c>
      <c r="AF40" s="253">
        <f>IF(Employee!$F$154&gt;A40,0,IF(Employee!$F$156&lt;A40,0,IF(Employee!$S$158&lt;=A40,0,IF(Employee!$S$157&lt;Employee!$F$154,0,Employee!$M$157))))</f>
        <v>0</v>
      </c>
      <c r="AG40" s="253">
        <f>IF(Employee!$F$154&gt;A40,0,IF(Employee!$F$156&lt;A40,0,IF(Employee!$S$159&lt;=A40,0,IF(Employee!$S$158&lt;Employee!$F$154,0,Employee!$M$158))))</f>
        <v>0</v>
      </c>
      <c r="AH40" s="253">
        <f>IF(Employee!$F$154&gt;A40,0,IF(Employee!$F$156&lt;A40,0,IF(Employee!$S$160&lt;=A40,0,IF(Employee!$S$159&lt;Employee!$F$154,0,Employee!$M$159))))</f>
        <v>0</v>
      </c>
      <c r="AI40" s="253">
        <f>IF(Employee!$F$154&gt;A40,0,IF(Employee!$F$156&lt;A40,0,IF(Employee!$S$160&lt;Employee!$F$154,0,Employee!$M$160)))</f>
        <v>0</v>
      </c>
      <c r="AJ40" s="253">
        <f t="shared" si="5"/>
        <v>0</v>
      </c>
      <c r="AL40" s="253">
        <f>IF(Employee!$F$180&gt;A40,0,IF(Employee!$F$182&lt;A40,0,IF(Employee!$S$184&lt;=A40,0,IF(Employee!$S$183&lt;Employee!$F$180,0,Employee!$M$183))))</f>
        <v>0</v>
      </c>
      <c r="AM40" s="253">
        <f>IF(Employee!$F$180&gt;A40,0,IF(Employee!$F$182&lt;A40,0,IF(Employee!$S$185&lt;=A40,0,IF(Employee!$S$184&lt;Employee!$F$180,0,Employee!$M$184))))</f>
        <v>0</v>
      </c>
      <c r="AN40" s="253">
        <f>IF(Employee!$F$180&gt;A40,0,IF(Employee!$F$182&lt;A40,0,IF(Employee!$S$186&lt;=A40,0,IF(Employee!$S$185&lt;Employee!$F$180,0,Employee!$M$185))))</f>
        <v>0</v>
      </c>
      <c r="AO40" s="253">
        <f>IF(Employee!$F$180&gt;A40,0,IF(Employee!$F$182&lt;A40,0,IF(Employee!$S$186&lt;Employee!$F$180,0,Employee!$M$186)))</f>
        <v>0</v>
      </c>
      <c r="AP40" s="253">
        <f t="shared" si="6"/>
        <v>0</v>
      </c>
      <c r="AR40" s="253">
        <f>IF(Employee!$F$206&gt;A40,0,IF(Employee!$F$208&lt;A40,0,IF(Employee!$S$210&lt;=A40,0,IF(Employee!$S$209&lt;Employee!$F$206,0,Employee!$M$209))))</f>
        <v>0</v>
      </c>
      <c r="AS40" s="253">
        <f>IF(Employee!$F$206&gt;A40,0,IF(Employee!$F$208&lt;A40,0,IF(Employee!$S$211&lt;=A40,0,IF(Employee!$S$210&lt;Employee!$F$206,0,Employee!$M$210))))</f>
        <v>0</v>
      </c>
      <c r="AT40" s="253">
        <f>IF(Employee!$F$206&gt;A40,0,IF(Employee!$F$208&lt;A40,0,IF(Employee!$S$212&lt;=A40,0,IF(Employee!$S$211&lt;Employee!$F$206,0,Employee!$M$211))))</f>
        <v>0</v>
      </c>
      <c r="AU40" s="253">
        <f>IF(Employee!$F$206&gt;A40,0,IF(Employee!$F$208&lt;A40,0,IF(Employee!$S$212&lt;Employee!$F$206,0,Employee!$M$212)))</f>
        <v>0</v>
      </c>
      <c r="AV40" s="253">
        <f t="shared" si="7"/>
        <v>0</v>
      </c>
      <c r="AX40" s="253">
        <f>IF(Employee!$F$232&gt;A40,0,IF(Employee!$F$234&lt;A40,0,IF(Employee!$S$236&lt;=A40,0,IF(Employee!$S$235&lt;Employee!$F$232,0,Employee!$M$235))))</f>
        <v>0</v>
      </c>
      <c r="AY40" s="253">
        <f>IF(Employee!$F$232&gt;A40,0,IF(Employee!$F$234&lt;A40,0,IF(Employee!$S$237&lt;=A40,0,IF(Employee!$S$236&lt;Employee!$F$232,0,Employee!$M$236))))</f>
        <v>0</v>
      </c>
      <c r="AZ40" s="253">
        <f>IF(Employee!$F$232&gt;A40,0,IF(Employee!$F$234&lt;A40,0,IF(Employee!$S$238&lt;=A40,0,IF(Employee!$S$237&lt;Employee!$F$232,0,Employee!$M$237))))</f>
        <v>0</v>
      </c>
      <c r="BA40" s="253">
        <f>IF(Employee!$F$232&gt;A40,0,IF(Employee!$F$234&lt;A40,0,IF(Employee!$S$238&lt;Employee!$F$232,0,Employee!$M$238)))</f>
        <v>0</v>
      </c>
      <c r="BB40" s="253">
        <f t="shared" si="8"/>
        <v>0</v>
      </c>
      <c r="BD40" s="253">
        <f>IF(Employee!$F$258&gt;A40,0,IF(Employee!$F$260&lt;A40,0,IF(Employee!$S$262&lt;=A40,0,IF(Employee!$S$261&lt;Employee!$F$258,0,Employee!$M$261))))</f>
        <v>0</v>
      </c>
      <c r="BE40" s="253">
        <f>IF(Employee!$F$258&gt;A40,0,IF(Employee!$F$260&lt;A40,0,IF(Employee!$S$263&lt;=A40,0,IF(Employee!$S$262&lt;Employee!$F$258,0,Employee!$M$262))))</f>
        <v>0</v>
      </c>
      <c r="BF40" s="253">
        <f>IF(Employee!$F$258&gt;A40,0,IF(Employee!$F$260&lt;A40,0,IF(Employee!$S$264&lt;=A40,0,IF(Employee!$S$263&lt;Employee!$F$258,0,Employee!$M$263))))</f>
        <v>0</v>
      </c>
      <c r="BG40" s="253">
        <f>IF(Employee!$F$258&gt;A40,0,IF(Employee!$F$260&lt;A40,0,IF(Employee!$S$264&lt;Employee!$F$258,0,Employee!$M$264)))</f>
        <v>0</v>
      </c>
      <c r="BH40" s="253">
        <f t="shared" si="9"/>
        <v>0</v>
      </c>
      <c r="BJ40" s="253">
        <f>IF(Employee!$F$284&gt;A40,0,IF(Employee!$F$286&lt;A40,0,IF(Employee!$S$288&lt;=A40,0,IF(Employee!$S$287&lt;Employee!$F$284,0,Employee!$M$287))))</f>
        <v>0</v>
      </c>
      <c r="BK40" s="253">
        <f>IF(Employee!$F$284&gt;A40,0,IF(Employee!$F$286&lt;A40,0,IF(Employee!$S$289&lt;=A40,0,IF(Employee!$S$288&lt;Employee!$F$284,0,Employee!$M$288))))</f>
        <v>0</v>
      </c>
      <c r="BL40" s="253">
        <f>IF(Employee!$F$284&gt;A40,0,IF(Employee!$F$286&lt;A40,0,IF(Employee!$S$290&lt;=A40,0,IF(Employee!$S$289&lt;Employee!$F$284,0,Employee!$M$289))))</f>
        <v>0</v>
      </c>
      <c r="BM40" s="253">
        <f>IF(Employee!$F$284&gt;A40,0,IF(Employee!$F$286&lt;A40,0,IF(Employee!$S$290&lt;Employee!$F$284,0,Employee!$M$290)))</f>
        <v>0</v>
      </c>
      <c r="BN40" s="253">
        <f t="shared" si="10"/>
        <v>0</v>
      </c>
      <c r="BP40" s="253">
        <f>IF(Employee!$F$310&gt;A40,0,IF(Employee!$F$312&lt;A40,0,IF(Employee!$S$314&lt;=A40,0,IF(Employee!$S$313&lt;Employee!$F$310,0,Employee!$M$313))))</f>
        <v>0</v>
      </c>
      <c r="BQ40" s="253">
        <f>IF(Employee!$F$310&gt;A40,0,IF(Employee!$F$312&lt;A40,0,IF(Employee!$S$315&lt;=A40,0,IF(Employee!$S$314&lt;Employee!$F$310,0,Employee!$M$314))))</f>
        <v>0</v>
      </c>
      <c r="BR40" s="253">
        <f>IF(Employee!$F$310&gt;A40,0,IF(Employee!$F$312&lt;A40,0,IF(Employee!$S$316&lt;=A40,0,IF(Employee!$S$315&lt;Employee!$F$310,0,Employee!$M$315))))</f>
        <v>0</v>
      </c>
      <c r="BS40" s="253">
        <f>IF(Employee!$F$310&gt;A40,0,IF(Employee!$F$312&lt;A40,0,IF(Employee!$S$316&lt;Employee!$F$310,0,Employee!$M$316)))</f>
        <v>0</v>
      </c>
      <c r="BT40" s="253">
        <f t="shared" si="11"/>
        <v>0</v>
      </c>
      <c r="BV40" s="253">
        <f>IF(Employee!$F$336&gt;A40,0,IF(Employee!$F$338&lt;A40,0,IF(Employee!$S$340&lt;=A40,0,IF(Employee!$S$339&lt;Employee!$F$336,0,Employee!$M$339))))</f>
        <v>0</v>
      </c>
      <c r="BW40" s="253">
        <f>IF(Employee!$F$336&gt;A40,0,IF(Employee!$F$338&lt;A40,0,IF(Employee!$S$341&lt;=A40,0,IF(Employee!$S$340&lt;Employee!$F$336,0,Employee!$M$340))))</f>
        <v>0</v>
      </c>
      <c r="BX40" s="253">
        <f>IF(Employee!$F$336&gt;A40,0,IF(Employee!$F$338&lt;A40,0,IF(Employee!$S$342&lt;=A40,0,IF(Employee!$S$341&lt;Employee!$F$336,0,Employee!$M$341))))</f>
        <v>0</v>
      </c>
      <c r="BY40" s="253">
        <f>IF(Employee!$F$336&gt;A40,0,IF(Employee!$F$338&lt;A40,0,IF(Employee!$S$342&lt;Employee!$F$336,0,Employee!$M$342)))</f>
        <v>0</v>
      </c>
      <c r="BZ40" s="253">
        <f t="shared" si="12"/>
        <v>0</v>
      </c>
      <c r="CB40" s="253">
        <f>IF(Employee!$F$362&gt;A40,0,IF(Employee!$F$364&lt;A40,0,IF(Employee!$S$366&lt;=A40,0,IF(Employee!$S$365&lt;Employee!$F$362,0,Employee!$M$365))))</f>
        <v>0</v>
      </c>
      <c r="CC40" s="253">
        <f>IF(Employee!$F$362&gt;A40,0,IF(Employee!$F$364&lt;A40,0,IF(Employee!$S$367&lt;=A40,0,IF(Employee!$S$366&lt;Employee!$F$362,0,Employee!$M$366))))</f>
        <v>0</v>
      </c>
      <c r="CD40" s="253">
        <f>IF(Employee!$F$362&gt;A40,0,IF(Employee!$F$364&lt;A40,0,IF(Employee!$S$368&lt;=A40,0,IF(Employee!$S$367&lt;Employee!$F$362,0,Employee!$M$367))))</f>
        <v>0</v>
      </c>
      <c r="CE40" s="253">
        <f>IF(Employee!$F$362&gt;A40,0,IF(Employee!$F$364&lt;A40,0,IF(Employee!$S$368&lt;Employee!$F$362,0,Employee!$M$368)))</f>
        <v>0</v>
      </c>
      <c r="CF40" s="253">
        <f t="shared" si="13"/>
        <v>0</v>
      </c>
      <c r="CH40" s="253">
        <f>IF(Employee!$F$388&gt;A40,0,IF(Employee!$F$390&lt;A40,0,IF(Employee!$S$392&lt;=A40,0,IF(Employee!$S$391&lt;Employee!$F$388,0,Employee!$M$391))))</f>
        <v>0</v>
      </c>
      <c r="CI40" s="253">
        <f>IF(Employee!$F$388&gt;A40,0,IF(Employee!$F$390&lt;A40,0,IF(Employee!$S$393&lt;=A40,0,IF(Employee!$S$392&lt;Employee!$F$388,0,Employee!$M$392))))</f>
        <v>0</v>
      </c>
      <c r="CJ40" s="253">
        <f>IF(Employee!$F$388&gt;A40,0,IF(Employee!$F$390&lt;A40,0,IF(Employee!$S$394&lt;=A40,0,IF(Employee!$S$393&lt;Employee!$F$388,0,Employee!$M$393))))</f>
        <v>0</v>
      </c>
      <c r="CK40" s="253">
        <f>IF(Employee!$F$388&gt;A40,0,IF(Employee!$F$390&lt;A40,0,IF(Employee!$S$394&lt;Employee!$F$388,0,Employee!$M$394)))</f>
        <v>0</v>
      </c>
      <c r="CL40" s="253">
        <f t="shared" si="14"/>
        <v>0</v>
      </c>
      <c r="CN40" s="253">
        <f>IF(Employee!$F$414&gt;A40,0,IF(Employee!$F$416&lt;A40,0,IF(Employee!$S$418&lt;=A40,0,IF(Employee!$S$417&lt;Employee!$F$414,0,Employee!$M$417))))</f>
        <v>0</v>
      </c>
      <c r="CO40" s="253">
        <f>IF(Employee!$F$414&gt;A40,0,IF(Employee!$F$416&lt;A40,0,IF(Employee!$S$419&lt;=A40,0,IF(Employee!$S$418&lt;Employee!$F$414,0,Employee!$M$418))))</f>
        <v>0</v>
      </c>
      <c r="CP40" s="253">
        <f>IF(Employee!$F$414&gt;A40,0,IF(Employee!$F$416&lt;A40,0,IF(Employee!$S$420&lt;=A40,0,IF(Employee!$S$419&lt;Employee!$F$414,0,Employee!$M$419))))</f>
        <v>0</v>
      </c>
      <c r="CQ40" s="253">
        <f>IF(Employee!$F$414&gt;A40,0,IF(Employee!$F$416&lt;A40,0,IF(Employee!$S$420&lt;Employee!$F$414,0,Employee!$M$420)))</f>
        <v>0</v>
      </c>
      <c r="CR40" s="253">
        <f t="shared" si="15"/>
        <v>0</v>
      </c>
      <c r="CT40" s="253">
        <f>IF(Employee!$F$440&gt;A40,0,IF(Employee!$F$442&lt;A40,0,IF(Employee!$S$444&lt;=A40,0,IF(Employee!$S$443&lt;Employee!$F$440,0,Employee!$M$443))))</f>
        <v>0</v>
      </c>
      <c r="CU40" s="253">
        <f>IF(Employee!$F$440&gt;A40,0,IF(Employee!$F$442&lt;A40,0,IF(Employee!$S$445&lt;=A40,0,IF(Employee!$S$444&lt;Employee!$F$440,0,Employee!$M$444))))</f>
        <v>0</v>
      </c>
      <c r="CV40" s="253">
        <f>IF(Employee!$F$440&gt;A40,0,IF(Employee!$F$442&lt;A40,0,IF(Employee!$S$446&lt;=A40,0,IF(Employee!$S$445&lt;Employee!$F$440,0,Employee!$M$445))))</f>
        <v>0</v>
      </c>
      <c r="CW40" s="253">
        <f>IF(Employee!$F$440&gt;A40,0,IF(Employee!$F$442&lt;A40,0,IF(Employee!$S$446&lt;Employee!$F$440,0,Employee!$M$446)))</f>
        <v>0</v>
      </c>
      <c r="CX40" s="253">
        <f t="shared" si="16"/>
        <v>0</v>
      </c>
      <c r="CZ40" s="253">
        <f>IF(Employee!$F$466&gt;A40,0,IF(Employee!$F$468&lt;A40,0,IF(Employee!$S$470&lt;=A40,0,IF(Employee!$S$469&lt;Employee!$F$466,0,Employee!$M$469))))</f>
        <v>0</v>
      </c>
      <c r="DA40" s="253">
        <f>IF(Employee!$F$466&gt;A40,0,IF(Employee!$F$468&lt;A40,0,IF(Employee!$S$471&lt;=A40,0,IF(Employee!$S$470&lt;Employee!$F$466,0,Employee!$M$470))))</f>
        <v>0</v>
      </c>
      <c r="DB40" s="253">
        <f>IF(Employee!$F$466&gt;A40,0,IF(Employee!$F$468&lt;A40,0,IF(Employee!$S$472&lt;=A40,0,IF(Employee!$S$471&lt;Employee!$F$466,0,Employee!$M$471))))</f>
        <v>0</v>
      </c>
      <c r="DC40" s="253">
        <f>IF(Employee!$F$466&gt;A40,0,IF(Employee!$F$468&lt;A40,0,IF(Employee!$S$472&lt;Employee!$F$466,0,Employee!$M$472)))</f>
        <v>0</v>
      </c>
      <c r="DD40" s="253">
        <f t="shared" si="17"/>
        <v>0</v>
      </c>
      <c r="DF40" s="253">
        <f>IF(Employee!$F$492&gt;A40,0,IF(Employee!$F$494&lt;A40,0,IF(Employee!$S$496&lt;=A40,0,IF(Employee!$S$495&lt;Employee!$F$492,0,Employee!$M$495))))</f>
        <v>0</v>
      </c>
      <c r="DG40" s="253">
        <f>IF(Employee!$F$492&gt;A40,0,IF(Employee!$F$494&lt;A40,0,IF(Employee!$S$497&lt;=A40,0,IF(Employee!$S$496&lt;Employee!$F$492,0,Employee!$M$496))))</f>
        <v>0</v>
      </c>
      <c r="DH40" s="253">
        <f>IF(Employee!$F$492&gt;A40,0,IF(Employee!$F$494&lt;A40,0,IF(Employee!$S$498&lt;=A40,0,IF(Employee!$S$497&lt;Employee!$F$492,0,Employee!$M$497))))</f>
        <v>0</v>
      </c>
      <c r="DI40" s="253">
        <f>IF(Employee!$F$492&gt;A40,0,IF(Employee!$F$494&lt;A40,0,IF(Employee!$S$498&lt;Employee!$F$492,0,Employee!$M$498)))</f>
        <v>0</v>
      </c>
      <c r="DJ40" s="253">
        <f t="shared" si="18"/>
        <v>0</v>
      </c>
      <c r="DL40" s="253">
        <f>IF(Employee!$F$518&gt;A40,0,IF(Employee!$F$520&lt;A40,0,IF(Employee!$S$522&lt;=A40,0,IF(Employee!$S$521&lt;Employee!$F$518,0,Employee!$M$521))))</f>
        <v>0</v>
      </c>
      <c r="DM40" s="253">
        <f>IF(Employee!$F$518&gt;A40,0,IF(Employee!$F$520&lt;A40,0,IF(Employee!$S$523&lt;=A40,0,IF(Employee!$S$522&lt;Employee!$F$518,0,Employee!$M$522))))</f>
        <v>0</v>
      </c>
      <c r="DN40" s="253">
        <f>IF(Employee!$F$518&gt;A40,0,IF(Employee!$F$520&lt;A40,0,IF(Employee!$S$524&lt;=A40,0,IF(Employee!$S$523&lt;Employee!$F$518,0,Employee!$M$523))))</f>
        <v>0</v>
      </c>
      <c r="DO40" s="253">
        <f>IF(Employee!$F$518&gt;A40,0,IF(Employee!$F$520&lt;A40,0,IF(Employee!$S$524&lt;Employee!$F$518,0,Employee!$M$524)))</f>
        <v>0</v>
      </c>
      <c r="DP40" s="253">
        <f t="shared" si="19"/>
        <v>0</v>
      </c>
    </row>
    <row r="41" spans="1:120" x14ac:dyDescent="0.2">
      <c r="A41" s="253">
        <v>40</v>
      </c>
      <c r="B41" s="253">
        <f>IF(Employee!$F$24&gt;A41,0,IF(Employee!$F$26&lt;A41,0,IF(Employee!$S$28&lt;=A41,0,IF(Employee!$S$27&lt;Employee!$F$24,0,Employee!$M$27))))</f>
        <v>0</v>
      </c>
      <c r="C41" s="253">
        <f>IF(Employee!$F$24&gt;A41,0,IF(Employee!$F$26&lt;A41,0,IF(Employee!$S$29&lt;=A41,0,IF(Employee!$S$28&lt;Employee!$F$24,0,Employee!$M$28))))</f>
        <v>0</v>
      </c>
      <c r="D41" s="253">
        <f>IF(Employee!$F$24&gt;A41,0,IF(Employee!$F$26&lt;A41,0,IF(Employee!$S$30&lt;=A41,0,IF(Employee!$S$29&lt;Employee!$F$24,0,Employee!$M$29))))</f>
        <v>0</v>
      </c>
      <c r="E41" s="253">
        <f>IF(Employee!$F$24&gt;A41,0,IF(Employee!$F$26&lt;A41,0,IF(Employee!$S$30&lt;Employee!$F$24,0,Employee!$M$30)))</f>
        <v>0</v>
      </c>
      <c r="F41" s="253">
        <f t="shared" si="0"/>
        <v>0</v>
      </c>
      <c r="H41" s="253">
        <f>IF(Employee!$F$50&gt;A41,0,IF(Employee!$F$52&lt;A41,0,IF(Employee!$S$54&lt;=A41,0,IF(Employee!$S$53&lt;Employee!$F$50,0,Employee!$M$53))))</f>
        <v>0</v>
      </c>
      <c r="I41" s="253">
        <f>IF(Employee!$F$50&gt;A41,0,IF(Employee!$F$52&lt;A41,0,IF(Employee!$S$55&lt;=A41,0,IF(Employee!$S$54&lt;Employee!$F$50,0,Employee!$M$54))))</f>
        <v>0</v>
      </c>
      <c r="J41" s="253">
        <f>IF(Employee!$F$50&gt;A41,0,IF(Employee!$F$52&lt;A41,0,IF(Employee!$S$56&lt;=A41,0,IF(Employee!$S$55&lt;Employee!$F$50,0,Employee!$M$55))))</f>
        <v>0</v>
      </c>
      <c r="K41" s="253">
        <f>IF(Employee!$F$50&gt;A41,0,IF(Employee!$F$52&lt;A41,0,IF(Employee!$S$56&lt;Employee!$F$50,0,Employee!$M$56)))</f>
        <v>0</v>
      </c>
      <c r="L41" s="253">
        <f t="shared" si="1"/>
        <v>0</v>
      </c>
      <c r="N41" s="253">
        <f>IF(Employee!$F$76&gt;A41,0,IF(Employee!$F$78&lt;A41,0,IF(Employee!$S$80&lt;=A41,0,IF(Employee!$S$79&lt;Employee!$F$76,0,Employee!$M$79))))</f>
        <v>0</v>
      </c>
      <c r="O41" s="253">
        <f>IF(Employee!$F$76&gt;A41,0,IF(Employee!$F$78&lt;A41,0,IF(Employee!$S$81&lt;=A41,0,IF(Employee!$S$80&lt;Employee!$F$76,0,Employee!$M$80))))</f>
        <v>0</v>
      </c>
      <c r="P41" s="253">
        <f>IF(Employee!$F$76&gt;A41,0,IF(Employee!$F$78&lt;A41,0,IF(Employee!$S$82&lt;=A41,0,IF(Employee!$S$81&lt;Employee!$F$76,0,Employee!$M$81))))</f>
        <v>0</v>
      </c>
      <c r="Q41" s="253">
        <f>IF(Employee!$F$76&gt;A41,0,IF(Employee!$F$78&lt;A41,0,IF(Employee!$S$82&lt;Employee!$F$76,0,Employee!$M$82)))</f>
        <v>0</v>
      </c>
      <c r="R41" s="253">
        <f t="shared" si="2"/>
        <v>0</v>
      </c>
      <c r="T41" s="253">
        <f>IF(Employee!$F$102&gt;A41,0,IF(Employee!$F$104&lt;A41,0,IF(Employee!$S$106&lt;=A41,0,IF(Employee!$S$105&lt;Employee!$F$102,0,Employee!$M$105))))</f>
        <v>0</v>
      </c>
      <c r="U41" s="253">
        <f>IF(Employee!$F$102&gt;A41,0,IF(Employee!$F$104&lt;A41,0,IF(Employee!$S$107&lt;=A41,0,IF(Employee!$S$106&lt;Employee!$F$102,0,Employee!$M$106))))</f>
        <v>0</v>
      </c>
      <c r="V41" s="253">
        <f>IF(Employee!$F$102&gt;A41,0,IF(Employee!$F$104&lt;A41,0,IF(Employee!$S$108&lt;=A41,0,IF(Employee!$S$107&lt;Employee!$F$102,0,Employee!$M$107))))</f>
        <v>0</v>
      </c>
      <c r="W41" s="253">
        <f>IF(Employee!$F$102&gt;A41,0,IF(Employee!$F$104&lt;A41,0,IF(Employee!$S$108&lt;Employee!$F$102,0,Employee!$M$108)))</f>
        <v>0</v>
      </c>
      <c r="X41" s="253">
        <f t="shared" si="3"/>
        <v>0</v>
      </c>
      <c r="Z41" s="253">
        <f>IF(Employee!$F$128&gt;A41,0,IF(Employee!$F$130&lt;A41,0,IF(Employee!$S$132&lt;=A41,0,IF(Employee!$S$131&lt;Employee!$F$128,0,Employee!$M$131))))</f>
        <v>0</v>
      </c>
      <c r="AA41" s="253">
        <f>IF(Employee!$F$128&gt;A41,0,IF(Employee!$F$130&lt;A41,0,IF(Employee!$S$133&lt;=A41,0,IF(Employee!$S$132&lt;Employee!$F$128,0,Employee!$M$132))))</f>
        <v>0</v>
      </c>
      <c r="AB41" s="253">
        <f>IF(Employee!$F$128&gt;A41,0,IF(Employee!$F$130&lt;A41,0,IF(Employee!$S$134&lt;=A41,0,IF(Employee!$S$133&lt;Employee!$F$128,0,Employee!$M$133))))</f>
        <v>0</v>
      </c>
      <c r="AC41" s="253">
        <f>IF(Employee!$F$128&gt;A41,0,IF(Employee!$F$130&lt;A41,0,IF(Employee!$S$134&lt;Employee!$F$128,0,Employee!$M$134)))</f>
        <v>0</v>
      </c>
      <c r="AD41" s="253">
        <f t="shared" si="4"/>
        <v>0</v>
      </c>
      <c r="AF41" s="253">
        <f>IF(Employee!$F$154&gt;A41,0,IF(Employee!$F$156&lt;A41,0,IF(Employee!$S$158&lt;=A41,0,IF(Employee!$S$157&lt;Employee!$F$154,0,Employee!$M$157))))</f>
        <v>0</v>
      </c>
      <c r="AG41" s="253">
        <f>IF(Employee!$F$154&gt;A41,0,IF(Employee!$F$156&lt;A41,0,IF(Employee!$S$159&lt;=A41,0,IF(Employee!$S$158&lt;Employee!$F$154,0,Employee!$M$158))))</f>
        <v>0</v>
      </c>
      <c r="AH41" s="253">
        <f>IF(Employee!$F$154&gt;A41,0,IF(Employee!$F$156&lt;A41,0,IF(Employee!$S$160&lt;=A41,0,IF(Employee!$S$159&lt;Employee!$F$154,0,Employee!$M$159))))</f>
        <v>0</v>
      </c>
      <c r="AI41" s="253">
        <f>IF(Employee!$F$154&gt;A41,0,IF(Employee!$F$156&lt;A41,0,IF(Employee!$S$160&lt;Employee!$F$154,0,Employee!$M$160)))</f>
        <v>0</v>
      </c>
      <c r="AJ41" s="253">
        <f t="shared" si="5"/>
        <v>0</v>
      </c>
      <c r="AL41" s="253">
        <f>IF(Employee!$F$180&gt;A41,0,IF(Employee!$F$182&lt;A41,0,IF(Employee!$S$184&lt;=A41,0,IF(Employee!$S$183&lt;Employee!$F$180,0,Employee!$M$183))))</f>
        <v>0</v>
      </c>
      <c r="AM41" s="253">
        <f>IF(Employee!$F$180&gt;A41,0,IF(Employee!$F$182&lt;A41,0,IF(Employee!$S$185&lt;=A41,0,IF(Employee!$S$184&lt;Employee!$F$180,0,Employee!$M$184))))</f>
        <v>0</v>
      </c>
      <c r="AN41" s="253">
        <f>IF(Employee!$F$180&gt;A41,0,IF(Employee!$F$182&lt;A41,0,IF(Employee!$S$186&lt;=A41,0,IF(Employee!$S$185&lt;Employee!$F$180,0,Employee!$M$185))))</f>
        <v>0</v>
      </c>
      <c r="AO41" s="253">
        <f>IF(Employee!$F$180&gt;A41,0,IF(Employee!$F$182&lt;A41,0,IF(Employee!$S$186&lt;Employee!$F$180,0,Employee!$M$186)))</f>
        <v>0</v>
      </c>
      <c r="AP41" s="253">
        <f t="shared" si="6"/>
        <v>0</v>
      </c>
      <c r="AR41" s="253">
        <f>IF(Employee!$F$206&gt;A41,0,IF(Employee!$F$208&lt;A41,0,IF(Employee!$S$210&lt;=A41,0,IF(Employee!$S$209&lt;Employee!$F$206,0,Employee!$M$209))))</f>
        <v>0</v>
      </c>
      <c r="AS41" s="253">
        <f>IF(Employee!$F$206&gt;A41,0,IF(Employee!$F$208&lt;A41,0,IF(Employee!$S$211&lt;=A41,0,IF(Employee!$S$210&lt;Employee!$F$206,0,Employee!$M$210))))</f>
        <v>0</v>
      </c>
      <c r="AT41" s="253">
        <f>IF(Employee!$F$206&gt;A41,0,IF(Employee!$F$208&lt;A41,0,IF(Employee!$S$212&lt;=A41,0,IF(Employee!$S$211&lt;Employee!$F$206,0,Employee!$M$211))))</f>
        <v>0</v>
      </c>
      <c r="AU41" s="253">
        <f>IF(Employee!$F$206&gt;A41,0,IF(Employee!$F$208&lt;A41,0,IF(Employee!$S$212&lt;Employee!$F$206,0,Employee!$M$212)))</f>
        <v>0</v>
      </c>
      <c r="AV41" s="253">
        <f t="shared" si="7"/>
        <v>0</v>
      </c>
      <c r="AX41" s="253">
        <f>IF(Employee!$F$232&gt;A41,0,IF(Employee!$F$234&lt;A41,0,IF(Employee!$S$236&lt;=A41,0,IF(Employee!$S$235&lt;Employee!$F$232,0,Employee!$M$235))))</f>
        <v>0</v>
      </c>
      <c r="AY41" s="253">
        <f>IF(Employee!$F$232&gt;A41,0,IF(Employee!$F$234&lt;A41,0,IF(Employee!$S$237&lt;=A41,0,IF(Employee!$S$236&lt;Employee!$F$232,0,Employee!$M$236))))</f>
        <v>0</v>
      </c>
      <c r="AZ41" s="253">
        <f>IF(Employee!$F$232&gt;A41,0,IF(Employee!$F$234&lt;A41,0,IF(Employee!$S$238&lt;=A41,0,IF(Employee!$S$237&lt;Employee!$F$232,0,Employee!$M$237))))</f>
        <v>0</v>
      </c>
      <c r="BA41" s="253">
        <f>IF(Employee!$F$232&gt;A41,0,IF(Employee!$F$234&lt;A41,0,IF(Employee!$S$238&lt;Employee!$F$232,0,Employee!$M$238)))</f>
        <v>0</v>
      </c>
      <c r="BB41" s="253">
        <f t="shared" si="8"/>
        <v>0</v>
      </c>
      <c r="BD41" s="253">
        <f>IF(Employee!$F$258&gt;A41,0,IF(Employee!$F$260&lt;A41,0,IF(Employee!$S$262&lt;=A41,0,IF(Employee!$S$261&lt;Employee!$F$258,0,Employee!$M$261))))</f>
        <v>0</v>
      </c>
      <c r="BE41" s="253">
        <f>IF(Employee!$F$258&gt;A41,0,IF(Employee!$F$260&lt;A41,0,IF(Employee!$S$263&lt;=A41,0,IF(Employee!$S$262&lt;Employee!$F$258,0,Employee!$M$262))))</f>
        <v>0</v>
      </c>
      <c r="BF41" s="253">
        <f>IF(Employee!$F$258&gt;A41,0,IF(Employee!$F$260&lt;A41,0,IF(Employee!$S$264&lt;=A41,0,IF(Employee!$S$263&lt;Employee!$F$258,0,Employee!$M$263))))</f>
        <v>0</v>
      </c>
      <c r="BG41" s="253">
        <f>IF(Employee!$F$258&gt;A41,0,IF(Employee!$F$260&lt;A41,0,IF(Employee!$S$264&lt;Employee!$F$258,0,Employee!$M$264)))</f>
        <v>0</v>
      </c>
      <c r="BH41" s="253">
        <f t="shared" si="9"/>
        <v>0</v>
      </c>
      <c r="BJ41" s="253">
        <f>IF(Employee!$F$284&gt;A41,0,IF(Employee!$F$286&lt;A41,0,IF(Employee!$S$288&lt;=A41,0,IF(Employee!$S$287&lt;Employee!$F$284,0,Employee!$M$287))))</f>
        <v>0</v>
      </c>
      <c r="BK41" s="253">
        <f>IF(Employee!$F$284&gt;A41,0,IF(Employee!$F$286&lt;A41,0,IF(Employee!$S$289&lt;=A41,0,IF(Employee!$S$288&lt;Employee!$F$284,0,Employee!$M$288))))</f>
        <v>0</v>
      </c>
      <c r="BL41" s="253">
        <f>IF(Employee!$F$284&gt;A41,0,IF(Employee!$F$286&lt;A41,0,IF(Employee!$S$290&lt;=A41,0,IF(Employee!$S$289&lt;Employee!$F$284,0,Employee!$M$289))))</f>
        <v>0</v>
      </c>
      <c r="BM41" s="253">
        <f>IF(Employee!$F$284&gt;A41,0,IF(Employee!$F$286&lt;A41,0,IF(Employee!$S$290&lt;Employee!$F$284,0,Employee!$M$290)))</f>
        <v>0</v>
      </c>
      <c r="BN41" s="253">
        <f t="shared" si="10"/>
        <v>0</v>
      </c>
      <c r="BP41" s="253">
        <f>IF(Employee!$F$310&gt;A41,0,IF(Employee!$F$312&lt;A41,0,IF(Employee!$S$314&lt;=A41,0,IF(Employee!$S$313&lt;Employee!$F$310,0,Employee!$M$313))))</f>
        <v>0</v>
      </c>
      <c r="BQ41" s="253">
        <f>IF(Employee!$F$310&gt;A41,0,IF(Employee!$F$312&lt;A41,0,IF(Employee!$S$315&lt;=A41,0,IF(Employee!$S$314&lt;Employee!$F$310,0,Employee!$M$314))))</f>
        <v>0</v>
      </c>
      <c r="BR41" s="253">
        <f>IF(Employee!$F$310&gt;A41,0,IF(Employee!$F$312&lt;A41,0,IF(Employee!$S$316&lt;=A41,0,IF(Employee!$S$315&lt;Employee!$F$310,0,Employee!$M$315))))</f>
        <v>0</v>
      </c>
      <c r="BS41" s="253">
        <f>IF(Employee!$F$310&gt;A41,0,IF(Employee!$F$312&lt;A41,0,IF(Employee!$S$316&lt;Employee!$F$310,0,Employee!$M$316)))</f>
        <v>0</v>
      </c>
      <c r="BT41" s="253">
        <f t="shared" si="11"/>
        <v>0</v>
      </c>
      <c r="BV41" s="253">
        <f>IF(Employee!$F$336&gt;A41,0,IF(Employee!$F$338&lt;A41,0,IF(Employee!$S$340&lt;=A41,0,IF(Employee!$S$339&lt;Employee!$F$336,0,Employee!$M$339))))</f>
        <v>0</v>
      </c>
      <c r="BW41" s="253">
        <f>IF(Employee!$F$336&gt;A41,0,IF(Employee!$F$338&lt;A41,0,IF(Employee!$S$341&lt;=A41,0,IF(Employee!$S$340&lt;Employee!$F$336,0,Employee!$M$340))))</f>
        <v>0</v>
      </c>
      <c r="BX41" s="253">
        <f>IF(Employee!$F$336&gt;A41,0,IF(Employee!$F$338&lt;A41,0,IF(Employee!$S$342&lt;=A41,0,IF(Employee!$S$341&lt;Employee!$F$336,0,Employee!$M$341))))</f>
        <v>0</v>
      </c>
      <c r="BY41" s="253">
        <f>IF(Employee!$F$336&gt;A41,0,IF(Employee!$F$338&lt;A41,0,IF(Employee!$S$342&lt;Employee!$F$336,0,Employee!$M$342)))</f>
        <v>0</v>
      </c>
      <c r="BZ41" s="253">
        <f t="shared" si="12"/>
        <v>0</v>
      </c>
      <c r="CB41" s="253">
        <f>IF(Employee!$F$362&gt;A41,0,IF(Employee!$F$364&lt;A41,0,IF(Employee!$S$366&lt;=A41,0,IF(Employee!$S$365&lt;Employee!$F$362,0,Employee!$M$365))))</f>
        <v>0</v>
      </c>
      <c r="CC41" s="253">
        <f>IF(Employee!$F$362&gt;A41,0,IF(Employee!$F$364&lt;A41,0,IF(Employee!$S$367&lt;=A41,0,IF(Employee!$S$366&lt;Employee!$F$362,0,Employee!$M$366))))</f>
        <v>0</v>
      </c>
      <c r="CD41" s="253">
        <f>IF(Employee!$F$362&gt;A41,0,IF(Employee!$F$364&lt;A41,0,IF(Employee!$S$368&lt;=A41,0,IF(Employee!$S$367&lt;Employee!$F$362,0,Employee!$M$367))))</f>
        <v>0</v>
      </c>
      <c r="CE41" s="253">
        <f>IF(Employee!$F$362&gt;A41,0,IF(Employee!$F$364&lt;A41,0,IF(Employee!$S$368&lt;Employee!$F$362,0,Employee!$M$368)))</f>
        <v>0</v>
      </c>
      <c r="CF41" s="253">
        <f t="shared" si="13"/>
        <v>0</v>
      </c>
      <c r="CH41" s="253">
        <f>IF(Employee!$F$388&gt;A41,0,IF(Employee!$F$390&lt;A41,0,IF(Employee!$S$392&lt;=A41,0,IF(Employee!$S$391&lt;Employee!$F$388,0,Employee!$M$391))))</f>
        <v>0</v>
      </c>
      <c r="CI41" s="253">
        <f>IF(Employee!$F$388&gt;A41,0,IF(Employee!$F$390&lt;A41,0,IF(Employee!$S$393&lt;=A41,0,IF(Employee!$S$392&lt;Employee!$F$388,0,Employee!$M$392))))</f>
        <v>0</v>
      </c>
      <c r="CJ41" s="253">
        <f>IF(Employee!$F$388&gt;A41,0,IF(Employee!$F$390&lt;A41,0,IF(Employee!$S$394&lt;=A41,0,IF(Employee!$S$393&lt;Employee!$F$388,0,Employee!$M$393))))</f>
        <v>0</v>
      </c>
      <c r="CK41" s="253">
        <f>IF(Employee!$F$388&gt;A41,0,IF(Employee!$F$390&lt;A41,0,IF(Employee!$S$394&lt;Employee!$F$388,0,Employee!$M$394)))</f>
        <v>0</v>
      </c>
      <c r="CL41" s="253">
        <f t="shared" si="14"/>
        <v>0</v>
      </c>
      <c r="CN41" s="253">
        <f>IF(Employee!$F$414&gt;A41,0,IF(Employee!$F$416&lt;A41,0,IF(Employee!$S$418&lt;=A41,0,IF(Employee!$S$417&lt;Employee!$F$414,0,Employee!$M$417))))</f>
        <v>0</v>
      </c>
      <c r="CO41" s="253">
        <f>IF(Employee!$F$414&gt;A41,0,IF(Employee!$F$416&lt;A41,0,IF(Employee!$S$419&lt;=A41,0,IF(Employee!$S$418&lt;Employee!$F$414,0,Employee!$M$418))))</f>
        <v>0</v>
      </c>
      <c r="CP41" s="253">
        <f>IF(Employee!$F$414&gt;A41,0,IF(Employee!$F$416&lt;A41,0,IF(Employee!$S$420&lt;=A41,0,IF(Employee!$S$419&lt;Employee!$F$414,0,Employee!$M$419))))</f>
        <v>0</v>
      </c>
      <c r="CQ41" s="253">
        <f>IF(Employee!$F$414&gt;A41,0,IF(Employee!$F$416&lt;A41,0,IF(Employee!$S$420&lt;Employee!$F$414,0,Employee!$M$420)))</f>
        <v>0</v>
      </c>
      <c r="CR41" s="253">
        <f t="shared" si="15"/>
        <v>0</v>
      </c>
      <c r="CT41" s="253">
        <f>IF(Employee!$F$440&gt;A41,0,IF(Employee!$F$442&lt;A41,0,IF(Employee!$S$444&lt;=A41,0,IF(Employee!$S$443&lt;Employee!$F$440,0,Employee!$M$443))))</f>
        <v>0</v>
      </c>
      <c r="CU41" s="253">
        <f>IF(Employee!$F$440&gt;A41,0,IF(Employee!$F$442&lt;A41,0,IF(Employee!$S$445&lt;=A41,0,IF(Employee!$S$444&lt;Employee!$F$440,0,Employee!$M$444))))</f>
        <v>0</v>
      </c>
      <c r="CV41" s="253">
        <f>IF(Employee!$F$440&gt;A41,0,IF(Employee!$F$442&lt;A41,0,IF(Employee!$S$446&lt;=A41,0,IF(Employee!$S$445&lt;Employee!$F$440,0,Employee!$M$445))))</f>
        <v>0</v>
      </c>
      <c r="CW41" s="253">
        <f>IF(Employee!$F$440&gt;A41,0,IF(Employee!$F$442&lt;A41,0,IF(Employee!$S$446&lt;Employee!$F$440,0,Employee!$M$446)))</f>
        <v>0</v>
      </c>
      <c r="CX41" s="253">
        <f t="shared" si="16"/>
        <v>0</v>
      </c>
      <c r="CZ41" s="253">
        <f>IF(Employee!$F$466&gt;A41,0,IF(Employee!$F$468&lt;A41,0,IF(Employee!$S$470&lt;=A41,0,IF(Employee!$S$469&lt;Employee!$F$466,0,Employee!$M$469))))</f>
        <v>0</v>
      </c>
      <c r="DA41" s="253">
        <f>IF(Employee!$F$466&gt;A41,0,IF(Employee!$F$468&lt;A41,0,IF(Employee!$S$471&lt;=A41,0,IF(Employee!$S$470&lt;Employee!$F$466,0,Employee!$M$470))))</f>
        <v>0</v>
      </c>
      <c r="DB41" s="253">
        <f>IF(Employee!$F$466&gt;A41,0,IF(Employee!$F$468&lt;A41,0,IF(Employee!$S$472&lt;=A41,0,IF(Employee!$S$471&lt;Employee!$F$466,0,Employee!$M$471))))</f>
        <v>0</v>
      </c>
      <c r="DC41" s="253">
        <f>IF(Employee!$F$466&gt;A41,0,IF(Employee!$F$468&lt;A41,0,IF(Employee!$S$472&lt;Employee!$F$466,0,Employee!$M$472)))</f>
        <v>0</v>
      </c>
      <c r="DD41" s="253">
        <f t="shared" si="17"/>
        <v>0</v>
      </c>
      <c r="DF41" s="253">
        <f>IF(Employee!$F$492&gt;A41,0,IF(Employee!$F$494&lt;A41,0,IF(Employee!$S$496&lt;=A41,0,IF(Employee!$S$495&lt;Employee!$F$492,0,Employee!$M$495))))</f>
        <v>0</v>
      </c>
      <c r="DG41" s="253">
        <f>IF(Employee!$F$492&gt;A41,0,IF(Employee!$F$494&lt;A41,0,IF(Employee!$S$497&lt;=A41,0,IF(Employee!$S$496&lt;Employee!$F$492,0,Employee!$M$496))))</f>
        <v>0</v>
      </c>
      <c r="DH41" s="253">
        <f>IF(Employee!$F$492&gt;A41,0,IF(Employee!$F$494&lt;A41,0,IF(Employee!$S$498&lt;=A41,0,IF(Employee!$S$497&lt;Employee!$F$492,0,Employee!$M$497))))</f>
        <v>0</v>
      </c>
      <c r="DI41" s="253">
        <f>IF(Employee!$F$492&gt;A41,0,IF(Employee!$F$494&lt;A41,0,IF(Employee!$S$498&lt;Employee!$F$492,0,Employee!$M$498)))</f>
        <v>0</v>
      </c>
      <c r="DJ41" s="253">
        <f t="shared" si="18"/>
        <v>0</v>
      </c>
      <c r="DL41" s="253">
        <f>IF(Employee!$F$518&gt;A41,0,IF(Employee!$F$520&lt;A41,0,IF(Employee!$S$522&lt;=A41,0,IF(Employee!$S$521&lt;Employee!$F$518,0,Employee!$M$521))))</f>
        <v>0</v>
      </c>
      <c r="DM41" s="253">
        <f>IF(Employee!$F$518&gt;A41,0,IF(Employee!$F$520&lt;A41,0,IF(Employee!$S$523&lt;=A41,0,IF(Employee!$S$522&lt;Employee!$F$518,0,Employee!$M$522))))</f>
        <v>0</v>
      </c>
      <c r="DN41" s="253">
        <f>IF(Employee!$F$518&gt;A41,0,IF(Employee!$F$520&lt;A41,0,IF(Employee!$S$524&lt;=A41,0,IF(Employee!$S$523&lt;Employee!$F$518,0,Employee!$M$523))))</f>
        <v>0</v>
      </c>
      <c r="DO41" s="253">
        <f>IF(Employee!$F$518&gt;A41,0,IF(Employee!$F$520&lt;A41,0,IF(Employee!$S$524&lt;Employee!$F$518,0,Employee!$M$524)))</f>
        <v>0</v>
      </c>
      <c r="DP41" s="253">
        <f t="shared" si="19"/>
        <v>0</v>
      </c>
    </row>
    <row r="42" spans="1:120" x14ac:dyDescent="0.2">
      <c r="A42" s="253">
        <v>41</v>
      </c>
      <c r="B42" s="253">
        <f>IF(Employee!$F$24&gt;A42,0,IF(Employee!$F$26&lt;A42,0,IF(Employee!$S$28&lt;=A42,0,IF(Employee!$S$27&lt;Employee!$F$24,0,Employee!$M$27))))</f>
        <v>0</v>
      </c>
      <c r="C42" s="253">
        <f>IF(Employee!$F$24&gt;A42,0,IF(Employee!$F$26&lt;A42,0,IF(Employee!$S$29&lt;=A42,0,IF(Employee!$S$28&lt;Employee!$F$24,0,Employee!$M$28))))</f>
        <v>0</v>
      </c>
      <c r="D42" s="253">
        <f>IF(Employee!$F$24&gt;A42,0,IF(Employee!$F$26&lt;A42,0,IF(Employee!$S$30&lt;=A42,0,IF(Employee!$S$29&lt;Employee!$F$24,0,Employee!$M$29))))</f>
        <v>0</v>
      </c>
      <c r="E42" s="253">
        <f>IF(Employee!$F$24&gt;A42,0,IF(Employee!$F$26&lt;A42,0,IF(Employee!$S$30&lt;Employee!$F$24,0,Employee!$M$30)))</f>
        <v>0</v>
      </c>
      <c r="F42" s="253">
        <f t="shared" si="0"/>
        <v>0</v>
      </c>
      <c r="H42" s="253">
        <f>IF(Employee!$F$50&gt;A42,0,IF(Employee!$F$52&lt;A42,0,IF(Employee!$S$54&lt;=A42,0,IF(Employee!$S$53&lt;Employee!$F$50,0,Employee!$M$53))))</f>
        <v>0</v>
      </c>
      <c r="I42" s="253">
        <f>IF(Employee!$F$50&gt;A42,0,IF(Employee!$F$52&lt;A42,0,IF(Employee!$S$55&lt;=A42,0,IF(Employee!$S$54&lt;Employee!$F$50,0,Employee!$M$54))))</f>
        <v>0</v>
      </c>
      <c r="J42" s="253">
        <f>IF(Employee!$F$50&gt;A42,0,IF(Employee!$F$52&lt;A42,0,IF(Employee!$S$56&lt;=A42,0,IF(Employee!$S$55&lt;Employee!$F$50,0,Employee!$M$55))))</f>
        <v>0</v>
      </c>
      <c r="K42" s="253">
        <f>IF(Employee!$F$50&gt;A42,0,IF(Employee!$F$52&lt;A42,0,IF(Employee!$S$56&lt;Employee!$F$50,0,Employee!$M$56)))</f>
        <v>0</v>
      </c>
      <c r="L42" s="253">
        <f t="shared" si="1"/>
        <v>0</v>
      </c>
      <c r="N42" s="253">
        <f>IF(Employee!$F$76&gt;A42,0,IF(Employee!$F$78&lt;A42,0,IF(Employee!$S$80&lt;=A42,0,IF(Employee!$S$79&lt;Employee!$F$76,0,Employee!$M$79))))</f>
        <v>0</v>
      </c>
      <c r="O42" s="253">
        <f>IF(Employee!$F$76&gt;A42,0,IF(Employee!$F$78&lt;A42,0,IF(Employee!$S$81&lt;=A42,0,IF(Employee!$S$80&lt;Employee!$F$76,0,Employee!$M$80))))</f>
        <v>0</v>
      </c>
      <c r="P42" s="253">
        <f>IF(Employee!$F$76&gt;A42,0,IF(Employee!$F$78&lt;A42,0,IF(Employee!$S$82&lt;=A42,0,IF(Employee!$S$81&lt;Employee!$F$76,0,Employee!$M$81))))</f>
        <v>0</v>
      </c>
      <c r="Q42" s="253">
        <f>IF(Employee!$F$76&gt;A42,0,IF(Employee!$F$78&lt;A42,0,IF(Employee!$S$82&lt;Employee!$F$76,0,Employee!$M$82)))</f>
        <v>0</v>
      </c>
      <c r="R42" s="253">
        <f t="shared" si="2"/>
        <v>0</v>
      </c>
      <c r="T42" s="253">
        <f>IF(Employee!$F$102&gt;A42,0,IF(Employee!$F$104&lt;A42,0,IF(Employee!$S$106&lt;=A42,0,IF(Employee!$S$105&lt;Employee!$F$102,0,Employee!$M$105))))</f>
        <v>0</v>
      </c>
      <c r="U42" s="253">
        <f>IF(Employee!$F$102&gt;A42,0,IF(Employee!$F$104&lt;A42,0,IF(Employee!$S$107&lt;=A42,0,IF(Employee!$S$106&lt;Employee!$F$102,0,Employee!$M$106))))</f>
        <v>0</v>
      </c>
      <c r="V42" s="253">
        <f>IF(Employee!$F$102&gt;A42,0,IF(Employee!$F$104&lt;A42,0,IF(Employee!$S$108&lt;=A42,0,IF(Employee!$S$107&lt;Employee!$F$102,0,Employee!$M$107))))</f>
        <v>0</v>
      </c>
      <c r="W42" s="253">
        <f>IF(Employee!$F$102&gt;A42,0,IF(Employee!$F$104&lt;A42,0,IF(Employee!$S$108&lt;Employee!$F$102,0,Employee!$M$108)))</f>
        <v>0</v>
      </c>
      <c r="X42" s="253">
        <f t="shared" si="3"/>
        <v>0</v>
      </c>
      <c r="Z42" s="253">
        <f>IF(Employee!$F$128&gt;A42,0,IF(Employee!$F$130&lt;A42,0,IF(Employee!$S$132&lt;=A42,0,IF(Employee!$S$131&lt;Employee!$F$128,0,Employee!$M$131))))</f>
        <v>0</v>
      </c>
      <c r="AA42" s="253">
        <f>IF(Employee!$F$128&gt;A42,0,IF(Employee!$F$130&lt;A42,0,IF(Employee!$S$133&lt;=A42,0,IF(Employee!$S$132&lt;Employee!$F$128,0,Employee!$M$132))))</f>
        <v>0</v>
      </c>
      <c r="AB42" s="253">
        <f>IF(Employee!$F$128&gt;A42,0,IF(Employee!$F$130&lt;A42,0,IF(Employee!$S$134&lt;=A42,0,IF(Employee!$S$133&lt;Employee!$F$128,0,Employee!$M$133))))</f>
        <v>0</v>
      </c>
      <c r="AC42" s="253">
        <f>IF(Employee!$F$128&gt;A42,0,IF(Employee!$F$130&lt;A42,0,IF(Employee!$S$134&lt;Employee!$F$128,0,Employee!$M$134)))</f>
        <v>0</v>
      </c>
      <c r="AD42" s="253">
        <f t="shared" si="4"/>
        <v>0</v>
      </c>
      <c r="AF42" s="253">
        <f>IF(Employee!$F$154&gt;A42,0,IF(Employee!$F$156&lt;A42,0,IF(Employee!$S$158&lt;=A42,0,IF(Employee!$S$157&lt;Employee!$F$154,0,Employee!$M$157))))</f>
        <v>0</v>
      </c>
      <c r="AG42" s="253">
        <f>IF(Employee!$F$154&gt;A42,0,IF(Employee!$F$156&lt;A42,0,IF(Employee!$S$159&lt;=A42,0,IF(Employee!$S$158&lt;Employee!$F$154,0,Employee!$M$158))))</f>
        <v>0</v>
      </c>
      <c r="AH42" s="253">
        <f>IF(Employee!$F$154&gt;A42,0,IF(Employee!$F$156&lt;A42,0,IF(Employee!$S$160&lt;=A42,0,IF(Employee!$S$159&lt;Employee!$F$154,0,Employee!$M$159))))</f>
        <v>0</v>
      </c>
      <c r="AI42" s="253">
        <f>IF(Employee!$F$154&gt;A42,0,IF(Employee!$F$156&lt;A42,0,IF(Employee!$S$160&lt;Employee!$F$154,0,Employee!$M$160)))</f>
        <v>0</v>
      </c>
      <c r="AJ42" s="253">
        <f t="shared" si="5"/>
        <v>0</v>
      </c>
      <c r="AL42" s="253">
        <f>IF(Employee!$F$180&gt;A42,0,IF(Employee!$F$182&lt;A42,0,IF(Employee!$S$184&lt;=A42,0,IF(Employee!$S$183&lt;Employee!$F$180,0,Employee!$M$183))))</f>
        <v>0</v>
      </c>
      <c r="AM42" s="253">
        <f>IF(Employee!$F$180&gt;A42,0,IF(Employee!$F$182&lt;A42,0,IF(Employee!$S$185&lt;=A42,0,IF(Employee!$S$184&lt;Employee!$F$180,0,Employee!$M$184))))</f>
        <v>0</v>
      </c>
      <c r="AN42" s="253">
        <f>IF(Employee!$F$180&gt;A42,0,IF(Employee!$F$182&lt;A42,0,IF(Employee!$S$186&lt;=A42,0,IF(Employee!$S$185&lt;Employee!$F$180,0,Employee!$M$185))))</f>
        <v>0</v>
      </c>
      <c r="AO42" s="253">
        <f>IF(Employee!$F$180&gt;A42,0,IF(Employee!$F$182&lt;A42,0,IF(Employee!$S$186&lt;Employee!$F$180,0,Employee!$M$186)))</f>
        <v>0</v>
      </c>
      <c r="AP42" s="253">
        <f t="shared" si="6"/>
        <v>0</v>
      </c>
      <c r="AR42" s="253">
        <f>IF(Employee!$F$206&gt;A42,0,IF(Employee!$F$208&lt;A42,0,IF(Employee!$S$210&lt;=A42,0,IF(Employee!$S$209&lt;Employee!$F$206,0,Employee!$M$209))))</f>
        <v>0</v>
      </c>
      <c r="AS42" s="253">
        <f>IF(Employee!$F$206&gt;A42,0,IF(Employee!$F$208&lt;A42,0,IF(Employee!$S$211&lt;=A42,0,IF(Employee!$S$210&lt;Employee!$F$206,0,Employee!$M$210))))</f>
        <v>0</v>
      </c>
      <c r="AT42" s="253">
        <f>IF(Employee!$F$206&gt;A42,0,IF(Employee!$F$208&lt;A42,0,IF(Employee!$S$212&lt;=A42,0,IF(Employee!$S$211&lt;Employee!$F$206,0,Employee!$M$211))))</f>
        <v>0</v>
      </c>
      <c r="AU42" s="253">
        <f>IF(Employee!$F$206&gt;A42,0,IF(Employee!$F$208&lt;A42,0,IF(Employee!$S$212&lt;Employee!$F$206,0,Employee!$M$212)))</f>
        <v>0</v>
      </c>
      <c r="AV42" s="253">
        <f t="shared" si="7"/>
        <v>0</v>
      </c>
      <c r="AX42" s="253">
        <f>IF(Employee!$F$232&gt;A42,0,IF(Employee!$F$234&lt;A42,0,IF(Employee!$S$236&lt;=A42,0,IF(Employee!$S$235&lt;Employee!$F$232,0,Employee!$M$235))))</f>
        <v>0</v>
      </c>
      <c r="AY42" s="253">
        <f>IF(Employee!$F$232&gt;A42,0,IF(Employee!$F$234&lt;A42,0,IF(Employee!$S$237&lt;=A42,0,IF(Employee!$S$236&lt;Employee!$F$232,0,Employee!$M$236))))</f>
        <v>0</v>
      </c>
      <c r="AZ42" s="253">
        <f>IF(Employee!$F$232&gt;A42,0,IF(Employee!$F$234&lt;A42,0,IF(Employee!$S$238&lt;=A42,0,IF(Employee!$S$237&lt;Employee!$F$232,0,Employee!$M$237))))</f>
        <v>0</v>
      </c>
      <c r="BA42" s="253">
        <f>IF(Employee!$F$232&gt;A42,0,IF(Employee!$F$234&lt;A42,0,IF(Employee!$S$238&lt;Employee!$F$232,0,Employee!$M$238)))</f>
        <v>0</v>
      </c>
      <c r="BB42" s="253">
        <f t="shared" si="8"/>
        <v>0</v>
      </c>
      <c r="BD42" s="253">
        <f>IF(Employee!$F$258&gt;A42,0,IF(Employee!$F$260&lt;A42,0,IF(Employee!$S$262&lt;=A42,0,IF(Employee!$S$261&lt;Employee!$F$258,0,Employee!$M$261))))</f>
        <v>0</v>
      </c>
      <c r="BE42" s="253">
        <f>IF(Employee!$F$258&gt;A42,0,IF(Employee!$F$260&lt;A42,0,IF(Employee!$S$263&lt;=A42,0,IF(Employee!$S$262&lt;Employee!$F$258,0,Employee!$M$262))))</f>
        <v>0</v>
      </c>
      <c r="BF42" s="253">
        <f>IF(Employee!$F$258&gt;A42,0,IF(Employee!$F$260&lt;A42,0,IF(Employee!$S$264&lt;=A42,0,IF(Employee!$S$263&lt;Employee!$F$258,0,Employee!$M$263))))</f>
        <v>0</v>
      </c>
      <c r="BG42" s="253">
        <f>IF(Employee!$F$258&gt;A42,0,IF(Employee!$F$260&lt;A42,0,IF(Employee!$S$264&lt;Employee!$F$258,0,Employee!$M$264)))</f>
        <v>0</v>
      </c>
      <c r="BH42" s="253">
        <f t="shared" si="9"/>
        <v>0</v>
      </c>
      <c r="BJ42" s="253">
        <f>IF(Employee!$F$284&gt;A42,0,IF(Employee!$F$286&lt;A42,0,IF(Employee!$S$288&lt;=A42,0,IF(Employee!$S$287&lt;Employee!$F$284,0,Employee!$M$287))))</f>
        <v>0</v>
      </c>
      <c r="BK42" s="253">
        <f>IF(Employee!$F$284&gt;A42,0,IF(Employee!$F$286&lt;A42,0,IF(Employee!$S$289&lt;=A42,0,IF(Employee!$S$288&lt;Employee!$F$284,0,Employee!$M$288))))</f>
        <v>0</v>
      </c>
      <c r="BL42" s="253">
        <f>IF(Employee!$F$284&gt;A42,0,IF(Employee!$F$286&lt;A42,0,IF(Employee!$S$290&lt;=A42,0,IF(Employee!$S$289&lt;Employee!$F$284,0,Employee!$M$289))))</f>
        <v>0</v>
      </c>
      <c r="BM42" s="253">
        <f>IF(Employee!$F$284&gt;A42,0,IF(Employee!$F$286&lt;A42,0,IF(Employee!$S$290&lt;Employee!$F$284,0,Employee!$M$290)))</f>
        <v>0</v>
      </c>
      <c r="BN42" s="253">
        <f t="shared" si="10"/>
        <v>0</v>
      </c>
      <c r="BP42" s="253">
        <f>IF(Employee!$F$310&gt;A42,0,IF(Employee!$F$312&lt;A42,0,IF(Employee!$S$314&lt;=A42,0,IF(Employee!$S$313&lt;Employee!$F$310,0,Employee!$M$313))))</f>
        <v>0</v>
      </c>
      <c r="BQ42" s="253">
        <f>IF(Employee!$F$310&gt;A42,0,IF(Employee!$F$312&lt;A42,0,IF(Employee!$S$315&lt;=A42,0,IF(Employee!$S$314&lt;Employee!$F$310,0,Employee!$M$314))))</f>
        <v>0</v>
      </c>
      <c r="BR42" s="253">
        <f>IF(Employee!$F$310&gt;A42,0,IF(Employee!$F$312&lt;A42,0,IF(Employee!$S$316&lt;=A42,0,IF(Employee!$S$315&lt;Employee!$F$310,0,Employee!$M$315))))</f>
        <v>0</v>
      </c>
      <c r="BS42" s="253">
        <f>IF(Employee!$F$310&gt;A42,0,IF(Employee!$F$312&lt;A42,0,IF(Employee!$S$316&lt;Employee!$F$310,0,Employee!$M$316)))</f>
        <v>0</v>
      </c>
      <c r="BT42" s="253">
        <f t="shared" si="11"/>
        <v>0</v>
      </c>
      <c r="BV42" s="253">
        <f>IF(Employee!$F$336&gt;A42,0,IF(Employee!$F$338&lt;A42,0,IF(Employee!$S$340&lt;=A42,0,IF(Employee!$S$339&lt;Employee!$F$336,0,Employee!$M$339))))</f>
        <v>0</v>
      </c>
      <c r="BW42" s="253">
        <f>IF(Employee!$F$336&gt;A42,0,IF(Employee!$F$338&lt;A42,0,IF(Employee!$S$341&lt;=A42,0,IF(Employee!$S$340&lt;Employee!$F$336,0,Employee!$M$340))))</f>
        <v>0</v>
      </c>
      <c r="BX42" s="253">
        <f>IF(Employee!$F$336&gt;A42,0,IF(Employee!$F$338&lt;A42,0,IF(Employee!$S$342&lt;=A42,0,IF(Employee!$S$341&lt;Employee!$F$336,0,Employee!$M$341))))</f>
        <v>0</v>
      </c>
      <c r="BY42" s="253">
        <f>IF(Employee!$F$336&gt;A42,0,IF(Employee!$F$338&lt;A42,0,IF(Employee!$S$342&lt;Employee!$F$336,0,Employee!$M$342)))</f>
        <v>0</v>
      </c>
      <c r="BZ42" s="253">
        <f t="shared" si="12"/>
        <v>0</v>
      </c>
      <c r="CB42" s="253">
        <f>IF(Employee!$F$362&gt;A42,0,IF(Employee!$F$364&lt;A42,0,IF(Employee!$S$366&lt;=A42,0,IF(Employee!$S$365&lt;Employee!$F$362,0,Employee!$M$365))))</f>
        <v>0</v>
      </c>
      <c r="CC42" s="253">
        <f>IF(Employee!$F$362&gt;A42,0,IF(Employee!$F$364&lt;A42,0,IF(Employee!$S$367&lt;=A42,0,IF(Employee!$S$366&lt;Employee!$F$362,0,Employee!$M$366))))</f>
        <v>0</v>
      </c>
      <c r="CD42" s="253">
        <f>IF(Employee!$F$362&gt;A42,0,IF(Employee!$F$364&lt;A42,0,IF(Employee!$S$368&lt;=A42,0,IF(Employee!$S$367&lt;Employee!$F$362,0,Employee!$M$367))))</f>
        <v>0</v>
      </c>
      <c r="CE42" s="253">
        <f>IF(Employee!$F$362&gt;A42,0,IF(Employee!$F$364&lt;A42,0,IF(Employee!$S$368&lt;Employee!$F$362,0,Employee!$M$368)))</f>
        <v>0</v>
      </c>
      <c r="CF42" s="253">
        <f t="shared" si="13"/>
        <v>0</v>
      </c>
      <c r="CH42" s="253">
        <f>IF(Employee!$F$388&gt;A42,0,IF(Employee!$F$390&lt;A42,0,IF(Employee!$S$392&lt;=A42,0,IF(Employee!$S$391&lt;Employee!$F$388,0,Employee!$M$391))))</f>
        <v>0</v>
      </c>
      <c r="CI42" s="253">
        <f>IF(Employee!$F$388&gt;A42,0,IF(Employee!$F$390&lt;A42,0,IF(Employee!$S$393&lt;=A42,0,IF(Employee!$S$392&lt;Employee!$F$388,0,Employee!$M$392))))</f>
        <v>0</v>
      </c>
      <c r="CJ42" s="253">
        <f>IF(Employee!$F$388&gt;A42,0,IF(Employee!$F$390&lt;A42,0,IF(Employee!$S$394&lt;=A42,0,IF(Employee!$S$393&lt;Employee!$F$388,0,Employee!$M$393))))</f>
        <v>0</v>
      </c>
      <c r="CK42" s="253">
        <f>IF(Employee!$F$388&gt;A42,0,IF(Employee!$F$390&lt;A42,0,IF(Employee!$S$394&lt;Employee!$F$388,0,Employee!$M$394)))</f>
        <v>0</v>
      </c>
      <c r="CL42" s="253">
        <f t="shared" si="14"/>
        <v>0</v>
      </c>
      <c r="CN42" s="253">
        <f>IF(Employee!$F$414&gt;A42,0,IF(Employee!$F$416&lt;A42,0,IF(Employee!$S$418&lt;=A42,0,IF(Employee!$S$417&lt;Employee!$F$414,0,Employee!$M$417))))</f>
        <v>0</v>
      </c>
      <c r="CO42" s="253">
        <f>IF(Employee!$F$414&gt;A42,0,IF(Employee!$F$416&lt;A42,0,IF(Employee!$S$419&lt;=A42,0,IF(Employee!$S$418&lt;Employee!$F$414,0,Employee!$M$418))))</f>
        <v>0</v>
      </c>
      <c r="CP42" s="253">
        <f>IF(Employee!$F$414&gt;A42,0,IF(Employee!$F$416&lt;A42,0,IF(Employee!$S$420&lt;=A42,0,IF(Employee!$S$419&lt;Employee!$F$414,0,Employee!$M$419))))</f>
        <v>0</v>
      </c>
      <c r="CQ42" s="253">
        <f>IF(Employee!$F$414&gt;A42,0,IF(Employee!$F$416&lt;A42,0,IF(Employee!$S$420&lt;Employee!$F$414,0,Employee!$M$420)))</f>
        <v>0</v>
      </c>
      <c r="CR42" s="253">
        <f t="shared" si="15"/>
        <v>0</v>
      </c>
      <c r="CT42" s="253">
        <f>IF(Employee!$F$440&gt;A42,0,IF(Employee!$F$442&lt;A42,0,IF(Employee!$S$444&lt;=A42,0,IF(Employee!$S$443&lt;Employee!$F$440,0,Employee!$M$443))))</f>
        <v>0</v>
      </c>
      <c r="CU42" s="253">
        <f>IF(Employee!$F$440&gt;A42,0,IF(Employee!$F$442&lt;A42,0,IF(Employee!$S$445&lt;=A42,0,IF(Employee!$S$444&lt;Employee!$F$440,0,Employee!$M$444))))</f>
        <v>0</v>
      </c>
      <c r="CV42" s="253">
        <f>IF(Employee!$F$440&gt;A42,0,IF(Employee!$F$442&lt;A42,0,IF(Employee!$S$446&lt;=A42,0,IF(Employee!$S$445&lt;Employee!$F$440,0,Employee!$M$445))))</f>
        <v>0</v>
      </c>
      <c r="CW42" s="253">
        <f>IF(Employee!$F$440&gt;A42,0,IF(Employee!$F$442&lt;A42,0,IF(Employee!$S$446&lt;Employee!$F$440,0,Employee!$M$446)))</f>
        <v>0</v>
      </c>
      <c r="CX42" s="253">
        <f t="shared" si="16"/>
        <v>0</v>
      </c>
      <c r="CZ42" s="253">
        <f>IF(Employee!$F$466&gt;A42,0,IF(Employee!$F$468&lt;A42,0,IF(Employee!$S$470&lt;=A42,0,IF(Employee!$S$469&lt;Employee!$F$466,0,Employee!$M$469))))</f>
        <v>0</v>
      </c>
      <c r="DA42" s="253">
        <f>IF(Employee!$F$466&gt;A42,0,IF(Employee!$F$468&lt;A42,0,IF(Employee!$S$471&lt;=A42,0,IF(Employee!$S$470&lt;Employee!$F$466,0,Employee!$M$470))))</f>
        <v>0</v>
      </c>
      <c r="DB42" s="253">
        <f>IF(Employee!$F$466&gt;A42,0,IF(Employee!$F$468&lt;A42,0,IF(Employee!$S$472&lt;=A42,0,IF(Employee!$S$471&lt;Employee!$F$466,0,Employee!$M$471))))</f>
        <v>0</v>
      </c>
      <c r="DC42" s="253">
        <f>IF(Employee!$F$466&gt;A42,0,IF(Employee!$F$468&lt;A42,0,IF(Employee!$S$472&lt;Employee!$F$466,0,Employee!$M$472)))</f>
        <v>0</v>
      </c>
      <c r="DD42" s="253">
        <f t="shared" si="17"/>
        <v>0</v>
      </c>
      <c r="DF42" s="253">
        <f>IF(Employee!$F$492&gt;A42,0,IF(Employee!$F$494&lt;A42,0,IF(Employee!$S$496&lt;=A42,0,IF(Employee!$S$495&lt;Employee!$F$492,0,Employee!$M$495))))</f>
        <v>0</v>
      </c>
      <c r="DG42" s="253">
        <f>IF(Employee!$F$492&gt;A42,0,IF(Employee!$F$494&lt;A42,0,IF(Employee!$S$497&lt;=A42,0,IF(Employee!$S$496&lt;Employee!$F$492,0,Employee!$M$496))))</f>
        <v>0</v>
      </c>
      <c r="DH42" s="253">
        <f>IF(Employee!$F$492&gt;A42,0,IF(Employee!$F$494&lt;A42,0,IF(Employee!$S$498&lt;=A42,0,IF(Employee!$S$497&lt;Employee!$F$492,0,Employee!$M$497))))</f>
        <v>0</v>
      </c>
      <c r="DI42" s="253">
        <f>IF(Employee!$F$492&gt;A42,0,IF(Employee!$F$494&lt;A42,0,IF(Employee!$S$498&lt;Employee!$F$492,0,Employee!$M$498)))</f>
        <v>0</v>
      </c>
      <c r="DJ42" s="253">
        <f t="shared" si="18"/>
        <v>0</v>
      </c>
      <c r="DL42" s="253">
        <f>IF(Employee!$F$518&gt;A42,0,IF(Employee!$F$520&lt;A42,0,IF(Employee!$S$522&lt;=A42,0,IF(Employee!$S$521&lt;Employee!$F$518,0,Employee!$M$521))))</f>
        <v>0</v>
      </c>
      <c r="DM42" s="253">
        <f>IF(Employee!$F$518&gt;A42,0,IF(Employee!$F$520&lt;A42,0,IF(Employee!$S$523&lt;=A42,0,IF(Employee!$S$522&lt;Employee!$F$518,0,Employee!$M$522))))</f>
        <v>0</v>
      </c>
      <c r="DN42" s="253">
        <f>IF(Employee!$F$518&gt;A42,0,IF(Employee!$F$520&lt;A42,0,IF(Employee!$S$524&lt;=A42,0,IF(Employee!$S$523&lt;Employee!$F$518,0,Employee!$M$523))))</f>
        <v>0</v>
      </c>
      <c r="DO42" s="253">
        <f>IF(Employee!$F$518&gt;A42,0,IF(Employee!$F$520&lt;A42,0,IF(Employee!$S$524&lt;Employee!$F$518,0,Employee!$M$524)))</f>
        <v>0</v>
      </c>
      <c r="DP42" s="253">
        <f t="shared" si="19"/>
        <v>0</v>
      </c>
    </row>
    <row r="43" spans="1:120" x14ac:dyDescent="0.2">
      <c r="A43" s="253">
        <v>42</v>
      </c>
      <c r="B43" s="253">
        <f>IF(Employee!$F$24&gt;A43,0,IF(Employee!$F$26&lt;A43,0,IF(Employee!$S$28&lt;=A43,0,IF(Employee!$S$27&lt;Employee!$F$24,0,Employee!$M$27))))</f>
        <v>0</v>
      </c>
      <c r="C43" s="253">
        <f>IF(Employee!$F$24&gt;A43,0,IF(Employee!$F$26&lt;A43,0,IF(Employee!$S$29&lt;=A43,0,IF(Employee!$S$28&lt;Employee!$F$24,0,Employee!$M$28))))</f>
        <v>0</v>
      </c>
      <c r="D43" s="253">
        <f>IF(Employee!$F$24&gt;A43,0,IF(Employee!$F$26&lt;A43,0,IF(Employee!$S$30&lt;=A43,0,IF(Employee!$S$29&lt;Employee!$F$24,0,Employee!$M$29))))</f>
        <v>0</v>
      </c>
      <c r="E43" s="253">
        <f>IF(Employee!$F$24&gt;A43,0,IF(Employee!$F$26&lt;A43,0,IF(Employee!$S$30&lt;Employee!$F$24,0,Employee!$M$30)))</f>
        <v>0</v>
      </c>
      <c r="F43" s="253">
        <f t="shared" si="0"/>
        <v>0</v>
      </c>
      <c r="H43" s="253">
        <f>IF(Employee!$F$50&gt;A43,0,IF(Employee!$F$52&lt;A43,0,IF(Employee!$S$54&lt;=A43,0,IF(Employee!$S$53&lt;Employee!$F$50,0,Employee!$M$53))))</f>
        <v>0</v>
      </c>
      <c r="I43" s="253">
        <f>IF(Employee!$F$50&gt;A43,0,IF(Employee!$F$52&lt;A43,0,IF(Employee!$S$55&lt;=A43,0,IF(Employee!$S$54&lt;Employee!$F$50,0,Employee!$M$54))))</f>
        <v>0</v>
      </c>
      <c r="J43" s="253">
        <f>IF(Employee!$F$50&gt;A43,0,IF(Employee!$F$52&lt;A43,0,IF(Employee!$S$56&lt;=A43,0,IF(Employee!$S$55&lt;Employee!$F$50,0,Employee!$M$55))))</f>
        <v>0</v>
      </c>
      <c r="K43" s="253">
        <f>IF(Employee!$F$50&gt;A43,0,IF(Employee!$F$52&lt;A43,0,IF(Employee!$S$56&lt;Employee!$F$50,0,Employee!$M$56)))</f>
        <v>0</v>
      </c>
      <c r="L43" s="253">
        <f t="shared" si="1"/>
        <v>0</v>
      </c>
      <c r="N43" s="253">
        <f>IF(Employee!$F$76&gt;A43,0,IF(Employee!$F$78&lt;A43,0,IF(Employee!$S$80&lt;=A43,0,IF(Employee!$S$79&lt;Employee!$F$76,0,Employee!$M$79))))</f>
        <v>0</v>
      </c>
      <c r="O43" s="253">
        <f>IF(Employee!$F$76&gt;A43,0,IF(Employee!$F$78&lt;A43,0,IF(Employee!$S$81&lt;=A43,0,IF(Employee!$S$80&lt;Employee!$F$76,0,Employee!$M$80))))</f>
        <v>0</v>
      </c>
      <c r="P43" s="253">
        <f>IF(Employee!$F$76&gt;A43,0,IF(Employee!$F$78&lt;A43,0,IF(Employee!$S$82&lt;=A43,0,IF(Employee!$S$81&lt;Employee!$F$76,0,Employee!$M$81))))</f>
        <v>0</v>
      </c>
      <c r="Q43" s="253">
        <f>IF(Employee!$F$76&gt;A43,0,IF(Employee!$F$78&lt;A43,0,IF(Employee!$S$82&lt;Employee!$F$76,0,Employee!$M$82)))</f>
        <v>0</v>
      </c>
      <c r="R43" s="253">
        <f t="shared" si="2"/>
        <v>0</v>
      </c>
      <c r="T43" s="253">
        <f>IF(Employee!$F$102&gt;A43,0,IF(Employee!$F$104&lt;A43,0,IF(Employee!$S$106&lt;=A43,0,IF(Employee!$S$105&lt;Employee!$F$102,0,Employee!$M$105))))</f>
        <v>0</v>
      </c>
      <c r="U43" s="253">
        <f>IF(Employee!$F$102&gt;A43,0,IF(Employee!$F$104&lt;A43,0,IF(Employee!$S$107&lt;=A43,0,IF(Employee!$S$106&lt;Employee!$F$102,0,Employee!$M$106))))</f>
        <v>0</v>
      </c>
      <c r="V43" s="253">
        <f>IF(Employee!$F$102&gt;A43,0,IF(Employee!$F$104&lt;A43,0,IF(Employee!$S$108&lt;=A43,0,IF(Employee!$S$107&lt;Employee!$F$102,0,Employee!$M$107))))</f>
        <v>0</v>
      </c>
      <c r="W43" s="253">
        <f>IF(Employee!$F$102&gt;A43,0,IF(Employee!$F$104&lt;A43,0,IF(Employee!$S$108&lt;Employee!$F$102,0,Employee!$M$108)))</f>
        <v>0</v>
      </c>
      <c r="X43" s="253">
        <f t="shared" si="3"/>
        <v>0</v>
      </c>
      <c r="Z43" s="253">
        <f>IF(Employee!$F$128&gt;A43,0,IF(Employee!$F$130&lt;A43,0,IF(Employee!$S$132&lt;=A43,0,IF(Employee!$S$131&lt;Employee!$F$128,0,Employee!$M$131))))</f>
        <v>0</v>
      </c>
      <c r="AA43" s="253">
        <f>IF(Employee!$F$128&gt;A43,0,IF(Employee!$F$130&lt;A43,0,IF(Employee!$S$133&lt;=A43,0,IF(Employee!$S$132&lt;Employee!$F$128,0,Employee!$M$132))))</f>
        <v>0</v>
      </c>
      <c r="AB43" s="253">
        <f>IF(Employee!$F$128&gt;A43,0,IF(Employee!$F$130&lt;A43,0,IF(Employee!$S$134&lt;=A43,0,IF(Employee!$S$133&lt;Employee!$F$128,0,Employee!$M$133))))</f>
        <v>0</v>
      </c>
      <c r="AC43" s="253">
        <f>IF(Employee!$F$128&gt;A43,0,IF(Employee!$F$130&lt;A43,0,IF(Employee!$S$134&lt;Employee!$F$128,0,Employee!$M$134)))</f>
        <v>0</v>
      </c>
      <c r="AD43" s="253">
        <f t="shared" si="4"/>
        <v>0</v>
      </c>
      <c r="AF43" s="253">
        <f>IF(Employee!$F$154&gt;A43,0,IF(Employee!$F$156&lt;A43,0,IF(Employee!$S$158&lt;=A43,0,IF(Employee!$S$157&lt;Employee!$F$154,0,Employee!$M$157))))</f>
        <v>0</v>
      </c>
      <c r="AG43" s="253">
        <f>IF(Employee!$F$154&gt;A43,0,IF(Employee!$F$156&lt;A43,0,IF(Employee!$S$159&lt;=A43,0,IF(Employee!$S$158&lt;Employee!$F$154,0,Employee!$M$158))))</f>
        <v>0</v>
      </c>
      <c r="AH43" s="253">
        <f>IF(Employee!$F$154&gt;A43,0,IF(Employee!$F$156&lt;A43,0,IF(Employee!$S$160&lt;=A43,0,IF(Employee!$S$159&lt;Employee!$F$154,0,Employee!$M$159))))</f>
        <v>0</v>
      </c>
      <c r="AI43" s="253">
        <f>IF(Employee!$F$154&gt;A43,0,IF(Employee!$F$156&lt;A43,0,IF(Employee!$S$160&lt;Employee!$F$154,0,Employee!$M$160)))</f>
        <v>0</v>
      </c>
      <c r="AJ43" s="253">
        <f t="shared" si="5"/>
        <v>0</v>
      </c>
      <c r="AL43" s="253">
        <f>IF(Employee!$F$180&gt;A43,0,IF(Employee!$F$182&lt;A43,0,IF(Employee!$S$184&lt;=A43,0,IF(Employee!$S$183&lt;Employee!$F$180,0,Employee!$M$183))))</f>
        <v>0</v>
      </c>
      <c r="AM43" s="253">
        <f>IF(Employee!$F$180&gt;A43,0,IF(Employee!$F$182&lt;A43,0,IF(Employee!$S$185&lt;=A43,0,IF(Employee!$S$184&lt;Employee!$F$180,0,Employee!$M$184))))</f>
        <v>0</v>
      </c>
      <c r="AN43" s="253">
        <f>IF(Employee!$F$180&gt;A43,0,IF(Employee!$F$182&lt;A43,0,IF(Employee!$S$186&lt;=A43,0,IF(Employee!$S$185&lt;Employee!$F$180,0,Employee!$M$185))))</f>
        <v>0</v>
      </c>
      <c r="AO43" s="253">
        <f>IF(Employee!$F$180&gt;A43,0,IF(Employee!$F$182&lt;A43,0,IF(Employee!$S$186&lt;Employee!$F$180,0,Employee!$M$186)))</f>
        <v>0</v>
      </c>
      <c r="AP43" s="253">
        <f t="shared" si="6"/>
        <v>0</v>
      </c>
      <c r="AR43" s="253">
        <f>IF(Employee!$F$206&gt;A43,0,IF(Employee!$F$208&lt;A43,0,IF(Employee!$S$210&lt;=A43,0,IF(Employee!$S$209&lt;Employee!$F$206,0,Employee!$M$209))))</f>
        <v>0</v>
      </c>
      <c r="AS43" s="253">
        <f>IF(Employee!$F$206&gt;A43,0,IF(Employee!$F$208&lt;A43,0,IF(Employee!$S$211&lt;=A43,0,IF(Employee!$S$210&lt;Employee!$F$206,0,Employee!$M$210))))</f>
        <v>0</v>
      </c>
      <c r="AT43" s="253">
        <f>IF(Employee!$F$206&gt;A43,0,IF(Employee!$F$208&lt;A43,0,IF(Employee!$S$212&lt;=A43,0,IF(Employee!$S$211&lt;Employee!$F$206,0,Employee!$M$211))))</f>
        <v>0</v>
      </c>
      <c r="AU43" s="253">
        <f>IF(Employee!$F$206&gt;A43,0,IF(Employee!$F$208&lt;A43,0,IF(Employee!$S$212&lt;Employee!$F$206,0,Employee!$M$212)))</f>
        <v>0</v>
      </c>
      <c r="AV43" s="253">
        <f t="shared" si="7"/>
        <v>0</v>
      </c>
      <c r="AX43" s="253">
        <f>IF(Employee!$F$232&gt;A43,0,IF(Employee!$F$234&lt;A43,0,IF(Employee!$S$236&lt;=A43,0,IF(Employee!$S$235&lt;Employee!$F$232,0,Employee!$M$235))))</f>
        <v>0</v>
      </c>
      <c r="AY43" s="253">
        <f>IF(Employee!$F$232&gt;A43,0,IF(Employee!$F$234&lt;A43,0,IF(Employee!$S$237&lt;=A43,0,IF(Employee!$S$236&lt;Employee!$F$232,0,Employee!$M$236))))</f>
        <v>0</v>
      </c>
      <c r="AZ43" s="253">
        <f>IF(Employee!$F$232&gt;A43,0,IF(Employee!$F$234&lt;A43,0,IF(Employee!$S$238&lt;=A43,0,IF(Employee!$S$237&lt;Employee!$F$232,0,Employee!$M$237))))</f>
        <v>0</v>
      </c>
      <c r="BA43" s="253">
        <f>IF(Employee!$F$232&gt;A43,0,IF(Employee!$F$234&lt;A43,0,IF(Employee!$S$238&lt;Employee!$F$232,0,Employee!$M$238)))</f>
        <v>0</v>
      </c>
      <c r="BB43" s="253">
        <f t="shared" si="8"/>
        <v>0</v>
      </c>
      <c r="BD43" s="253">
        <f>IF(Employee!$F$258&gt;A43,0,IF(Employee!$F$260&lt;A43,0,IF(Employee!$S$262&lt;=A43,0,IF(Employee!$S$261&lt;Employee!$F$258,0,Employee!$M$261))))</f>
        <v>0</v>
      </c>
      <c r="BE43" s="253">
        <f>IF(Employee!$F$258&gt;A43,0,IF(Employee!$F$260&lt;A43,0,IF(Employee!$S$263&lt;=A43,0,IF(Employee!$S$262&lt;Employee!$F$258,0,Employee!$M$262))))</f>
        <v>0</v>
      </c>
      <c r="BF43" s="253">
        <f>IF(Employee!$F$258&gt;A43,0,IF(Employee!$F$260&lt;A43,0,IF(Employee!$S$264&lt;=A43,0,IF(Employee!$S$263&lt;Employee!$F$258,0,Employee!$M$263))))</f>
        <v>0</v>
      </c>
      <c r="BG43" s="253">
        <f>IF(Employee!$F$258&gt;A43,0,IF(Employee!$F$260&lt;A43,0,IF(Employee!$S$264&lt;Employee!$F$258,0,Employee!$M$264)))</f>
        <v>0</v>
      </c>
      <c r="BH43" s="253">
        <f t="shared" si="9"/>
        <v>0</v>
      </c>
      <c r="BJ43" s="253">
        <f>IF(Employee!$F$284&gt;A43,0,IF(Employee!$F$286&lt;A43,0,IF(Employee!$S$288&lt;=A43,0,IF(Employee!$S$287&lt;Employee!$F$284,0,Employee!$M$287))))</f>
        <v>0</v>
      </c>
      <c r="BK43" s="253">
        <f>IF(Employee!$F$284&gt;A43,0,IF(Employee!$F$286&lt;A43,0,IF(Employee!$S$289&lt;=A43,0,IF(Employee!$S$288&lt;Employee!$F$284,0,Employee!$M$288))))</f>
        <v>0</v>
      </c>
      <c r="BL43" s="253">
        <f>IF(Employee!$F$284&gt;A43,0,IF(Employee!$F$286&lt;A43,0,IF(Employee!$S$290&lt;=A43,0,IF(Employee!$S$289&lt;Employee!$F$284,0,Employee!$M$289))))</f>
        <v>0</v>
      </c>
      <c r="BM43" s="253">
        <f>IF(Employee!$F$284&gt;A43,0,IF(Employee!$F$286&lt;A43,0,IF(Employee!$S$290&lt;Employee!$F$284,0,Employee!$M$290)))</f>
        <v>0</v>
      </c>
      <c r="BN43" s="253">
        <f t="shared" si="10"/>
        <v>0</v>
      </c>
      <c r="BP43" s="253">
        <f>IF(Employee!$F$310&gt;A43,0,IF(Employee!$F$312&lt;A43,0,IF(Employee!$S$314&lt;=A43,0,IF(Employee!$S$313&lt;Employee!$F$310,0,Employee!$M$313))))</f>
        <v>0</v>
      </c>
      <c r="BQ43" s="253">
        <f>IF(Employee!$F$310&gt;A43,0,IF(Employee!$F$312&lt;A43,0,IF(Employee!$S$315&lt;=A43,0,IF(Employee!$S$314&lt;Employee!$F$310,0,Employee!$M$314))))</f>
        <v>0</v>
      </c>
      <c r="BR43" s="253">
        <f>IF(Employee!$F$310&gt;A43,0,IF(Employee!$F$312&lt;A43,0,IF(Employee!$S$316&lt;=A43,0,IF(Employee!$S$315&lt;Employee!$F$310,0,Employee!$M$315))))</f>
        <v>0</v>
      </c>
      <c r="BS43" s="253">
        <f>IF(Employee!$F$310&gt;A43,0,IF(Employee!$F$312&lt;A43,0,IF(Employee!$S$316&lt;Employee!$F$310,0,Employee!$M$316)))</f>
        <v>0</v>
      </c>
      <c r="BT43" s="253">
        <f t="shared" si="11"/>
        <v>0</v>
      </c>
      <c r="BV43" s="253">
        <f>IF(Employee!$F$336&gt;A43,0,IF(Employee!$F$338&lt;A43,0,IF(Employee!$S$340&lt;=A43,0,IF(Employee!$S$339&lt;Employee!$F$336,0,Employee!$M$339))))</f>
        <v>0</v>
      </c>
      <c r="BW43" s="253">
        <f>IF(Employee!$F$336&gt;A43,0,IF(Employee!$F$338&lt;A43,0,IF(Employee!$S$341&lt;=A43,0,IF(Employee!$S$340&lt;Employee!$F$336,0,Employee!$M$340))))</f>
        <v>0</v>
      </c>
      <c r="BX43" s="253">
        <f>IF(Employee!$F$336&gt;A43,0,IF(Employee!$F$338&lt;A43,0,IF(Employee!$S$342&lt;=A43,0,IF(Employee!$S$341&lt;Employee!$F$336,0,Employee!$M$341))))</f>
        <v>0</v>
      </c>
      <c r="BY43" s="253">
        <f>IF(Employee!$F$336&gt;A43,0,IF(Employee!$F$338&lt;A43,0,IF(Employee!$S$342&lt;Employee!$F$336,0,Employee!$M$342)))</f>
        <v>0</v>
      </c>
      <c r="BZ43" s="253">
        <f t="shared" si="12"/>
        <v>0</v>
      </c>
      <c r="CB43" s="253">
        <f>IF(Employee!$F$362&gt;A43,0,IF(Employee!$F$364&lt;A43,0,IF(Employee!$S$366&lt;=A43,0,IF(Employee!$S$365&lt;Employee!$F$362,0,Employee!$M$365))))</f>
        <v>0</v>
      </c>
      <c r="CC43" s="253">
        <f>IF(Employee!$F$362&gt;A43,0,IF(Employee!$F$364&lt;A43,0,IF(Employee!$S$367&lt;=A43,0,IF(Employee!$S$366&lt;Employee!$F$362,0,Employee!$M$366))))</f>
        <v>0</v>
      </c>
      <c r="CD43" s="253">
        <f>IF(Employee!$F$362&gt;A43,0,IF(Employee!$F$364&lt;A43,0,IF(Employee!$S$368&lt;=A43,0,IF(Employee!$S$367&lt;Employee!$F$362,0,Employee!$M$367))))</f>
        <v>0</v>
      </c>
      <c r="CE43" s="253">
        <f>IF(Employee!$F$362&gt;A43,0,IF(Employee!$F$364&lt;A43,0,IF(Employee!$S$368&lt;Employee!$F$362,0,Employee!$M$368)))</f>
        <v>0</v>
      </c>
      <c r="CF43" s="253">
        <f t="shared" si="13"/>
        <v>0</v>
      </c>
      <c r="CH43" s="253">
        <f>IF(Employee!$F$388&gt;A43,0,IF(Employee!$F$390&lt;A43,0,IF(Employee!$S$392&lt;=A43,0,IF(Employee!$S$391&lt;Employee!$F$388,0,Employee!$M$391))))</f>
        <v>0</v>
      </c>
      <c r="CI43" s="253">
        <f>IF(Employee!$F$388&gt;A43,0,IF(Employee!$F$390&lt;A43,0,IF(Employee!$S$393&lt;=A43,0,IF(Employee!$S$392&lt;Employee!$F$388,0,Employee!$M$392))))</f>
        <v>0</v>
      </c>
      <c r="CJ43" s="253">
        <f>IF(Employee!$F$388&gt;A43,0,IF(Employee!$F$390&lt;A43,0,IF(Employee!$S$394&lt;=A43,0,IF(Employee!$S$393&lt;Employee!$F$388,0,Employee!$M$393))))</f>
        <v>0</v>
      </c>
      <c r="CK43" s="253">
        <f>IF(Employee!$F$388&gt;A43,0,IF(Employee!$F$390&lt;A43,0,IF(Employee!$S$394&lt;Employee!$F$388,0,Employee!$M$394)))</f>
        <v>0</v>
      </c>
      <c r="CL43" s="253">
        <f t="shared" si="14"/>
        <v>0</v>
      </c>
      <c r="CN43" s="253">
        <f>IF(Employee!$F$414&gt;A43,0,IF(Employee!$F$416&lt;A43,0,IF(Employee!$S$418&lt;=A43,0,IF(Employee!$S$417&lt;Employee!$F$414,0,Employee!$M$417))))</f>
        <v>0</v>
      </c>
      <c r="CO43" s="253">
        <f>IF(Employee!$F$414&gt;A43,0,IF(Employee!$F$416&lt;A43,0,IF(Employee!$S$419&lt;=A43,0,IF(Employee!$S$418&lt;Employee!$F$414,0,Employee!$M$418))))</f>
        <v>0</v>
      </c>
      <c r="CP43" s="253">
        <f>IF(Employee!$F$414&gt;A43,0,IF(Employee!$F$416&lt;A43,0,IF(Employee!$S$420&lt;=A43,0,IF(Employee!$S$419&lt;Employee!$F$414,0,Employee!$M$419))))</f>
        <v>0</v>
      </c>
      <c r="CQ43" s="253">
        <f>IF(Employee!$F$414&gt;A43,0,IF(Employee!$F$416&lt;A43,0,IF(Employee!$S$420&lt;Employee!$F$414,0,Employee!$M$420)))</f>
        <v>0</v>
      </c>
      <c r="CR43" s="253">
        <f t="shared" si="15"/>
        <v>0</v>
      </c>
      <c r="CT43" s="253">
        <f>IF(Employee!$F$440&gt;A43,0,IF(Employee!$F$442&lt;A43,0,IF(Employee!$S$444&lt;=A43,0,IF(Employee!$S$443&lt;Employee!$F$440,0,Employee!$M$443))))</f>
        <v>0</v>
      </c>
      <c r="CU43" s="253">
        <f>IF(Employee!$F$440&gt;A43,0,IF(Employee!$F$442&lt;A43,0,IF(Employee!$S$445&lt;=A43,0,IF(Employee!$S$444&lt;Employee!$F$440,0,Employee!$M$444))))</f>
        <v>0</v>
      </c>
      <c r="CV43" s="253">
        <f>IF(Employee!$F$440&gt;A43,0,IF(Employee!$F$442&lt;A43,0,IF(Employee!$S$446&lt;=A43,0,IF(Employee!$S$445&lt;Employee!$F$440,0,Employee!$M$445))))</f>
        <v>0</v>
      </c>
      <c r="CW43" s="253">
        <f>IF(Employee!$F$440&gt;A43,0,IF(Employee!$F$442&lt;A43,0,IF(Employee!$S$446&lt;Employee!$F$440,0,Employee!$M$446)))</f>
        <v>0</v>
      </c>
      <c r="CX43" s="253">
        <f t="shared" si="16"/>
        <v>0</v>
      </c>
      <c r="CZ43" s="253">
        <f>IF(Employee!$F$466&gt;A43,0,IF(Employee!$F$468&lt;A43,0,IF(Employee!$S$470&lt;=A43,0,IF(Employee!$S$469&lt;Employee!$F$466,0,Employee!$M$469))))</f>
        <v>0</v>
      </c>
      <c r="DA43" s="253">
        <f>IF(Employee!$F$466&gt;A43,0,IF(Employee!$F$468&lt;A43,0,IF(Employee!$S$471&lt;=A43,0,IF(Employee!$S$470&lt;Employee!$F$466,0,Employee!$M$470))))</f>
        <v>0</v>
      </c>
      <c r="DB43" s="253">
        <f>IF(Employee!$F$466&gt;A43,0,IF(Employee!$F$468&lt;A43,0,IF(Employee!$S$472&lt;=A43,0,IF(Employee!$S$471&lt;Employee!$F$466,0,Employee!$M$471))))</f>
        <v>0</v>
      </c>
      <c r="DC43" s="253">
        <f>IF(Employee!$F$466&gt;A43,0,IF(Employee!$F$468&lt;A43,0,IF(Employee!$S$472&lt;Employee!$F$466,0,Employee!$M$472)))</f>
        <v>0</v>
      </c>
      <c r="DD43" s="253">
        <f t="shared" si="17"/>
        <v>0</v>
      </c>
      <c r="DF43" s="253">
        <f>IF(Employee!$F$492&gt;A43,0,IF(Employee!$F$494&lt;A43,0,IF(Employee!$S$496&lt;=A43,0,IF(Employee!$S$495&lt;Employee!$F$492,0,Employee!$M$495))))</f>
        <v>0</v>
      </c>
      <c r="DG43" s="253">
        <f>IF(Employee!$F$492&gt;A43,0,IF(Employee!$F$494&lt;A43,0,IF(Employee!$S$497&lt;=A43,0,IF(Employee!$S$496&lt;Employee!$F$492,0,Employee!$M$496))))</f>
        <v>0</v>
      </c>
      <c r="DH43" s="253">
        <f>IF(Employee!$F$492&gt;A43,0,IF(Employee!$F$494&lt;A43,0,IF(Employee!$S$498&lt;=A43,0,IF(Employee!$S$497&lt;Employee!$F$492,0,Employee!$M$497))))</f>
        <v>0</v>
      </c>
      <c r="DI43" s="253">
        <f>IF(Employee!$F$492&gt;A43,0,IF(Employee!$F$494&lt;A43,0,IF(Employee!$S$498&lt;Employee!$F$492,0,Employee!$M$498)))</f>
        <v>0</v>
      </c>
      <c r="DJ43" s="253">
        <f t="shared" si="18"/>
        <v>0</v>
      </c>
      <c r="DL43" s="253">
        <f>IF(Employee!$F$518&gt;A43,0,IF(Employee!$F$520&lt;A43,0,IF(Employee!$S$522&lt;=A43,0,IF(Employee!$S$521&lt;Employee!$F$518,0,Employee!$M$521))))</f>
        <v>0</v>
      </c>
      <c r="DM43" s="253">
        <f>IF(Employee!$F$518&gt;A43,0,IF(Employee!$F$520&lt;A43,0,IF(Employee!$S$523&lt;=A43,0,IF(Employee!$S$522&lt;Employee!$F$518,0,Employee!$M$522))))</f>
        <v>0</v>
      </c>
      <c r="DN43" s="253">
        <f>IF(Employee!$F$518&gt;A43,0,IF(Employee!$F$520&lt;A43,0,IF(Employee!$S$524&lt;=A43,0,IF(Employee!$S$523&lt;Employee!$F$518,0,Employee!$M$523))))</f>
        <v>0</v>
      </c>
      <c r="DO43" s="253">
        <f>IF(Employee!$F$518&gt;A43,0,IF(Employee!$F$520&lt;A43,0,IF(Employee!$S$524&lt;Employee!$F$518,0,Employee!$M$524)))</f>
        <v>0</v>
      </c>
      <c r="DP43" s="253">
        <f t="shared" si="19"/>
        <v>0</v>
      </c>
    </row>
    <row r="44" spans="1:120" x14ac:dyDescent="0.2">
      <c r="A44" s="253">
        <v>43</v>
      </c>
      <c r="B44" s="253">
        <f>IF(Employee!$F$24&gt;A44,0,IF(Employee!$F$26&lt;A44,0,IF(Employee!$S$28&lt;=A44,0,IF(Employee!$S$27&lt;Employee!$F$24,0,Employee!$M$27))))</f>
        <v>0</v>
      </c>
      <c r="C44" s="253">
        <f>IF(Employee!$F$24&gt;A44,0,IF(Employee!$F$26&lt;A44,0,IF(Employee!$S$29&lt;=A44,0,IF(Employee!$S$28&lt;Employee!$F$24,0,Employee!$M$28))))</f>
        <v>0</v>
      </c>
      <c r="D44" s="253">
        <f>IF(Employee!$F$24&gt;A44,0,IF(Employee!$F$26&lt;A44,0,IF(Employee!$S$30&lt;=A44,0,IF(Employee!$S$29&lt;Employee!$F$24,0,Employee!$M$29))))</f>
        <v>0</v>
      </c>
      <c r="E44" s="253">
        <f>IF(Employee!$F$24&gt;A44,0,IF(Employee!$F$26&lt;A44,0,IF(Employee!$S$30&lt;Employee!$F$24,0,Employee!$M$30)))</f>
        <v>0</v>
      </c>
      <c r="F44" s="253">
        <f t="shared" si="0"/>
        <v>0</v>
      </c>
      <c r="H44" s="253">
        <f>IF(Employee!$F$50&gt;A44,0,IF(Employee!$F$52&lt;A44,0,IF(Employee!$S$54&lt;=A44,0,IF(Employee!$S$53&lt;Employee!$F$50,0,Employee!$M$53))))</f>
        <v>0</v>
      </c>
      <c r="I44" s="253">
        <f>IF(Employee!$F$50&gt;A44,0,IF(Employee!$F$52&lt;A44,0,IF(Employee!$S$55&lt;=A44,0,IF(Employee!$S$54&lt;Employee!$F$50,0,Employee!$M$54))))</f>
        <v>0</v>
      </c>
      <c r="J44" s="253">
        <f>IF(Employee!$F$50&gt;A44,0,IF(Employee!$F$52&lt;A44,0,IF(Employee!$S$56&lt;=A44,0,IF(Employee!$S$55&lt;Employee!$F$50,0,Employee!$M$55))))</f>
        <v>0</v>
      </c>
      <c r="K44" s="253">
        <f>IF(Employee!$F$50&gt;A44,0,IF(Employee!$F$52&lt;A44,0,IF(Employee!$S$56&lt;Employee!$F$50,0,Employee!$M$56)))</f>
        <v>0</v>
      </c>
      <c r="L44" s="253">
        <f t="shared" si="1"/>
        <v>0</v>
      </c>
      <c r="N44" s="253">
        <f>IF(Employee!$F$76&gt;A44,0,IF(Employee!$F$78&lt;A44,0,IF(Employee!$S$80&lt;=A44,0,IF(Employee!$S$79&lt;Employee!$F$76,0,Employee!$M$79))))</f>
        <v>0</v>
      </c>
      <c r="O44" s="253">
        <f>IF(Employee!$F$76&gt;A44,0,IF(Employee!$F$78&lt;A44,0,IF(Employee!$S$81&lt;=A44,0,IF(Employee!$S$80&lt;Employee!$F$76,0,Employee!$M$80))))</f>
        <v>0</v>
      </c>
      <c r="P44" s="253">
        <f>IF(Employee!$F$76&gt;A44,0,IF(Employee!$F$78&lt;A44,0,IF(Employee!$S$82&lt;=A44,0,IF(Employee!$S$81&lt;Employee!$F$76,0,Employee!$M$81))))</f>
        <v>0</v>
      </c>
      <c r="Q44" s="253">
        <f>IF(Employee!$F$76&gt;A44,0,IF(Employee!$F$78&lt;A44,0,IF(Employee!$S$82&lt;Employee!$F$76,0,Employee!$M$82)))</f>
        <v>0</v>
      </c>
      <c r="R44" s="253">
        <f t="shared" si="2"/>
        <v>0</v>
      </c>
      <c r="T44" s="253">
        <f>IF(Employee!$F$102&gt;A44,0,IF(Employee!$F$104&lt;A44,0,IF(Employee!$S$106&lt;=A44,0,IF(Employee!$S$105&lt;Employee!$F$102,0,Employee!$M$105))))</f>
        <v>0</v>
      </c>
      <c r="U44" s="253">
        <f>IF(Employee!$F$102&gt;A44,0,IF(Employee!$F$104&lt;A44,0,IF(Employee!$S$107&lt;=A44,0,IF(Employee!$S$106&lt;Employee!$F$102,0,Employee!$M$106))))</f>
        <v>0</v>
      </c>
      <c r="V44" s="253">
        <f>IF(Employee!$F$102&gt;A44,0,IF(Employee!$F$104&lt;A44,0,IF(Employee!$S$108&lt;=A44,0,IF(Employee!$S$107&lt;Employee!$F$102,0,Employee!$M$107))))</f>
        <v>0</v>
      </c>
      <c r="W44" s="253">
        <f>IF(Employee!$F$102&gt;A44,0,IF(Employee!$F$104&lt;A44,0,IF(Employee!$S$108&lt;Employee!$F$102,0,Employee!$M$108)))</f>
        <v>0</v>
      </c>
      <c r="X44" s="253">
        <f t="shared" si="3"/>
        <v>0</v>
      </c>
      <c r="Z44" s="253">
        <f>IF(Employee!$F$128&gt;A44,0,IF(Employee!$F$130&lt;A44,0,IF(Employee!$S$132&lt;=A44,0,IF(Employee!$S$131&lt;Employee!$F$128,0,Employee!$M$131))))</f>
        <v>0</v>
      </c>
      <c r="AA44" s="253">
        <f>IF(Employee!$F$128&gt;A44,0,IF(Employee!$F$130&lt;A44,0,IF(Employee!$S$133&lt;=A44,0,IF(Employee!$S$132&lt;Employee!$F$128,0,Employee!$M$132))))</f>
        <v>0</v>
      </c>
      <c r="AB44" s="253">
        <f>IF(Employee!$F$128&gt;A44,0,IF(Employee!$F$130&lt;A44,0,IF(Employee!$S$134&lt;=A44,0,IF(Employee!$S$133&lt;Employee!$F$128,0,Employee!$M$133))))</f>
        <v>0</v>
      </c>
      <c r="AC44" s="253">
        <f>IF(Employee!$F$128&gt;A44,0,IF(Employee!$F$130&lt;A44,0,IF(Employee!$S$134&lt;Employee!$F$128,0,Employee!$M$134)))</f>
        <v>0</v>
      </c>
      <c r="AD44" s="253">
        <f t="shared" si="4"/>
        <v>0</v>
      </c>
      <c r="AF44" s="253">
        <f>IF(Employee!$F$154&gt;A44,0,IF(Employee!$F$156&lt;A44,0,IF(Employee!$S$158&lt;=A44,0,IF(Employee!$S$157&lt;Employee!$F$154,0,Employee!$M$157))))</f>
        <v>0</v>
      </c>
      <c r="AG44" s="253">
        <f>IF(Employee!$F$154&gt;A44,0,IF(Employee!$F$156&lt;A44,0,IF(Employee!$S$159&lt;=A44,0,IF(Employee!$S$158&lt;Employee!$F$154,0,Employee!$M$158))))</f>
        <v>0</v>
      </c>
      <c r="AH44" s="253">
        <f>IF(Employee!$F$154&gt;A44,0,IF(Employee!$F$156&lt;A44,0,IF(Employee!$S$160&lt;=A44,0,IF(Employee!$S$159&lt;Employee!$F$154,0,Employee!$M$159))))</f>
        <v>0</v>
      </c>
      <c r="AI44" s="253">
        <f>IF(Employee!$F$154&gt;A44,0,IF(Employee!$F$156&lt;A44,0,IF(Employee!$S$160&lt;Employee!$F$154,0,Employee!$M$160)))</f>
        <v>0</v>
      </c>
      <c r="AJ44" s="253">
        <f t="shared" si="5"/>
        <v>0</v>
      </c>
      <c r="AL44" s="253">
        <f>IF(Employee!$F$180&gt;A44,0,IF(Employee!$F$182&lt;A44,0,IF(Employee!$S$184&lt;=A44,0,IF(Employee!$S$183&lt;Employee!$F$180,0,Employee!$M$183))))</f>
        <v>0</v>
      </c>
      <c r="AM44" s="253">
        <f>IF(Employee!$F$180&gt;A44,0,IF(Employee!$F$182&lt;A44,0,IF(Employee!$S$185&lt;=A44,0,IF(Employee!$S$184&lt;Employee!$F$180,0,Employee!$M$184))))</f>
        <v>0</v>
      </c>
      <c r="AN44" s="253">
        <f>IF(Employee!$F$180&gt;A44,0,IF(Employee!$F$182&lt;A44,0,IF(Employee!$S$186&lt;=A44,0,IF(Employee!$S$185&lt;Employee!$F$180,0,Employee!$M$185))))</f>
        <v>0</v>
      </c>
      <c r="AO44" s="253">
        <f>IF(Employee!$F$180&gt;A44,0,IF(Employee!$F$182&lt;A44,0,IF(Employee!$S$186&lt;Employee!$F$180,0,Employee!$M$186)))</f>
        <v>0</v>
      </c>
      <c r="AP44" s="253">
        <f t="shared" si="6"/>
        <v>0</v>
      </c>
      <c r="AR44" s="253">
        <f>IF(Employee!$F$206&gt;A44,0,IF(Employee!$F$208&lt;A44,0,IF(Employee!$S$210&lt;=A44,0,IF(Employee!$S$209&lt;Employee!$F$206,0,Employee!$M$209))))</f>
        <v>0</v>
      </c>
      <c r="AS44" s="253">
        <f>IF(Employee!$F$206&gt;A44,0,IF(Employee!$F$208&lt;A44,0,IF(Employee!$S$211&lt;=A44,0,IF(Employee!$S$210&lt;Employee!$F$206,0,Employee!$M$210))))</f>
        <v>0</v>
      </c>
      <c r="AT44" s="253">
        <f>IF(Employee!$F$206&gt;A44,0,IF(Employee!$F$208&lt;A44,0,IF(Employee!$S$212&lt;=A44,0,IF(Employee!$S$211&lt;Employee!$F$206,0,Employee!$M$211))))</f>
        <v>0</v>
      </c>
      <c r="AU44" s="253">
        <f>IF(Employee!$F$206&gt;A44,0,IF(Employee!$F$208&lt;A44,0,IF(Employee!$S$212&lt;Employee!$F$206,0,Employee!$M$212)))</f>
        <v>0</v>
      </c>
      <c r="AV44" s="253">
        <f t="shared" si="7"/>
        <v>0</v>
      </c>
      <c r="AX44" s="253">
        <f>IF(Employee!$F$232&gt;A44,0,IF(Employee!$F$234&lt;A44,0,IF(Employee!$S$236&lt;=A44,0,IF(Employee!$S$235&lt;Employee!$F$232,0,Employee!$M$235))))</f>
        <v>0</v>
      </c>
      <c r="AY44" s="253">
        <f>IF(Employee!$F$232&gt;A44,0,IF(Employee!$F$234&lt;A44,0,IF(Employee!$S$237&lt;=A44,0,IF(Employee!$S$236&lt;Employee!$F$232,0,Employee!$M$236))))</f>
        <v>0</v>
      </c>
      <c r="AZ44" s="253">
        <f>IF(Employee!$F$232&gt;A44,0,IF(Employee!$F$234&lt;A44,0,IF(Employee!$S$238&lt;=A44,0,IF(Employee!$S$237&lt;Employee!$F$232,0,Employee!$M$237))))</f>
        <v>0</v>
      </c>
      <c r="BA44" s="253">
        <f>IF(Employee!$F$232&gt;A44,0,IF(Employee!$F$234&lt;A44,0,IF(Employee!$S$238&lt;Employee!$F$232,0,Employee!$M$238)))</f>
        <v>0</v>
      </c>
      <c r="BB44" s="253">
        <f t="shared" si="8"/>
        <v>0</v>
      </c>
      <c r="BD44" s="253">
        <f>IF(Employee!$F$258&gt;A44,0,IF(Employee!$F$260&lt;A44,0,IF(Employee!$S$262&lt;=A44,0,IF(Employee!$S$261&lt;Employee!$F$258,0,Employee!$M$261))))</f>
        <v>0</v>
      </c>
      <c r="BE44" s="253">
        <f>IF(Employee!$F$258&gt;A44,0,IF(Employee!$F$260&lt;A44,0,IF(Employee!$S$263&lt;=A44,0,IF(Employee!$S$262&lt;Employee!$F$258,0,Employee!$M$262))))</f>
        <v>0</v>
      </c>
      <c r="BF44" s="253">
        <f>IF(Employee!$F$258&gt;A44,0,IF(Employee!$F$260&lt;A44,0,IF(Employee!$S$264&lt;=A44,0,IF(Employee!$S$263&lt;Employee!$F$258,0,Employee!$M$263))))</f>
        <v>0</v>
      </c>
      <c r="BG44" s="253">
        <f>IF(Employee!$F$258&gt;A44,0,IF(Employee!$F$260&lt;A44,0,IF(Employee!$S$264&lt;Employee!$F$258,0,Employee!$M$264)))</f>
        <v>0</v>
      </c>
      <c r="BH44" s="253">
        <f t="shared" si="9"/>
        <v>0</v>
      </c>
      <c r="BJ44" s="253">
        <f>IF(Employee!$F$284&gt;A44,0,IF(Employee!$F$286&lt;A44,0,IF(Employee!$S$288&lt;=A44,0,IF(Employee!$S$287&lt;Employee!$F$284,0,Employee!$M$287))))</f>
        <v>0</v>
      </c>
      <c r="BK44" s="253">
        <f>IF(Employee!$F$284&gt;A44,0,IF(Employee!$F$286&lt;A44,0,IF(Employee!$S$289&lt;=A44,0,IF(Employee!$S$288&lt;Employee!$F$284,0,Employee!$M$288))))</f>
        <v>0</v>
      </c>
      <c r="BL44" s="253">
        <f>IF(Employee!$F$284&gt;A44,0,IF(Employee!$F$286&lt;A44,0,IF(Employee!$S$290&lt;=A44,0,IF(Employee!$S$289&lt;Employee!$F$284,0,Employee!$M$289))))</f>
        <v>0</v>
      </c>
      <c r="BM44" s="253">
        <f>IF(Employee!$F$284&gt;A44,0,IF(Employee!$F$286&lt;A44,0,IF(Employee!$S$290&lt;Employee!$F$284,0,Employee!$M$290)))</f>
        <v>0</v>
      </c>
      <c r="BN44" s="253">
        <f t="shared" si="10"/>
        <v>0</v>
      </c>
      <c r="BP44" s="253">
        <f>IF(Employee!$F$310&gt;A44,0,IF(Employee!$F$312&lt;A44,0,IF(Employee!$S$314&lt;=A44,0,IF(Employee!$S$313&lt;Employee!$F$310,0,Employee!$M$313))))</f>
        <v>0</v>
      </c>
      <c r="BQ44" s="253">
        <f>IF(Employee!$F$310&gt;A44,0,IF(Employee!$F$312&lt;A44,0,IF(Employee!$S$315&lt;=A44,0,IF(Employee!$S$314&lt;Employee!$F$310,0,Employee!$M$314))))</f>
        <v>0</v>
      </c>
      <c r="BR44" s="253">
        <f>IF(Employee!$F$310&gt;A44,0,IF(Employee!$F$312&lt;A44,0,IF(Employee!$S$316&lt;=A44,0,IF(Employee!$S$315&lt;Employee!$F$310,0,Employee!$M$315))))</f>
        <v>0</v>
      </c>
      <c r="BS44" s="253">
        <f>IF(Employee!$F$310&gt;A44,0,IF(Employee!$F$312&lt;A44,0,IF(Employee!$S$316&lt;Employee!$F$310,0,Employee!$M$316)))</f>
        <v>0</v>
      </c>
      <c r="BT44" s="253">
        <f t="shared" si="11"/>
        <v>0</v>
      </c>
      <c r="BV44" s="253">
        <f>IF(Employee!$F$336&gt;A44,0,IF(Employee!$F$338&lt;A44,0,IF(Employee!$S$340&lt;=A44,0,IF(Employee!$S$339&lt;Employee!$F$336,0,Employee!$M$339))))</f>
        <v>0</v>
      </c>
      <c r="BW44" s="253">
        <f>IF(Employee!$F$336&gt;A44,0,IF(Employee!$F$338&lt;A44,0,IF(Employee!$S$341&lt;=A44,0,IF(Employee!$S$340&lt;Employee!$F$336,0,Employee!$M$340))))</f>
        <v>0</v>
      </c>
      <c r="BX44" s="253">
        <f>IF(Employee!$F$336&gt;A44,0,IF(Employee!$F$338&lt;A44,0,IF(Employee!$S$342&lt;=A44,0,IF(Employee!$S$341&lt;Employee!$F$336,0,Employee!$M$341))))</f>
        <v>0</v>
      </c>
      <c r="BY44" s="253">
        <f>IF(Employee!$F$336&gt;A44,0,IF(Employee!$F$338&lt;A44,0,IF(Employee!$S$342&lt;Employee!$F$336,0,Employee!$M$342)))</f>
        <v>0</v>
      </c>
      <c r="BZ44" s="253">
        <f t="shared" si="12"/>
        <v>0</v>
      </c>
      <c r="CB44" s="253">
        <f>IF(Employee!$F$362&gt;A44,0,IF(Employee!$F$364&lt;A44,0,IF(Employee!$S$366&lt;=A44,0,IF(Employee!$S$365&lt;Employee!$F$362,0,Employee!$M$365))))</f>
        <v>0</v>
      </c>
      <c r="CC44" s="253">
        <f>IF(Employee!$F$362&gt;A44,0,IF(Employee!$F$364&lt;A44,0,IF(Employee!$S$367&lt;=A44,0,IF(Employee!$S$366&lt;Employee!$F$362,0,Employee!$M$366))))</f>
        <v>0</v>
      </c>
      <c r="CD44" s="253">
        <f>IF(Employee!$F$362&gt;A44,0,IF(Employee!$F$364&lt;A44,0,IF(Employee!$S$368&lt;=A44,0,IF(Employee!$S$367&lt;Employee!$F$362,0,Employee!$M$367))))</f>
        <v>0</v>
      </c>
      <c r="CE44" s="253">
        <f>IF(Employee!$F$362&gt;A44,0,IF(Employee!$F$364&lt;A44,0,IF(Employee!$S$368&lt;Employee!$F$362,0,Employee!$M$368)))</f>
        <v>0</v>
      </c>
      <c r="CF44" s="253">
        <f t="shared" si="13"/>
        <v>0</v>
      </c>
      <c r="CH44" s="253">
        <f>IF(Employee!$F$388&gt;A44,0,IF(Employee!$F$390&lt;A44,0,IF(Employee!$S$392&lt;=A44,0,IF(Employee!$S$391&lt;Employee!$F$388,0,Employee!$M$391))))</f>
        <v>0</v>
      </c>
      <c r="CI44" s="253">
        <f>IF(Employee!$F$388&gt;A44,0,IF(Employee!$F$390&lt;A44,0,IF(Employee!$S$393&lt;=A44,0,IF(Employee!$S$392&lt;Employee!$F$388,0,Employee!$M$392))))</f>
        <v>0</v>
      </c>
      <c r="CJ44" s="253">
        <f>IF(Employee!$F$388&gt;A44,0,IF(Employee!$F$390&lt;A44,0,IF(Employee!$S$394&lt;=A44,0,IF(Employee!$S$393&lt;Employee!$F$388,0,Employee!$M$393))))</f>
        <v>0</v>
      </c>
      <c r="CK44" s="253">
        <f>IF(Employee!$F$388&gt;A44,0,IF(Employee!$F$390&lt;A44,0,IF(Employee!$S$394&lt;Employee!$F$388,0,Employee!$M$394)))</f>
        <v>0</v>
      </c>
      <c r="CL44" s="253">
        <f t="shared" si="14"/>
        <v>0</v>
      </c>
      <c r="CN44" s="253">
        <f>IF(Employee!$F$414&gt;A44,0,IF(Employee!$F$416&lt;A44,0,IF(Employee!$S$418&lt;=A44,0,IF(Employee!$S$417&lt;Employee!$F$414,0,Employee!$M$417))))</f>
        <v>0</v>
      </c>
      <c r="CO44" s="253">
        <f>IF(Employee!$F$414&gt;A44,0,IF(Employee!$F$416&lt;A44,0,IF(Employee!$S$419&lt;=A44,0,IF(Employee!$S$418&lt;Employee!$F$414,0,Employee!$M$418))))</f>
        <v>0</v>
      </c>
      <c r="CP44" s="253">
        <f>IF(Employee!$F$414&gt;A44,0,IF(Employee!$F$416&lt;A44,0,IF(Employee!$S$420&lt;=A44,0,IF(Employee!$S$419&lt;Employee!$F$414,0,Employee!$M$419))))</f>
        <v>0</v>
      </c>
      <c r="CQ44" s="253">
        <f>IF(Employee!$F$414&gt;A44,0,IF(Employee!$F$416&lt;A44,0,IF(Employee!$S$420&lt;Employee!$F$414,0,Employee!$M$420)))</f>
        <v>0</v>
      </c>
      <c r="CR44" s="253">
        <f t="shared" si="15"/>
        <v>0</v>
      </c>
      <c r="CT44" s="253">
        <f>IF(Employee!$F$440&gt;A44,0,IF(Employee!$F$442&lt;A44,0,IF(Employee!$S$444&lt;=A44,0,IF(Employee!$S$443&lt;Employee!$F$440,0,Employee!$M$443))))</f>
        <v>0</v>
      </c>
      <c r="CU44" s="253">
        <f>IF(Employee!$F$440&gt;A44,0,IF(Employee!$F$442&lt;A44,0,IF(Employee!$S$445&lt;=A44,0,IF(Employee!$S$444&lt;Employee!$F$440,0,Employee!$M$444))))</f>
        <v>0</v>
      </c>
      <c r="CV44" s="253">
        <f>IF(Employee!$F$440&gt;A44,0,IF(Employee!$F$442&lt;A44,0,IF(Employee!$S$446&lt;=A44,0,IF(Employee!$S$445&lt;Employee!$F$440,0,Employee!$M$445))))</f>
        <v>0</v>
      </c>
      <c r="CW44" s="253">
        <f>IF(Employee!$F$440&gt;A44,0,IF(Employee!$F$442&lt;A44,0,IF(Employee!$S$446&lt;Employee!$F$440,0,Employee!$M$446)))</f>
        <v>0</v>
      </c>
      <c r="CX44" s="253">
        <f t="shared" si="16"/>
        <v>0</v>
      </c>
      <c r="CZ44" s="253">
        <f>IF(Employee!$F$466&gt;A44,0,IF(Employee!$F$468&lt;A44,0,IF(Employee!$S$470&lt;=A44,0,IF(Employee!$S$469&lt;Employee!$F$466,0,Employee!$M$469))))</f>
        <v>0</v>
      </c>
      <c r="DA44" s="253">
        <f>IF(Employee!$F$466&gt;A44,0,IF(Employee!$F$468&lt;A44,0,IF(Employee!$S$471&lt;=A44,0,IF(Employee!$S$470&lt;Employee!$F$466,0,Employee!$M$470))))</f>
        <v>0</v>
      </c>
      <c r="DB44" s="253">
        <f>IF(Employee!$F$466&gt;A44,0,IF(Employee!$F$468&lt;A44,0,IF(Employee!$S$472&lt;=A44,0,IF(Employee!$S$471&lt;Employee!$F$466,0,Employee!$M$471))))</f>
        <v>0</v>
      </c>
      <c r="DC44" s="253">
        <f>IF(Employee!$F$466&gt;A44,0,IF(Employee!$F$468&lt;A44,0,IF(Employee!$S$472&lt;Employee!$F$466,0,Employee!$M$472)))</f>
        <v>0</v>
      </c>
      <c r="DD44" s="253">
        <f t="shared" si="17"/>
        <v>0</v>
      </c>
      <c r="DF44" s="253">
        <f>IF(Employee!$F$492&gt;A44,0,IF(Employee!$F$494&lt;A44,0,IF(Employee!$S$496&lt;=A44,0,IF(Employee!$S$495&lt;Employee!$F$492,0,Employee!$M$495))))</f>
        <v>0</v>
      </c>
      <c r="DG44" s="253">
        <f>IF(Employee!$F$492&gt;A44,0,IF(Employee!$F$494&lt;A44,0,IF(Employee!$S$497&lt;=A44,0,IF(Employee!$S$496&lt;Employee!$F$492,0,Employee!$M$496))))</f>
        <v>0</v>
      </c>
      <c r="DH44" s="253">
        <f>IF(Employee!$F$492&gt;A44,0,IF(Employee!$F$494&lt;A44,0,IF(Employee!$S$498&lt;=A44,0,IF(Employee!$S$497&lt;Employee!$F$492,0,Employee!$M$497))))</f>
        <v>0</v>
      </c>
      <c r="DI44" s="253">
        <f>IF(Employee!$F$492&gt;A44,0,IF(Employee!$F$494&lt;A44,0,IF(Employee!$S$498&lt;Employee!$F$492,0,Employee!$M$498)))</f>
        <v>0</v>
      </c>
      <c r="DJ44" s="253">
        <f t="shared" si="18"/>
        <v>0</v>
      </c>
      <c r="DL44" s="253">
        <f>IF(Employee!$F$518&gt;A44,0,IF(Employee!$F$520&lt;A44,0,IF(Employee!$S$522&lt;=A44,0,IF(Employee!$S$521&lt;Employee!$F$518,0,Employee!$M$521))))</f>
        <v>0</v>
      </c>
      <c r="DM44" s="253">
        <f>IF(Employee!$F$518&gt;A44,0,IF(Employee!$F$520&lt;A44,0,IF(Employee!$S$523&lt;=A44,0,IF(Employee!$S$522&lt;Employee!$F$518,0,Employee!$M$522))))</f>
        <v>0</v>
      </c>
      <c r="DN44" s="253">
        <f>IF(Employee!$F$518&gt;A44,0,IF(Employee!$F$520&lt;A44,0,IF(Employee!$S$524&lt;=A44,0,IF(Employee!$S$523&lt;Employee!$F$518,0,Employee!$M$523))))</f>
        <v>0</v>
      </c>
      <c r="DO44" s="253">
        <f>IF(Employee!$F$518&gt;A44,0,IF(Employee!$F$520&lt;A44,0,IF(Employee!$S$524&lt;Employee!$F$518,0,Employee!$M$524)))</f>
        <v>0</v>
      </c>
      <c r="DP44" s="253">
        <f t="shared" si="19"/>
        <v>0</v>
      </c>
    </row>
    <row r="45" spans="1:120" x14ac:dyDescent="0.2">
      <c r="A45" s="253">
        <v>44</v>
      </c>
      <c r="B45" s="253">
        <f>IF(Employee!$F$24&gt;A45,0,IF(Employee!$F$26&lt;A45,0,IF(Employee!$S$28&lt;=A45,0,IF(Employee!$S$27&lt;Employee!$F$24,0,Employee!$M$27))))</f>
        <v>0</v>
      </c>
      <c r="C45" s="253">
        <f>IF(Employee!$F$24&gt;A45,0,IF(Employee!$F$26&lt;A45,0,IF(Employee!$S$29&lt;=A45,0,IF(Employee!$S$28&lt;Employee!$F$24,0,Employee!$M$28))))</f>
        <v>0</v>
      </c>
      <c r="D45" s="253">
        <f>IF(Employee!$F$24&gt;A45,0,IF(Employee!$F$26&lt;A45,0,IF(Employee!$S$30&lt;=A45,0,IF(Employee!$S$29&lt;Employee!$F$24,0,Employee!$M$29))))</f>
        <v>0</v>
      </c>
      <c r="E45" s="253">
        <f>IF(Employee!$F$24&gt;A45,0,IF(Employee!$F$26&lt;A45,0,IF(Employee!$S$30&lt;Employee!$F$24,0,Employee!$M$30)))</f>
        <v>0</v>
      </c>
      <c r="F45" s="253">
        <f t="shared" si="0"/>
        <v>0</v>
      </c>
      <c r="H45" s="253">
        <f>IF(Employee!$F$50&gt;A45,0,IF(Employee!$F$52&lt;A45,0,IF(Employee!$S$54&lt;=A45,0,IF(Employee!$S$53&lt;Employee!$F$50,0,Employee!$M$53))))</f>
        <v>0</v>
      </c>
      <c r="I45" s="253">
        <f>IF(Employee!$F$50&gt;A45,0,IF(Employee!$F$52&lt;A45,0,IF(Employee!$S$55&lt;=A45,0,IF(Employee!$S$54&lt;Employee!$F$50,0,Employee!$M$54))))</f>
        <v>0</v>
      </c>
      <c r="J45" s="253">
        <f>IF(Employee!$F$50&gt;A45,0,IF(Employee!$F$52&lt;A45,0,IF(Employee!$S$56&lt;=A45,0,IF(Employee!$S$55&lt;Employee!$F$50,0,Employee!$M$55))))</f>
        <v>0</v>
      </c>
      <c r="K45" s="253">
        <f>IF(Employee!$F$50&gt;A45,0,IF(Employee!$F$52&lt;A45,0,IF(Employee!$S$56&lt;Employee!$F$50,0,Employee!$M$56)))</f>
        <v>0</v>
      </c>
      <c r="L45" s="253">
        <f t="shared" si="1"/>
        <v>0</v>
      </c>
      <c r="N45" s="253">
        <f>IF(Employee!$F$76&gt;A45,0,IF(Employee!$F$78&lt;A45,0,IF(Employee!$S$80&lt;=A45,0,IF(Employee!$S$79&lt;Employee!$F$76,0,Employee!$M$79))))</f>
        <v>0</v>
      </c>
      <c r="O45" s="253">
        <f>IF(Employee!$F$76&gt;A45,0,IF(Employee!$F$78&lt;A45,0,IF(Employee!$S$81&lt;=A45,0,IF(Employee!$S$80&lt;Employee!$F$76,0,Employee!$M$80))))</f>
        <v>0</v>
      </c>
      <c r="P45" s="253">
        <f>IF(Employee!$F$76&gt;A45,0,IF(Employee!$F$78&lt;A45,0,IF(Employee!$S$82&lt;=A45,0,IF(Employee!$S$81&lt;Employee!$F$76,0,Employee!$M$81))))</f>
        <v>0</v>
      </c>
      <c r="Q45" s="253">
        <f>IF(Employee!$F$76&gt;A45,0,IF(Employee!$F$78&lt;A45,0,IF(Employee!$S$82&lt;Employee!$F$76,0,Employee!$M$82)))</f>
        <v>0</v>
      </c>
      <c r="R45" s="253">
        <f t="shared" si="2"/>
        <v>0</v>
      </c>
      <c r="T45" s="253">
        <f>IF(Employee!$F$102&gt;A45,0,IF(Employee!$F$104&lt;A45,0,IF(Employee!$S$106&lt;=A45,0,IF(Employee!$S$105&lt;Employee!$F$102,0,Employee!$M$105))))</f>
        <v>0</v>
      </c>
      <c r="U45" s="253">
        <f>IF(Employee!$F$102&gt;A45,0,IF(Employee!$F$104&lt;A45,0,IF(Employee!$S$107&lt;=A45,0,IF(Employee!$S$106&lt;Employee!$F$102,0,Employee!$M$106))))</f>
        <v>0</v>
      </c>
      <c r="V45" s="253">
        <f>IF(Employee!$F$102&gt;A45,0,IF(Employee!$F$104&lt;A45,0,IF(Employee!$S$108&lt;=A45,0,IF(Employee!$S$107&lt;Employee!$F$102,0,Employee!$M$107))))</f>
        <v>0</v>
      </c>
      <c r="W45" s="253">
        <f>IF(Employee!$F$102&gt;A45,0,IF(Employee!$F$104&lt;A45,0,IF(Employee!$S$108&lt;Employee!$F$102,0,Employee!$M$108)))</f>
        <v>0</v>
      </c>
      <c r="X45" s="253">
        <f t="shared" si="3"/>
        <v>0</v>
      </c>
      <c r="Z45" s="253">
        <f>IF(Employee!$F$128&gt;A45,0,IF(Employee!$F$130&lt;A45,0,IF(Employee!$S$132&lt;=A45,0,IF(Employee!$S$131&lt;Employee!$F$128,0,Employee!$M$131))))</f>
        <v>0</v>
      </c>
      <c r="AA45" s="253">
        <f>IF(Employee!$F$128&gt;A45,0,IF(Employee!$F$130&lt;A45,0,IF(Employee!$S$133&lt;=A45,0,IF(Employee!$S$132&lt;Employee!$F$128,0,Employee!$M$132))))</f>
        <v>0</v>
      </c>
      <c r="AB45" s="253">
        <f>IF(Employee!$F$128&gt;A45,0,IF(Employee!$F$130&lt;A45,0,IF(Employee!$S$134&lt;=A45,0,IF(Employee!$S$133&lt;Employee!$F$128,0,Employee!$M$133))))</f>
        <v>0</v>
      </c>
      <c r="AC45" s="253">
        <f>IF(Employee!$F$128&gt;A45,0,IF(Employee!$F$130&lt;A45,0,IF(Employee!$S$134&lt;Employee!$F$128,0,Employee!$M$134)))</f>
        <v>0</v>
      </c>
      <c r="AD45" s="253">
        <f t="shared" si="4"/>
        <v>0</v>
      </c>
      <c r="AF45" s="253">
        <f>IF(Employee!$F$154&gt;A45,0,IF(Employee!$F$156&lt;A45,0,IF(Employee!$S$158&lt;=A45,0,IF(Employee!$S$157&lt;Employee!$F$154,0,Employee!$M$157))))</f>
        <v>0</v>
      </c>
      <c r="AG45" s="253">
        <f>IF(Employee!$F$154&gt;A45,0,IF(Employee!$F$156&lt;A45,0,IF(Employee!$S$159&lt;=A45,0,IF(Employee!$S$158&lt;Employee!$F$154,0,Employee!$M$158))))</f>
        <v>0</v>
      </c>
      <c r="AH45" s="253">
        <f>IF(Employee!$F$154&gt;A45,0,IF(Employee!$F$156&lt;A45,0,IF(Employee!$S$160&lt;=A45,0,IF(Employee!$S$159&lt;Employee!$F$154,0,Employee!$M$159))))</f>
        <v>0</v>
      </c>
      <c r="AI45" s="253">
        <f>IF(Employee!$F$154&gt;A45,0,IF(Employee!$F$156&lt;A45,0,IF(Employee!$S$160&lt;Employee!$F$154,0,Employee!$M$160)))</f>
        <v>0</v>
      </c>
      <c r="AJ45" s="253">
        <f t="shared" si="5"/>
        <v>0</v>
      </c>
      <c r="AL45" s="253">
        <f>IF(Employee!$F$180&gt;A45,0,IF(Employee!$F$182&lt;A45,0,IF(Employee!$S$184&lt;=A45,0,IF(Employee!$S$183&lt;Employee!$F$180,0,Employee!$M$183))))</f>
        <v>0</v>
      </c>
      <c r="AM45" s="253">
        <f>IF(Employee!$F$180&gt;A45,0,IF(Employee!$F$182&lt;A45,0,IF(Employee!$S$185&lt;=A45,0,IF(Employee!$S$184&lt;Employee!$F$180,0,Employee!$M$184))))</f>
        <v>0</v>
      </c>
      <c r="AN45" s="253">
        <f>IF(Employee!$F$180&gt;A45,0,IF(Employee!$F$182&lt;A45,0,IF(Employee!$S$186&lt;=A45,0,IF(Employee!$S$185&lt;Employee!$F$180,0,Employee!$M$185))))</f>
        <v>0</v>
      </c>
      <c r="AO45" s="253">
        <f>IF(Employee!$F$180&gt;A45,0,IF(Employee!$F$182&lt;A45,0,IF(Employee!$S$186&lt;Employee!$F$180,0,Employee!$M$186)))</f>
        <v>0</v>
      </c>
      <c r="AP45" s="253">
        <f t="shared" si="6"/>
        <v>0</v>
      </c>
      <c r="AR45" s="253">
        <f>IF(Employee!$F$206&gt;A45,0,IF(Employee!$F$208&lt;A45,0,IF(Employee!$S$210&lt;=A45,0,IF(Employee!$S$209&lt;Employee!$F$206,0,Employee!$M$209))))</f>
        <v>0</v>
      </c>
      <c r="AS45" s="253">
        <f>IF(Employee!$F$206&gt;A45,0,IF(Employee!$F$208&lt;A45,0,IF(Employee!$S$211&lt;=A45,0,IF(Employee!$S$210&lt;Employee!$F$206,0,Employee!$M$210))))</f>
        <v>0</v>
      </c>
      <c r="AT45" s="253">
        <f>IF(Employee!$F$206&gt;A45,0,IF(Employee!$F$208&lt;A45,0,IF(Employee!$S$212&lt;=A45,0,IF(Employee!$S$211&lt;Employee!$F$206,0,Employee!$M$211))))</f>
        <v>0</v>
      </c>
      <c r="AU45" s="253">
        <f>IF(Employee!$F$206&gt;A45,0,IF(Employee!$F$208&lt;A45,0,IF(Employee!$S$212&lt;Employee!$F$206,0,Employee!$M$212)))</f>
        <v>0</v>
      </c>
      <c r="AV45" s="253">
        <f t="shared" si="7"/>
        <v>0</v>
      </c>
      <c r="AX45" s="253">
        <f>IF(Employee!$F$232&gt;A45,0,IF(Employee!$F$234&lt;A45,0,IF(Employee!$S$236&lt;=A45,0,IF(Employee!$S$235&lt;Employee!$F$232,0,Employee!$M$235))))</f>
        <v>0</v>
      </c>
      <c r="AY45" s="253">
        <f>IF(Employee!$F$232&gt;A45,0,IF(Employee!$F$234&lt;A45,0,IF(Employee!$S$237&lt;=A45,0,IF(Employee!$S$236&lt;Employee!$F$232,0,Employee!$M$236))))</f>
        <v>0</v>
      </c>
      <c r="AZ45" s="253">
        <f>IF(Employee!$F$232&gt;A45,0,IF(Employee!$F$234&lt;A45,0,IF(Employee!$S$238&lt;=A45,0,IF(Employee!$S$237&lt;Employee!$F$232,0,Employee!$M$237))))</f>
        <v>0</v>
      </c>
      <c r="BA45" s="253">
        <f>IF(Employee!$F$232&gt;A45,0,IF(Employee!$F$234&lt;A45,0,IF(Employee!$S$238&lt;Employee!$F$232,0,Employee!$M$238)))</f>
        <v>0</v>
      </c>
      <c r="BB45" s="253">
        <f t="shared" si="8"/>
        <v>0</v>
      </c>
      <c r="BD45" s="253">
        <f>IF(Employee!$F$258&gt;A45,0,IF(Employee!$F$260&lt;A45,0,IF(Employee!$S$262&lt;=A45,0,IF(Employee!$S$261&lt;Employee!$F$258,0,Employee!$M$261))))</f>
        <v>0</v>
      </c>
      <c r="BE45" s="253">
        <f>IF(Employee!$F$258&gt;A45,0,IF(Employee!$F$260&lt;A45,0,IF(Employee!$S$263&lt;=A45,0,IF(Employee!$S$262&lt;Employee!$F$258,0,Employee!$M$262))))</f>
        <v>0</v>
      </c>
      <c r="BF45" s="253">
        <f>IF(Employee!$F$258&gt;A45,0,IF(Employee!$F$260&lt;A45,0,IF(Employee!$S$264&lt;=A45,0,IF(Employee!$S$263&lt;Employee!$F$258,0,Employee!$M$263))))</f>
        <v>0</v>
      </c>
      <c r="BG45" s="253">
        <f>IF(Employee!$F$258&gt;A45,0,IF(Employee!$F$260&lt;A45,0,IF(Employee!$S$264&lt;Employee!$F$258,0,Employee!$M$264)))</f>
        <v>0</v>
      </c>
      <c r="BH45" s="253">
        <f t="shared" si="9"/>
        <v>0</v>
      </c>
      <c r="BJ45" s="253">
        <f>IF(Employee!$F$284&gt;A45,0,IF(Employee!$F$286&lt;A45,0,IF(Employee!$S$288&lt;=A45,0,IF(Employee!$S$287&lt;Employee!$F$284,0,Employee!$M$287))))</f>
        <v>0</v>
      </c>
      <c r="BK45" s="253">
        <f>IF(Employee!$F$284&gt;A45,0,IF(Employee!$F$286&lt;A45,0,IF(Employee!$S$289&lt;=A45,0,IF(Employee!$S$288&lt;Employee!$F$284,0,Employee!$M$288))))</f>
        <v>0</v>
      </c>
      <c r="BL45" s="253">
        <f>IF(Employee!$F$284&gt;A45,0,IF(Employee!$F$286&lt;A45,0,IF(Employee!$S$290&lt;=A45,0,IF(Employee!$S$289&lt;Employee!$F$284,0,Employee!$M$289))))</f>
        <v>0</v>
      </c>
      <c r="BM45" s="253">
        <f>IF(Employee!$F$284&gt;A45,0,IF(Employee!$F$286&lt;A45,0,IF(Employee!$S$290&lt;Employee!$F$284,0,Employee!$M$290)))</f>
        <v>0</v>
      </c>
      <c r="BN45" s="253">
        <f t="shared" si="10"/>
        <v>0</v>
      </c>
      <c r="BP45" s="253">
        <f>IF(Employee!$F$310&gt;A45,0,IF(Employee!$F$312&lt;A45,0,IF(Employee!$S$314&lt;=A45,0,IF(Employee!$S$313&lt;Employee!$F$310,0,Employee!$M$313))))</f>
        <v>0</v>
      </c>
      <c r="BQ45" s="253">
        <f>IF(Employee!$F$310&gt;A45,0,IF(Employee!$F$312&lt;A45,0,IF(Employee!$S$315&lt;=A45,0,IF(Employee!$S$314&lt;Employee!$F$310,0,Employee!$M$314))))</f>
        <v>0</v>
      </c>
      <c r="BR45" s="253">
        <f>IF(Employee!$F$310&gt;A45,0,IF(Employee!$F$312&lt;A45,0,IF(Employee!$S$316&lt;=A45,0,IF(Employee!$S$315&lt;Employee!$F$310,0,Employee!$M$315))))</f>
        <v>0</v>
      </c>
      <c r="BS45" s="253">
        <f>IF(Employee!$F$310&gt;A45,0,IF(Employee!$F$312&lt;A45,0,IF(Employee!$S$316&lt;Employee!$F$310,0,Employee!$M$316)))</f>
        <v>0</v>
      </c>
      <c r="BT45" s="253">
        <f t="shared" si="11"/>
        <v>0</v>
      </c>
      <c r="BV45" s="253">
        <f>IF(Employee!$F$336&gt;A45,0,IF(Employee!$F$338&lt;A45,0,IF(Employee!$S$340&lt;=A45,0,IF(Employee!$S$339&lt;Employee!$F$336,0,Employee!$M$339))))</f>
        <v>0</v>
      </c>
      <c r="BW45" s="253">
        <f>IF(Employee!$F$336&gt;A45,0,IF(Employee!$F$338&lt;A45,0,IF(Employee!$S$341&lt;=A45,0,IF(Employee!$S$340&lt;Employee!$F$336,0,Employee!$M$340))))</f>
        <v>0</v>
      </c>
      <c r="BX45" s="253">
        <f>IF(Employee!$F$336&gt;A45,0,IF(Employee!$F$338&lt;A45,0,IF(Employee!$S$342&lt;=A45,0,IF(Employee!$S$341&lt;Employee!$F$336,0,Employee!$M$341))))</f>
        <v>0</v>
      </c>
      <c r="BY45" s="253">
        <f>IF(Employee!$F$336&gt;A45,0,IF(Employee!$F$338&lt;A45,0,IF(Employee!$S$342&lt;Employee!$F$336,0,Employee!$M$342)))</f>
        <v>0</v>
      </c>
      <c r="BZ45" s="253">
        <f t="shared" si="12"/>
        <v>0</v>
      </c>
      <c r="CB45" s="253">
        <f>IF(Employee!$F$362&gt;A45,0,IF(Employee!$F$364&lt;A45,0,IF(Employee!$S$366&lt;=A45,0,IF(Employee!$S$365&lt;Employee!$F$362,0,Employee!$M$365))))</f>
        <v>0</v>
      </c>
      <c r="CC45" s="253">
        <f>IF(Employee!$F$362&gt;A45,0,IF(Employee!$F$364&lt;A45,0,IF(Employee!$S$367&lt;=A45,0,IF(Employee!$S$366&lt;Employee!$F$362,0,Employee!$M$366))))</f>
        <v>0</v>
      </c>
      <c r="CD45" s="253">
        <f>IF(Employee!$F$362&gt;A45,0,IF(Employee!$F$364&lt;A45,0,IF(Employee!$S$368&lt;=A45,0,IF(Employee!$S$367&lt;Employee!$F$362,0,Employee!$M$367))))</f>
        <v>0</v>
      </c>
      <c r="CE45" s="253">
        <f>IF(Employee!$F$362&gt;A45,0,IF(Employee!$F$364&lt;A45,0,IF(Employee!$S$368&lt;Employee!$F$362,0,Employee!$M$368)))</f>
        <v>0</v>
      </c>
      <c r="CF45" s="253">
        <f t="shared" si="13"/>
        <v>0</v>
      </c>
      <c r="CH45" s="253">
        <f>IF(Employee!$F$388&gt;A45,0,IF(Employee!$F$390&lt;A45,0,IF(Employee!$S$392&lt;=A45,0,IF(Employee!$S$391&lt;Employee!$F$388,0,Employee!$M$391))))</f>
        <v>0</v>
      </c>
      <c r="CI45" s="253">
        <f>IF(Employee!$F$388&gt;A45,0,IF(Employee!$F$390&lt;A45,0,IF(Employee!$S$393&lt;=A45,0,IF(Employee!$S$392&lt;Employee!$F$388,0,Employee!$M$392))))</f>
        <v>0</v>
      </c>
      <c r="CJ45" s="253">
        <f>IF(Employee!$F$388&gt;A45,0,IF(Employee!$F$390&lt;A45,0,IF(Employee!$S$394&lt;=A45,0,IF(Employee!$S$393&lt;Employee!$F$388,0,Employee!$M$393))))</f>
        <v>0</v>
      </c>
      <c r="CK45" s="253">
        <f>IF(Employee!$F$388&gt;A45,0,IF(Employee!$F$390&lt;A45,0,IF(Employee!$S$394&lt;Employee!$F$388,0,Employee!$M$394)))</f>
        <v>0</v>
      </c>
      <c r="CL45" s="253">
        <f t="shared" si="14"/>
        <v>0</v>
      </c>
      <c r="CN45" s="253">
        <f>IF(Employee!$F$414&gt;A45,0,IF(Employee!$F$416&lt;A45,0,IF(Employee!$S$418&lt;=A45,0,IF(Employee!$S$417&lt;Employee!$F$414,0,Employee!$M$417))))</f>
        <v>0</v>
      </c>
      <c r="CO45" s="253">
        <f>IF(Employee!$F$414&gt;A45,0,IF(Employee!$F$416&lt;A45,0,IF(Employee!$S$419&lt;=A45,0,IF(Employee!$S$418&lt;Employee!$F$414,0,Employee!$M$418))))</f>
        <v>0</v>
      </c>
      <c r="CP45" s="253">
        <f>IF(Employee!$F$414&gt;A45,0,IF(Employee!$F$416&lt;A45,0,IF(Employee!$S$420&lt;=A45,0,IF(Employee!$S$419&lt;Employee!$F$414,0,Employee!$M$419))))</f>
        <v>0</v>
      </c>
      <c r="CQ45" s="253">
        <f>IF(Employee!$F$414&gt;A45,0,IF(Employee!$F$416&lt;A45,0,IF(Employee!$S$420&lt;Employee!$F$414,0,Employee!$M$420)))</f>
        <v>0</v>
      </c>
      <c r="CR45" s="253">
        <f t="shared" si="15"/>
        <v>0</v>
      </c>
      <c r="CT45" s="253">
        <f>IF(Employee!$F$440&gt;A45,0,IF(Employee!$F$442&lt;A45,0,IF(Employee!$S$444&lt;=A45,0,IF(Employee!$S$443&lt;Employee!$F$440,0,Employee!$M$443))))</f>
        <v>0</v>
      </c>
      <c r="CU45" s="253">
        <f>IF(Employee!$F$440&gt;A45,0,IF(Employee!$F$442&lt;A45,0,IF(Employee!$S$445&lt;=A45,0,IF(Employee!$S$444&lt;Employee!$F$440,0,Employee!$M$444))))</f>
        <v>0</v>
      </c>
      <c r="CV45" s="253">
        <f>IF(Employee!$F$440&gt;A45,0,IF(Employee!$F$442&lt;A45,0,IF(Employee!$S$446&lt;=A45,0,IF(Employee!$S$445&lt;Employee!$F$440,0,Employee!$M$445))))</f>
        <v>0</v>
      </c>
      <c r="CW45" s="253">
        <f>IF(Employee!$F$440&gt;A45,0,IF(Employee!$F$442&lt;A45,0,IF(Employee!$S$446&lt;Employee!$F$440,0,Employee!$M$446)))</f>
        <v>0</v>
      </c>
      <c r="CX45" s="253">
        <f t="shared" si="16"/>
        <v>0</v>
      </c>
      <c r="CZ45" s="253">
        <f>IF(Employee!$F$466&gt;A45,0,IF(Employee!$F$468&lt;A45,0,IF(Employee!$S$470&lt;=A45,0,IF(Employee!$S$469&lt;Employee!$F$466,0,Employee!$M$469))))</f>
        <v>0</v>
      </c>
      <c r="DA45" s="253">
        <f>IF(Employee!$F$466&gt;A45,0,IF(Employee!$F$468&lt;A45,0,IF(Employee!$S$471&lt;=A45,0,IF(Employee!$S$470&lt;Employee!$F$466,0,Employee!$M$470))))</f>
        <v>0</v>
      </c>
      <c r="DB45" s="253">
        <f>IF(Employee!$F$466&gt;A45,0,IF(Employee!$F$468&lt;A45,0,IF(Employee!$S$472&lt;=A45,0,IF(Employee!$S$471&lt;Employee!$F$466,0,Employee!$M$471))))</f>
        <v>0</v>
      </c>
      <c r="DC45" s="253">
        <f>IF(Employee!$F$466&gt;A45,0,IF(Employee!$F$468&lt;A45,0,IF(Employee!$S$472&lt;Employee!$F$466,0,Employee!$M$472)))</f>
        <v>0</v>
      </c>
      <c r="DD45" s="253">
        <f t="shared" si="17"/>
        <v>0</v>
      </c>
      <c r="DF45" s="253">
        <f>IF(Employee!$F$492&gt;A45,0,IF(Employee!$F$494&lt;A45,0,IF(Employee!$S$496&lt;=A45,0,IF(Employee!$S$495&lt;Employee!$F$492,0,Employee!$M$495))))</f>
        <v>0</v>
      </c>
      <c r="DG45" s="253">
        <f>IF(Employee!$F$492&gt;A45,0,IF(Employee!$F$494&lt;A45,0,IF(Employee!$S$497&lt;=A45,0,IF(Employee!$S$496&lt;Employee!$F$492,0,Employee!$M$496))))</f>
        <v>0</v>
      </c>
      <c r="DH45" s="253">
        <f>IF(Employee!$F$492&gt;A45,0,IF(Employee!$F$494&lt;A45,0,IF(Employee!$S$498&lt;=A45,0,IF(Employee!$S$497&lt;Employee!$F$492,0,Employee!$M$497))))</f>
        <v>0</v>
      </c>
      <c r="DI45" s="253">
        <f>IF(Employee!$F$492&gt;A45,0,IF(Employee!$F$494&lt;A45,0,IF(Employee!$S$498&lt;Employee!$F$492,0,Employee!$M$498)))</f>
        <v>0</v>
      </c>
      <c r="DJ45" s="253">
        <f t="shared" si="18"/>
        <v>0</v>
      </c>
      <c r="DL45" s="253">
        <f>IF(Employee!$F$518&gt;A45,0,IF(Employee!$F$520&lt;A45,0,IF(Employee!$S$522&lt;=A45,0,IF(Employee!$S$521&lt;Employee!$F$518,0,Employee!$M$521))))</f>
        <v>0</v>
      </c>
      <c r="DM45" s="253">
        <f>IF(Employee!$F$518&gt;A45,0,IF(Employee!$F$520&lt;A45,0,IF(Employee!$S$523&lt;=A45,0,IF(Employee!$S$522&lt;Employee!$F$518,0,Employee!$M$522))))</f>
        <v>0</v>
      </c>
      <c r="DN45" s="253">
        <f>IF(Employee!$F$518&gt;A45,0,IF(Employee!$F$520&lt;A45,0,IF(Employee!$S$524&lt;=A45,0,IF(Employee!$S$523&lt;Employee!$F$518,0,Employee!$M$523))))</f>
        <v>0</v>
      </c>
      <c r="DO45" s="253">
        <f>IF(Employee!$F$518&gt;A45,0,IF(Employee!$F$520&lt;A45,0,IF(Employee!$S$524&lt;Employee!$F$518,0,Employee!$M$524)))</f>
        <v>0</v>
      </c>
      <c r="DP45" s="253">
        <f t="shared" si="19"/>
        <v>0</v>
      </c>
    </row>
    <row r="46" spans="1:120" x14ac:dyDescent="0.2">
      <c r="A46" s="253">
        <v>45</v>
      </c>
      <c r="B46" s="253">
        <f>IF(Employee!$F$24&gt;A46,0,IF(Employee!$F$26&lt;A46,0,IF(Employee!$S$28&lt;=A46,0,IF(Employee!$S$27&lt;Employee!$F$24,0,Employee!$M$27))))</f>
        <v>0</v>
      </c>
      <c r="C46" s="253">
        <f>IF(Employee!$F$24&gt;A46,0,IF(Employee!$F$26&lt;A46,0,IF(Employee!$S$29&lt;=A46,0,IF(Employee!$S$28&lt;Employee!$F$24,0,Employee!$M$28))))</f>
        <v>0</v>
      </c>
      <c r="D46" s="253">
        <f>IF(Employee!$F$24&gt;A46,0,IF(Employee!$F$26&lt;A46,0,IF(Employee!$S$30&lt;=A46,0,IF(Employee!$S$29&lt;Employee!$F$24,0,Employee!$M$29))))</f>
        <v>0</v>
      </c>
      <c r="E46" s="253">
        <f>IF(Employee!$F$24&gt;A46,0,IF(Employee!$F$26&lt;A46,0,IF(Employee!$S$30&lt;Employee!$F$24,0,Employee!$M$30)))</f>
        <v>0</v>
      </c>
      <c r="F46" s="253">
        <f t="shared" si="0"/>
        <v>0</v>
      </c>
      <c r="H46" s="253">
        <f>IF(Employee!$F$50&gt;A46,0,IF(Employee!$F$52&lt;A46,0,IF(Employee!$S$54&lt;=A46,0,IF(Employee!$S$53&lt;Employee!$F$50,0,Employee!$M$53))))</f>
        <v>0</v>
      </c>
      <c r="I46" s="253">
        <f>IF(Employee!$F$50&gt;A46,0,IF(Employee!$F$52&lt;A46,0,IF(Employee!$S$55&lt;=A46,0,IF(Employee!$S$54&lt;Employee!$F$50,0,Employee!$M$54))))</f>
        <v>0</v>
      </c>
      <c r="J46" s="253">
        <f>IF(Employee!$F$50&gt;A46,0,IF(Employee!$F$52&lt;A46,0,IF(Employee!$S$56&lt;=A46,0,IF(Employee!$S$55&lt;Employee!$F$50,0,Employee!$M$55))))</f>
        <v>0</v>
      </c>
      <c r="K46" s="253">
        <f>IF(Employee!$F$50&gt;A46,0,IF(Employee!$F$52&lt;A46,0,IF(Employee!$S$56&lt;Employee!$F$50,0,Employee!$M$56)))</f>
        <v>0</v>
      </c>
      <c r="L46" s="253">
        <f t="shared" si="1"/>
        <v>0</v>
      </c>
      <c r="N46" s="253">
        <f>IF(Employee!$F$76&gt;A46,0,IF(Employee!$F$78&lt;A46,0,IF(Employee!$S$80&lt;=A46,0,IF(Employee!$S$79&lt;Employee!$F$76,0,Employee!$M$79))))</f>
        <v>0</v>
      </c>
      <c r="O46" s="253">
        <f>IF(Employee!$F$76&gt;A46,0,IF(Employee!$F$78&lt;A46,0,IF(Employee!$S$81&lt;=A46,0,IF(Employee!$S$80&lt;Employee!$F$76,0,Employee!$M$80))))</f>
        <v>0</v>
      </c>
      <c r="P46" s="253">
        <f>IF(Employee!$F$76&gt;A46,0,IF(Employee!$F$78&lt;A46,0,IF(Employee!$S$82&lt;=A46,0,IF(Employee!$S$81&lt;Employee!$F$76,0,Employee!$M$81))))</f>
        <v>0</v>
      </c>
      <c r="Q46" s="253">
        <f>IF(Employee!$F$76&gt;A46,0,IF(Employee!$F$78&lt;A46,0,IF(Employee!$S$82&lt;Employee!$F$76,0,Employee!$M$82)))</f>
        <v>0</v>
      </c>
      <c r="R46" s="253">
        <f t="shared" si="2"/>
        <v>0</v>
      </c>
      <c r="T46" s="253">
        <f>IF(Employee!$F$102&gt;A46,0,IF(Employee!$F$104&lt;A46,0,IF(Employee!$S$106&lt;=A46,0,IF(Employee!$S$105&lt;Employee!$F$102,0,Employee!$M$105))))</f>
        <v>0</v>
      </c>
      <c r="U46" s="253">
        <f>IF(Employee!$F$102&gt;A46,0,IF(Employee!$F$104&lt;A46,0,IF(Employee!$S$107&lt;=A46,0,IF(Employee!$S$106&lt;Employee!$F$102,0,Employee!$M$106))))</f>
        <v>0</v>
      </c>
      <c r="V46" s="253">
        <f>IF(Employee!$F$102&gt;A46,0,IF(Employee!$F$104&lt;A46,0,IF(Employee!$S$108&lt;=A46,0,IF(Employee!$S$107&lt;Employee!$F$102,0,Employee!$M$107))))</f>
        <v>0</v>
      </c>
      <c r="W46" s="253">
        <f>IF(Employee!$F$102&gt;A46,0,IF(Employee!$F$104&lt;A46,0,IF(Employee!$S$108&lt;Employee!$F$102,0,Employee!$M$108)))</f>
        <v>0</v>
      </c>
      <c r="X46" s="253">
        <f t="shared" si="3"/>
        <v>0</v>
      </c>
      <c r="Z46" s="253">
        <f>IF(Employee!$F$128&gt;A46,0,IF(Employee!$F$130&lt;A46,0,IF(Employee!$S$132&lt;=A46,0,IF(Employee!$S$131&lt;Employee!$F$128,0,Employee!$M$131))))</f>
        <v>0</v>
      </c>
      <c r="AA46" s="253">
        <f>IF(Employee!$F$128&gt;A46,0,IF(Employee!$F$130&lt;A46,0,IF(Employee!$S$133&lt;=A46,0,IF(Employee!$S$132&lt;Employee!$F$128,0,Employee!$M$132))))</f>
        <v>0</v>
      </c>
      <c r="AB46" s="253">
        <f>IF(Employee!$F$128&gt;A46,0,IF(Employee!$F$130&lt;A46,0,IF(Employee!$S$134&lt;=A46,0,IF(Employee!$S$133&lt;Employee!$F$128,0,Employee!$M$133))))</f>
        <v>0</v>
      </c>
      <c r="AC46" s="253">
        <f>IF(Employee!$F$128&gt;A46,0,IF(Employee!$F$130&lt;A46,0,IF(Employee!$S$134&lt;Employee!$F$128,0,Employee!$M$134)))</f>
        <v>0</v>
      </c>
      <c r="AD46" s="253">
        <f t="shared" si="4"/>
        <v>0</v>
      </c>
      <c r="AF46" s="253">
        <f>IF(Employee!$F$154&gt;A46,0,IF(Employee!$F$156&lt;A46,0,IF(Employee!$S$158&lt;=A46,0,IF(Employee!$S$157&lt;Employee!$F$154,0,Employee!$M$157))))</f>
        <v>0</v>
      </c>
      <c r="AG46" s="253">
        <f>IF(Employee!$F$154&gt;A46,0,IF(Employee!$F$156&lt;A46,0,IF(Employee!$S$159&lt;=A46,0,IF(Employee!$S$158&lt;Employee!$F$154,0,Employee!$M$158))))</f>
        <v>0</v>
      </c>
      <c r="AH46" s="253">
        <f>IF(Employee!$F$154&gt;A46,0,IF(Employee!$F$156&lt;A46,0,IF(Employee!$S$160&lt;=A46,0,IF(Employee!$S$159&lt;Employee!$F$154,0,Employee!$M$159))))</f>
        <v>0</v>
      </c>
      <c r="AI46" s="253">
        <f>IF(Employee!$F$154&gt;A46,0,IF(Employee!$F$156&lt;A46,0,IF(Employee!$S$160&lt;Employee!$F$154,0,Employee!$M$160)))</f>
        <v>0</v>
      </c>
      <c r="AJ46" s="253">
        <f t="shared" si="5"/>
        <v>0</v>
      </c>
      <c r="AL46" s="253">
        <f>IF(Employee!$F$180&gt;A46,0,IF(Employee!$F$182&lt;A46,0,IF(Employee!$S$184&lt;=A46,0,IF(Employee!$S$183&lt;Employee!$F$180,0,Employee!$M$183))))</f>
        <v>0</v>
      </c>
      <c r="AM46" s="253">
        <f>IF(Employee!$F$180&gt;A46,0,IF(Employee!$F$182&lt;A46,0,IF(Employee!$S$185&lt;=A46,0,IF(Employee!$S$184&lt;Employee!$F$180,0,Employee!$M$184))))</f>
        <v>0</v>
      </c>
      <c r="AN46" s="253">
        <f>IF(Employee!$F$180&gt;A46,0,IF(Employee!$F$182&lt;A46,0,IF(Employee!$S$186&lt;=A46,0,IF(Employee!$S$185&lt;Employee!$F$180,0,Employee!$M$185))))</f>
        <v>0</v>
      </c>
      <c r="AO46" s="253">
        <f>IF(Employee!$F$180&gt;A46,0,IF(Employee!$F$182&lt;A46,0,IF(Employee!$S$186&lt;Employee!$F$180,0,Employee!$M$186)))</f>
        <v>0</v>
      </c>
      <c r="AP46" s="253">
        <f t="shared" si="6"/>
        <v>0</v>
      </c>
      <c r="AR46" s="253">
        <f>IF(Employee!$F$206&gt;A46,0,IF(Employee!$F$208&lt;A46,0,IF(Employee!$S$210&lt;=A46,0,IF(Employee!$S$209&lt;Employee!$F$206,0,Employee!$M$209))))</f>
        <v>0</v>
      </c>
      <c r="AS46" s="253">
        <f>IF(Employee!$F$206&gt;A46,0,IF(Employee!$F$208&lt;A46,0,IF(Employee!$S$211&lt;=A46,0,IF(Employee!$S$210&lt;Employee!$F$206,0,Employee!$M$210))))</f>
        <v>0</v>
      </c>
      <c r="AT46" s="253">
        <f>IF(Employee!$F$206&gt;A46,0,IF(Employee!$F$208&lt;A46,0,IF(Employee!$S$212&lt;=A46,0,IF(Employee!$S$211&lt;Employee!$F$206,0,Employee!$M$211))))</f>
        <v>0</v>
      </c>
      <c r="AU46" s="253">
        <f>IF(Employee!$F$206&gt;A46,0,IF(Employee!$F$208&lt;A46,0,IF(Employee!$S$212&lt;Employee!$F$206,0,Employee!$M$212)))</f>
        <v>0</v>
      </c>
      <c r="AV46" s="253">
        <f t="shared" si="7"/>
        <v>0</v>
      </c>
      <c r="AX46" s="253">
        <f>IF(Employee!$F$232&gt;A46,0,IF(Employee!$F$234&lt;A46,0,IF(Employee!$S$236&lt;=A46,0,IF(Employee!$S$235&lt;Employee!$F$232,0,Employee!$M$235))))</f>
        <v>0</v>
      </c>
      <c r="AY46" s="253">
        <f>IF(Employee!$F$232&gt;A46,0,IF(Employee!$F$234&lt;A46,0,IF(Employee!$S$237&lt;=A46,0,IF(Employee!$S$236&lt;Employee!$F$232,0,Employee!$M$236))))</f>
        <v>0</v>
      </c>
      <c r="AZ46" s="253">
        <f>IF(Employee!$F$232&gt;A46,0,IF(Employee!$F$234&lt;A46,0,IF(Employee!$S$238&lt;=A46,0,IF(Employee!$S$237&lt;Employee!$F$232,0,Employee!$M$237))))</f>
        <v>0</v>
      </c>
      <c r="BA46" s="253">
        <f>IF(Employee!$F$232&gt;A46,0,IF(Employee!$F$234&lt;A46,0,IF(Employee!$S$238&lt;Employee!$F$232,0,Employee!$M$238)))</f>
        <v>0</v>
      </c>
      <c r="BB46" s="253">
        <f t="shared" si="8"/>
        <v>0</v>
      </c>
      <c r="BD46" s="253">
        <f>IF(Employee!$F$258&gt;A46,0,IF(Employee!$F$260&lt;A46,0,IF(Employee!$S$262&lt;=A46,0,IF(Employee!$S$261&lt;Employee!$F$258,0,Employee!$M$261))))</f>
        <v>0</v>
      </c>
      <c r="BE46" s="253">
        <f>IF(Employee!$F$258&gt;A46,0,IF(Employee!$F$260&lt;A46,0,IF(Employee!$S$263&lt;=A46,0,IF(Employee!$S$262&lt;Employee!$F$258,0,Employee!$M$262))))</f>
        <v>0</v>
      </c>
      <c r="BF46" s="253">
        <f>IF(Employee!$F$258&gt;A46,0,IF(Employee!$F$260&lt;A46,0,IF(Employee!$S$264&lt;=A46,0,IF(Employee!$S$263&lt;Employee!$F$258,0,Employee!$M$263))))</f>
        <v>0</v>
      </c>
      <c r="BG46" s="253">
        <f>IF(Employee!$F$258&gt;A46,0,IF(Employee!$F$260&lt;A46,0,IF(Employee!$S$264&lt;Employee!$F$258,0,Employee!$M$264)))</f>
        <v>0</v>
      </c>
      <c r="BH46" s="253">
        <f t="shared" si="9"/>
        <v>0</v>
      </c>
      <c r="BJ46" s="253">
        <f>IF(Employee!$F$284&gt;A46,0,IF(Employee!$F$286&lt;A46,0,IF(Employee!$S$288&lt;=A46,0,IF(Employee!$S$287&lt;Employee!$F$284,0,Employee!$M$287))))</f>
        <v>0</v>
      </c>
      <c r="BK46" s="253">
        <f>IF(Employee!$F$284&gt;A46,0,IF(Employee!$F$286&lt;A46,0,IF(Employee!$S$289&lt;=A46,0,IF(Employee!$S$288&lt;Employee!$F$284,0,Employee!$M$288))))</f>
        <v>0</v>
      </c>
      <c r="BL46" s="253">
        <f>IF(Employee!$F$284&gt;A46,0,IF(Employee!$F$286&lt;A46,0,IF(Employee!$S$290&lt;=A46,0,IF(Employee!$S$289&lt;Employee!$F$284,0,Employee!$M$289))))</f>
        <v>0</v>
      </c>
      <c r="BM46" s="253">
        <f>IF(Employee!$F$284&gt;A46,0,IF(Employee!$F$286&lt;A46,0,IF(Employee!$S$290&lt;Employee!$F$284,0,Employee!$M$290)))</f>
        <v>0</v>
      </c>
      <c r="BN46" s="253">
        <f t="shared" si="10"/>
        <v>0</v>
      </c>
      <c r="BP46" s="253">
        <f>IF(Employee!$F$310&gt;A46,0,IF(Employee!$F$312&lt;A46,0,IF(Employee!$S$314&lt;=A46,0,IF(Employee!$S$313&lt;Employee!$F$310,0,Employee!$M$313))))</f>
        <v>0</v>
      </c>
      <c r="BQ46" s="253">
        <f>IF(Employee!$F$310&gt;A46,0,IF(Employee!$F$312&lt;A46,0,IF(Employee!$S$315&lt;=A46,0,IF(Employee!$S$314&lt;Employee!$F$310,0,Employee!$M$314))))</f>
        <v>0</v>
      </c>
      <c r="BR46" s="253">
        <f>IF(Employee!$F$310&gt;A46,0,IF(Employee!$F$312&lt;A46,0,IF(Employee!$S$316&lt;=A46,0,IF(Employee!$S$315&lt;Employee!$F$310,0,Employee!$M$315))))</f>
        <v>0</v>
      </c>
      <c r="BS46" s="253">
        <f>IF(Employee!$F$310&gt;A46,0,IF(Employee!$F$312&lt;A46,0,IF(Employee!$S$316&lt;Employee!$F$310,0,Employee!$M$316)))</f>
        <v>0</v>
      </c>
      <c r="BT46" s="253">
        <f t="shared" si="11"/>
        <v>0</v>
      </c>
      <c r="BV46" s="253">
        <f>IF(Employee!$F$336&gt;A46,0,IF(Employee!$F$338&lt;A46,0,IF(Employee!$S$340&lt;=A46,0,IF(Employee!$S$339&lt;Employee!$F$336,0,Employee!$M$339))))</f>
        <v>0</v>
      </c>
      <c r="BW46" s="253">
        <f>IF(Employee!$F$336&gt;A46,0,IF(Employee!$F$338&lt;A46,0,IF(Employee!$S$341&lt;=A46,0,IF(Employee!$S$340&lt;Employee!$F$336,0,Employee!$M$340))))</f>
        <v>0</v>
      </c>
      <c r="BX46" s="253">
        <f>IF(Employee!$F$336&gt;A46,0,IF(Employee!$F$338&lt;A46,0,IF(Employee!$S$342&lt;=A46,0,IF(Employee!$S$341&lt;Employee!$F$336,0,Employee!$M$341))))</f>
        <v>0</v>
      </c>
      <c r="BY46" s="253">
        <f>IF(Employee!$F$336&gt;A46,0,IF(Employee!$F$338&lt;A46,0,IF(Employee!$S$342&lt;Employee!$F$336,0,Employee!$M$342)))</f>
        <v>0</v>
      </c>
      <c r="BZ46" s="253">
        <f t="shared" si="12"/>
        <v>0</v>
      </c>
      <c r="CB46" s="253">
        <f>IF(Employee!$F$362&gt;A46,0,IF(Employee!$F$364&lt;A46,0,IF(Employee!$S$366&lt;=A46,0,IF(Employee!$S$365&lt;Employee!$F$362,0,Employee!$M$365))))</f>
        <v>0</v>
      </c>
      <c r="CC46" s="253">
        <f>IF(Employee!$F$362&gt;A46,0,IF(Employee!$F$364&lt;A46,0,IF(Employee!$S$367&lt;=A46,0,IF(Employee!$S$366&lt;Employee!$F$362,0,Employee!$M$366))))</f>
        <v>0</v>
      </c>
      <c r="CD46" s="253">
        <f>IF(Employee!$F$362&gt;A46,0,IF(Employee!$F$364&lt;A46,0,IF(Employee!$S$368&lt;=A46,0,IF(Employee!$S$367&lt;Employee!$F$362,0,Employee!$M$367))))</f>
        <v>0</v>
      </c>
      <c r="CE46" s="253">
        <f>IF(Employee!$F$362&gt;A46,0,IF(Employee!$F$364&lt;A46,0,IF(Employee!$S$368&lt;Employee!$F$362,0,Employee!$M$368)))</f>
        <v>0</v>
      </c>
      <c r="CF46" s="253">
        <f t="shared" si="13"/>
        <v>0</v>
      </c>
      <c r="CH46" s="253">
        <f>IF(Employee!$F$388&gt;A46,0,IF(Employee!$F$390&lt;A46,0,IF(Employee!$S$392&lt;=A46,0,IF(Employee!$S$391&lt;Employee!$F$388,0,Employee!$M$391))))</f>
        <v>0</v>
      </c>
      <c r="CI46" s="253">
        <f>IF(Employee!$F$388&gt;A46,0,IF(Employee!$F$390&lt;A46,0,IF(Employee!$S$393&lt;=A46,0,IF(Employee!$S$392&lt;Employee!$F$388,0,Employee!$M$392))))</f>
        <v>0</v>
      </c>
      <c r="CJ46" s="253">
        <f>IF(Employee!$F$388&gt;A46,0,IF(Employee!$F$390&lt;A46,0,IF(Employee!$S$394&lt;=A46,0,IF(Employee!$S$393&lt;Employee!$F$388,0,Employee!$M$393))))</f>
        <v>0</v>
      </c>
      <c r="CK46" s="253">
        <f>IF(Employee!$F$388&gt;A46,0,IF(Employee!$F$390&lt;A46,0,IF(Employee!$S$394&lt;Employee!$F$388,0,Employee!$M$394)))</f>
        <v>0</v>
      </c>
      <c r="CL46" s="253">
        <f t="shared" si="14"/>
        <v>0</v>
      </c>
      <c r="CN46" s="253">
        <f>IF(Employee!$F$414&gt;A46,0,IF(Employee!$F$416&lt;A46,0,IF(Employee!$S$418&lt;=A46,0,IF(Employee!$S$417&lt;Employee!$F$414,0,Employee!$M$417))))</f>
        <v>0</v>
      </c>
      <c r="CO46" s="253">
        <f>IF(Employee!$F$414&gt;A46,0,IF(Employee!$F$416&lt;A46,0,IF(Employee!$S$419&lt;=A46,0,IF(Employee!$S$418&lt;Employee!$F$414,0,Employee!$M$418))))</f>
        <v>0</v>
      </c>
      <c r="CP46" s="253">
        <f>IF(Employee!$F$414&gt;A46,0,IF(Employee!$F$416&lt;A46,0,IF(Employee!$S$420&lt;=A46,0,IF(Employee!$S$419&lt;Employee!$F$414,0,Employee!$M$419))))</f>
        <v>0</v>
      </c>
      <c r="CQ46" s="253">
        <f>IF(Employee!$F$414&gt;A46,0,IF(Employee!$F$416&lt;A46,0,IF(Employee!$S$420&lt;Employee!$F$414,0,Employee!$M$420)))</f>
        <v>0</v>
      </c>
      <c r="CR46" s="253">
        <f t="shared" si="15"/>
        <v>0</v>
      </c>
      <c r="CT46" s="253">
        <f>IF(Employee!$F$440&gt;A46,0,IF(Employee!$F$442&lt;A46,0,IF(Employee!$S$444&lt;=A46,0,IF(Employee!$S$443&lt;Employee!$F$440,0,Employee!$M$443))))</f>
        <v>0</v>
      </c>
      <c r="CU46" s="253">
        <f>IF(Employee!$F$440&gt;A46,0,IF(Employee!$F$442&lt;A46,0,IF(Employee!$S$445&lt;=A46,0,IF(Employee!$S$444&lt;Employee!$F$440,0,Employee!$M$444))))</f>
        <v>0</v>
      </c>
      <c r="CV46" s="253">
        <f>IF(Employee!$F$440&gt;A46,0,IF(Employee!$F$442&lt;A46,0,IF(Employee!$S$446&lt;=A46,0,IF(Employee!$S$445&lt;Employee!$F$440,0,Employee!$M$445))))</f>
        <v>0</v>
      </c>
      <c r="CW46" s="253">
        <f>IF(Employee!$F$440&gt;A46,0,IF(Employee!$F$442&lt;A46,0,IF(Employee!$S$446&lt;Employee!$F$440,0,Employee!$M$446)))</f>
        <v>0</v>
      </c>
      <c r="CX46" s="253">
        <f t="shared" si="16"/>
        <v>0</v>
      </c>
      <c r="CZ46" s="253">
        <f>IF(Employee!$F$466&gt;A46,0,IF(Employee!$F$468&lt;A46,0,IF(Employee!$S$470&lt;=A46,0,IF(Employee!$S$469&lt;Employee!$F$466,0,Employee!$M$469))))</f>
        <v>0</v>
      </c>
      <c r="DA46" s="253">
        <f>IF(Employee!$F$466&gt;A46,0,IF(Employee!$F$468&lt;A46,0,IF(Employee!$S$471&lt;=A46,0,IF(Employee!$S$470&lt;Employee!$F$466,0,Employee!$M$470))))</f>
        <v>0</v>
      </c>
      <c r="DB46" s="253">
        <f>IF(Employee!$F$466&gt;A46,0,IF(Employee!$F$468&lt;A46,0,IF(Employee!$S$472&lt;=A46,0,IF(Employee!$S$471&lt;Employee!$F$466,0,Employee!$M$471))))</f>
        <v>0</v>
      </c>
      <c r="DC46" s="253">
        <f>IF(Employee!$F$466&gt;A46,0,IF(Employee!$F$468&lt;A46,0,IF(Employee!$S$472&lt;Employee!$F$466,0,Employee!$M$472)))</f>
        <v>0</v>
      </c>
      <c r="DD46" s="253">
        <f t="shared" si="17"/>
        <v>0</v>
      </c>
      <c r="DF46" s="253">
        <f>IF(Employee!$F$492&gt;A46,0,IF(Employee!$F$494&lt;A46,0,IF(Employee!$S$496&lt;=A46,0,IF(Employee!$S$495&lt;Employee!$F$492,0,Employee!$M$495))))</f>
        <v>0</v>
      </c>
      <c r="DG46" s="253">
        <f>IF(Employee!$F$492&gt;A46,0,IF(Employee!$F$494&lt;A46,0,IF(Employee!$S$497&lt;=A46,0,IF(Employee!$S$496&lt;Employee!$F$492,0,Employee!$M$496))))</f>
        <v>0</v>
      </c>
      <c r="DH46" s="253">
        <f>IF(Employee!$F$492&gt;A46,0,IF(Employee!$F$494&lt;A46,0,IF(Employee!$S$498&lt;=A46,0,IF(Employee!$S$497&lt;Employee!$F$492,0,Employee!$M$497))))</f>
        <v>0</v>
      </c>
      <c r="DI46" s="253">
        <f>IF(Employee!$F$492&gt;A46,0,IF(Employee!$F$494&lt;A46,0,IF(Employee!$S$498&lt;Employee!$F$492,0,Employee!$M$498)))</f>
        <v>0</v>
      </c>
      <c r="DJ46" s="253">
        <f t="shared" si="18"/>
        <v>0</v>
      </c>
      <c r="DL46" s="253">
        <f>IF(Employee!$F$518&gt;A46,0,IF(Employee!$F$520&lt;A46,0,IF(Employee!$S$522&lt;=A46,0,IF(Employee!$S$521&lt;Employee!$F$518,0,Employee!$M$521))))</f>
        <v>0</v>
      </c>
      <c r="DM46" s="253">
        <f>IF(Employee!$F$518&gt;A46,0,IF(Employee!$F$520&lt;A46,0,IF(Employee!$S$523&lt;=A46,0,IF(Employee!$S$522&lt;Employee!$F$518,0,Employee!$M$522))))</f>
        <v>0</v>
      </c>
      <c r="DN46" s="253">
        <f>IF(Employee!$F$518&gt;A46,0,IF(Employee!$F$520&lt;A46,0,IF(Employee!$S$524&lt;=A46,0,IF(Employee!$S$523&lt;Employee!$F$518,0,Employee!$M$523))))</f>
        <v>0</v>
      </c>
      <c r="DO46" s="253">
        <f>IF(Employee!$F$518&gt;A46,0,IF(Employee!$F$520&lt;A46,0,IF(Employee!$S$524&lt;Employee!$F$518,0,Employee!$M$524)))</f>
        <v>0</v>
      </c>
      <c r="DP46" s="253">
        <f t="shared" si="19"/>
        <v>0</v>
      </c>
    </row>
    <row r="47" spans="1:120" x14ac:dyDescent="0.2">
      <c r="A47" s="253">
        <v>46</v>
      </c>
      <c r="B47" s="253">
        <f>IF(Employee!$F$24&gt;A47,0,IF(Employee!$F$26&lt;A47,0,IF(Employee!$S$28&lt;=A47,0,IF(Employee!$S$27&lt;Employee!$F$24,0,Employee!$M$27))))</f>
        <v>0</v>
      </c>
      <c r="C47" s="253">
        <f>IF(Employee!$F$24&gt;A47,0,IF(Employee!$F$26&lt;A47,0,IF(Employee!$S$29&lt;=A47,0,IF(Employee!$S$28&lt;Employee!$F$24,0,Employee!$M$28))))</f>
        <v>0</v>
      </c>
      <c r="D47" s="253">
        <f>IF(Employee!$F$24&gt;A47,0,IF(Employee!$F$26&lt;A47,0,IF(Employee!$S$30&lt;=A47,0,IF(Employee!$S$29&lt;Employee!$F$24,0,Employee!$M$29))))</f>
        <v>0</v>
      </c>
      <c r="E47" s="253">
        <f>IF(Employee!$F$24&gt;A47,0,IF(Employee!$F$26&lt;A47,0,IF(Employee!$S$30&lt;Employee!$F$24,0,Employee!$M$30)))</f>
        <v>0</v>
      </c>
      <c r="F47" s="253">
        <f t="shared" si="0"/>
        <v>0</v>
      </c>
      <c r="H47" s="253">
        <f>IF(Employee!$F$50&gt;A47,0,IF(Employee!$F$52&lt;A47,0,IF(Employee!$S$54&lt;=A47,0,IF(Employee!$S$53&lt;Employee!$F$50,0,Employee!$M$53))))</f>
        <v>0</v>
      </c>
      <c r="I47" s="253">
        <f>IF(Employee!$F$50&gt;A47,0,IF(Employee!$F$52&lt;A47,0,IF(Employee!$S$55&lt;=A47,0,IF(Employee!$S$54&lt;Employee!$F$50,0,Employee!$M$54))))</f>
        <v>0</v>
      </c>
      <c r="J47" s="253">
        <f>IF(Employee!$F$50&gt;A47,0,IF(Employee!$F$52&lt;A47,0,IF(Employee!$S$56&lt;=A47,0,IF(Employee!$S$55&lt;Employee!$F$50,0,Employee!$M$55))))</f>
        <v>0</v>
      </c>
      <c r="K47" s="253">
        <f>IF(Employee!$F$50&gt;A47,0,IF(Employee!$F$52&lt;A47,0,IF(Employee!$S$56&lt;Employee!$F$50,0,Employee!$M$56)))</f>
        <v>0</v>
      </c>
      <c r="L47" s="253">
        <f t="shared" si="1"/>
        <v>0</v>
      </c>
      <c r="N47" s="253">
        <f>IF(Employee!$F$76&gt;A47,0,IF(Employee!$F$78&lt;A47,0,IF(Employee!$S$80&lt;=A47,0,IF(Employee!$S$79&lt;Employee!$F$76,0,Employee!$M$79))))</f>
        <v>0</v>
      </c>
      <c r="O47" s="253">
        <f>IF(Employee!$F$76&gt;A47,0,IF(Employee!$F$78&lt;A47,0,IF(Employee!$S$81&lt;=A47,0,IF(Employee!$S$80&lt;Employee!$F$76,0,Employee!$M$80))))</f>
        <v>0</v>
      </c>
      <c r="P47" s="253">
        <f>IF(Employee!$F$76&gt;A47,0,IF(Employee!$F$78&lt;A47,0,IF(Employee!$S$82&lt;=A47,0,IF(Employee!$S$81&lt;Employee!$F$76,0,Employee!$M$81))))</f>
        <v>0</v>
      </c>
      <c r="Q47" s="253">
        <f>IF(Employee!$F$76&gt;A47,0,IF(Employee!$F$78&lt;A47,0,IF(Employee!$S$82&lt;Employee!$F$76,0,Employee!$M$82)))</f>
        <v>0</v>
      </c>
      <c r="R47" s="253">
        <f t="shared" si="2"/>
        <v>0</v>
      </c>
      <c r="T47" s="253">
        <f>IF(Employee!$F$102&gt;A47,0,IF(Employee!$F$104&lt;A47,0,IF(Employee!$S$106&lt;=A47,0,IF(Employee!$S$105&lt;Employee!$F$102,0,Employee!$M$105))))</f>
        <v>0</v>
      </c>
      <c r="U47" s="253">
        <f>IF(Employee!$F$102&gt;A47,0,IF(Employee!$F$104&lt;A47,0,IF(Employee!$S$107&lt;=A47,0,IF(Employee!$S$106&lt;Employee!$F$102,0,Employee!$M$106))))</f>
        <v>0</v>
      </c>
      <c r="V47" s="253">
        <f>IF(Employee!$F$102&gt;A47,0,IF(Employee!$F$104&lt;A47,0,IF(Employee!$S$108&lt;=A47,0,IF(Employee!$S$107&lt;Employee!$F$102,0,Employee!$M$107))))</f>
        <v>0</v>
      </c>
      <c r="W47" s="253">
        <f>IF(Employee!$F$102&gt;A47,0,IF(Employee!$F$104&lt;A47,0,IF(Employee!$S$108&lt;Employee!$F$102,0,Employee!$M$108)))</f>
        <v>0</v>
      </c>
      <c r="X47" s="253">
        <f t="shared" si="3"/>
        <v>0</v>
      </c>
      <c r="Z47" s="253">
        <f>IF(Employee!$F$128&gt;A47,0,IF(Employee!$F$130&lt;A47,0,IF(Employee!$S$132&lt;=A47,0,IF(Employee!$S$131&lt;Employee!$F$128,0,Employee!$M$131))))</f>
        <v>0</v>
      </c>
      <c r="AA47" s="253">
        <f>IF(Employee!$F$128&gt;A47,0,IF(Employee!$F$130&lt;A47,0,IF(Employee!$S$133&lt;=A47,0,IF(Employee!$S$132&lt;Employee!$F$128,0,Employee!$M$132))))</f>
        <v>0</v>
      </c>
      <c r="AB47" s="253">
        <f>IF(Employee!$F$128&gt;A47,0,IF(Employee!$F$130&lt;A47,0,IF(Employee!$S$134&lt;=A47,0,IF(Employee!$S$133&lt;Employee!$F$128,0,Employee!$M$133))))</f>
        <v>0</v>
      </c>
      <c r="AC47" s="253">
        <f>IF(Employee!$F$128&gt;A47,0,IF(Employee!$F$130&lt;A47,0,IF(Employee!$S$134&lt;Employee!$F$128,0,Employee!$M$134)))</f>
        <v>0</v>
      </c>
      <c r="AD47" s="253">
        <f t="shared" si="4"/>
        <v>0</v>
      </c>
      <c r="AF47" s="253">
        <f>IF(Employee!$F$154&gt;A47,0,IF(Employee!$F$156&lt;A47,0,IF(Employee!$S$158&lt;=A47,0,IF(Employee!$S$157&lt;Employee!$F$154,0,Employee!$M$157))))</f>
        <v>0</v>
      </c>
      <c r="AG47" s="253">
        <f>IF(Employee!$F$154&gt;A47,0,IF(Employee!$F$156&lt;A47,0,IF(Employee!$S$159&lt;=A47,0,IF(Employee!$S$158&lt;Employee!$F$154,0,Employee!$M$158))))</f>
        <v>0</v>
      </c>
      <c r="AH47" s="253">
        <f>IF(Employee!$F$154&gt;A47,0,IF(Employee!$F$156&lt;A47,0,IF(Employee!$S$160&lt;=A47,0,IF(Employee!$S$159&lt;Employee!$F$154,0,Employee!$M$159))))</f>
        <v>0</v>
      </c>
      <c r="AI47" s="253">
        <f>IF(Employee!$F$154&gt;A47,0,IF(Employee!$F$156&lt;A47,0,IF(Employee!$S$160&lt;Employee!$F$154,0,Employee!$M$160)))</f>
        <v>0</v>
      </c>
      <c r="AJ47" s="253">
        <f t="shared" si="5"/>
        <v>0</v>
      </c>
      <c r="AL47" s="253">
        <f>IF(Employee!$F$180&gt;A47,0,IF(Employee!$F$182&lt;A47,0,IF(Employee!$S$184&lt;=A47,0,IF(Employee!$S$183&lt;Employee!$F$180,0,Employee!$M$183))))</f>
        <v>0</v>
      </c>
      <c r="AM47" s="253">
        <f>IF(Employee!$F$180&gt;A47,0,IF(Employee!$F$182&lt;A47,0,IF(Employee!$S$185&lt;=A47,0,IF(Employee!$S$184&lt;Employee!$F$180,0,Employee!$M$184))))</f>
        <v>0</v>
      </c>
      <c r="AN47" s="253">
        <f>IF(Employee!$F$180&gt;A47,0,IF(Employee!$F$182&lt;A47,0,IF(Employee!$S$186&lt;=A47,0,IF(Employee!$S$185&lt;Employee!$F$180,0,Employee!$M$185))))</f>
        <v>0</v>
      </c>
      <c r="AO47" s="253">
        <f>IF(Employee!$F$180&gt;A47,0,IF(Employee!$F$182&lt;A47,0,IF(Employee!$S$186&lt;Employee!$F$180,0,Employee!$M$186)))</f>
        <v>0</v>
      </c>
      <c r="AP47" s="253">
        <f t="shared" si="6"/>
        <v>0</v>
      </c>
      <c r="AR47" s="253">
        <f>IF(Employee!$F$206&gt;A47,0,IF(Employee!$F$208&lt;A47,0,IF(Employee!$S$210&lt;=A47,0,IF(Employee!$S$209&lt;Employee!$F$206,0,Employee!$M$209))))</f>
        <v>0</v>
      </c>
      <c r="AS47" s="253">
        <f>IF(Employee!$F$206&gt;A47,0,IF(Employee!$F$208&lt;A47,0,IF(Employee!$S$211&lt;=A47,0,IF(Employee!$S$210&lt;Employee!$F$206,0,Employee!$M$210))))</f>
        <v>0</v>
      </c>
      <c r="AT47" s="253">
        <f>IF(Employee!$F$206&gt;A47,0,IF(Employee!$F$208&lt;A47,0,IF(Employee!$S$212&lt;=A47,0,IF(Employee!$S$211&lt;Employee!$F$206,0,Employee!$M$211))))</f>
        <v>0</v>
      </c>
      <c r="AU47" s="253">
        <f>IF(Employee!$F$206&gt;A47,0,IF(Employee!$F$208&lt;A47,0,IF(Employee!$S$212&lt;Employee!$F$206,0,Employee!$M$212)))</f>
        <v>0</v>
      </c>
      <c r="AV47" s="253">
        <f t="shared" si="7"/>
        <v>0</v>
      </c>
      <c r="AX47" s="253">
        <f>IF(Employee!$F$232&gt;A47,0,IF(Employee!$F$234&lt;A47,0,IF(Employee!$S$236&lt;=A47,0,IF(Employee!$S$235&lt;Employee!$F$232,0,Employee!$M$235))))</f>
        <v>0</v>
      </c>
      <c r="AY47" s="253">
        <f>IF(Employee!$F$232&gt;A47,0,IF(Employee!$F$234&lt;A47,0,IF(Employee!$S$237&lt;=A47,0,IF(Employee!$S$236&lt;Employee!$F$232,0,Employee!$M$236))))</f>
        <v>0</v>
      </c>
      <c r="AZ47" s="253">
        <f>IF(Employee!$F$232&gt;A47,0,IF(Employee!$F$234&lt;A47,0,IF(Employee!$S$238&lt;=A47,0,IF(Employee!$S$237&lt;Employee!$F$232,0,Employee!$M$237))))</f>
        <v>0</v>
      </c>
      <c r="BA47" s="253">
        <f>IF(Employee!$F$232&gt;A47,0,IF(Employee!$F$234&lt;A47,0,IF(Employee!$S$238&lt;Employee!$F$232,0,Employee!$M$238)))</f>
        <v>0</v>
      </c>
      <c r="BB47" s="253">
        <f t="shared" si="8"/>
        <v>0</v>
      </c>
      <c r="BD47" s="253">
        <f>IF(Employee!$F$258&gt;A47,0,IF(Employee!$F$260&lt;A47,0,IF(Employee!$S$262&lt;=A47,0,IF(Employee!$S$261&lt;Employee!$F$258,0,Employee!$M$261))))</f>
        <v>0</v>
      </c>
      <c r="BE47" s="253">
        <f>IF(Employee!$F$258&gt;A47,0,IF(Employee!$F$260&lt;A47,0,IF(Employee!$S$263&lt;=A47,0,IF(Employee!$S$262&lt;Employee!$F$258,0,Employee!$M$262))))</f>
        <v>0</v>
      </c>
      <c r="BF47" s="253">
        <f>IF(Employee!$F$258&gt;A47,0,IF(Employee!$F$260&lt;A47,0,IF(Employee!$S$264&lt;=A47,0,IF(Employee!$S$263&lt;Employee!$F$258,0,Employee!$M$263))))</f>
        <v>0</v>
      </c>
      <c r="BG47" s="253">
        <f>IF(Employee!$F$258&gt;A47,0,IF(Employee!$F$260&lt;A47,0,IF(Employee!$S$264&lt;Employee!$F$258,0,Employee!$M$264)))</f>
        <v>0</v>
      </c>
      <c r="BH47" s="253">
        <f t="shared" si="9"/>
        <v>0</v>
      </c>
      <c r="BJ47" s="253">
        <f>IF(Employee!$F$284&gt;A47,0,IF(Employee!$F$286&lt;A47,0,IF(Employee!$S$288&lt;=A47,0,IF(Employee!$S$287&lt;Employee!$F$284,0,Employee!$M$287))))</f>
        <v>0</v>
      </c>
      <c r="BK47" s="253">
        <f>IF(Employee!$F$284&gt;A47,0,IF(Employee!$F$286&lt;A47,0,IF(Employee!$S$289&lt;=A47,0,IF(Employee!$S$288&lt;Employee!$F$284,0,Employee!$M$288))))</f>
        <v>0</v>
      </c>
      <c r="BL47" s="253">
        <f>IF(Employee!$F$284&gt;A47,0,IF(Employee!$F$286&lt;A47,0,IF(Employee!$S$290&lt;=A47,0,IF(Employee!$S$289&lt;Employee!$F$284,0,Employee!$M$289))))</f>
        <v>0</v>
      </c>
      <c r="BM47" s="253">
        <f>IF(Employee!$F$284&gt;A47,0,IF(Employee!$F$286&lt;A47,0,IF(Employee!$S$290&lt;Employee!$F$284,0,Employee!$M$290)))</f>
        <v>0</v>
      </c>
      <c r="BN47" s="253">
        <f t="shared" si="10"/>
        <v>0</v>
      </c>
      <c r="BP47" s="253">
        <f>IF(Employee!$F$310&gt;A47,0,IF(Employee!$F$312&lt;A47,0,IF(Employee!$S$314&lt;=A47,0,IF(Employee!$S$313&lt;Employee!$F$310,0,Employee!$M$313))))</f>
        <v>0</v>
      </c>
      <c r="BQ47" s="253">
        <f>IF(Employee!$F$310&gt;A47,0,IF(Employee!$F$312&lt;A47,0,IF(Employee!$S$315&lt;=A47,0,IF(Employee!$S$314&lt;Employee!$F$310,0,Employee!$M$314))))</f>
        <v>0</v>
      </c>
      <c r="BR47" s="253">
        <f>IF(Employee!$F$310&gt;A47,0,IF(Employee!$F$312&lt;A47,0,IF(Employee!$S$316&lt;=A47,0,IF(Employee!$S$315&lt;Employee!$F$310,0,Employee!$M$315))))</f>
        <v>0</v>
      </c>
      <c r="BS47" s="253">
        <f>IF(Employee!$F$310&gt;A47,0,IF(Employee!$F$312&lt;A47,0,IF(Employee!$S$316&lt;Employee!$F$310,0,Employee!$M$316)))</f>
        <v>0</v>
      </c>
      <c r="BT47" s="253">
        <f t="shared" si="11"/>
        <v>0</v>
      </c>
      <c r="BV47" s="253">
        <f>IF(Employee!$F$336&gt;A47,0,IF(Employee!$F$338&lt;A47,0,IF(Employee!$S$340&lt;=A47,0,IF(Employee!$S$339&lt;Employee!$F$336,0,Employee!$M$339))))</f>
        <v>0</v>
      </c>
      <c r="BW47" s="253">
        <f>IF(Employee!$F$336&gt;A47,0,IF(Employee!$F$338&lt;A47,0,IF(Employee!$S$341&lt;=A47,0,IF(Employee!$S$340&lt;Employee!$F$336,0,Employee!$M$340))))</f>
        <v>0</v>
      </c>
      <c r="BX47" s="253">
        <f>IF(Employee!$F$336&gt;A47,0,IF(Employee!$F$338&lt;A47,0,IF(Employee!$S$342&lt;=A47,0,IF(Employee!$S$341&lt;Employee!$F$336,0,Employee!$M$341))))</f>
        <v>0</v>
      </c>
      <c r="BY47" s="253">
        <f>IF(Employee!$F$336&gt;A47,0,IF(Employee!$F$338&lt;A47,0,IF(Employee!$S$342&lt;Employee!$F$336,0,Employee!$M$342)))</f>
        <v>0</v>
      </c>
      <c r="BZ47" s="253">
        <f t="shared" si="12"/>
        <v>0</v>
      </c>
      <c r="CB47" s="253">
        <f>IF(Employee!$F$362&gt;A47,0,IF(Employee!$F$364&lt;A47,0,IF(Employee!$S$366&lt;=A47,0,IF(Employee!$S$365&lt;Employee!$F$362,0,Employee!$M$365))))</f>
        <v>0</v>
      </c>
      <c r="CC47" s="253">
        <f>IF(Employee!$F$362&gt;A47,0,IF(Employee!$F$364&lt;A47,0,IF(Employee!$S$367&lt;=A47,0,IF(Employee!$S$366&lt;Employee!$F$362,0,Employee!$M$366))))</f>
        <v>0</v>
      </c>
      <c r="CD47" s="253">
        <f>IF(Employee!$F$362&gt;A47,0,IF(Employee!$F$364&lt;A47,0,IF(Employee!$S$368&lt;=A47,0,IF(Employee!$S$367&lt;Employee!$F$362,0,Employee!$M$367))))</f>
        <v>0</v>
      </c>
      <c r="CE47" s="253">
        <f>IF(Employee!$F$362&gt;A47,0,IF(Employee!$F$364&lt;A47,0,IF(Employee!$S$368&lt;Employee!$F$362,0,Employee!$M$368)))</f>
        <v>0</v>
      </c>
      <c r="CF47" s="253">
        <f t="shared" si="13"/>
        <v>0</v>
      </c>
      <c r="CH47" s="253">
        <f>IF(Employee!$F$388&gt;A47,0,IF(Employee!$F$390&lt;A47,0,IF(Employee!$S$392&lt;=A47,0,IF(Employee!$S$391&lt;Employee!$F$388,0,Employee!$M$391))))</f>
        <v>0</v>
      </c>
      <c r="CI47" s="253">
        <f>IF(Employee!$F$388&gt;A47,0,IF(Employee!$F$390&lt;A47,0,IF(Employee!$S$393&lt;=A47,0,IF(Employee!$S$392&lt;Employee!$F$388,0,Employee!$M$392))))</f>
        <v>0</v>
      </c>
      <c r="CJ47" s="253">
        <f>IF(Employee!$F$388&gt;A47,0,IF(Employee!$F$390&lt;A47,0,IF(Employee!$S$394&lt;=A47,0,IF(Employee!$S$393&lt;Employee!$F$388,0,Employee!$M$393))))</f>
        <v>0</v>
      </c>
      <c r="CK47" s="253">
        <f>IF(Employee!$F$388&gt;A47,0,IF(Employee!$F$390&lt;A47,0,IF(Employee!$S$394&lt;Employee!$F$388,0,Employee!$M$394)))</f>
        <v>0</v>
      </c>
      <c r="CL47" s="253">
        <f t="shared" si="14"/>
        <v>0</v>
      </c>
      <c r="CN47" s="253">
        <f>IF(Employee!$F$414&gt;A47,0,IF(Employee!$F$416&lt;A47,0,IF(Employee!$S$418&lt;=A47,0,IF(Employee!$S$417&lt;Employee!$F$414,0,Employee!$M$417))))</f>
        <v>0</v>
      </c>
      <c r="CO47" s="253">
        <f>IF(Employee!$F$414&gt;A47,0,IF(Employee!$F$416&lt;A47,0,IF(Employee!$S$419&lt;=A47,0,IF(Employee!$S$418&lt;Employee!$F$414,0,Employee!$M$418))))</f>
        <v>0</v>
      </c>
      <c r="CP47" s="253">
        <f>IF(Employee!$F$414&gt;A47,0,IF(Employee!$F$416&lt;A47,0,IF(Employee!$S$420&lt;=A47,0,IF(Employee!$S$419&lt;Employee!$F$414,0,Employee!$M$419))))</f>
        <v>0</v>
      </c>
      <c r="CQ47" s="253">
        <f>IF(Employee!$F$414&gt;A47,0,IF(Employee!$F$416&lt;A47,0,IF(Employee!$S$420&lt;Employee!$F$414,0,Employee!$M$420)))</f>
        <v>0</v>
      </c>
      <c r="CR47" s="253">
        <f t="shared" si="15"/>
        <v>0</v>
      </c>
      <c r="CT47" s="253">
        <f>IF(Employee!$F$440&gt;A47,0,IF(Employee!$F$442&lt;A47,0,IF(Employee!$S$444&lt;=A47,0,IF(Employee!$S$443&lt;Employee!$F$440,0,Employee!$M$443))))</f>
        <v>0</v>
      </c>
      <c r="CU47" s="253">
        <f>IF(Employee!$F$440&gt;A47,0,IF(Employee!$F$442&lt;A47,0,IF(Employee!$S$445&lt;=A47,0,IF(Employee!$S$444&lt;Employee!$F$440,0,Employee!$M$444))))</f>
        <v>0</v>
      </c>
      <c r="CV47" s="253">
        <f>IF(Employee!$F$440&gt;A47,0,IF(Employee!$F$442&lt;A47,0,IF(Employee!$S$446&lt;=A47,0,IF(Employee!$S$445&lt;Employee!$F$440,0,Employee!$M$445))))</f>
        <v>0</v>
      </c>
      <c r="CW47" s="253">
        <f>IF(Employee!$F$440&gt;A47,0,IF(Employee!$F$442&lt;A47,0,IF(Employee!$S$446&lt;Employee!$F$440,0,Employee!$M$446)))</f>
        <v>0</v>
      </c>
      <c r="CX47" s="253">
        <f t="shared" si="16"/>
        <v>0</v>
      </c>
      <c r="CZ47" s="253">
        <f>IF(Employee!$F$466&gt;A47,0,IF(Employee!$F$468&lt;A47,0,IF(Employee!$S$470&lt;=A47,0,IF(Employee!$S$469&lt;Employee!$F$466,0,Employee!$M$469))))</f>
        <v>0</v>
      </c>
      <c r="DA47" s="253">
        <f>IF(Employee!$F$466&gt;A47,0,IF(Employee!$F$468&lt;A47,0,IF(Employee!$S$471&lt;=A47,0,IF(Employee!$S$470&lt;Employee!$F$466,0,Employee!$M$470))))</f>
        <v>0</v>
      </c>
      <c r="DB47" s="253">
        <f>IF(Employee!$F$466&gt;A47,0,IF(Employee!$F$468&lt;A47,0,IF(Employee!$S$472&lt;=A47,0,IF(Employee!$S$471&lt;Employee!$F$466,0,Employee!$M$471))))</f>
        <v>0</v>
      </c>
      <c r="DC47" s="253">
        <f>IF(Employee!$F$466&gt;A47,0,IF(Employee!$F$468&lt;A47,0,IF(Employee!$S$472&lt;Employee!$F$466,0,Employee!$M$472)))</f>
        <v>0</v>
      </c>
      <c r="DD47" s="253">
        <f t="shared" si="17"/>
        <v>0</v>
      </c>
      <c r="DF47" s="253">
        <f>IF(Employee!$F$492&gt;A47,0,IF(Employee!$F$494&lt;A47,0,IF(Employee!$S$496&lt;=A47,0,IF(Employee!$S$495&lt;Employee!$F$492,0,Employee!$M$495))))</f>
        <v>0</v>
      </c>
      <c r="DG47" s="253">
        <f>IF(Employee!$F$492&gt;A47,0,IF(Employee!$F$494&lt;A47,0,IF(Employee!$S$497&lt;=A47,0,IF(Employee!$S$496&lt;Employee!$F$492,0,Employee!$M$496))))</f>
        <v>0</v>
      </c>
      <c r="DH47" s="253">
        <f>IF(Employee!$F$492&gt;A47,0,IF(Employee!$F$494&lt;A47,0,IF(Employee!$S$498&lt;=A47,0,IF(Employee!$S$497&lt;Employee!$F$492,0,Employee!$M$497))))</f>
        <v>0</v>
      </c>
      <c r="DI47" s="253">
        <f>IF(Employee!$F$492&gt;A47,0,IF(Employee!$F$494&lt;A47,0,IF(Employee!$S$498&lt;Employee!$F$492,0,Employee!$M$498)))</f>
        <v>0</v>
      </c>
      <c r="DJ47" s="253">
        <f t="shared" si="18"/>
        <v>0</v>
      </c>
      <c r="DL47" s="253">
        <f>IF(Employee!$F$518&gt;A47,0,IF(Employee!$F$520&lt;A47,0,IF(Employee!$S$522&lt;=A47,0,IF(Employee!$S$521&lt;Employee!$F$518,0,Employee!$M$521))))</f>
        <v>0</v>
      </c>
      <c r="DM47" s="253">
        <f>IF(Employee!$F$518&gt;A47,0,IF(Employee!$F$520&lt;A47,0,IF(Employee!$S$523&lt;=A47,0,IF(Employee!$S$522&lt;Employee!$F$518,0,Employee!$M$522))))</f>
        <v>0</v>
      </c>
      <c r="DN47" s="253">
        <f>IF(Employee!$F$518&gt;A47,0,IF(Employee!$F$520&lt;A47,0,IF(Employee!$S$524&lt;=A47,0,IF(Employee!$S$523&lt;Employee!$F$518,0,Employee!$M$523))))</f>
        <v>0</v>
      </c>
      <c r="DO47" s="253">
        <f>IF(Employee!$F$518&gt;A47,0,IF(Employee!$F$520&lt;A47,0,IF(Employee!$S$524&lt;Employee!$F$518,0,Employee!$M$524)))</f>
        <v>0</v>
      </c>
      <c r="DP47" s="253">
        <f t="shared" si="19"/>
        <v>0</v>
      </c>
    </row>
    <row r="48" spans="1:120" x14ac:dyDescent="0.2">
      <c r="A48" s="253">
        <v>47</v>
      </c>
      <c r="B48" s="253">
        <f>IF(Employee!$F$24&gt;A48,0,IF(Employee!$F$26&lt;A48,0,IF(Employee!$S$28&lt;=A48,0,IF(Employee!$S$27&lt;Employee!$F$24,0,Employee!$M$27))))</f>
        <v>0</v>
      </c>
      <c r="C48" s="253">
        <f>IF(Employee!$F$24&gt;A48,0,IF(Employee!$F$26&lt;A48,0,IF(Employee!$S$29&lt;=A48,0,IF(Employee!$S$28&lt;Employee!$F$24,0,Employee!$M$28))))</f>
        <v>0</v>
      </c>
      <c r="D48" s="253">
        <f>IF(Employee!$F$24&gt;A48,0,IF(Employee!$F$26&lt;A48,0,IF(Employee!$S$30&lt;=A48,0,IF(Employee!$S$29&lt;Employee!$F$24,0,Employee!$M$29))))</f>
        <v>0</v>
      </c>
      <c r="E48" s="253">
        <f>IF(Employee!$F$24&gt;A48,0,IF(Employee!$F$26&lt;A48,0,IF(Employee!$S$30&lt;Employee!$F$24,0,Employee!$M$30)))</f>
        <v>0</v>
      </c>
      <c r="F48" s="253">
        <f t="shared" si="0"/>
        <v>0</v>
      </c>
      <c r="H48" s="253">
        <f>IF(Employee!$F$50&gt;A48,0,IF(Employee!$F$52&lt;A48,0,IF(Employee!$S$54&lt;=A48,0,IF(Employee!$S$53&lt;Employee!$F$50,0,Employee!$M$53))))</f>
        <v>0</v>
      </c>
      <c r="I48" s="253">
        <f>IF(Employee!$F$50&gt;A48,0,IF(Employee!$F$52&lt;A48,0,IF(Employee!$S$55&lt;=A48,0,IF(Employee!$S$54&lt;Employee!$F$50,0,Employee!$M$54))))</f>
        <v>0</v>
      </c>
      <c r="J48" s="253">
        <f>IF(Employee!$F$50&gt;A48,0,IF(Employee!$F$52&lt;A48,0,IF(Employee!$S$56&lt;=A48,0,IF(Employee!$S$55&lt;Employee!$F$50,0,Employee!$M$55))))</f>
        <v>0</v>
      </c>
      <c r="K48" s="253">
        <f>IF(Employee!$F$50&gt;A48,0,IF(Employee!$F$52&lt;A48,0,IF(Employee!$S$56&lt;Employee!$F$50,0,Employee!$M$56)))</f>
        <v>0</v>
      </c>
      <c r="L48" s="253">
        <f t="shared" si="1"/>
        <v>0</v>
      </c>
      <c r="N48" s="253">
        <f>IF(Employee!$F$76&gt;A48,0,IF(Employee!$F$78&lt;A48,0,IF(Employee!$S$80&lt;=A48,0,IF(Employee!$S$79&lt;Employee!$F$76,0,Employee!$M$79))))</f>
        <v>0</v>
      </c>
      <c r="O48" s="253">
        <f>IF(Employee!$F$76&gt;A48,0,IF(Employee!$F$78&lt;A48,0,IF(Employee!$S$81&lt;=A48,0,IF(Employee!$S$80&lt;Employee!$F$76,0,Employee!$M$80))))</f>
        <v>0</v>
      </c>
      <c r="P48" s="253">
        <f>IF(Employee!$F$76&gt;A48,0,IF(Employee!$F$78&lt;A48,0,IF(Employee!$S$82&lt;=A48,0,IF(Employee!$S$81&lt;Employee!$F$76,0,Employee!$M$81))))</f>
        <v>0</v>
      </c>
      <c r="Q48" s="253">
        <f>IF(Employee!$F$76&gt;A48,0,IF(Employee!$F$78&lt;A48,0,IF(Employee!$S$82&lt;Employee!$F$76,0,Employee!$M$82)))</f>
        <v>0</v>
      </c>
      <c r="R48" s="253">
        <f t="shared" si="2"/>
        <v>0</v>
      </c>
      <c r="T48" s="253">
        <f>IF(Employee!$F$102&gt;A48,0,IF(Employee!$F$104&lt;A48,0,IF(Employee!$S$106&lt;=A48,0,IF(Employee!$S$105&lt;Employee!$F$102,0,Employee!$M$105))))</f>
        <v>0</v>
      </c>
      <c r="U48" s="253">
        <f>IF(Employee!$F$102&gt;A48,0,IF(Employee!$F$104&lt;A48,0,IF(Employee!$S$107&lt;=A48,0,IF(Employee!$S$106&lt;Employee!$F$102,0,Employee!$M$106))))</f>
        <v>0</v>
      </c>
      <c r="V48" s="253">
        <f>IF(Employee!$F$102&gt;A48,0,IF(Employee!$F$104&lt;A48,0,IF(Employee!$S$108&lt;=A48,0,IF(Employee!$S$107&lt;Employee!$F$102,0,Employee!$M$107))))</f>
        <v>0</v>
      </c>
      <c r="W48" s="253">
        <f>IF(Employee!$F$102&gt;A48,0,IF(Employee!$F$104&lt;A48,0,IF(Employee!$S$108&lt;Employee!$F$102,0,Employee!$M$108)))</f>
        <v>0</v>
      </c>
      <c r="X48" s="253">
        <f t="shared" si="3"/>
        <v>0</v>
      </c>
      <c r="Z48" s="253">
        <f>IF(Employee!$F$128&gt;A48,0,IF(Employee!$F$130&lt;A48,0,IF(Employee!$S$132&lt;=A48,0,IF(Employee!$S$131&lt;Employee!$F$128,0,Employee!$M$131))))</f>
        <v>0</v>
      </c>
      <c r="AA48" s="253">
        <f>IF(Employee!$F$128&gt;A48,0,IF(Employee!$F$130&lt;A48,0,IF(Employee!$S$133&lt;=A48,0,IF(Employee!$S$132&lt;Employee!$F$128,0,Employee!$M$132))))</f>
        <v>0</v>
      </c>
      <c r="AB48" s="253">
        <f>IF(Employee!$F$128&gt;A48,0,IF(Employee!$F$130&lt;A48,0,IF(Employee!$S$134&lt;=A48,0,IF(Employee!$S$133&lt;Employee!$F$128,0,Employee!$M$133))))</f>
        <v>0</v>
      </c>
      <c r="AC48" s="253">
        <f>IF(Employee!$F$128&gt;A48,0,IF(Employee!$F$130&lt;A48,0,IF(Employee!$S$134&lt;Employee!$F$128,0,Employee!$M$134)))</f>
        <v>0</v>
      </c>
      <c r="AD48" s="253">
        <f t="shared" si="4"/>
        <v>0</v>
      </c>
      <c r="AF48" s="253">
        <f>IF(Employee!$F$154&gt;A48,0,IF(Employee!$F$156&lt;A48,0,IF(Employee!$S$158&lt;=A48,0,IF(Employee!$S$157&lt;Employee!$F$154,0,Employee!$M$157))))</f>
        <v>0</v>
      </c>
      <c r="AG48" s="253">
        <f>IF(Employee!$F$154&gt;A48,0,IF(Employee!$F$156&lt;A48,0,IF(Employee!$S$159&lt;=A48,0,IF(Employee!$S$158&lt;Employee!$F$154,0,Employee!$M$158))))</f>
        <v>0</v>
      </c>
      <c r="AH48" s="253">
        <f>IF(Employee!$F$154&gt;A48,0,IF(Employee!$F$156&lt;A48,0,IF(Employee!$S$160&lt;=A48,0,IF(Employee!$S$159&lt;Employee!$F$154,0,Employee!$M$159))))</f>
        <v>0</v>
      </c>
      <c r="AI48" s="253">
        <f>IF(Employee!$F$154&gt;A48,0,IF(Employee!$F$156&lt;A48,0,IF(Employee!$S$160&lt;Employee!$F$154,0,Employee!$M$160)))</f>
        <v>0</v>
      </c>
      <c r="AJ48" s="253">
        <f t="shared" si="5"/>
        <v>0</v>
      </c>
      <c r="AL48" s="253">
        <f>IF(Employee!$F$180&gt;A48,0,IF(Employee!$F$182&lt;A48,0,IF(Employee!$S$184&lt;=A48,0,IF(Employee!$S$183&lt;Employee!$F$180,0,Employee!$M$183))))</f>
        <v>0</v>
      </c>
      <c r="AM48" s="253">
        <f>IF(Employee!$F$180&gt;A48,0,IF(Employee!$F$182&lt;A48,0,IF(Employee!$S$185&lt;=A48,0,IF(Employee!$S$184&lt;Employee!$F$180,0,Employee!$M$184))))</f>
        <v>0</v>
      </c>
      <c r="AN48" s="253">
        <f>IF(Employee!$F$180&gt;A48,0,IF(Employee!$F$182&lt;A48,0,IF(Employee!$S$186&lt;=A48,0,IF(Employee!$S$185&lt;Employee!$F$180,0,Employee!$M$185))))</f>
        <v>0</v>
      </c>
      <c r="AO48" s="253">
        <f>IF(Employee!$F$180&gt;A48,0,IF(Employee!$F$182&lt;A48,0,IF(Employee!$S$186&lt;Employee!$F$180,0,Employee!$M$186)))</f>
        <v>0</v>
      </c>
      <c r="AP48" s="253">
        <f t="shared" si="6"/>
        <v>0</v>
      </c>
      <c r="AR48" s="253">
        <f>IF(Employee!$F$206&gt;A48,0,IF(Employee!$F$208&lt;A48,0,IF(Employee!$S$210&lt;=A48,0,IF(Employee!$S$209&lt;Employee!$F$206,0,Employee!$M$209))))</f>
        <v>0</v>
      </c>
      <c r="AS48" s="253">
        <f>IF(Employee!$F$206&gt;A48,0,IF(Employee!$F$208&lt;A48,0,IF(Employee!$S$211&lt;=A48,0,IF(Employee!$S$210&lt;Employee!$F$206,0,Employee!$M$210))))</f>
        <v>0</v>
      </c>
      <c r="AT48" s="253">
        <f>IF(Employee!$F$206&gt;A48,0,IF(Employee!$F$208&lt;A48,0,IF(Employee!$S$212&lt;=A48,0,IF(Employee!$S$211&lt;Employee!$F$206,0,Employee!$M$211))))</f>
        <v>0</v>
      </c>
      <c r="AU48" s="253">
        <f>IF(Employee!$F$206&gt;A48,0,IF(Employee!$F$208&lt;A48,0,IF(Employee!$S$212&lt;Employee!$F$206,0,Employee!$M$212)))</f>
        <v>0</v>
      </c>
      <c r="AV48" s="253">
        <f t="shared" si="7"/>
        <v>0</v>
      </c>
      <c r="AX48" s="253">
        <f>IF(Employee!$F$232&gt;A48,0,IF(Employee!$F$234&lt;A48,0,IF(Employee!$S$236&lt;=A48,0,IF(Employee!$S$235&lt;Employee!$F$232,0,Employee!$M$235))))</f>
        <v>0</v>
      </c>
      <c r="AY48" s="253">
        <f>IF(Employee!$F$232&gt;A48,0,IF(Employee!$F$234&lt;A48,0,IF(Employee!$S$237&lt;=A48,0,IF(Employee!$S$236&lt;Employee!$F$232,0,Employee!$M$236))))</f>
        <v>0</v>
      </c>
      <c r="AZ48" s="253">
        <f>IF(Employee!$F$232&gt;A48,0,IF(Employee!$F$234&lt;A48,0,IF(Employee!$S$238&lt;=A48,0,IF(Employee!$S$237&lt;Employee!$F$232,0,Employee!$M$237))))</f>
        <v>0</v>
      </c>
      <c r="BA48" s="253">
        <f>IF(Employee!$F$232&gt;A48,0,IF(Employee!$F$234&lt;A48,0,IF(Employee!$S$238&lt;Employee!$F$232,0,Employee!$M$238)))</f>
        <v>0</v>
      </c>
      <c r="BB48" s="253">
        <f t="shared" si="8"/>
        <v>0</v>
      </c>
      <c r="BD48" s="253">
        <f>IF(Employee!$F$258&gt;A48,0,IF(Employee!$F$260&lt;A48,0,IF(Employee!$S$262&lt;=A48,0,IF(Employee!$S$261&lt;Employee!$F$258,0,Employee!$M$261))))</f>
        <v>0</v>
      </c>
      <c r="BE48" s="253">
        <f>IF(Employee!$F$258&gt;A48,0,IF(Employee!$F$260&lt;A48,0,IF(Employee!$S$263&lt;=A48,0,IF(Employee!$S$262&lt;Employee!$F$258,0,Employee!$M$262))))</f>
        <v>0</v>
      </c>
      <c r="BF48" s="253">
        <f>IF(Employee!$F$258&gt;A48,0,IF(Employee!$F$260&lt;A48,0,IF(Employee!$S$264&lt;=A48,0,IF(Employee!$S$263&lt;Employee!$F$258,0,Employee!$M$263))))</f>
        <v>0</v>
      </c>
      <c r="BG48" s="253">
        <f>IF(Employee!$F$258&gt;A48,0,IF(Employee!$F$260&lt;A48,0,IF(Employee!$S$264&lt;Employee!$F$258,0,Employee!$M$264)))</f>
        <v>0</v>
      </c>
      <c r="BH48" s="253">
        <f t="shared" si="9"/>
        <v>0</v>
      </c>
      <c r="BJ48" s="253">
        <f>IF(Employee!$F$284&gt;A48,0,IF(Employee!$F$286&lt;A48,0,IF(Employee!$S$288&lt;=A48,0,IF(Employee!$S$287&lt;Employee!$F$284,0,Employee!$M$287))))</f>
        <v>0</v>
      </c>
      <c r="BK48" s="253">
        <f>IF(Employee!$F$284&gt;A48,0,IF(Employee!$F$286&lt;A48,0,IF(Employee!$S$289&lt;=A48,0,IF(Employee!$S$288&lt;Employee!$F$284,0,Employee!$M$288))))</f>
        <v>0</v>
      </c>
      <c r="BL48" s="253">
        <f>IF(Employee!$F$284&gt;A48,0,IF(Employee!$F$286&lt;A48,0,IF(Employee!$S$290&lt;=A48,0,IF(Employee!$S$289&lt;Employee!$F$284,0,Employee!$M$289))))</f>
        <v>0</v>
      </c>
      <c r="BM48" s="253">
        <f>IF(Employee!$F$284&gt;A48,0,IF(Employee!$F$286&lt;A48,0,IF(Employee!$S$290&lt;Employee!$F$284,0,Employee!$M$290)))</f>
        <v>0</v>
      </c>
      <c r="BN48" s="253">
        <f t="shared" si="10"/>
        <v>0</v>
      </c>
      <c r="BP48" s="253">
        <f>IF(Employee!$F$310&gt;A48,0,IF(Employee!$F$312&lt;A48,0,IF(Employee!$S$314&lt;=A48,0,IF(Employee!$S$313&lt;Employee!$F$310,0,Employee!$M$313))))</f>
        <v>0</v>
      </c>
      <c r="BQ48" s="253">
        <f>IF(Employee!$F$310&gt;A48,0,IF(Employee!$F$312&lt;A48,0,IF(Employee!$S$315&lt;=A48,0,IF(Employee!$S$314&lt;Employee!$F$310,0,Employee!$M$314))))</f>
        <v>0</v>
      </c>
      <c r="BR48" s="253">
        <f>IF(Employee!$F$310&gt;A48,0,IF(Employee!$F$312&lt;A48,0,IF(Employee!$S$316&lt;=A48,0,IF(Employee!$S$315&lt;Employee!$F$310,0,Employee!$M$315))))</f>
        <v>0</v>
      </c>
      <c r="BS48" s="253">
        <f>IF(Employee!$F$310&gt;A48,0,IF(Employee!$F$312&lt;A48,0,IF(Employee!$S$316&lt;Employee!$F$310,0,Employee!$M$316)))</f>
        <v>0</v>
      </c>
      <c r="BT48" s="253">
        <f t="shared" si="11"/>
        <v>0</v>
      </c>
      <c r="BV48" s="253">
        <f>IF(Employee!$F$336&gt;A48,0,IF(Employee!$F$338&lt;A48,0,IF(Employee!$S$340&lt;=A48,0,IF(Employee!$S$339&lt;Employee!$F$336,0,Employee!$M$339))))</f>
        <v>0</v>
      </c>
      <c r="BW48" s="253">
        <f>IF(Employee!$F$336&gt;A48,0,IF(Employee!$F$338&lt;A48,0,IF(Employee!$S$341&lt;=A48,0,IF(Employee!$S$340&lt;Employee!$F$336,0,Employee!$M$340))))</f>
        <v>0</v>
      </c>
      <c r="BX48" s="253">
        <f>IF(Employee!$F$336&gt;A48,0,IF(Employee!$F$338&lt;A48,0,IF(Employee!$S$342&lt;=A48,0,IF(Employee!$S$341&lt;Employee!$F$336,0,Employee!$M$341))))</f>
        <v>0</v>
      </c>
      <c r="BY48" s="253">
        <f>IF(Employee!$F$336&gt;A48,0,IF(Employee!$F$338&lt;A48,0,IF(Employee!$S$342&lt;Employee!$F$336,0,Employee!$M$342)))</f>
        <v>0</v>
      </c>
      <c r="BZ48" s="253">
        <f t="shared" si="12"/>
        <v>0</v>
      </c>
      <c r="CB48" s="253">
        <f>IF(Employee!$F$362&gt;A48,0,IF(Employee!$F$364&lt;A48,0,IF(Employee!$S$366&lt;=A48,0,IF(Employee!$S$365&lt;Employee!$F$362,0,Employee!$M$365))))</f>
        <v>0</v>
      </c>
      <c r="CC48" s="253">
        <f>IF(Employee!$F$362&gt;A48,0,IF(Employee!$F$364&lt;A48,0,IF(Employee!$S$367&lt;=A48,0,IF(Employee!$S$366&lt;Employee!$F$362,0,Employee!$M$366))))</f>
        <v>0</v>
      </c>
      <c r="CD48" s="253">
        <f>IF(Employee!$F$362&gt;A48,0,IF(Employee!$F$364&lt;A48,0,IF(Employee!$S$368&lt;=A48,0,IF(Employee!$S$367&lt;Employee!$F$362,0,Employee!$M$367))))</f>
        <v>0</v>
      </c>
      <c r="CE48" s="253">
        <f>IF(Employee!$F$362&gt;A48,0,IF(Employee!$F$364&lt;A48,0,IF(Employee!$S$368&lt;Employee!$F$362,0,Employee!$M$368)))</f>
        <v>0</v>
      </c>
      <c r="CF48" s="253">
        <f t="shared" si="13"/>
        <v>0</v>
      </c>
      <c r="CH48" s="253">
        <f>IF(Employee!$F$388&gt;A48,0,IF(Employee!$F$390&lt;A48,0,IF(Employee!$S$392&lt;=A48,0,IF(Employee!$S$391&lt;Employee!$F$388,0,Employee!$M$391))))</f>
        <v>0</v>
      </c>
      <c r="CI48" s="253">
        <f>IF(Employee!$F$388&gt;A48,0,IF(Employee!$F$390&lt;A48,0,IF(Employee!$S$393&lt;=A48,0,IF(Employee!$S$392&lt;Employee!$F$388,0,Employee!$M$392))))</f>
        <v>0</v>
      </c>
      <c r="CJ48" s="253">
        <f>IF(Employee!$F$388&gt;A48,0,IF(Employee!$F$390&lt;A48,0,IF(Employee!$S$394&lt;=A48,0,IF(Employee!$S$393&lt;Employee!$F$388,0,Employee!$M$393))))</f>
        <v>0</v>
      </c>
      <c r="CK48" s="253">
        <f>IF(Employee!$F$388&gt;A48,0,IF(Employee!$F$390&lt;A48,0,IF(Employee!$S$394&lt;Employee!$F$388,0,Employee!$M$394)))</f>
        <v>0</v>
      </c>
      <c r="CL48" s="253">
        <f t="shared" si="14"/>
        <v>0</v>
      </c>
      <c r="CN48" s="253">
        <f>IF(Employee!$F$414&gt;A48,0,IF(Employee!$F$416&lt;A48,0,IF(Employee!$S$418&lt;=A48,0,IF(Employee!$S$417&lt;Employee!$F$414,0,Employee!$M$417))))</f>
        <v>0</v>
      </c>
      <c r="CO48" s="253">
        <f>IF(Employee!$F$414&gt;A48,0,IF(Employee!$F$416&lt;A48,0,IF(Employee!$S$419&lt;=A48,0,IF(Employee!$S$418&lt;Employee!$F$414,0,Employee!$M$418))))</f>
        <v>0</v>
      </c>
      <c r="CP48" s="253">
        <f>IF(Employee!$F$414&gt;A48,0,IF(Employee!$F$416&lt;A48,0,IF(Employee!$S$420&lt;=A48,0,IF(Employee!$S$419&lt;Employee!$F$414,0,Employee!$M$419))))</f>
        <v>0</v>
      </c>
      <c r="CQ48" s="253">
        <f>IF(Employee!$F$414&gt;A48,0,IF(Employee!$F$416&lt;A48,0,IF(Employee!$S$420&lt;Employee!$F$414,0,Employee!$M$420)))</f>
        <v>0</v>
      </c>
      <c r="CR48" s="253">
        <f t="shared" si="15"/>
        <v>0</v>
      </c>
      <c r="CT48" s="253">
        <f>IF(Employee!$F$440&gt;A48,0,IF(Employee!$F$442&lt;A48,0,IF(Employee!$S$444&lt;=A48,0,IF(Employee!$S$443&lt;Employee!$F$440,0,Employee!$M$443))))</f>
        <v>0</v>
      </c>
      <c r="CU48" s="253">
        <f>IF(Employee!$F$440&gt;A48,0,IF(Employee!$F$442&lt;A48,0,IF(Employee!$S$445&lt;=A48,0,IF(Employee!$S$444&lt;Employee!$F$440,0,Employee!$M$444))))</f>
        <v>0</v>
      </c>
      <c r="CV48" s="253">
        <f>IF(Employee!$F$440&gt;A48,0,IF(Employee!$F$442&lt;A48,0,IF(Employee!$S$446&lt;=A48,0,IF(Employee!$S$445&lt;Employee!$F$440,0,Employee!$M$445))))</f>
        <v>0</v>
      </c>
      <c r="CW48" s="253">
        <f>IF(Employee!$F$440&gt;A48,0,IF(Employee!$F$442&lt;A48,0,IF(Employee!$S$446&lt;Employee!$F$440,0,Employee!$M$446)))</f>
        <v>0</v>
      </c>
      <c r="CX48" s="253">
        <f t="shared" si="16"/>
        <v>0</v>
      </c>
      <c r="CZ48" s="253">
        <f>IF(Employee!$F$466&gt;A48,0,IF(Employee!$F$468&lt;A48,0,IF(Employee!$S$470&lt;=A48,0,IF(Employee!$S$469&lt;Employee!$F$466,0,Employee!$M$469))))</f>
        <v>0</v>
      </c>
      <c r="DA48" s="253">
        <f>IF(Employee!$F$466&gt;A48,0,IF(Employee!$F$468&lt;A48,0,IF(Employee!$S$471&lt;=A48,0,IF(Employee!$S$470&lt;Employee!$F$466,0,Employee!$M$470))))</f>
        <v>0</v>
      </c>
      <c r="DB48" s="253">
        <f>IF(Employee!$F$466&gt;A48,0,IF(Employee!$F$468&lt;A48,0,IF(Employee!$S$472&lt;=A48,0,IF(Employee!$S$471&lt;Employee!$F$466,0,Employee!$M$471))))</f>
        <v>0</v>
      </c>
      <c r="DC48" s="253">
        <f>IF(Employee!$F$466&gt;A48,0,IF(Employee!$F$468&lt;A48,0,IF(Employee!$S$472&lt;Employee!$F$466,0,Employee!$M$472)))</f>
        <v>0</v>
      </c>
      <c r="DD48" s="253">
        <f t="shared" si="17"/>
        <v>0</v>
      </c>
      <c r="DF48" s="253">
        <f>IF(Employee!$F$492&gt;A48,0,IF(Employee!$F$494&lt;A48,0,IF(Employee!$S$496&lt;=A48,0,IF(Employee!$S$495&lt;Employee!$F$492,0,Employee!$M$495))))</f>
        <v>0</v>
      </c>
      <c r="DG48" s="253">
        <f>IF(Employee!$F$492&gt;A48,0,IF(Employee!$F$494&lt;A48,0,IF(Employee!$S$497&lt;=A48,0,IF(Employee!$S$496&lt;Employee!$F$492,0,Employee!$M$496))))</f>
        <v>0</v>
      </c>
      <c r="DH48" s="253">
        <f>IF(Employee!$F$492&gt;A48,0,IF(Employee!$F$494&lt;A48,0,IF(Employee!$S$498&lt;=A48,0,IF(Employee!$S$497&lt;Employee!$F$492,0,Employee!$M$497))))</f>
        <v>0</v>
      </c>
      <c r="DI48" s="253">
        <f>IF(Employee!$F$492&gt;A48,0,IF(Employee!$F$494&lt;A48,0,IF(Employee!$S$498&lt;Employee!$F$492,0,Employee!$M$498)))</f>
        <v>0</v>
      </c>
      <c r="DJ48" s="253">
        <f t="shared" si="18"/>
        <v>0</v>
      </c>
      <c r="DL48" s="253">
        <f>IF(Employee!$F$518&gt;A48,0,IF(Employee!$F$520&lt;A48,0,IF(Employee!$S$522&lt;=A48,0,IF(Employee!$S$521&lt;Employee!$F$518,0,Employee!$M$521))))</f>
        <v>0</v>
      </c>
      <c r="DM48" s="253">
        <f>IF(Employee!$F$518&gt;A48,0,IF(Employee!$F$520&lt;A48,0,IF(Employee!$S$523&lt;=A48,0,IF(Employee!$S$522&lt;Employee!$F$518,0,Employee!$M$522))))</f>
        <v>0</v>
      </c>
      <c r="DN48" s="253">
        <f>IF(Employee!$F$518&gt;A48,0,IF(Employee!$F$520&lt;A48,0,IF(Employee!$S$524&lt;=A48,0,IF(Employee!$S$523&lt;Employee!$F$518,0,Employee!$M$523))))</f>
        <v>0</v>
      </c>
      <c r="DO48" s="253">
        <f>IF(Employee!$F$518&gt;A48,0,IF(Employee!$F$520&lt;A48,0,IF(Employee!$S$524&lt;Employee!$F$518,0,Employee!$M$524)))</f>
        <v>0</v>
      </c>
      <c r="DP48" s="253">
        <f t="shared" si="19"/>
        <v>0</v>
      </c>
    </row>
    <row r="49" spans="1:120" x14ac:dyDescent="0.2">
      <c r="A49" s="253">
        <v>48</v>
      </c>
      <c r="B49" s="253">
        <f>IF(Employee!$F$24&gt;A49,0,IF(Employee!$F$26&lt;A49,0,IF(Employee!$S$28&lt;=A49,0,IF(Employee!$S$27&lt;Employee!$F$24,0,Employee!$M$27))))</f>
        <v>0</v>
      </c>
      <c r="C49" s="253">
        <f>IF(Employee!$F$24&gt;A49,0,IF(Employee!$F$26&lt;A49,0,IF(Employee!$S$29&lt;=A49,0,IF(Employee!$S$28&lt;Employee!$F$24,0,Employee!$M$28))))</f>
        <v>0</v>
      </c>
      <c r="D49" s="253">
        <f>IF(Employee!$F$24&gt;A49,0,IF(Employee!$F$26&lt;A49,0,IF(Employee!$S$30&lt;=A49,0,IF(Employee!$S$29&lt;Employee!$F$24,0,Employee!$M$29))))</f>
        <v>0</v>
      </c>
      <c r="E49" s="253">
        <f>IF(Employee!$F$24&gt;A49,0,IF(Employee!$F$26&lt;A49,0,IF(Employee!$S$30&lt;Employee!$F$24,0,Employee!$M$30)))</f>
        <v>0</v>
      </c>
      <c r="F49" s="253">
        <f t="shared" si="0"/>
        <v>0</v>
      </c>
      <c r="H49" s="253">
        <f>IF(Employee!$F$50&gt;A49,0,IF(Employee!$F$52&lt;A49,0,IF(Employee!$S$54&lt;=A49,0,IF(Employee!$S$53&lt;Employee!$F$50,0,Employee!$M$53))))</f>
        <v>0</v>
      </c>
      <c r="I49" s="253">
        <f>IF(Employee!$F$50&gt;A49,0,IF(Employee!$F$52&lt;A49,0,IF(Employee!$S$55&lt;=A49,0,IF(Employee!$S$54&lt;Employee!$F$50,0,Employee!$M$54))))</f>
        <v>0</v>
      </c>
      <c r="J49" s="253">
        <f>IF(Employee!$F$50&gt;A49,0,IF(Employee!$F$52&lt;A49,0,IF(Employee!$S$56&lt;=A49,0,IF(Employee!$S$55&lt;Employee!$F$50,0,Employee!$M$55))))</f>
        <v>0</v>
      </c>
      <c r="K49" s="253">
        <f>IF(Employee!$F$50&gt;A49,0,IF(Employee!$F$52&lt;A49,0,IF(Employee!$S$56&lt;Employee!$F$50,0,Employee!$M$56)))</f>
        <v>0</v>
      </c>
      <c r="L49" s="253">
        <f t="shared" si="1"/>
        <v>0</v>
      </c>
      <c r="N49" s="253">
        <f>IF(Employee!$F$76&gt;A49,0,IF(Employee!$F$78&lt;A49,0,IF(Employee!$S$80&lt;=A49,0,IF(Employee!$S$79&lt;Employee!$F$76,0,Employee!$M$79))))</f>
        <v>0</v>
      </c>
      <c r="O49" s="253">
        <f>IF(Employee!$F$76&gt;A49,0,IF(Employee!$F$78&lt;A49,0,IF(Employee!$S$81&lt;=A49,0,IF(Employee!$S$80&lt;Employee!$F$76,0,Employee!$M$80))))</f>
        <v>0</v>
      </c>
      <c r="P49" s="253">
        <f>IF(Employee!$F$76&gt;A49,0,IF(Employee!$F$78&lt;A49,0,IF(Employee!$S$82&lt;=A49,0,IF(Employee!$S$81&lt;Employee!$F$76,0,Employee!$M$81))))</f>
        <v>0</v>
      </c>
      <c r="Q49" s="253">
        <f>IF(Employee!$F$76&gt;A49,0,IF(Employee!$F$78&lt;A49,0,IF(Employee!$S$82&lt;Employee!$F$76,0,Employee!$M$82)))</f>
        <v>0</v>
      </c>
      <c r="R49" s="253">
        <f t="shared" si="2"/>
        <v>0</v>
      </c>
      <c r="T49" s="253">
        <f>IF(Employee!$F$102&gt;A49,0,IF(Employee!$F$104&lt;A49,0,IF(Employee!$S$106&lt;=A49,0,IF(Employee!$S$105&lt;Employee!$F$102,0,Employee!$M$105))))</f>
        <v>0</v>
      </c>
      <c r="U49" s="253">
        <f>IF(Employee!$F$102&gt;A49,0,IF(Employee!$F$104&lt;A49,0,IF(Employee!$S$107&lt;=A49,0,IF(Employee!$S$106&lt;Employee!$F$102,0,Employee!$M$106))))</f>
        <v>0</v>
      </c>
      <c r="V49" s="253">
        <f>IF(Employee!$F$102&gt;A49,0,IF(Employee!$F$104&lt;A49,0,IF(Employee!$S$108&lt;=A49,0,IF(Employee!$S$107&lt;Employee!$F$102,0,Employee!$M$107))))</f>
        <v>0</v>
      </c>
      <c r="W49" s="253">
        <f>IF(Employee!$F$102&gt;A49,0,IF(Employee!$F$104&lt;A49,0,IF(Employee!$S$108&lt;Employee!$F$102,0,Employee!$M$108)))</f>
        <v>0</v>
      </c>
      <c r="X49" s="253">
        <f t="shared" si="3"/>
        <v>0</v>
      </c>
      <c r="Z49" s="253">
        <f>IF(Employee!$F$128&gt;A49,0,IF(Employee!$F$130&lt;A49,0,IF(Employee!$S$132&lt;=A49,0,IF(Employee!$S$131&lt;Employee!$F$128,0,Employee!$M$131))))</f>
        <v>0</v>
      </c>
      <c r="AA49" s="253">
        <f>IF(Employee!$F$128&gt;A49,0,IF(Employee!$F$130&lt;A49,0,IF(Employee!$S$133&lt;=A49,0,IF(Employee!$S$132&lt;Employee!$F$128,0,Employee!$M$132))))</f>
        <v>0</v>
      </c>
      <c r="AB49" s="253">
        <f>IF(Employee!$F$128&gt;A49,0,IF(Employee!$F$130&lt;A49,0,IF(Employee!$S$134&lt;=A49,0,IF(Employee!$S$133&lt;Employee!$F$128,0,Employee!$M$133))))</f>
        <v>0</v>
      </c>
      <c r="AC49" s="253">
        <f>IF(Employee!$F$128&gt;A49,0,IF(Employee!$F$130&lt;A49,0,IF(Employee!$S$134&lt;Employee!$F$128,0,Employee!$M$134)))</f>
        <v>0</v>
      </c>
      <c r="AD49" s="253">
        <f t="shared" si="4"/>
        <v>0</v>
      </c>
      <c r="AF49" s="253">
        <f>IF(Employee!$F$154&gt;A49,0,IF(Employee!$F$156&lt;A49,0,IF(Employee!$S$158&lt;=A49,0,IF(Employee!$S$157&lt;Employee!$F$154,0,Employee!$M$157))))</f>
        <v>0</v>
      </c>
      <c r="AG49" s="253">
        <f>IF(Employee!$F$154&gt;A49,0,IF(Employee!$F$156&lt;A49,0,IF(Employee!$S$159&lt;=A49,0,IF(Employee!$S$158&lt;Employee!$F$154,0,Employee!$M$158))))</f>
        <v>0</v>
      </c>
      <c r="AH49" s="253">
        <f>IF(Employee!$F$154&gt;A49,0,IF(Employee!$F$156&lt;A49,0,IF(Employee!$S$160&lt;=A49,0,IF(Employee!$S$159&lt;Employee!$F$154,0,Employee!$M$159))))</f>
        <v>0</v>
      </c>
      <c r="AI49" s="253">
        <f>IF(Employee!$F$154&gt;A49,0,IF(Employee!$F$156&lt;A49,0,IF(Employee!$S$160&lt;Employee!$F$154,0,Employee!$M$160)))</f>
        <v>0</v>
      </c>
      <c r="AJ49" s="253">
        <f t="shared" si="5"/>
        <v>0</v>
      </c>
      <c r="AL49" s="253">
        <f>IF(Employee!$F$180&gt;A49,0,IF(Employee!$F$182&lt;A49,0,IF(Employee!$S$184&lt;=A49,0,IF(Employee!$S$183&lt;Employee!$F$180,0,Employee!$M$183))))</f>
        <v>0</v>
      </c>
      <c r="AM49" s="253">
        <f>IF(Employee!$F$180&gt;A49,0,IF(Employee!$F$182&lt;A49,0,IF(Employee!$S$185&lt;=A49,0,IF(Employee!$S$184&lt;Employee!$F$180,0,Employee!$M$184))))</f>
        <v>0</v>
      </c>
      <c r="AN49" s="253">
        <f>IF(Employee!$F$180&gt;A49,0,IF(Employee!$F$182&lt;A49,0,IF(Employee!$S$186&lt;=A49,0,IF(Employee!$S$185&lt;Employee!$F$180,0,Employee!$M$185))))</f>
        <v>0</v>
      </c>
      <c r="AO49" s="253">
        <f>IF(Employee!$F$180&gt;A49,0,IF(Employee!$F$182&lt;A49,0,IF(Employee!$S$186&lt;Employee!$F$180,0,Employee!$M$186)))</f>
        <v>0</v>
      </c>
      <c r="AP49" s="253">
        <f t="shared" si="6"/>
        <v>0</v>
      </c>
      <c r="AR49" s="253">
        <f>IF(Employee!$F$206&gt;A49,0,IF(Employee!$F$208&lt;A49,0,IF(Employee!$S$210&lt;=A49,0,IF(Employee!$S$209&lt;Employee!$F$206,0,Employee!$M$209))))</f>
        <v>0</v>
      </c>
      <c r="AS49" s="253">
        <f>IF(Employee!$F$206&gt;A49,0,IF(Employee!$F$208&lt;A49,0,IF(Employee!$S$211&lt;=A49,0,IF(Employee!$S$210&lt;Employee!$F$206,0,Employee!$M$210))))</f>
        <v>0</v>
      </c>
      <c r="AT49" s="253">
        <f>IF(Employee!$F$206&gt;A49,0,IF(Employee!$F$208&lt;A49,0,IF(Employee!$S$212&lt;=A49,0,IF(Employee!$S$211&lt;Employee!$F$206,0,Employee!$M$211))))</f>
        <v>0</v>
      </c>
      <c r="AU49" s="253">
        <f>IF(Employee!$F$206&gt;A49,0,IF(Employee!$F$208&lt;A49,0,IF(Employee!$S$212&lt;Employee!$F$206,0,Employee!$M$212)))</f>
        <v>0</v>
      </c>
      <c r="AV49" s="253">
        <f t="shared" si="7"/>
        <v>0</v>
      </c>
      <c r="AX49" s="253">
        <f>IF(Employee!$F$232&gt;A49,0,IF(Employee!$F$234&lt;A49,0,IF(Employee!$S$236&lt;=A49,0,IF(Employee!$S$235&lt;Employee!$F$232,0,Employee!$M$235))))</f>
        <v>0</v>
      </c>
      <c r="AY49" s="253">
        <f>IF(Employee!$F$232&gt;A49,0,IF(Employee!$F$234&lt;A49,0,IF(Employee!$S$237&lt;=A49,0,IF(Employee!$S$236&lt;Employee!$F$232,0,Employee!$M$236))))</f>
        <v>0</v>
      </c>
      <c r="AZ49" s="253">
        <f>IF(Employee!$F$232&gt;A49,0,IF(Employee!$F$234&lt;A49,0,IF(Employee!$S$238&lt;=A49,0,IF(Employee!$S$237&lt;Employee!$F$232,0,Employee!$M$237))))</f>
        <v>0</v>
      </c>
      <c r="BA49" s="253">
        <f>IF(Employee!$F$232&gt;A49,0,IF(Employee!$F$234&lt;A49,0,IF(Employee!$S$238&lt;Employee!$F$232,0,Employee!$M$238)))</f>
        <v>0</v>
      </c>
      <c r="BB49" s="253">
        <f t="shared" si="8"/>
        <v>0</v>
      </c>
      <c r="BD49" s="253">
        <f>IF(Employee!$F$258&gt;A49,0,IF(Employee!$F$260&lt;A49,0,IF(Employee!$S$262&lt;=A49,0,IF(Employee!$S$261&lt;Employee!$F$258,0,Employee!$M$261))))</f>
        <v>0</v>
      </c>
      <c r="BE49" s="253">
        <f>IF(Employee!$F$258&gt;A49,0,IF(Employee!$F$260&lt;A49,0,IF(Employee!$S$263&lt;=A49,0,IF(Employee!$S$262&lt;Employee!$F$258,0,Employee!$M$262))))</f>
        <v>0</v>
      </c>
      <c r="BF49" s="253">
        <f>IF(Employee!$F$258&gt;A49,0,IF(Employee!$F$260&lt;A49,0,IF(Employee!$S$264&lt;=A49,0,IF(Employee!$S$263&lt;Employee!$F$258,0,Employee!$M$263))))</f>
        <v>0</v>
      </c>
      <c r="BG49" s="253">
        <f>IF(Employee!$F$258&gt;A49,0,IF(Employee!$F$260&lt;A49,0,IF(Employee!$S$264&lt;Employee!$F$258,0,Employee!$M$264)))</f>
        <v>0</v>
      </c>
      <c r="BH49" s="253">
        <f t="shared" si="9"/>
        <v>0</v>
      </c>
      <c r="BJ49" s="253">
        <f>IF(Employee!$F$284&gt;A49,0,IF(Employee!$F$286&lt;A49,0,IF(Employee!$S$288&lt;=A49,0,IF(Employee!$S$287&lt;Employee!$F$284,0,Employee!$M$287))))</f>
        <v>0</v>
      </c>
      <c r="BK49" s="253">
        <f>IF(Employee!$F$284&gt;A49,0,IF(Employee!$F$286&lt;A49,0,IF(Employee!$S$289&lt;=A49,0,IF(Employee!$S$288&lt;Employee!$F$284,0,Employee!$M$288))))</f>
        <v>0</v>
      </c>
      <c r="BL49" s="253">
        <f>IF(Employee!$F$284&gt;A49,0,IF(Employee!$F$286&lt;A49,0,IF(Employee!$S$290&lt;=A49,0,IF(Employee!$S$289&lt;Employee!$F$284,0,Employee!$M$289))))</f>
        <v>0</v>
      </c>
      <c r="BM49" s="253">
        <f>IF(Employee!$F$284&gt;A49,0,IF(Employee!$F$286&lt;A49,0,IF(Employee!$S$290&lt;Employee!$F$284,0,Employee!$M$290)))</f>
        <v>0</v>
      </c>
      <c r="BN49" s="253">
        <f t="shared" si="10"/>
        <v>0</v>
      </c>
      <c r="BP49" s="253">
        <f>IF(Employee!$F$310&gt;A49,0,IF(Employee!$F$312&lt;A49,0,IF(Employee!$S$314&lt;=A49,0,IF(Employee!$S$313&lt;Employee!$F$310,0,Employee!$M$313))))</f>
        <v>0</v>
      </c>
      <c r="BQ49" s="253">
        <f>IF(Employee!$F$310&gt;A49,0,IF(Employee!$F$312&lt;A49,0,IF(Employee!$S$315&lt;=A49,0,IF(Employee!$S$314&lt;Employee!$F$310,0,Employee!$M$314))))</f>
        <v>0</v>
      </c>
      <c r="BR49" s="253">
        <f>IF(Employee!$F$310&gt;A49,0,IF(Employee!$F$312&lt;A49,0,IF(Employee!$S$316&lt;=A49,0,IF(Employee!$S$315&lt;Employee!$F$310,0,Employee!$M$315))))</f>
        <v>0</v>
      </c>
      <c r="BS49" s="253">
        <f>IF(Employee!$F$310&gt;A49,0,IF(Employee!$F$312&lt;A49,0,IF(Employee!$S$316&lt;Employee!$F$310,0,Employee!$M$316)))</f>
        <v>0</v>
      </c>
      <c r="BT49" s="253">
        <f t="shared" si="11"/>
        <v>0</v>
      </c>
      <c r="BV49" s="253">
        <f>IF(Employee!$F$336&gt;A49,0,IF(Employee!$F$338&lt;A49,0,IF(Employee!$S$340&lt;=A49,0,IF(Employee!$S$339&lt;Employee!$F$336,0,Employee!$M$339))))</f>
        <v>0</v>
      </c>
      <c r="BW49" s="253">
        <f>IF(Employee!$F$336&gt;A49,0,IF(Employee!$F$338&lt;A49,0,IF(Employee!$S$341&lt;=A49,0,IF(Employee!$S$340&lt;Employee!$F$336,0,Employee!$M$340))))</f>
        <v>0</v>
      </c>
      <c r="BX49" s="253">
        <f>IF(Employee!$F$336&gt;A49,0,IF(Employee!$F$338&lt;A49,0,IF(Employee!$S$342&lt;=A49,0,IF(Employee!$S$341&lt;Employee!$F$336,0,Employee!$M$341))))</f>
        <v>0</v>
      </c>
      <c r="BY49" s="253">
        <f>IF(Employee!$F$336&gt;A49,0,IF(Employee!$F$338&lt;A49,0,IF(Employee!$S$342&lt;Employee!$F$336,0,Employee!$M$342)))</f>
        <v>0</v>
      </c>
      <c r="BZ49" s="253">
        <f t="shared" si="12"/>
        <v>0</v>
      </c>
      <c r="CB49" s="253">
        <f>IF(Employee!$F$362&gt;A49,0,IF(Employee!$F$364&lt;A49,0,IF(Employee!$S$366&lt;=A49,0,IF(Employee!$S$365&lt;Employee!$F$362,0,Employee!$M$365))))</f>
        <v>0</v>
      </c>
      <c r="CC49" s="253">
        <f>IF(Employee!$F$362&gt;A49,0,IF(Employee!$F$364&lt;A49,0,IF(Employee!$S$367&lt;=A49,0,IF(Employee!$S$366&lt;Employee!$F$362,0,Employee!$M$366))))</f>
        <v>0</v>
      </c>
      <c r="CD49" s="253">
        <f>IF(Employee!$F$362&gt;A49,0,IF(Employee!$F$364&lt;A49,0,IF(Employee!$S$368&lt;=A49,0,IF(Employee!$S$367&lt;Employee!$F$362,0,Employee!$M$367))))</f>
        <v>0</v>
      </c>
      <c r="CE49" s="253">
        <f>IF(Employee!$F$362&gt;A49,0,IF(Employee!$F$364&lt;A49,0,IF(Employee!$S$368&lt;Employee!$F$362,0,Employee!$M$368)))</f>
        <v>0</v>
      </c>
      <c r="CF49" s="253">
        <f t="shared" si="13"/>
        <v>0</v>
      </c>
      <c r="CH49" s="253">
        <f>IF(Employee!$F$388&gt;A49,0,IF(Employee!$F$390&lt;A49,0,IF(Employee!$S$392&lt;=A49,0,IF(Employee!$S$391&lt;Employee!$F$388,0,Employee!$M$391))))</f>
        <v>0</v>
      </c>
      <c r="CI49" s="253">
        <f>IF(Employee!$F$388&gt;A49,0,IF(Employee!$F$390&lt;A49,0,IF(Employee!$S$393&lt;=A49,0,IF(Employee!$S$392&lt;Employee!$F$388,0,Employee!$M$392))))</f>
        <v>0</v>
      </c>
      <c r="CJ49" s="253">
        <f>IF(Employee!$F$388&gt;A49,0,IF(Employee!$F$390&lt;A49,0,IF(Employee!$S$394&lt;=A49,0,IF(Employee!$S$393&lt;Employee!$F$388,0,Employee!$M$393))))</f>
        <v>0</v>
      </c>
      <c r="CK49" s="253">
        <f>IF(Employee!$F$388&gt;A49,0,IF(Employee!$F$390&lt;A49,0,IF(Employee!$S$394&lt;Employee!$F$388,0,Employee!$M$394)))</f>
        <v>0</v>
      </c>
      <c r="CL49" s="253">
        <f t="shared" si="14"/>
        <v>0</v>
      </c>
      <c r="CN49" s="253">
        <f>IF(Employee!$F$414&gt;A49,0,IF(Employee!$F$416&lt;A49,0,IF(Employee!$S$418&lt;=A49,0,IF(Employee!$S$417&lt;Employee!$F$414,0,Employee!$M$417))))</f>
        <v>0</v>
      </c>
      <c r="CO49" s="253">
        <f>IF(Employee!$F$414&gt;A49,0,IF(Employee!$F$416&lt;A49,0,IF(Employee!$S$419&lt;=A49,0,IF(Employee!$S$418&lt;Employee!$F$414,0,Employee!$M$418))))</f>
        <v>0</v>
      </c>
      <c r="CP49" s="253">
        <f>IF(Employee!$F$414&gt;A49,0,IF(Employee!$F$416&lt;A49,0,IF(Employee!$S$420&lt;=A49,0,IF(Employee!$S$419&lt;Employee!$F$414,0,Employee!$M$419))))</f>
        <v>0</v>
      </c>
      <c r="CQ49" s="253">
        <f>IF(Employee!$F$414&gt;A49,0,IF(Employee!$F$416&lt;A49,0,IF(Employee!$S$420&lt;Employee!$F$414,0,Employee!$M$420)))</f>
        <v>0</v>
      </c>
      <c r="CR49" s="253">
        <f t="shared" si="15"/>
        <v>0</v>
      </c>
      <c r="CT49" s="253">
        <f>IF(Employee!$F$440&gt;A49,0,IF(Employee!$F$442&lt;A49,0,IF(Employee!$S$444&lt;=A49,0,IF(Employee!$S$443&lt;Employee!$F$440,0,Employee!$M$443))))</f>
        <v>0</v>
      </c>
      <c r="CU49" s="253">
        <f>IF(Employee!$F$440&gt;A49,0,IF(Employee!$F$442&lt;A49,0,IF(Employee!$S$445&lt;=A49,0,IF(Employee!$S$444&lt;Employee!$F$440,0,Employee!$M$444))))</f>
        <v>0</v>
      </c>
      <c r="CV49" s="253">
        <f>IF(Employee!$F$440&gt;A49,0,IF(Employee!$F$442&lt;A49,0,IF(Employee!$S$446&lt;=A49,0,IF(Employee!$S$445&lt;Employee!$F$440,0,Employee!$M$445))))</f>
        <v>0</v>
      </c>
      <c r="CW49" s="253">
        <f>IF(Employee!$F$440&gt;A49,0,IF(Employee!$F$442&lt;A49,0,IF(Employee!$S$446&lt;Employee!$F$440,0,Employee!$M$446)))</f>
        <v>0</v>
      </c>
      <c r="CX49" s="253">
        <f t="shared" si="16"/>
        <v>0</v>
      </c>
      <c r="CZ49" s="253">
        <f>IF(Employee!$F$466&gt;A49,0,IF(Employee!$F$468&lt;A49,0,IF(Employee!$S$470&lt;=A49,0,IF(Employee!$S$469&lt;Employee!$F$466,0,Employee!$M$469))))</f>
        <v>0</v>
      </c>
      <c r="DA49" s="253">
        <f>IF(Employee!$F$466&gt;A49,0,IF(Employee!$F$468&lt;A49,0,IF(Employee!$S$471&lt;=A49,0,IF(Employee!$S$470&lt;Employee!$F$466,0,Employee!$M$470))))</f>
        <v>0</v>
      </c>
      <c r="DB49" s="253">
        <f>IF(Employee!$F$466&gt;A49,0,IF(Employee!$F$468&lt;A49,0,IF(Employee!$S$472&lt;=A49,0,IF(Employee!$S$471&lt;Employee!$F$466,0,Employee!$M$471))))</f>
        <v>0</v>
      </c>
      <c r="DC49" s="253">
        <f>IF(Employee!$F$466&gt;A49,0,IF(Employee!$F$468&lt;A49,0,IF(Employee!$S$472&lt;Employee!$F$466,0,Employee!$M$472)))</f>
        <v>0</v>
      </c>
      <c r="DD49" s="253">
        <f t="shared" si="17"/>
        <v>0</v>
      </c>
      <c r="DF49" s="253">
        <f>IF(Employee!$F$492&gt;A49,0,IF(Employee!$F$494&lt;A49,0,IF(Employee!$S$496&lt;=A49,0,IF(Employee!$S$495&lt;Employee!$F$492,0,Employee!$M$495))))</f>
        <v>0</v>
      </c>
      <c r="DG49" s="253">
        <f>IF(Employee!$F$492&gt;A49,0,IF(Employee!$F$494&lt;A49,0,IF(Employee!$S$497&lt;=A49,0,IF(Employee!$S$496&lt;Employee!$F$492,0,Employee!$M$496))))</f>
        <v>0</v>
      </c>
      <c r="DH49" s="253">
        <f>IF(Employee!$F$492&gt;A49,0,IF(Employee!$F$494&lt;A49,0,IF(Employee!$S$498&lt;=A49,0,IF(Employee!$S$497&lt;Employee!$F$492,0,Employee!$M$497))))</f>
        <v>0</v>
      </c>
      <c r="DI49" s="253">
        <f>IF(Employee!$F$492&gt;A49,0,IF(Employee!$F$494&lt;A49,0,IF(Employee!$S$498&lt;Employee!$F$492,0,Employee!$M$498)))</f>
        <v>0</v>
      </c>
      <c r="DJ49" s="253">
        <f t="shared" si="18"/>
        <v>0</v>
      </c>
      <c r="DL49" s="253">
        <f>IF(Employee!$F$518&gt;A49,0,IF(Employee!$F$520&lt;A49,0,IF(Employee!$S$522&lt;=A49,0,IF(Employee!$S$521&lt;Employee!$F$518,0,Employee!$M$521))))</f>
        <v>0</v>
      </c>
      <c r="DM49" s="253">
        <f>IF(Employee!$F$518&gt;A49,0,IF(Employee!$F$520&lt;A49,0,IF(Employee!$S$523&lt;=A49,0,IF(Employee!$S$522&lt;Employee!$F$518,0,Employee!$M$522))))</f>
        <v>0</v>
      </c>
      <c r="DN49" s="253">
        <f>IF(Employee!$F$518&gt;A49,0,IF(Employee!$F$520&lt;A49,0,IF(Employee!$S$524&lt;=A49,0,IF(Employee!$S$523&lt;Employee!$F$518,0,Employee!$M$523))))</f>
        <v>0</v>
      </c>
      <c r="DO49" s="253">
        <f>IF(Employee!$F$518&gt;A49,0,IF(Employee!$F$520&lt;A49,0,IF(Employee!$S$524&lt;Employee!$F$518,0,Employee!$M$524)))</f>
        <v>0</v>
      </c>
      <c r="DP49" s="253">
        <f t="shared" si="19"/>
        <v>0</v>
      </c>
    </row>
    <row r="50" spans="1:120" x14ac:dyDescent="0.2">
      <c r="A50" s="253">
        <v>49</v>
      </c>
      <c r="B50" s="253">
        <f>IF(Employee!$F$24&gt;A50,0,IF(Employee!$F$26&lt;A50,0,IF(Employee!$S$28&lt;=A50,0,IF(Employee!$S$27&lt;Employee!$F$24,0,Employee!$M$27))))</f>
        <v>0</v>
      </c>
      <c r="C50" s="253">
        <f>IF(Employee!$F$24&gt;A50,0,IF(Employee!$F$26&lt;A50,0,IF(Employee!$S$29&lt;=A50,0,IF(Employee!$S$28&lt;Employee!$F$24,0,Employee!$M$28))))</f>
        <v>0</v>
      </c>
      <c r="D50" s="253">
        <f>IF(Employee!$F$24&gt;A50,0,IF(Employee!$F$26&lt;A50,0,IF(Employee!$S$30&lt;=A50,0,IF(Employee!$S$29&lt;Employee!$F$24,0,Employee!$M$29))))</f>
        <v>0</v>
      </c>
      <c r="E50" s="253">
        <f>IF(Employee!$F$24&gt;A50,0,IF(Employee!$F$26&lt;A50,0,IF(Employee!$S$30&lt;Employee!$F$24,0,Employee!$M$30)))</f>
        <v>0</v>
      </c>
      <c r="F50" s="253">
        <f t="shared" si="0"/>
        <v>0</v>
      </c>
      <c r="H50" s="253">
        <f>IF(Employee!$F$50&gt;A50,0,IF(Employee!$F$52&lt;A50,0,IF(Employee!$S$54&lt;=A50,0,IF(Employee!$S$53&lt;Employee!$F$50,0,Employee!$M$53))))</f>
        <v>0</v>
      </c>
      <c r="I50" s="253">
        <f>IF(Employee!$F$50&gt;A50,0,IF(Employee!$F$52&lt;A50,0,IF(Employee!$S$55&lt;=A50,0,IF(Employee!$S$54&lt;Employee!$F$50,0,Employee!$M$54))))</f>
        <v>0</v>
      </c>
      <c r="J50" s="253">
        <f>IF(Employee!$F$50&gt;A50,0,IF(Employee!$F$52&lt;A50,0,IF(Employee!$S$56&lt;=A50,0,IF(Employee!$S$55&lt;Employee!$F$50,0,Employee!$M$55))))</f>
        <v>0</v>
      </c>
      <c r="K50" s="253">
        <f>IF(Employee!$F$50&gt;A50,0,IF(Employee!$F$52&lt;A50,0,IF(Employee!$S$56&lt;Employee!$F$50,0,Employee!$M$56)))</f>
        <v>0</v>
      </c>
      <c r="L50" s="253">
        <f t="shared" si="1"/>
        <v>0</v>
      </c>
      <c r="N50" s="253">
        <f>IF(Employee!$F$76&gt;A50,0,IF(Employee!$F$78&lt;A50,0,IF(Employee!$S$80&lt;=A50,0,IF(Employee!$S$79&lt;Employee!$F$76,0,Employee!$M$79))))</f>
        <v>0</v>
      </c>
      <c r="O50" s="253">
        <f>IF(Employee!$F$76&gt;A50,0,IF(Employee!$F$78&lt;A50,0,IF(Employee!$S$81&lt;=A50,0,IF(Employee!$S$80&lt;Employee!$F$76,0,Employee!$M$80))))</f>
        <v>0</v>
      </c>
      <c r="P50" s="253">
        <f>IF(Employee!$F$76&gt;A50,0,IF(Employee!$F$78&lt;A50,0,IF(Employee!$S$82&lt;=A50,0,IF(Employee!$S$81&lt;Employee!$F$76,0,Employee!$M$81))))</f>
        <v>0</v>
      </c>
      <c r="Q50" s="253">
        <f>IF(Employee!$F$76&gt;A50,0,IF(Employee!$F$78&lt;A50,0,IF(Employee!$S$82&lt;Employee!$F$76,0,Employee!$M$82)))</f>
        <v>0</v>
      </c>
      <c r="R50" s="253">
        <f t="shared" si="2"/>
        <v>0</v>
      </c>
      <c r="T50" s="253">
        <f>IF(Employee!$F$102&gt;A50,0,IF(Employee!$F$104&lt;A50,0,IF(Employee!$S$106&lt;=A50,0,IF(Employee!$S$105&lt;Employee!$F$102,0,Employee!$M$105))))</f>
        <v>0</v>
      </c>
      <c r="U50" s="253">
        <f>IF(Employee!$F$102&gt;A50,0,IF(Employee!$F$104&lt;A50,0,IF(Employee!$S$107&lt;=A50,0,IF(Employee!$S$106&lt;Employee!$F$102,0,Employee!$M$106))))</f>
        <v>0</v>
      </c>
      <c r="V50" s="253">
        <f>IF(Employee!$F$102&gt;A50,0,IF(Employee!$F$104&lt;A50,0,IF(Employee!$S$108&lt;=A50,0,IF(Employee!$S$107&lt;Employee!$F$102,0,Employee!$M$107))))</f>
        <v>0</v>
      </c>
      <c r="W50" s="253">
        <f>IF(Employee!$F$102&gt;A50,0,IF(Employee!$F$104&lt;A50,0,IF(Employee!$S$108&lt;Employee!$F$102,0,Employee!$M$108)))</f>
        <v>0</v>
      </c>
      <c r="X50" s="253">
        <f t="shared" si="3"/>
        <v>0</v>
      </c>
      <c r="Z50" s="253">
        <f>IF(Employee!$F$128&gt;A50,0,IF(Employee!$F$130&lt;A50,0,IF(Employee!$S$132&lt;=A50,0,IF(Employee!$S$131&lt;Employee!$F$128,0,Employee!$M$131))))</f>
        <v>0</v>
      </c>
      <c r="AA50" s="253">
        <f>IF(Employee!$F$128&gt;A50,0,IF(Employee!$F$130&lt;A50,0,IF(Employee!$S$133&lt;=A50,0,IF(Employee!$S$132&lt;Employee!$F$128,0,Employee!$M$132))))</f>
        <v>0</v>
      </c>
      <c r="AB50" s="253">
        <f>IF(Employee!$F$128&gt;A50,0,IF(Employee!$F$130&lt;A50,0,IF(Employee!$S$134&lt;=A50,0,IF(Employee!$S$133&lt;Employee!$F$128,0,Employee!$M$133))))</f>
        <v>0</v>
      </c>
      <c r="AC50" s="253">
        <f>IF(Employee!$F$128&gt;A50,0,IF(Employee!$F$130&lt;A50,0,IF(Employee!$S$134&lt;Employee!$F$128,0,Employee!$M$134)))</f>
        <v>0</v>
      </c>
      <c r="AD50" s="253">
        <f t="shared" si="4"/>
        <v>0</v>
      </c>
      <c r="AF50" s="253">
        <f>IF(Employee!$F$154&gt;A50,0,IF(Employee!$F$156&lt;A50,0,IF(Employee!$S$158&lt;=A50,0,IF(Employee!$S$157&lt;Employee!$F$154,0,Employee!$M$157))))</f>
        <v>0</v>
      </c>
      <c r="AG50" s="253">
        <f>IF(Employee!$F$154&gt;A50,0,IF(Employee!$F$156&lt;A50,0,IF(Employee!$S$159&lt;=A50,0,IF(Employee!$S$158&lt;Employee!$F$154,0,Employee!$M$158))))</f>
        <v>0</v>
      </c>
      <c r="AH50" s="253">
        <f>IF(Employee!$F$154&gt;A50,0,IF(Employee!$F$156&lt;A50,0,IF(Employee!$S$160&lt;=A50,0,IF(Employee!$S$159&lt;Employee!$F$154,0,Employee!$M$159))))</f>
        <v>0</v>
      </c>
      <c r="AI50" s="253">
        <f>IF(Employee!$F$154&gt;A50,0,IF(Employee!$F$156&lt;A50,0,IF(Employee!$S$160&lt;Employee!$F$154,0,Employee!$M$160)))</f>
        <v>0</v>
      </c>
      <c r="AJ50" s="253">
        <f t="shared" si="5"/>
        <v>0</v>
      </c>
      <c r="AL50" s="253">
        <f>IF(Employee!$F$180&gt;A50,0,IF(Employee!$F$182&lt;A50,0,IF(Employee!$S$184&lt;=A50,0,IF(Employee!$S$183&lt;Employee!$F$180,0,Employee!$M$183))))</f>
        <v>0</v>
      </c>
      <c r="AM50" s="253">
        <f>IF(Employee!$F$180&gt;A50,0,IF(Employee!$F$182&lt;A50,0,IF(Employee!$S$185&lt;=A50,0,IF(Employee!$S$184&lt;Employee!$F$180,0,Employee!$M$184))))</f>
        <v>0</v>
      </c>
      <c r="AN50" s="253">
        <f>IF(Employee!$F$180&gt;A50,0,IF(Employee!$F$182&lt;A50,0,IF(Employee!$S$186&lt;=A50,0,IF(Employee!$S$185&lt;Employee!$F$180,0,Employee!$M$185))))</f>
        <v>0</v>
      </c>
      <c r="AO50" s="253">
        <f>IF(Employee!$F$180&gt;A50,0,IF(Employee!$F$182&lt;A50,0,IF(Employee!$S$186&lt;Employee!$F$180,0,Employee!$M$186)))</f>
        <v>0</v>
      </c>
      <c r="AP50" s="253">
        <f t="shared" si="6"/>
        <v>0</v>
      </c>
      <c r="AR50" s="253">
        <f>IF(Employee!$F$206&gt;A50,0,IF(Employee!$F$208&lt;A50,0,IF(Employee!$S$210&lt;=A50,0,IF(Employee!$S$209&lt;Employee!$F$206,0,Employee!$M$209))))</f>
        <v>0</v>
      </c>
      <c r="AS50" s="253">
        <f>IF(Employee!$F$206&gt;A50,0,IF(Employee!$F$208&lt;A50,0,IF(Employee!$S$211&lt;=A50,0,IF(Employee!$S$210&lt;Employee!$F$206,0,Employee!$M$210))))</f>
        <v>0</v>
      </c>
      <c r="AT50" s="253">
        <f>IF(Employee!$F$206&gt;A50,0,IF(Employee!$F$208&lt;A50,0,IF(Employee!$S$212&lt;=A50,0,IF(Employee!$S$211&lt;Employee!$F$206,0,Employee!$M$211))))</f>
        <v>0</v>
      </c>
      <c r="AU50" s="253">
        <f>IF(Employee!$F$206&gt;A50,0,IF(Employee!$F$208&lt;A50,0,IF(Employee!$S$212&lt;Employee!$F$206,0,Employee!$M$212)))</f>
        <v>0</v>
      </c>
      <c r="AV50" s="253">
        <f t="shared" si="7"/>
        <v>0</v>
      </c>
      <c r="AX50" s="253">
        <f>IF(Employee!$F$232&gt;A50,0,IF(Employee!$F$234&lt;A50,0,IF(Employee!$S$236&lt;=A50,0,IF(Employee!$S$235&lt;Employee!$F$232,0,Employee!$M$235))))</f>
        <v>0</v>
      </c>
      <c r="AY50" s="253">
        <f>IF(Employee!$F$232&gt;A50,0,IF(Employee!$F$234&lt;A50,0,IF(Employee!$S$237&lt;=A50,0,IF(Employee!$S$236&lt;Employee!$F$232,0,Employee!$M$236))))</f>
        <v>0</v>
      </c>
      <c r="AZ50" s="253">
        <f>IF(Employee!$F$232&gt;A50,0,IF(Employee!$F$234&lt;A50,0,IF(Employee!$S$238&lt;=A50,0,IF(Employee!$S$237&lt;Employee!$F$232,0,Employee!$M$237))))</f>
        <v>0</v>
      </c>
      <c r="BA50" s="253">
        <f>IF(Employee!$F$232&gt;A50,0,IF(Employee!$F$234&lt;A50,0,IF(Employee!$S$238&lt;Employee!$F$232,0,Employee!$M$238)))</f>
        <v>0</v>
      </c>
      <c r="BB50" s="253">
        <f t="shared" si="8"/>
        <v>0</v>
      </c>
      <c r="BD50" s="253">
        <f>IF(Employee!$F$258&gt;A50,0,IF(Employee!$F$260&lt;A50,0,IF(Employee!$S$262&lt;=A50,0,IF(Employee!$S$261&lt;Employee!$F$258,0,Employee!$M$261))))</f>
        <v>0</v>
      </c>
      <c r="BE50" s="253">
        <f>IF(Employee!$F$258&gt;A50,0,IF(Employee!$F$260&lt;A50,0,IF(Employee!$S$263&lt;=A50,0,IF(Employee!$S$262&lt;Employee!$F$258,0,Employee!$M$262))))</f>
        <v>0</v>
      </c>
      <c r="BF50" s="253">
        <f>IF(Employee!$F$258&gt;A50,0,IF(Employee!$F$260&lt;A50,0,IF(Employee!$S$264&lt;=A50,0,IF(Employee!$S$263&lt;Employee!$F$258,0,Employee!$M$263))))</f>
        <v>0</v>
      </c>
      <c r="BG50" s="253">
        <f>IF(Employee!$F$258&gt;A50,0,IF(Employee!$F$260&lt;A50,0,IF(Employee!$S$264&lt;Employee!$F$258,0,Employee!$M$264)))</f>
        <v>0</v>
      </c>
      <c r="BH50" s="253">
        <f t="shared" si="9"/>
        <v>0</v>
      </c>
      <c r="BJ50" s="253">
        <f>IF(Employee!$F$284&gt;A50,0,IF(Employee!$F$286&lt;A50,0,IF(Employee!$S$288&lt;=A50,0,IF(Employee!$S$287&lt;Employee!$F$284,0,Employee!$M$287))))</f>
        <v>0</v>
      </c>
      <c r="BK50" s="253">
        <f>IF(Employee!$F$284&gt;A50,0,IF(Employee!$F$286&lt;A50,0,IF(Employee!$S$289&lt;=A50,0,IF(Employee!$S$288&lt;Employee!$F$284,0,Employee!$M$288))))</f>
        <v>0</v>
      </c>
      <c r="BL50" s="253">
        <f>IF(Employee!$F$284&gt;A50,0,IF(Employee!$F$286&lt;A50,0,IF(Employee!$S$290&lt;=A50,0,IF(Employee!$S$289&lt;Employee!$F$284,0,Employee!$M$289))))</f>
        <v>0</v>
      </c>
      <c r="BM50" s="253">
        <f>IF(Employee!$F$284&gt;A50,0,IF(Employee!$F$286&lt;A50,0,IF(Employee!$S$290&lt;Employee!$F$284,0,Employee!$M$290)))</f>
        <v>0</v>
      </c>
      <c r="BN50" s="253">
        <f t="shared" si="10"/>
        <v>0</v>
      </c>
      <c r="BP50" s="253">
        <f>IF(Employee!$F$310&gt;A50,0,IF(Employee!$F$312&lt;A50,0,IF(Employee!$S$314&lt;=A50,0,IF(Employee!$S$313&lt;Employee!$F$310,0,Employee!$M$313))))</f>
        <v>0</v>
      </c>
      <c r="BQ50" s="253">
        <f>IF(Employee!$F$310&gt;A50,0,IF(Employee!$F$312&lt;A50,0,IF(Employee!$S$315&lt;=A50,0,IF(Employee!$S$314&lt;Employee!$F$310,0,Employee!$M$314))))</f>
        <v>0</v>
      </c>
      <c r="BR50" s="253">
        <f>IF(Employee!$F$310&gt;A50,0,IF(Employee!$F$312&lt;A50,0,IF(Employee!$S$316&lt;=A50,0,IF(Employee!$S$315&lt;Employee!$F$310,0,Employee!$M$315))))</f>
        <v>0</v>
      </c>
      <c r="BS50" s="253">
        <f>IF(Employee!$F$310&gt;A50,0,IF(Employee!$F$312&lt;A50,0,IF(Employee!$S$316&lt;Employee!$F$310,0,Employee!$M$316)))</f>
        <v>0</v>
      </c>
      <c r="BT50" s="253">
        <f t="shared" si="11"/>
        <v>0</v>
      </c>
      <c r="BV50" s="253">
        <f>IF(Employee!$F$336&gt;A50,0,IF(Employee!$F$338&lt;A50,0,IF(Employee!$S$340&lt;=A50,0,IF(Employee!$S$339&lt;Employee!$F$336,0,Employee!$M$339))))</f>
        <v>0</v>
      </c>
      <c r="BW50" s="253">
        <f>IF(Employee!$F$336&gt;A50,0,IF(Employee!$F$338&lt;A50,0,IF(Employee!$S$341&lt;=A50,0,IF(Employee!$S$340&lt;Employee!$F$336,0,Employee!$M$340))))</f>
        <v>0</v>
      </c>
      <c r="BX50" s="253">
        <f>IF(Employee!$F$336&gt;A50,0,IF(Employee!$F$338&lt;A50,0,IF(Employee!$S$342&lt;=A50,0,IF(Employee!$S$341&lt;Employee!$F$336,0,Employee!$M$341))))</f>
        <v>0</v>
      </c>
      <c r="BY50" s="253">
        <f>IF(Employee!$F$336&gt;A50,0,IF(Employee!$F$338&lt;A50,0,IF(Employee!$S$342&lt;Employee!$F$336,0,Employee!$M$342)))</f>
        <v>0</v>
      </c>
      <c r="BZ50" s="253">
        <f t="shared" si="12"/>
        <v>0</v>
      </c>
      <c r="CB50" s="253">
        <f>IF(Employee!$F$362&gt;A50,0,IF(Employee!$F$364&lt;A50,0,IF(Employee!$S$366&lt;=A50,0,IF(Employee!$S$365&lt;Employee!$F$362,0,Employee!$M$365))))</f>
        <v>0</v>
      </c>
      <c r="CC50" s="253">
        <f>IF(Employee!$F$362&gt;A50,0,IF(Employee!$F$364&lt;A50,0,IF(Employee!$S$367&lt;=A50,0,IF(Employee!$S$366&lt;Employee!$F$362,0,Employee!$M$366))))</f>
        <v>0</v>
      </c>
      <c r="CD50" s="253">
        <f>IF(Employee!$F$362&gt;A50,0,IF(Employee!$F$364&lt;A50,0,IF(Employee!$S$368&lt;=A50,0,IF(Employee!$S$367&lt;Employee!$F$362,0,Employee!$M$367))))</f>
        <v>0</v>
      </c>
      <c r="CE50" s="253">
        <f>IF(Employee!$F$362&gt;A50,0,IF(Employee!$F$364&lt;A50,0,IF(Employee!$S$368&lt;Employee!$F$362,0,Employee!$M$368)))</f>
        <v>0</v>
      </c>
      <c r="CF50" s="253">
        <f t="shared" si="13"/>
        <v>0</v>
      </c>
      <c r="CH50" s="253">
        <f>IF(Employee!$F$388&gt;A50,0,IF(Employee!$F$390&lt;A50,0,IF(Employee!$S$392&lt;=A50,0,IF(Employee!$S$391&lt;Employee!$F$388,0,Employee!$M$391))))</f>
        <v>0</v>
      </c>
      <c r="CI50" s="253">
        <f>IF(Employee!$F$388&gt;A50,0,IF(Employee!$F$390&lt;A50,0,IF(Employee!$S$393&lt;=A50,0,IF(Employee!$S$392&lt;Employee!$F$388,0,Employee!$M$392))))</f>
        <v>0</v>
      </c>
      <c r="CJ50" s="253">
        <f>IF(Employee!$F$388&gt;A50,0,IF(Employee!$F$390&lt;A50,0,IF(Employee!$S$394&lt;=A50,0,IF(Employee!$S$393&lt;Employee!$F$388,0,Employee!$M$393))))</f>
        <v>0</v>
      </c>
      <c r="CK50" s="253">
        <f>IF(Employee!$F$388&gt;A50,0,IF(Employee!$F$390&lt;A50,0,IF(Employee!$S$394&lt;Employee!$F$388,0,Employee!$M$394)))</f>
        <v>0</v>
      </c>
      <c r="CL50" s="253">
        <f t="shared" si="14"/>
        <v>0</v>
      </c>
      <c r="CN50" s="253">
        <f>IF(Employee!$F$414&gt;A50,0,IF(Employee!$F$416&lt;A50,0,IF(Employee!$S$418&lt;=A50,0,IF(Employee!$S$417&lt;Employee!$F$414,0,Employee!$M$417))))</f>
        <v>0</v>
      </c>
      <c r="CO50" s="253">
        <f>IF(Employee!$F$414&gt;A50,0,IF(Employee!$F$416&lt;A50,0,IF(Employee!$S$419&lt;=A50,0,IF(Employee!$S$418&lt;Employee!$F$414,0,Employee!$M$418))))</f>
        <v>0</v>
      </c>
      <c r="CP50" s="253">
        <f>IF(Employee!$F$414&gt;A50,0,IF(Employee!$F$416&lt;A50,0,IF(Employee!$S$420&lt;=A50,0,IF(Employee!$S$419&lt;Employee!$F$414,0,Employee!$M$419))))</f>
        <v>0</v>
      </c>
      <c r="CQ50" s="253">
        <f>IF(Employee!$F$414&gt;A50,0,IF(Employee!$F$416&lt;A50,0,IF(Employee!$S$420&lt;Employee!$F$414,0,Employee!$M$420)))</f>
        <v>0</v>
      </c>
      <c r="CR50" s="253">
        <f t="shared" si="15"/>
        <v>0</v>
      </c>
      <c r="CT50" s="253">
        <f>IF(Employee!$F$440&gt;A50,0,IF(Employee!$F$442&lt;A50,0,IF(Employee!$S$444&lt;=A50,0,IF(Employee!$S$443&lt;Employee!$F$440,0,Employee!$M$443))))</f>
        <v>0</v>
      </c>
      <c r="CU50" s="253">
        <f>IF(Employee!$F$440&gt;A50,0,IF(Employee!$F$442&lt;A50,0,IF(Employee!$S$445&lt;=A50,0,IF(Employee!$S$444&lt;Employee!$F$440,0,Employee!$M$444))))</f>
        <v>0</v>
      </c>
      <c r="CV50" s="253">
        <f>IF(Employee!$F$440&gt;A50,0,IF(Employee!$F$442&lt;A50,0,IF(Employee!$S$446&lt;=A50,0,IF(Employee!$S$445&lt;Employee!$F$440,0,Employee!$M$445))))</f>
        <v>0</v>
      </c>
      <c r="CW50" s="253">
        <f>IF(Employee!$F$440&gt;A50,0,IF(Employee!$F$442&lt;A50,0,IF(Employee!$S$446&lt;Employee!$F$440,0,Employee!$M$446)))</f>
        <v>0</v>
      </c>
      <c r="CX50" s="253">
        <f t="shared" si="16"/>
        <v>0</v>
      </c>
      <c r="CZ50" s="253">
        <f>IF(Employee!$F$466&gt;A50,0,IF(Employee!$F$468&lt;A50,0,IF(Employee!$S$470&lt;=A50,0,IF(Employee!$S$469&lt;Employee!$F$466,0,Employee!$M$469))))</f>
        <v>0</v>
      </c>
      <c r="DA50" s="253">
        <f>IF(Employee!$F$466&gt;A50,0,IF(Employee!$F$468&lt;A50,0,IF(Employee!$S$471&lt;=A50,0,IF(Employee!$S$470&lt;Employee!$F$466,0,Employee!$M$470))))</f>
        <v>0</v>
      </c>
      <c r="DB50" s="253">
        <f>IF(Employee!$F$466&gt;A50,0,IF(Employee!$F$468&lt;A50,0,IF(Employee!$S$472&lt;=A50,0,IF(Employee!$S$471&lt;Employee!$F$466,0,Employee!$M$471))))</f>
        <v>0</v>
      </c>
      <c r="DC50" s="253">
        <f>IF(Employee!$F$466&gt;A50,0,IF(Employee!$F$468&lt;A50,0,IF(Employee!$S$472&lt;Employee!$F$466,0,Employee!$M$472)))</f>
        <v>0</v>
      </c>
      <c r="DD50" s="253">
        <f t="shared" si="17"/>
        <v>0</v>
      </c>
      <c r="DF50" s="253">
        <f>IF(Employee!$F$492&gt;A50,0,IF(Employee!$F$494&lt;A50,0,IF(Employee!$S$496&lt;=A50,0,IF(Employee!$S$495&lt;Employee!$F$492,0,Employee!$M$495))))</f>
        <v>0</v>
      </c>
      <c r="DG50" s="253">
        <f>IF(Employee!$F$492&gt;A50,0,IF(Employee!$F$494&lt;A50,0,IF(Employee!$S$497&lt;=A50,0,IF(Employee!$S$496&lt;Employee!$F$492,0,Employee!$M$496))))</f>
        <v>0</v>
      </c>
      <c r="DH50" s="253">
        <f>IF(Employee!$F$492&gt;A50,0,IF(Employee!$F$494&lt;A50,0,IF(Employee!$S$498&lt;=A50,0,IF(Employee!$S$497&lt;Employee!$F$492,0,Employee!$M$497))))</f>
        <v>0</v>
      </c>
      <c r="DI50" s="253">
        <f>IF(Employee!$F$492&gt;A50,0,IF(Employee!$F$494&lt;A50,0,IF(Employee!$S$498&lt;Employee!$F$492,0,Employee!$M$498)))</f>
        <v>0</v>
      </c>
      <c r="DJ50" s="253">
        <f t="shared" si="18"/>
        <v>0</v>
      </c>
      <c r="DL50" s="253">
        <f>IF(Employee!$F$518&gt;A50,0,IF(Employee!$F$520&lt;A50,0,IF(Employee!$S$522&lt;=A50,0,IF(Employee!$S$521&lt;Employee!$F$518,0,Employee!$M$521))))</f>
        <v>0</v>
      </c>
      <c r="DM50" s="253">
        <f>IF(Employee!$F$518&gt;A50,0,IF(Employee!$F$520&lt;A50,0,IF(Employee!$S$523&lt;=A50,0,IF(Employee!$S$522&lt;Employee!$F$518,0,Employee!$M$522))))</f>
        <v>0</v>
      </c>
      <c r="DN50" s="253">
        <f>IF(Employee!$F$518&gt;A50,0,IF(Employee!$F$520&lt;A50,0,IF(Employee!$S$524&lt;=A50,0,IF(Employee!$S$523&lt;Employee!$F$518,0,Employee!$M$523))))</f>
        <v>0</v>
      </c>
      <c r="DO50" s="253">
        <f>IF(Employee!$F$518&gt;A50,0,IF(Employee!$F$520&lt;A50,0,IF(Employee!$S$524&lt;Employee!$F$518,0,Employee!$M$524)))</f>
        <v>0</v>
      </c>
      <c r="DP50" s="253">
        <f t="shared" si="19"/>
        <v>0</v>
      </c>
    </row>
    <row r="51" spans="1:120" x14ac:dyDescent="0.2">
      <c r="A51" s="253">
        <v>50</v>
      </c>
      <c r="B51" s="253">
        <f>IF(Employee!$F$24&gt;A51,0,IF(Employee!$F$26&lt;A51,0,IF(Employee!$S$28&lt;=A51,0,IF(Employee!$S$27&lt;Employee!$F$24,0,Employee!$M$27))))</f>
        <v>0</v>
      </c>
      <c r="C51" s="253">
        <f>IF(Employee!$F$24&gt;A51,0,IF(Employee!$F$26&lt;A51,0,IF(Employee!$S$29&lt;=A51,0,IF(Employee!$S$28&lt;Employee!$F$24,0,Employee!$M$28))))</f>
        <v>0</v>
      </c>
      <c r="D51" s="253">
        <f>IF(Employee!$F$24&gt;A51,0,IF(Employee!$F$26&lt;A51,0,IF(Employee!$S$30&lt;=A51,0,IF(Employee!$S$29&lt;Employee!$F$24,0,Employee!$M$29))))</f>
        <v>0</v>
      </c>
      <c r="E51" s="253">
        <f>IF(Employee!$F$24&gt;A51,0,IF(Employee!$F$26&lt;A51,0,IF(Employee!$S$30&lt;Employee!$F$24,0,Employee!$M$30)))</f>
        <v>0</v>
      </c>
      <c r="F51" s="253">
        <f t="shared" si="0"/>
        <v>0</v>
      </c>
      <c r="H51" s="253">
        <f>IF(Employee!$F$50&gt;A51,0,IF(Employee!$F$52&lt;A51,0,IF(Employee!$S$54&lt;=A51,0,IF(Employee!$S$53&lt;Employee!$F$50,0,Employee!$M$53))))</f>
        <v>0</v>
      </c>
      <c r="I51" s="253">
        <f>IF(Employee!$F$50&gt;A51,0,IF(Employee!$F$52&lt;A51,0,IF(Employee!$S$55&lt;=A51,0,IF(Employee!$S$54&lt;Employee!$F$50,0,Employee!$M$54))))</f>
        <v>0</v>
      </c>
      <c r="J51" s="253">
        <f>IF(Employee!$F$50&gt;A51,0,IF(Employee!$F$52&lt;A51,0,IF(Employee!$S$56&lt;=A51,0,IF(Employee!$S$55&lt;Employee!$F$50,0,Employee!$M$55))))</f>
        <v>0</v>
      </c>
      <c r="K51" s="253">
        <f>IF(Employee!$F$50&gt;A51,0,IF(Employee!$F$52&lt;A51,0,IF(Employee!$S$56&lt;Employee!$F$50,0,Employee!$M$56)))</f>
        <v>0</v>
      </c>
      <c r="L51" s="253">
        <f t="shared" si="1"/>
        <v>0</v>
      </c>
      <c r="N51" s="253">
        <f>IF(Employee!$F$76&gt;A51,0,IF(Employee!$F$78&lt;A51,0,IF(Employee!$S$80&lt;=A51,0,IF(Employee!$S$79&lt;Employee!$F$76,0,Employee!$M$79))))</f>
        <v>0</v>
      </c>
      <c r="O51" s="253">
        <f>IF(Employee!$F$76&gt;A51,0,IF(Employee!$F$78&lt;A51,0,IF(Employee!$S$81&lt;=A51,0,IF(Employee!$S$80&lt;Employee!$F$76,0,Employee!$M$80))))</f>
        <v>0</v>
      </c>
      <c r="P51" s="253">
        <f>IF(Employee!$F$76&gt;A51,0,IF(Employee!$F$78&lt;A51,0,IF(Employee!$S$82&lt;=A51,0,IF(Employee!$S$81&lt;Employee!$F$76,0,Employee!$M$81))))</f>
        <v>0</v>
      </c>
      <c r="Q51" s="253">
        <f>IF(Employee!$F$76&gt;A51,0,IF(Employee!$F$78&lt;A51,0,IF(Employee!$S$82&lt;Employee!$F$76,0,Employee!$M$82)))</f>
        <v>0</v>
      </c>
      <c r="R51" s="253">
        <f t="shared" si="2"/>
        <v>0</v>
      </c>
      <c r="T51" s="253">
        <f>IF(Employee!$F$102&gt;A51,0,IF(Employee!$F$104&lt;A51,0,IF(Employee!$S$106&lt;=A51,0,IF(Employee!$S$105&lt;Employee!$F$102,0,Employee!$M$105))))</f>
        <v>0</v>
      </c>
      <c r="U51" s="253">
        <f>IF(Employee!$F$102&gt;A51,0,IF(Employee!$F$104&lt;A51,0,IF(Employee!$S$107&lt;=A51,0,IF(Employee!$S$106&lt;Employee!$F$102,0,Employee!$M$106))))</f>
        <v>0</v>
      </c>
      <c r="V51" s="253">
        <f>IF(Employee!$F$102&gt;A51,0,IF(Employee!$F$104&lt;A51,0,IF(Employee!$S$108&lt;=A51,0,IF(Employee!$S$107&lt;Employee!$F$102,0,Employee!$M$107))))</f>
        <v>0</v>
      </c>
      <c r="W51" s="253">
        <f>IF(Employee!$F$102&gt;A51,0,IF(Employee!$F$104&lt;A51,0,IF(Employee!$S$108&lt;Employee!$F$102,0,Employee!$M$108)))</f>
        <v>0</v>
      </c>
      <c r="X51" s="253">
        <f t="shared" si="3"/>
        <v>0</v>
      </c>
      <c r="Z51" s="253">
        <f>IF(Employee!$F$128&gt;A51,0,IF(Employee!$F$130&lt;A51,0,IF(Employee!$S$132&lt;=A51,0,IF(Employee!$S$131&lt;Employee!$F$128,0,Employee!$M$131))))</f>
        <v>0</v>
      </c>
      <c r="AA51" s="253">
        <f>IF(Employee!$F$128&gt;A51,0,IF(Employee!$F$130&lt;A51,0,IF(Employee!$S$133&lt;=A51,0,IF(Employee!$S$132&lt;Employee!$F$128,0,Employee!$M$132))))</f>
        <v>0</v>
      </c>
      <c r="AB51" s="253">
        <f>IF(Employee!$F$128&gt;A51,0,IF(Employee!$F$130&lt;A51,0,IF(Employee!$S$134&lt;=A51,0,IF(Employee!$S$133&lt;Employee!$F$128,0,Employee!$M$133))))</f>
        <v>0</v>
      </c>
      <c r="AC51" s="253">
        <f>IF(Employee!$F$128&gt;A51,0,IF(Employee!$F$130&lt;A51,0,IF(Employee!$S$134&lt;Employee!$F$128,0,Employee!$M$134)))</f>
        <v>0</v>
      </c>
      <c r="AD51" s="253">
        <f t="shared" si="4"/>
        <v>0</v>
      </c>
      <c r="AF51" s="253">
        <f>IF(Employee!$F$154&gt;A51,0,IF(Employee!$F$156&lt;A51,0,IF(Employee!$S$158&lt;=A51,0,IF(Employee!$S$157&lt;Employee!$F$154,0,Employee!$M$157))))</f>
        <v>0</v>
      </c>
      <c r="AG51" s="253">
        <f>IF(Employee!$F$154&gt;A51,0,IF(Employee!$F$156&lt;A51,0,IF(Employee!$S$159&lt;=A51,0,IF(Employee!$S$158&lt;Employee!$F$154,0,Employee!$M$158))))</f>
        <v>0</v>
      </c>
      <c r="AH51" s="253">
        <f>IF(Employee!$F$154&gt;A51,0,IF(Employee!$F$156&lt;A51,0,IF(Employee!$S$160&lt;=A51,0,IF(Employee!$S$159&lt;Employee!$F$154,0,Employee!$M$159))))</f>
        <v>0</v>
      </c>
      <c r="AI51" s="253">
        <f>IF(Employee!$F$154&gt;A51,0,IF(Employee!$F$156&lt;A51,0,IF(Employee!$S$160&lt;Employee!$F$154,0,Employee!$M$160)))</f>
        <v>0</v>
      </c>
      <c r="AJ51" s="253">
        <f t="shared" si="5"/>
        <v>0</v>
      </c>
      <c r="AL51" s="253">
        <f>IF(Employee!$F$180&gt;A51,0,IF(Employee!$F$182&lt;A51,0,IF(Employee!$S$184&lt;=A51,0,IF(Employee!$S$183&lt;Employee!$F$180,0,Employee!$M$183))))</f>
        <v>0</v>
      </c>
      <c r="AM51" s="253">
        <f>IF(Employee!$F$180&gt;A51,0,IF(Employee!$F$182&lt;A51,0,IF(Employee!$S$185&lt;=A51,0,IF(Employee!$S$184&lt;Employee!$F$180,0,Employee!$M$184))))</f>
        <v>0</v>
      </c>
      <c r="AN51" s="253">
        <f>IF(Employee!$F$180&gt;A51,0,IF(Employee!$F$182&lt;A51,0,IF(Employee!$S$186&lt;=A51,0,IF(Employee!$S$185&lt;Employee!$F$180,0,Employee!$M$185))))</f>
        <v>0</v>
      </c>
      <c r="AO51" s="253">
        <f>IF(Employee!$F$180&gt;A51,0,IF(Employee!$F$182&lt;A51,0,IF(Employee!$S$186&lt;Employee!$F$180,0,Employee!$M$186)))</f>
        <v>0</v>
      </c>
      <c r="AP51" s="253">
        <f t="shared" si="6"/>
        <v>0</v>
      </c>
      <c r="AR51" s="253">
        <f>IF(Employee!$F$206&gt;A51,0,IF(Employee!$F$208&lt;A51,0,IF(Employee!$S$210&lt;=A51,0,IF(Employee!$S$209&lt;Employee!$F$206,0,Employee!$M$209))))</f>
        <v>0</v>
      </c>
      <c r="AS51" s="253">
        <f>IF(Employee!$F$206&gt;A51,0,IF(Employee!$F$208&lt;A51,0,IF(Employee!$S$211&lt;=A51,0,IF(Employee!$S$210&lt;Employee!$F$206,0,Employee!$M$210))))</f>
        <v>0</v>
      </c>
      <c r="AT51" s="253">
        <f>IF(Employee!$F$206&gt;A51,0,IF(Employee!$F$208&lt;A51,0,IF(Employee!$S$212&lt;=A51,0,IF(Employee!$S$211&lt;Employee!$F$206,0,Employee!$M$211))))</f>
        <v>0</v>
      </c>
      <c r="AU51" s="253">
        <f>IF(Employee!$F$206&gt;A51,0,IF(Employee!$F$208&lt;A51,0,IF(Employee!$S$212&lt;Employee!$F$206,0,Employee!$M$212)))</f>
        <v>0</v>
      </c>
      <c r="AV51" s="253">
        <f t="shared" si="7"/>
        <v>0</v>
      </c>
      <c r="AX51" s="253">
        <f>IF(Employee!$F$232&gt;A51,0,IF(Employee!$F$234&lt;A51,0,IF(Employee!$S$236&lt;=A51,0,IF(Employee!$S$235&lt;Employee!$F$232,0,Employee!$M$235))))</f>
        <v>0</v>
      </c>
      <c r="AY51" s="253">
        <f>IF(Employee!$F$232&gt;A51,0,IF(Employee!$F$234&lt;A51,0,IF(Employee!$S$237&lt;=A51,0,IF(Employee!$S$236&lt;Employee!$F$232,0,Employee!$M$236))))</f>
        <v>0</v>
      </c>
      <c r="AZ51" s="253">
        <f>IF(Employee!$F$232&gt;A51,0,IF(Employee!$F$234&lt;A51,0,IF(Employee!$S$238&lt;=A51,0,IF(Employee!$S$237&lt;Employee!$F$232,0,Employee!$M$237))))</f>
        <v>0</v>
      </c>
      <c r="BA51" s="253">
        <f>IF(Employee!$F$232&gt;A51,0,IF(Employee!$F$234&lt;A51,0,IF(Employee!$S$238&lt;Employee!$F$232,0,Employee!$M$238)))</f>
        <v>0</v>
      </c>
      <c r="BB51" s="253">
        <f t="shared" si="8"/>
        <v>0</v>
      </c>
      <c r="BD51" s="253">
        <f>IF(Employee!$F$258&gt;A51,0,IF(Employee!$F$260&lt;A51,0,IF(Employee!$S$262&lt;=A51,0,IF(Employee!$S$261&lt;Employee!$F$258,0,Employee!$M$261))))</f>
        <v>0</v>
      </c>
      <c r="BE51" s="253">
        <f>IF(Employee!$F$258&gt;A51,0,IF(Employee!$F$260&lt;A51,0,IF(Employee!$S$263&lt;=A51,0,IF(Employee!$S$262&lt;Employee!$F$258,0,Employee!$M$262))))</f>
        <v>0</v>
      </c>
      <c r="BF51" s="253">
        <f>IF(Employee!$F$258&gt;A51,0,IF(Employee!$F$260&lt;A51,0,IF(Employee!$S$264&lt;=A51,0,IF(Employee!$S$263&lt;Employee!$F$258,0,Employee!$M$263))))</f>
        <v>0</v>
      </c>
      <c r="BG51" s="253">
        <f>IF(Employee!$F$258&gt;A51,0,IF(Employee!$F$260&lt;A51,0,IF(Employee!$S$264&lt;Employee!$F$258,0,Employee!$M$264)))</f>
        <v>0</v>
      </c>
      <c r="BH51" s="253">
        <f t="shared" si="9"/>
        <v>0</v>
      </c>
      <c r="BJ51" s="253">
        <f>IF(Employee!$F$284&gt;A51,0,IF(Employee!$F$286&lt;A51,0,IF(Employee!$S$288&lt;=A51,0,IF(Employee!$S$287&lt;Employee!$F$284,0,Employee!$M$287))))</f>
        <v>0</v>
      </c>
      <c r="BK51" s="253">
        <f>IF(Employee!$F$284&gt;A51,0,IF(Employee!$F$286&lt;A51,0,IF(Employee!$S$289&lt;=A51,0,IF(Employee!$S$288&lt;Employee!$F$284,0,Employee!$M$288))))</f>
        <v>0</v>
      </c>
      <c r="BL51" s="253">
        <f>IF(Employee!$F$284&gt;A51,0,IF(Employee!$F$286&lt;A51,0,IF(Employee!$S$290&lt;=A51,0,IF(Employee!$S$289&lt;Employee!$F$284,0,Employee!$M$289))))</f>
        <v>0</v>
      </c>
      <c r="BM51" s="253">
        <f>IF(Employee!$F$284&gt;A51,0,IF(Employee!$F$286&lt;A51,0,IF(Employee!$S$290&lt;Employee!$F$284,0,Employee!$M$290)))</f>
        <v>0</v>
      </c>
      <c r="BN51" s="253">
        <f t="shared" si="10"/>
        <v>0</v>
      </c>
      <c r="BP51" s="253">
        <f>IF(Employee!$F$310&gt;A51,0,IF(Employee!$F$312&lt;A51,0,IF(Employee!$S$314&lt;=A51,0,IF(Employee!$S$313&lt;Employee!$F$310,0,Employee!$M$313))))</f>
        <v>0</v>
      </c>
      <c r="BQ51" s="253">
        <f>IF(Employee!$F$310&gt;A51,0,IF(Employee!$F$312&lt;A51,0,IF(Employee!$S$315&lt;=A51,0,IF(Employee!$S$314&lt;Employee!$F$310,0,Employee!$M$314))))</f>
        <v>0</v>
      </c>
      <c r="BR51" s="253">
        <f>IF(Employee!$F$310&gt;A51,0,IF(Employee!$F$312&lt;A51,0,IF(Employee!$S$316&lt;=A51,0,IF(Employee!$S$315&lt;Employee!$F$310,0,Employee!$M$315))))</f>
        <v>0</v>
      </c>
      <c r="BS51" s="253">
        <f>IF(Employee!$F$310&gt;A51,0,IF(Employee!$F$312&lt;A51,0,IF(Employee!$S$316&lt;Employee!$F$310,0,Employee!$M$316)))</f>
        <v>0</v>
      </c>
      <c r="BT51" s="253">
        <f t="shared" si="11"/>
        <v>0</v>
      </c>
      <c r="BV51" s="253">
        <f>IF(Employee!$F$336&gt;A51,0,IF(Employee!$F$338&lt;A51,0,IF(Employee!$S$340&lt;=A51,0,IF(Employee!$S$339&lt;Employee!$F$336,0,Employee!$M$339))))</f>
        <v>0</v>
      </c>
      <c r="BW51" s="253">
        <f>IF(Employee!$F$336&gt;A51,0,IF(Employee!$F$338&lt;A51,0,IF(Employee!$S$341&lt;=A51,0,IF(Employee!$S$340&lt;Employee!$F$336,0,Employee!$M$340))))</f>
        <v>0</v>
      </c>
      <c r="BX51" s="253">
        <f>IF(Employee!$F$336&gt;A51,0,IF(Employee!$F$338&lt;A51,0,IF(Employee!$S$342&lt;=A51,0,IF(Employee!$S$341&lt;Employee!$F$336,0,Employee!$M$341))))</f>
        <v>0</v>
      </c>
      <c r="BY51" s="253">
        <f>IF(Employee!$F$336&gt;A51,0,IF(Employee!$F$338&lt;A51,0,IF(Employee!$S$342&lt;Employee!$F$336,0,Employee!$M$342)))</f>
        <v>0</v>
      </c>
      <c r="BZ51" s="253">
        <f t="shared" si="12"/>
        <v>0</v>
      </c>
      <c r="CB51" s="253">
        <f>IF(Employee!$F$362&gt;A51,0,IF(Employee!$F$364&lt;A51,0,IF(Employee!$S$366&lt;=A51,0,IF(Employee!$S$365&lt;Employee!$F$362,0,Employee!$M$365))))</f>
        <v>0</v>
      </c>
      <c r="CC51" s="253">
        <f>IF(Employee!$F$362&gt;A51,0,IF(Employee!$F$364&lt;A51,0,IF(Employee!$S$367&lt;=A51,0,IF(Employee!$S$366&lt;Employee!$F$362,0,Employee!$M$366))))</f>
        <v>0</v>
      </c>
      <c r="CD51" s="253">
        <f>IF(Employee!$F$362&gt;A51,0,IF(Employee!$F$364&lt;A51,0,IF(Employee!$S$368&lt;=A51,0,IF(Employee!$S$367&lt;Employee!$F$362,0,Employee!$M$367))))</f>
        <v>0</v>
      </c>
      <c r="CE51" s="253">
        <f>IF(Employee!$F$362&gt;A51,0,IF(Employee!$F$364&lt;A51,0,IF(Employee!$S$368&lt;Employee!$F$362,0,Employee!$M$368)))</f>
        <v>0</v>
      </c>
      <c r="CF51" s="253">
        <f t="shared" si="13"/>
        <v>0</v>
      </c>
      <c r="CH51" s="253">
        <f>IF(Employee!$F$388&gt;A51,0,IF(Employee!$F$390&lt;A51,0,IF(Employee!$S$392&lt;=A51,0,IF(Employee!$S$391&lt;Employee!$F$388,0,Employee!$M$391))))</f>
        <v>0</v>
      </c>
      <c r="CI51" s="253">
        <f>IF(Employee!$F$388&gt;A51,0,IF(Employee!$F$390&lt;A51,0,IF(Employee!$S$393&lt;=A51,0,IF(Employee!$S$392&lt;Employee!$F$388,0,Employee!$M$392))))</f>
        <v>0</v>
      </c>
      <c r="CJ51" s="253">
        <f>IF(Employee!$F$388&gt;A51,0,IF(Employee!$F$390&lt;A51,0,IF(Employee!$S$394&lt;=A51,0,IF(Employee!$S$393&lt;Employee!$F$388,0,Employee!$M$393))))</f>
        <v>0</v>
      </c>
      <c r="CK51" s="253">
        <f>IF(Employee!$F$388&gt;A51,0,IF(Employee!$F$390&lt;A51,0,IF(Employee!$S$394&lt;Employee!$F$388,0,Employee!$M$394)))</f>
        <v>0</v>
      </c>
      <c r="CL51" s="253">
        <f t="shared" si="14"/>
        <v>0</v>
      </c>
      <c r="CN51" s="253">
        <f>IF(Employee!$F$414&gt;A51,0,IF(Employee!$F$416&lt;A51,0,IF(Employee!$S$418&lt;=A51,0,IF(Employee!$S$417&lt;Employee!$F$414,0,Employee!$M$417))))</f>
        <v>0</v>
      </c>
      <c r="CO51" s="253">
        <f>IF(Employee!$F$414&gt;A51,0,IF(Employee!$F$416&lt;A51,0,IF(Employee!$S$419&lt;=A51,0,IF(Employee!$S$418&lt;Employee!$F$414,0,Employee!$M$418))))</f>
        <v>0</v>
      </c>
      <c r="CP51" s="253">
        <f>IF(Employee!$F$414&gt;A51,0,IF(Employee!$F$416&lt;A51,0,IF(Employee!$S$420&lt;=A51,0,IF(Employee!$S$419&lt;Employee!$F$414,0,Employee!$M$419))))</f>
        <v>0</v>
      </c>
      <c r="CQ51" s="253">
        <f>IF(Employee!$F$414&gt;A51,0,IF(Employee!$F$416&lt;A51,0,IF(Employee!$S$420&lt;Employee!$F$414,0,Employee!$M$420)))</f>
        <v>0</v>
      </c>
      <c r="CR51" s="253">
        <f t="shared" si="15"/>
        <v>0</v>
      </c>
      <c r="CT51" s="253">
        <f>IF(Employee!$F$440&gt;A51,0,IF(Employee!$F$442&lt;A51,0,IF(Employee!$S$444&lt;=A51,0,IF(Employee!$S$443&lt;Employee!$F$440,0,Employee!$M$443))))</f>
        <v>0</v>
      </c>
      <c r="CU51" s="253">
        <f>IF(Employee!$F$440&gt;A51,0,IF(Employee!$F$442&lt;A51,0,IF(Employee!$S$445&lt;=A51,0,IF(Employee!$S$444&lt;Employee!$F$440,0,Employee!$M$444))))</f>
        <v>0</v>
      </c>
      <c r="CV51" s="253">
        <f>IF(Employee!$F$440&gt;A51,0,IF(Employee!$F$442&lt;A51,0,IF(Employee!$S$446&lt;=A51,0,IF(Employee!$S$445&lt;Employee!$F$440,0,Employee!$M$445))))</f>
        <v>0</v>
      </c>
      <c r="CW51" s="253">
        <f>IF(Employee!$F$440&gt;A51,0,IF(Employee!$F$442&lt;A51,0,IF(Employee!$S$446&lt;Employee!$F$440,0,Employee!$M$446)))</f>
        <v>0</v>
      </c>
      <c r="CX51" s="253">
        <f t="shared" si="16"/>
        <v>0</v>
      </c>
      <c r="CZ51" s="253">
        <f>IF(Employee!$F$466&gt;A51,0,IF(Employee!$F$468&lt;A51,0,IF(Employee!$S$470&lt;=A51,0,IF(Employee!$S$469&lt;Employee!$F$466,0,Employee!$M$469))))</f>
        <v>0</v>
      </c>
      <c r="DA51" s="253">
        <f>IF(Employee!$F$466&gt;A51,0,IF(Employee!$F$468&lt;A51,0,IF(Employee!$S$471&lt;=A51,0,IF(Employee!$S$470&lt;Employee!$F$466,0,Employee!$M$470))))</f>
        <v>0</v>
      </c>
      <c r="DB51" s="253">
        <f>IF(Employee!$F$466&gt;A51,0,IF(Employee!$F$468&lt;A51,0,IF(Employee!$S$472&lt;=A51,0,IF(Employee!$S$471&lt;Employee!$F$466,0,Employee!$M$471))))</f>
        <v>0</v>
      </c>
      <c r="DC51" s="253">
        <f>IF(Employee!$F$466&gt;A51,0,IF(Employee!$F$468&lt;A51,0,IF(Employee!$S$472&lt;Employee!$F$466,0,Employee!$M$472)))</f>
        <v>0</v>
      </c>
      <c r="DD51" s="253">
        <f t="shared" si="17"/>
        <v>0</v>
      </c>
      <c r="DF51" s="253">
        <f>IF(Employee!$F$492&gt;A51,0,IF(Employee!$F$494&lt;A51,0,IF(Employee!$S$496&lt;=A51,0,IF(Employee!$S$495&lt;Employee!$F$492,0,Employee!$M$495))))</f>
        <v>0</v>
      </c>
      <c r="DG51" s="253">
        <f>IF(Employee!$F$492&gt;A51,0,IF(Employee!$F$494&lt;A51,0,IF(Employee!$S$497&lt;=A51,0,IF(Employee!$S$496&lt;Employee!$F$492,0,Employee!$M$496))))</f>
        <v>0</v>
      </c>
      <c r="DH51" s="253">
        <f>IF(Employee!$F$492&gt;A51,0,IF(Employee!$F$494&lt;A51,0,IF(Employee!$S$498&lt;=A51,0,IF(Employee!$S$497&lt;Employee!$F$492,0,Employee!$M$497))))</f>
        <v>0</v>
      </c>
      <c r="DI51" s="253">
        <f>IF(Employee!$F$492&gt;A51,0,IF(Employee!$F$494&lt;A51,0,IF(Employee!$S$498&lt;Employee!$F$492,0,Employee!$M$498)))</f>
        <v>0</v>
      </c>
      <c r="DJ51" s="253">
        <f t="shared" si="18"/>
        <v>0</v>
      </c>
      <c r="DL51" s="253">
        <f>IF(Employee!$F$518&gt;A51,0,IF(Employee!$F$520&lt;A51,0,IF(Employee!$S$522&lt;=A51,0,IF(Employee!$S$521&lt;Employee!$F$518,0,Employee!$M$521))))</f>
        <v>0</v>
      </c>
      <c r="DM51" s="253">
        <f>IF(Employee!$F$518&gt;A51,0,IF(Employee!$F$520&lt;A51,0,IF(Employee!$S$523&lt;=A51,0,IF(Employee!$S$522&lt;Employee!$F$518,0,Employee!$M$522))))</f>
        <v>0</v>
      </c>
      <c r="DN51" s="253">
        <f>IF(Employee!$F$518&gt;A51,0,IF(Employee!$F$520&lt;A51,0,IF(Employee!$S$524&lt;=A51,0,IF(Employee!$S$523&lt;Employee!$F$518,0,Employee!$M$523))))</f>
        <v>0</v>
      </c>
      <c r="DO51" s="253">
        <f>IF(Employee!$F$518&gt;A51,0,IF(Employee!$F$520&lt;A51,0,IF(Employee!$S$524&lt;Employee!$F$518,0,Employee!$M$524)))</f>
        <v>0</v>
      </c>
      <c r="DP51" s="253">
        <f t="shared" si="19"/>
        <v>0</v>
      </c>
    </row>
    <row r="52" spans="1:120" x14ac:dyDescent="0.2">
      <c r="A52" s="253">
        <v>51</v>
      </c>
      <c r="B52" s="253">
        <f>IF(Employee!$F$24&gt;A52,0,IF(Employee!$F$26&lt;A52,0,IF(Employee!$S$28&lt;=A52,0,IF(Employee!$S$27&lt;Employee!$F$24,0,Employee!$M$27))))</f>
        <v>0</v>
      </c>
      <c r="C52" s="253">
        <f>IF(Employee!$F$24&gt;A52,0,IF(Employee!$F$26&lt;A52,0,IF(Employee!$S$29&lt;=A52,0,IF(Employee!$S$28&lt;Employee!$F$24,0,Employee!$M$28))))</f>
        <v>0</v>
      </c>
      <c r="D52" s="253">
        <f>IF(Employee!$F$24&gt;A52,0,IF(Employee!$F$26&lt;A52,0,IF(Employee!$S$30&lt;=A52,0,IF(Employee!$S$29&lt;Employee!$F$24,0,Employee!$M$29))))</f>
        <v>0</v>
      </c>
      <c r="E52" s="253">
        <f>IF(Employee!$F$24&gt;A52,0,IF(Employee!$F$26&lt;A52,0,IF(Employee!$S$30&lt;Employee!$F$24,0,Employee!$M$30)))</f>
        <v>0</v>
      </c>
      <c r="F52" s="253">
        <f t="shared" si="0"/>
        <v>0</v>
      </c>
      <c r="H52" s="253">
        <f>IF(Employee!$F$50&gt;A52,0,IF(Employee!$F$52&lt;A52,0,IF(Employee!$S$54&lt;=A52,0,IF(Employee!$S$53&lt;Employee!$F$50,0,Employee!$M$53))))</f>
        <v>0</v>
      </c>
      <c r="I52" s="253">
        <f>IF(Employee!$F$50&gt;A52,0,IF(Employee!$F$52&lt;A52,0,IF(Employee!$S$55&lt;=A52,0,IF(Employee!$S$54&lt;Employee!$F$50,0,Employee!$M$54))))</f>
        <v>0</v>
      </c>
      <c r="J52" s="253">
        <f>IF(Employee!$F$50&gt;A52,0,IF(Employee!$F$52&lt;A52,0,IF(Employee!$S$56&lt;=A52,0,IF(Employee!$S$55&lt;Employee!$F$50,0,Employee!$M$55))))</f>
        <v>0</v>
      </c>
      <c r="K52" s="253">
        <f>IF(Employee!$F$50&gt;A52,0,IF(Employee!$F$52&lt;A52,0,IF(Employee!$S$56&lt;Employee!$F$50,0,Employee!$M$56)))</f>
        <v>0</v>
      </c>
      <c r="L52" s="253">
        <f t="shared" si="1"/>
        <v>0</v>
      </c>
      <c r="N52" s="253">
        <f>IF(Employee!$F$76&gt;A52,0,IF(Employee!$F$78&lt;A52,0,IF(Employee!$S$80&lt;=A52,0,IF(Employee!$S$79&lt;Employee!$F$76,0,Employee!$M$79))))</f>
        <v>0</v>
      </c>
      <c r="O52" s="253">
        <f>IF(Employee!$F$76&gt;A52,0,IF(Employee!$F$78&lt;A52,0,IF(Employee!$S$81&lt;=A52,0,IF(Employee!$S$80&lt;Employee!$F$76,0,Employee!$M$80))))</f>
        <v>0</v>
      </c>
      <c r="P52" s="253">
        <f>IF(Employee!$F$76&gt;A52,0,IF(Employee!$F$78&lt;A52,0,IF(Employee!$S$82&lt;=A52,0,IF(Employee!$S$81&lt;Employee!$F$76,0,Employee!$M$81))))</f>
        <v>0</v>
      </c>
      <c r="Q52" s="253">
        <f>IF(Employee!$F$76&gt;A52,0,IF(Employee!$F$78&lt;A52,0,IF(Employee!$S$82&lt;Employee!$F$76,0,Employee!$M$82)))</f>
        <v>0</v>
      </c>
      <c r="R52" s="253">
        <f t="shared" si="2"/>
        <v>0</v>
      </c>
      <c r="T52" s="253">
        <f>IF(Employee!$F$102&gt;A52,0,IF(Employee!$F$104&lt;A52,0,IF(Employee!$S$106&lt;=A52,0,IF(Employee!$S$105&lt;Employee!$F$102,0,Employee!$M$105))))</f>
        <v>0</v>
      </c>
      <c r="U52" s="253">
        <f>IF(Employee!$F$102&gt;A52,0,IF(Employee!$F$104&lt;A52,0,IF(Employee!$S$107&lt;=A52,0,IF(Employee!$S$106&lt;Employee!$F$102,0,Employee!$M$106))))</f>
        <v>0</v>
      </c>
      <c r="V52" s="253">
        <f>IF(Employee!$F$102&gt;A52,0,IF(Employee!$F$104&lt;A52,0,IF(Employee!$S$108&lt;=A52,0,IF(Employee!$S$107&lt;Employee!$F$102,0,Employee!$M$107))))</f>
        <v>0</v>
      </c>
      <c r="W52" s="253">
        <f>IF(Employee!$F$102&gt;A52,0,IF(Employee!$F$104&lt;A52,0,IF(Employee!$S$108&lt;Employee!$F$102,0,Employee!$M$108)))</f>
        <v>0</v>
      </c>
      <c r="X52" s="253">
        <f t="shared" si="3"/>
        <v>0</v>
      </c>
      <c r="Z52" s="253">
        <f>IF(Employee!$F$128&gt;A52,0,IF(Employee!$F$130&lt;A52,0,IF(Employee!$S$132&lt;=A52,0,IF(Employee!$S$131&lt;Employee!$F$128,0,Employee!$M$131))))</f>
        <v>0</v>
      </c>
      <c r="AA52" s="253">
        <f>IF(Employee!$F$128&gt;A52,0,IF(Employee!$F$130&lt;A52,0,IF(Employee!$S$133&lt;=A52,0,IF(Employee!$S$132&lt;Employee!$F$128,0,Employee!$M$132))))</f>
        <v>0</v>
      </c>
      <c r="AB52" s="253">
        <f>IF(Employee!$F$128&gt;A52,0,IF(Employee!$F$130&lt;A52,0,IF(Employee!$S$134&lt;=A52,0,IF(Employee!$S$133&lt;Employee!$F$128,0,Employee!$M$133))))</f>
        <v>0</v>
      </c>
      <c r="AC52" s="253">
        <f>IF(Employee!$F$128&gt;A52,0,IF(Employee!$F$130&lt;A52,0,IF(Employee!$S$134&lt;Employee!$F$128,0,Employee!$M$134)))</f>
        <v>0</v>
      </c>
      <c r="AD52" s="253">
        <f t="shared" si="4"/>
        <v>0</v>
      </c>
      <c r="AF52" s="253">
        <f>IF(Employee!$F$154&gt;A52,0,IF(Employee!$F$156&lt;A52,0,IF(Employee!$S$158&lt;=A52,0,IF(Employee!$S$157&lt;Employee!$F$154,0,Employee!$M$157))))</f>
        <v>0</v>
      </c>
      <c r="AG52" s="253">
        <f>IF(Employee!$F$154&gt;A52,0,IF(Employee!$F$156&lt;A52,0,IF(Employee!$S$159&lt;=A52,0,IF(Employee!$S$158&lt;Employee!$F$154,0,Employee!$M$158))))</f>
        <v>0</v>
      </c>
      <c r="AH52" s="253">
        <f>IF(Employee!$F$154&gt;A52,0,IF(Employee!$F$156&lt;A52,0,IF(Employee!$S$160&lt;=A52,0,IF(Employee!$S$159&lt;Employee!$F$154,0,Employee!$M$159))))</f>
        <v>0</v>
      </c>
      <c r="AI52" s="253">
        <f>IF(Employee!$F$154&gt;A52,0,IF(Employee!$F$156&lt;A52,0,IF(Employee!$S$160&lt;Employee!$F$154,0,Employee!$M$160)))</f>
        <v>0</v>
      </c>
      <c r="AJ52" s="253">
        <f t="shared" si="5"/>
        <v>0</v>
      </c>
      <c r="AL52" s="253">
        <f>IF(Employee!$F$180&gt;A52,0,IF(Employee!$F$182&lt;A52,0,IF(Employee!$S$184&lt;=A52,0,IF(Employee!$S$183&lt;Employee!$F$180,0,Employee!$M$183))))</f>
        <v>0</v>
      </c>
      <c r="AM52" s="253">
        <f>IF(Employee!$F$180&gt;A52,0,IF(Employee!$F$182&lt;A52,0,IF(Employee!$S$185&lt;=A52,0,IF(Employee!$S$184&lt;Employee!$F$180,0,Employee!$M$184))))</f>
        <v>0</v>
      </c>
      <c r="AN52" s="253">
        <f>IF(Employee!$F$180&gt;A52,0,IF(Employee!$F$182&lt;A52,0,IF(Employee!$S$186&lt;=A52,0,IF(Employee!$S$185&lt;Employee!$F$180,0,Employee!$M$185))))</f>
        <v>0</v>
      </c>
      <c r="AO52" s="253">
        <f>IF(Employee!$F$180&gt;A52,0,IF(Employee!$F$182&lt;A52,0,IF(Employee!$S$186&lt;Employee!$F$180,0,Employee!$M$186)))</f>
        <v>0</v>
      </c>
      <c r="AP52" s="253">
        <f t="shared" si="6"/>
        <v>0</v>
      </c>
      <c r="AR52" s="253">
        <f>IF(Employee!$F$206&gt;A52,0,IF(Employee!$F$208&lt;A52,0,IF(Employee!$S$210&lt;=A52,0,IF(Employee!$S$209&lt;Employee!$F$206,0,Employee!$M$209))))</f>
        <v>0</v>
      </c>
      <c r="AS52" s="253">
        <f>IF(Employee!$F$206&gt;A52,0,IF(Employee!$F$208&lt;A52,0,IF(Employee!$S$211&lt;=A52,0,IF(Employee!$S$210&lt;Employee!$F$206,0,Employee!$M$210))))</f>
        <v>0</v>
      </c>
      <c r="AT52" s="253">
        <f>IF(Employee!$F$206&gt;A52,0,IF(Employee!$F$208&lt;A52,0,IF(Employee!$S$212&lt;=A52,0,IF(Employee!$S$211&lt;Employee!$F$206,0,Employee!$M$211))))</f>
        <v>0</v>
      </c>
      <c r="AU52" s="253">
        <f>IF(Employee!$F$206&gt;A52,0,IF(Employee!$F$208&lt;A52,0,IF(Employee!$S$212&lt;Employee!$F$206,0,Employee!$M$212)))</f>
        <v>0</v>
      </c>
      <c r="AV52" s="253">
        <f t="shared" si="7"/>
        <v>0</v>
      </c>
      <c r="AX52" s="253">
        <f>IF(Employee!$F$232&gt;A52,0,IF(Employee!$F$234&lt;A52,0,IF(Employee!$S$236&lt;=A52,0,IF(Employee!$S$235&lt;Employee!$F$232,0,Employee!$M$235))))</f>
        <v>0</v>
      </c>
      <c r="AY52" s="253">
        <f>IF(Employee!$F$232&gt;A52,0,IF(Employee!$F$234&lt;A52,0,IF(Employee!$S$237&lt;=A52,0,IF(Employee!$S$236&lt;Employee!$F$232,0,Employee!$M$236))))</f>
        <v>0</v>
      </c>
      <c r="AZ52" s="253">
        <f>IF(Employee!$F$232&gt;A52,0,IF(Employee!$F$234&lt;A52,0,IF(Employee!$S$238&lt;=A52,0,IF(Employee!$S$237&lt;Employee!$F$232,0,Employee!$M$237))))</f>
        <v>0</v>
      </c>
      <c r="BA52" s="253">
        <f>IF(Employee!$F$232&gt;A52,0,IF(Employee!$F$234&lt;A52,0,IF(Employee!$S$238&lt;Employee!$F$232,0,Employee!$M$238)))</f>
        <v>0</v>
      </c>
      <c r="BB52" s="253">
        <f t="shared" si="8"/>
        <v>0</v>
      </c>
      <c r="BD52" s="253">
        <f>IF(Employee!$F$258&gt;A52,0,IF(Employee!$F$260&lt;A52,0,IF(Employee!$S$262&lt;=A52,0,IF(Employee!$S$261&lt;Employee!$F$258,0,Employee!$M$261))))</f>
        <v>0</v>
      </c>
      <c r="BE52" s="253">
        <f>IF(Employee!$F$258&gt;A52,0,IF(Employee!$F$260&lt;A52,0,IF(Employee!$S$263&lt;=A52,0,IF(Employee!$S$262&lt;Employee!$F$258,0,Employee!$M$262))))</f>
        <v>0</v>
      </c>
      <c r="BF52" s="253">
        <f>IF(Employee!$F$258&gt;A52,0,IF(Employee!$F$260&lt;A52,0,IF(Employee!$S$264&lt;=A52,0,IF(Employee!$S$263&lt;Employee!$F$258,0,Employee!$M$263))))</f>
        <v>0</v>
      </c>
      <c r="BG52" s="253">
        <f>IF(Employee!$F$258&gt;A52,0,IF(Employee!$F$260&lt;A52,0,IF(Employee!$S$264&lt;Employee!$F$258,0,Employee!$M$264)))</f>
        <v>0</v>
      </c>
      <c r="BH52" s="253">
        <f t="shared" si="9"/>
        <v>0</v>
      </c>
      <c r="BJ52" s="253">
        <f>IF(Employee!$F$284&gt;A52,0,IF(Employee!$F$286&lt;A52,0,IF(Employee!$S$288&lt;=A52,0,IF(Employee!$S$287&lt;Employee!$F$284,0,Employee!$M$287))))</f>
        <v>0</v>
      </c>
      <c r="BK52" s="253">
        <f>IF(Employee!$F$284&gt;A52,0,IF(Employee!$F$286&lt;A52,0,IF(Employee!$S$289&lt;=A52,0,IF(Employee!$S$288&lt;Employee!$F$284,0,Employee!$M$288))))</f>
        <v>0</v>
      </c>
      <c r="BL52" s="253">
        <f>IF(Employee!$F$284&gt;A52,0,IF(Employee!$F$286&lt;A52,0,IF(Employee!$S$290&lt;=A52,0,IF(Employee!$S$289&lt;Employee!$F$284,0,Employee!$M$289))))</f>
        <v>0</v>
      </c>
      <c r="BM52" s="253">
        <f>IF(Employee!$F$284&gt;A52,0,IF(Employee!$F$286&lt;A52,0,IF(Employee!$S$290&lt;Employee!$F$284,0,Employee!$M$290)))</f>
        <v>0</v>
      </c>
      <c r="BN52" s="253">
        <f t="shared" si="10"/>
        <v>0</v>
      </c>
      <c r="BP52" s="253">
        <f>IF(Employee!$F$310&gt;A52,0,IF(Employee!$F$312&lt;A52,0,IF(Employee!$S$314&lt;=A52,0,IF(Employee!$S$313&lt;Employee!$F$310,0,Employee!$M$313))))</f>
        <v>0</v>
      </c>
      <c r="BQ52" s="253">
        <f>IF(Employee!$F$310&gt;A52,0,IF(Employee!$F$312&lt;A52,0,IF(Employee!$S$315&lt;=A52,0,IF(Employee!$S$314&lt;Employee!$F$310,0,Employee!$M$314))))</f>
        <v>0</v>
      </c>
      <c r="BR52" s="253">
        <f>IF(Employee!$F$310&gt;A52,0,IF(Employee!$F$312&lt;A52,0,IF(Employee!$S$316&lt;=A52,0,IF(Employee!$S$315&lt;Employee!$F$310,0,Employee!$M$315))))</f>
        <v>0</v>
      </c>
      <c r="BS52" s="253">
        <f>IF(Employee!$F$310&gt;A52,0,IF(Employee!$F$312&lt;A52,0,IF(Employee!$S$316&lt;Employee!$F$310,0,Employee!$M$316)))</f>
        <v>0</v>
      </c>
      <c r="BT52" s="253">
        <f t="shared" si="11"/>
        <v>0</v>
      </c>
      <c r="BV52" s="253">
        <f>IF(Employee!$F$336&gt;A52,0,IF(Employee!$F$338&lt;A52,0,IF(Employee!$S$340&lt;=A52,0,IF(Employee!$S$339&lt;Employee!$F$336,0,Employee!$M$339))))</f>
        <v>0</v>
      </c>
      <c r="BW52" s="253">
        <f>IF(Employee!$F$336&gt;A52,0,IF(Employee!$F$338&lt;A52,0,IF(Employee!$S$341&lt;=A52,0,IF(Employee!$S$340&lt;Employee!$F$336,0,Employee!$M$340))))</f>
        <v>0</v>
      </c>
      <c r="BX52" s="253">
        <f>IF(Employee!$F$336&gt;A52,0,IF(Employee!$F$338&lt;A52,0,IF(Employee!$S$342&lt;=A52,0,IF(Employee!$S$341&lt;Employee!$F$336,0,Employee!$M$341))))</f>
        <v>0</v>
      </c>
      <c r="BY52" s="253">
        <f>IF(Employee!$F$336&gt;A52,0,IF(Employee!$F$338&lt;A52,0,IF(Employee!$S$342&lt;Employee!$F$336,0,Employee!$M$342)))</f>
        <v>0</v>
      </c>
      <c r="BZ52" s="253">
        <f t="shared" si="12"/>
        <v>0</v>
      </c>
      <c r="CB52" s="253">
        <f>IF(Employee!$F$362&gt;A52,0,IF(Employee!$F$364&lt;A52,0,IF(Employee!$S$366&lt;=A52,0,IF(Employee!$S$365&lt;Employee!$F$362,0,Employee!$M$365))))</f>
        <v>0</v>
      </c>
      <c r="CC52" s="253">
        <f>IF(Employee!$F$362&gt;A52,0,IF(Employee!$F$364&lt;A52,0,IF(Employee!$S$367&lt;=A52,0,IF(Employee!$S$366&lt;Employee!$F$362,0,Employee!$M$366))))</f>
        <v>0</v>
      </c>
      <c r="CD52" s="253">
        <f>IF(Employee!$F$362&gt;A52,0,IF(Employee!$F$364&lt;A52,0,IF(Employee!$S$368&lt;=A52,0,IF(Employee!$S$367&lt;Employee!$F$362,0,Employee!$M$367))))</f>
        <v>0</v>
      </c>
      <c r="CE52" s="253">
        <f>IF(Employee!$F$362&gt;A52,0,IF(Employee!$F$364&lt;A52,0,IF(Employee!$S$368&lt;Employee!$F$362,0,Employee!$M$368)))</f>
        <v>0</v>
      </c>
      <c r="CF52" s="253">
        <f t="shared" si="13"/>
        <v>0</v>
      </c>
      <c r="CH52" s="253">
        <f>IF(Employee!$F$388&gt;A52,0,IF(Employee!$F$390&lt;A52,0,IF(Employee!$S$392&lt;=A52,0,IF(Employee!$S$391&lt;Employee!$F$388,0,Employee!$M$391))))</f>
        <v>0</v>
      </c>
      <c r="CI52" s="253">
        <f>IF(Employee!$F$388&gt;A52,0,IF(Employee!$F$390&lt;A52,0,IF(Employee!$S$393&lt;=A52,0,IF(Employee!$S$392&lt;Employee!$F$388,0,Employee!$M$392))))</f>
        <v>0</v>
      </c>
      <c r="CJ52" s="253">
        <f>IF(Employee!$F$388&gt;A52,0,IF(Employee!$F$390&lt;A52,0,IF(Employee!$S$394&lt;=A52,0,IF(Employee!$S$393&lt;Employee!$F$388,0,Employee!$M$393))))</f>
        <v>0</v>
      </c>
      <c r="CK52" s="253">
        <f>IF(Employee!$F$388&gt;A52,0,IF(Employee!$F$390&lt;A52,0,IF(Employee!$S$394&lt;Employee!$F$388,0,Employee!$M$394)))</f>
        <v>0</v>
      </c>
      <c r="CL52" s="253">
        <f t="shared" si="14"/>
        <v>0</v>
      </c>
      <c r="CN52" s="253">
        <f>IF(Employee!$F$414&gt;A52,0,IF(Employee!$F$416&lt;A52,0,IF(Employee!$S$418&lt;=A52,0,IF(Employee!$S$417&lt;Employee!$F$414,0,Employee!$M$417))))</f>
        <v>0</v>
      </c>
      <c r="CO52" s="253">
        <f>IF(Employee!$F$414&gt;A52,0,IF(Employee!$F$416&lt;A52,0,IF(Employee!$S$419&lt;=A52,0,IF(Employee!$S$418&lt;Employee!$F$414,0,Employee!$M$418))))</f>
        <v>0</v>
      </c>
      <c r="CP52" s="253">
        <f>IF(Employee!$F$414&gt;A52,0,IF(Employee!$F$416&lt;A52,0,IF(Employee!$S$420&lt;=A52,0,IF(Employee!$S$419&lt;Employee!$F$414,0,Employee!$M$419))))</f>
        <v>0</v>
      </c>
      <c r="CQ52" s="253">
        <f>IF(Employee!$F$414&gt;A52,0,IF(Employee!$F$416&lt;A52,0,IF(Employee!$S$420&lt;Employee!$F$414,0,Employee!$M$420)))</f>
        <v>0</v>
      </c>
      <c r="CR52" s="253">
        <f t="shared" si="15"/>
        <v>0</v>
      </c>
      <c r="CT52" s="253">
        <f>IF(Employee!$F$440&gt;A52,0,IF(Employee!$F$442&lt;A52,0,IF(Employee!$S$444&lt;=A52,0,IF(Employee!$S$443&lt;Employee!$F$440,0,Employee!$M$443))))</f>
        <v>0</v>
      </c>
      <c r="CU52" s="253">
        <f>IF(Employee!$F$440&gt;A52,0,IF(Employee!$F$442&lt;A52,0,IF(Employee!$S$445&lt;=A52,0,IF(Employee!$S$444&lt;Employee!$F$440,0,Employee!$M$444))))</f>
        <v>0</v>
      </c>
      <c r="CV52" s="253">
        <f>IF(Employee!$F$440&gt;A52,0,IF(Employee!$F$442&lt;A52,0,IF(Employee!$S$446&lt;=A52,0,IF(Employee!$S$445&lt;Employee!$F$440,0,Employee!$M$445))))</f>
        <v>0</v>
      </c>
      <c r="CW52" s="253">
        <f>IF(Employee!$F$440&gt;A52,0,IF(Employee!$F$442&lt;A52,0,IF(Employee!$S$446&lt;Employee!$F$440,0,Employee!$M$446)))</f>
        <v>0</v>
      </c>
      <c r="CX52" s="253">
        <f t="shared" si="16"/>
        <v>0</v>
      </c>
      <c r="CZ52" s="253">
        <f>IF(Employee!$F$466&gt;A52,0,IF(Employee!$F$468&lt;A52,0,IF(Employee!$S$470&lt;=A52,0,IF(Employee!$S$469&lt;Employee!$F$466,0,Employee!$M$469))))</f>
        <v>0</v>
      </c>
      <c r="DA52" s="253">
        <f>IF(Employee!$F$466&gt;A52,0,IF(Employee!$F$468&lt;A52,0,IF(Employee!$S$471&lt;=A52,0,IF(Employee!$S$470&lt;Employee!$F$466,0,Employee!$M$470))))</f>
        <v>0</v>
      </c>
      <c r="DB52" s="253">
        <f>IF(Employee!$F$466&gt;A52,0,IF(Employee!$F$468&lt;A52,0,IF(Employee!$S$472&lt;=A52,0,IF(Employee!$S$471&lt;Employee!$F$466,0,Employee!$M$471))))</f>
        <v>0</v>
      </c>
      <c r="DC52" s="253">
        <f>IF(Employee!$F$466&gt;A52,0,IF(Employee!$F$468&lt;A52,0,IF(Employee!$S$472&lt;Employee!$F$466,0,Employee!$M$472)))</f>
        <v>0</v>
      </c>
      <c r="DD52" s="253">
        <f t="shared" si="17"/>
        <v>0</v>
      </c>
      <c r="DF52" s="253">
        <f>IF(Employee!$F$492&gt;A52,0,IF(Employee!$F$494&lt;A52,0,IF(Employee!$S$496&lt;=A52,0,IF(Employee!$S$495&lt;Employee!$F$492,0,Employee!$M$495))))</f>
        <v>0</v>
      </c>
      <c r="DG52" s="253">
        <f>IF(Employee!$F$492&gt;A52,0,IF(Employee!$F$494&lt;A52,0,IF(Employee!$S$497&lt;=A52,0,IF(Employee!$S$496&lt;Employee!$F$492,0,Employee!$M$496))))</f>
        <v>0</v>
      </c>
      <c r="DH52" s="253">
        <f>IF(Employee!$F$492&gt;A52,0,IF(Employee!$F$494&lt;A52,0,IF(Employee!$S$498&lt;=A52,0,IF(Employee!$S$497&lt;Employee!$F$492,0,Employee!$M$497))))</f>
        <v>0</v>
      </c>
      <c r="DI52" s="253">
        <f>IF(Employee!$F$492&gt;A52,0,IF(Employee!$F$494&lt;A52,0,IF(Employee!$S$498&lt;Employee!$F$492,0,Employee!$M$498)))</f>
        <v>0</v>
      </c>
      <c r="DJ52" s="253">
        <f t="shared" si="18"/>
        <v>0</v>
      </c>
      <c r="DL52" s="253">
        <f>IF(Employee!$F$518&gt;A52,0,IF(Employee!$F$520&lt;A52,0,IF(Employee!$S$522&lt;=A52,0,IF(Employee!$S$521&lt;Employee!$F$518,0,Employee!$M$521))))</f>
        <v>0</v>
      </c>
      <c r="DM52" s="253">
        <f>IF(Employee!$F$518&gt;A52,0,IF(Employee!$F$520&lt;A52,0,IF(Employee!$S$523&lt;=A52,0,IF(Employee!$S$522&lt;Employee!$F$518,0,Employee!$M$522))))</f>
        <v>0</v>
      </c>
      <c r="DN52" s="253">
        <f>IF(Employee!$F$518&gt;A52,0,IF(Employee!$F$520&lt;A52,0,IF(Employee!$S$524&lt;=A52,0,IF(Employee!$S$523&lt;Employee!$F$518,0,Employee!$M$523))))</f>
        <v>0</v>
      </c>
      <c r="DO52" s="253">
        <f>IF(Employee!$F$518&gt;A52,0,IF(Employee!$F$520&lt;A52,0,IF(Employee!$S$524&lt;Employee!$F$518,0,Employee!$M$524)))</f>
        <v>0</v>
      </c>
      <c r="DP52" s="253">
        <f t="shared" si="19"/>
        <v>0</v>
      </c>
    </row>
    <row r="53" spans="1:120" x14ac:dyDescent="0.2">
      <c r="A53" s="253">
        <v>52</v>
      </c>
      <c r="B53" s="253">
        <f>IF(Employee!$F$24&gt;A53,0,IF(Employee!$F$26&lt;A53,0,IF(Employee!$S$28&lt;=A53,0,IF(Employee!$S$27&lt;Employee!$F$24,0,Employee!$M$27))))</f>
        <v>0</v>
      </c>
      <c r="C53" s="253">
        <f>IF(Employee!$F$24&gt;A53,0,IF(Employee!$F$26&lt;A53,0,IF(Employee!$S$29&lt;=A53,0,IF(Employee!$S$28&lt;Employee!$F$24,0,Employee!$M$28))))</f>
        <v>0</v>
      </c>
      <c r="D53" s="253">
        <f>IF(Employee!$F$24&gt;A53,0,IF(Employee!$F$26&lt;A53,0,IF(Employee!$S$30&lt;=A53,0,IF(Employee!$S$29&lt;Employee!$F$24,0,Employee!$M$29))))</f>
        <v>0</v>
      </c>
      <c r="E53" s="253">
        <f>IF(Employee!$F$24&gt;A53,0,IF(Employee!$F$26&lt;A53,0,IF(Employee!$S$30&lt;Employee!$F$24,0,Employee!$M$30)))</f>
        <v>0</v>
      </c>
      <c r="F53" s="253">
        <f t="shared" si="0"/>
        <v>0</v>
      </c>
      <c r="H53" s="253">
        <f>IF(Employee!$F$50&gt;A53,0,IF(Employee!$F$52&lt;A53,0,IF(Employee!$S$54&lt;=A53,0,IF(Employee!$S$53&lt;Employee!$F$50,0,Employee!$M$53))))</f>
        <v>0</v>
      </c>
      <c r="I53" s="253">
        <f>IF(Employee!$F$50&gt;A53,0,IF(Employee!$F$52&lt;A53,0,IF(Employee!$S$55&lt;=A53,0,IF(Employee!$S$54&lt;Employee!$F$50,0,Employee!$M$54))))</f>
        <v>0</v>
      </c>
      <c r="J53" s="253">
        <f>IF(Employee!$F$50&gt;A53,0,IF(Employee!$F$52&lt;A53,0,IF(Employee!$S$56&lt;=A53,0,IF(Employee!$S$55&lt;Employee!$F$50,0,Employee!$M$55))))</f>
        <v>0</v>
      </c>
      <c r="K53" s="253">
        <f>IF(Employee!$F$50&gt;A53,0,IF(Employee!$F$52&lt;A53,0,IF(Employee!$S$56&lt;Employee!$F$50,0,Employee!$M$56)))</f>
        <v>0</v>
      </c>
      <c r="L53" s="253">
        <f t="shared" si="1"/>
        <v>0</v>
      </c>
      <c r="N53" s="253">
        <f>IF(Employee!$F$76&gt;A53,0,IF(Employee!$F$78&lt;A53,0,IF(Employee!$S$80&lt;=A53,0,IF(Employee!$S$79&lt;Employee!$F$76,0,Employee!$M$79))))</f>
        <v>0</v>
      </c>
      <c r="O53" s="253">
        <f>IF(Employee!$F$76&gt;A53,0,IF(Employee!$F$78&lt;A53,0,IF(Employee!$S$81&lt;=A53,0,IF(Employee!$S$80&lt;Employee!$F$76,0,Employee!$M$80))))</f>
        <v>0</v>
      </c>
      <c r="P53" s="253">
        <f>IF(Employee!$F$76&gt;A53,0,IF(Employee!$F$78&lt;A53,0,IF(Employee!$S$82&lt;=A53,0,IF(Employee!$S$81&lt;Employee!$F$76,0,Employee!$M$81))))</f>
        <v>0</v>
      </c>
      <c r="Q53" s="253">
        <f>IF(Employee!$F$76&gt;A53,0,IF(Employee!$F$78&lt;A53,0,IF(Employee!$S$82&lt;Employee!$F$76,0,Employee!$M$82)))</f>
        <v>0</v>
      </c>
      <c r="R53" s="253">
        <f t="shared" si="2"/>
        <v>0</v>
      </c>
      <c r="T53" s="253">
        <f>IF(Employee!$F$102&gt;A53,0,IF(Employee!$F$104&lt;A53,0,IF(Employee!$S$106&lt;=A53,0,IF(Employee!$S$105&lt;Employee!$F$102,0,Employee!$M$105))))</f>
        <v>0</v>
      </c>
      <c r="U53" s="253">
        <f>IF(Employee!$F$102&gt;A53,0,IF(Employee!$F$104&lt;A53,0,IF(Employee!$S$107&lt;=A53,0,IF(Employee!$S$106&lt;Employee!$F$102,0,Employee!$M$106))))</f>
        <v>0</v>
      </c>
      <c r="V53" s="253">
        <f>IF(Employee!$F$102&gt;A53,0,IF(Employee!$F$104&lt;A53,0,IF(Employee!$S$108&lt;=A53,0,IF(Employee!$S$107&lt;Employee!$F$102,0,Employee!$M$107))))</f>
        <v>0</v>
      </c>
      <c r="W53" s="253">
        <f>IF(Employee!$F$102&gt;A53,0,IF(Employee!$F$104&lt;A53,0,IF(Employee!$S$108&lt;Employee!$F$102,0,Employee!$M$108)))</f>
        <v>0</v>
      </c>
      <c r="X53" s="253">
        <f t="shared" si="3"/>
        <v>0</v>
      </c>
      <c r="Z53" s="253">
        <f>IF(Employee!$F$128&gt;A53,0,IF(Employee!$F$130&lt;A53,0,IF(Employee!$S$132&lt;=A53,0,IF(Employee!$S$131&lt;Employee!$F$128,0,Employee!$M$131))))</f>
        <v>0</v>
      </c>
      <c r="AA53" s="253">
        <f>IF(Employee!$F$128&gt;A53,0,IF(Employee!$F$130&lt;A53,0,IF(Employee!$S$133&lt;=A53,0,IF(Employee!$S$132&lt;Employee!$F$128,0,Employee!$M$132))))</f>
        <v>0</v>
      </c>
      <c r="AB53" s="253">
        <f>IF(Employee!$F$128&gt;A53,0,IF(Employee!$F$130&lt;A53,0,IF(Employee!$S$134&lt;=A53,0,IF(Employee!$S$133&lt;Employee!$F$128,0,Employee!$M$133))))</f>
        <v>0</v>
      </c>
      <c r="AC53" s="253">
        <f>IF(Employee!$F$128&gt;A53,0,IF(Employee!$F$130&lt;A53,0,IF(Employee!$S$134&lt;Employee!$F$128,0,Employee!$M$134)))</f>
        <v>0</v>
      </c>
      <c r="AD53" s="253">
        <f t="shared" si="4"/>
        <v>0</v>
      </c>
      <c r="AF53" s="253">
        <f>IF(Employee!$F$154&gt;A53,0,IF(Employee!$F$156&lt;A53,0,IF(Employee!$S$158&lt;=A53,0,IF(Employee!$S$157&lt;Employee!$F$154,0,Employee!$M$157))))</f>
        <v>0</v>
      </c>
      <c r="AG53" s="253">
        <f>IF(Employee!$F$154&gt;A53,0,IF(Employee!$F$156&lt;A53,0,IF(Employee!$S$159&lt;=A53,0,IF(Employee!$S$158&lt;Employee!$F$154,0,Employee!$M$158))))</f>
        <v>0</v>
      </c>
      <c r="AH53" s="253">
        <f>IF(Employee!$F$154&gt;A53,0,IF(Employee!$F$156&lt;A53,0,IF(Employee!$S$160&lt;=A53,0,IF(Employee!$S$159&lt;Employee!$F$154,0,Employee!$M$159))))</f>
        <v>0</v>
      </c>
      <c r="AI53" s="253">
        <f>IF(Employee!$F$154&gt;A53,0,IF(Employee!$F$156&lt;A53,0,IF(Employee!$S$160&lt;Employee!$F$154,0,Employee!$M$160)))</f>
        <v>0</v>
      </c>
      <c r="AJ53" s="253">
        <f t="shared" si="5"/>
        <v>0</v>
      </c>
      <c r="AL53" s="253">
        <f>IF(Employee!$F$180&gt;A53,0,IF(Employee!$F$182&lt;A53,0,IF(Employee!$S$184&lt;=A53,0,IF(Employee!$S$183&lt;Employee!$F$180,0,Employee!$M$183))))</f>
        <v>0</v>
      </c>
      <c r="AM53" s="253">
        <f>IF(Employee!$F$180&gt;A53,0,IF(Employee!$F$182&lt;A53,0,IF(Employee!$S$185&lt;=A53,0,IF(Employee!$S$184&lt;Employee!$F$180,0,Employee!$M$184))))</f>
        <v>0</v>
      </c>
      <c r="AN53" s="253">
        <f>IF(Employee!$F$180&gt;A53,0,IF(Employee!$F$182&lt;A53,0,IF(Employee!$S$186&lt;=A53,0,IF(Employee!$S$185&lt;Employee!$F$180,0,Employee!$M$185))))</f>
        <v>0</v>
      </c>
      <c r="AO53" s="253">
        <f>IF(Employee!$F$180&gt;A53,0,IF(Employee!$F$182&lt;A53,0,IF(Employee!$S$186&lt;Employee!$F$180,0,Employee!$M$186)))</f>
        <v>0</v>
      </c>
      <c r="AP53" s="253">
        <f t="shared" si="6"/>
        <v>0</v>
      </c>
      <c r="AR53" s="253">
        <f>IF(Employee!$F$206&gt;A53,0,IF(Employee!$F$208&lt;A53,0,IF(Employee!$S$210&lt;=A53,0,IF(Employee!$S$209&lt;Employee!$F$206,0,Employee!$M$209))))</f>
        <v>0</v>
      </c>
      <c r="AS53" s="253">
        <f>IF(Employee!$F$206&gt;A53,0,IF(Employee!$F$208&lt;A53,0,IF(Employee!$S$211&lt;=A53,0,IF(Employee!$S$210&lt;Employee!$F$206,0,Employee!$M$210))))</f>
        <v>0</v>
      </c>
      <c r="AT53" s="253">
        <f>IF(Employee!$F$206&gt;A53,0,IF(Employee!$F$208&lt;A53,0,IF(Employee!$S$212&lt;=A53,0,IF(Employee!$S$211&lt;Employee!$F$206,0,Employee!$M$211))))</f>
        <v>0</v>
      </c>
      <c r="AU53" s="253">
        <f>IF(Employee!$F$206&gt;A53,0,IF(Employee!$F$208&lt;A53,0,IF(Employee!$S$212&lt;Employee!$F$206,0,Employee!$M$212)))</f>
        <v>0</v>
      </c>
      <c r="AV53" s="253">
        <f t="shared" si="7"/>
        <v>0</v>
      </c>
      <c r="AX53" s="253">
        <f>IF(Employee!$F$232&gt;A53,0,IF(Employee!$F$234&lt;A53,0,IF(Employee!$S$236&lt;=A53,0,IF(Employee!$S$235&lt;Employee!$F$232,0,Employee!$M$235))))</f>
        <v>0</v>
      </c>
      <c r="AY53" s="253">
        <f>IF(Employee!$F$232&gt;A53,0,IF(Employee!$F$234&lt;A53,0,IF(Employee!$S$237&lt;=A53,0,IF(Employee!$S$236&lt;Employee!$F$232,0,Employee!$M$236))))</f>
        <v>0</v>
      </c>
      <c r="AZ53" s="253">
        <f>IF(Employee!$F$232&gt;A53,0,IF(Employee!$F$234&lt;A53,0,IF(Employee!$S$238&lt;=A53,0,IF(Employee!$S$237&lt;Employee!$F$232,0,Employee!$M$237))))</f>
        <v>0</v>
      </c>
      <c r="BA53" s="253">
        <f>IF(Employee!$F$232&gt;A53,0,IF(Employee!$F$234&lt;A53,0,IF(Employee!$S$238&lt;Employee!$F$232,0,Employee!$M$238)))</f>
        <v>0</v>
      </c>
      <c r="BB53" s="253">
        <f t="shared" si="8"/>
        <v>0</v>
      </c>
      <c r="BD53" s="253">
        <f>IF(Employee!$F$258&gt;A53,0,IF(Employee!$F$260&lt;A53,0,IF(Employee!$S$262&lt;=A53,0,IF(Employee!$S$261&lt;Employee!$F$258,0,Employee!$M$261))))</f>
        <v>0</v>
      </c>
      <c r="BE53" s="253">
        <f>IF(Employee!$F$258&gt;A53,0,IF(Employee!$F$260&lt;A53,0,IF(Employee!$S$263&lt;=A53,0,IF(Employee!$S$262&lt;Employee!$F$258,0,Employee!$M$262))))</f>
        <v>0</v>
      </c>
      <c r="BF53" s="253">
        <f>IF(Employee!$F$258&gt;A53,0,IF(Employee!$F$260&lt;A53,0,IF(Employee!$S$264&lt;=A53,0,IF(Employee!$S$263&lt;Employee!$F$258,0,Employee!$M$263))))</f>
        <v>0</v>
      </c>
      <c r="BG53" s="253">
        <f>IF(Employee!$F$258&gt;A53,0,IF(Employee!$F$260&lt;A53,0,IF(Employee!$S$264&lt;Employee!$F$258,0,Employee!$M$264)))</f>
        <v>0</v>
      </c>
      <c r="BH53" s="253">
        <f t="shared" si="9"/>
        <v>0</v>
      </c>
      <c r="BJ53" s="253">
        <f>IF(Employee!$F$284&gt;A53,0,IF(Employee!$F$286&lt;A53,0,IF(Employee!$S$288&lt;=A53,0,IF(Employee!$S$287&lt;Employee!$F$284,0,Employee!$M$287))))</f>
        <v>0</v>
      </c>
      <c r="BK53" s="253">
        <f>IF(Employee!$F$284&gt;A53,0,IF(Employee!$F$286&lt;A53,0,IF(Employee!$S$289&lt;=A53,0,IF(Employee!$S$288&lt;Employee!$F$284,0,Employee!$M$288))))</f>
        <v>0</v>
      </c>
      <c r="BL53" s="253">
        <f>IF(Employee!$F$284&gt;A53,0,IF(Employee!$F$286&lt;A53,0,IF(Employee!$S$290&lt;=A53,0,IF(Employee!$S$289&lt;Employee!$F$284,0,Employee!$M$289))))</f>
        <v>0</v>
      </c>
      <c r="BM53" s="253">
        <f>IF(Employee!$F$284&gt;A53,0,IF(Employee!$F$286&lt;A53,0,IF(Employee!$S$290&lt;Employee!$F$284,0,Employee!$M$290)))</f>
        <v>0</v>
      </c>
      <c r="BN53" s="253">
        <f t="shared" si="10"/>
        <v>0</v>
      </c>
      <c r="BP53" s="253">
        <f>IF(Employee!$F$310&gt;A53,0,IF(Employee!$F$312&lt;A53,0,IF(Employee!$S$314&lt;=A53,0,IF(Employee!$S$313&lt;Employee!$F$310,0,Employee!$M$313))))</f>
        <v>0</v>
      </c>
      <c r="BQ53" s="253">
        <f>IF(Employee!$F$310&gt;A53,0,IF(Employee!$F$312&lt;A53,0,IF(Employee!$S$315&lt;=A53,0,IF(Employee!$S$314&lt;Employee!$F$310,0,Employee!$M$314))))</f>
        <v>0</v>
      </c>
      <c r="BR53" s="253">
        <f>IF(Employee!$F$310&gt;A53,0,IF(Employee!$F$312&lt;A53,0,IF(Employee!$S$316&lt;=A53,0,IF(Employee!$S$315&lt;Employee!$F$310,0,Employee!$M$315))))</f>
        <v>0</v>
      </c>
      <c r="BS53" s="253">
        <f>IF(Employee!$F$310&gt;A53,0,IF(Employee!$F$312&lt;A53,0,IF(Employee!$S$316&lt;Employee!$F$310,0,Employee!$M$316)))</f>
        <v>0</v>
      </c>
      <c r="BT53" s="253">
        <f t="shared" si="11"/>
        <v>0</v>
      </c>
      <c r="BV53" s="253">
        <f>IF(Employee!$F$336&gt;A53,0,IF(Employee!$F$338&lt;A53,0,IF(Employee!$S$340&lt;=A53,0,IF(Employee!$S$339&lt;Employee!$F$336,0,Employee!$M$339))))</f>
        <v>0</v>
      </c>
      <c r="BW53" s="253">
        <f>IF(Employee!$F$336&gt;A53,0,IF(Employee!$F$338&lt;A53,0,IF(Employee!$S$341&lt;=A53,0,IF(Employee!$S$340&lt;Employee!$F$336,0,Employee!$M$340))))</f>
        <v>0</v>
      </c>
      <c r="BX53" s="253">
        <f>IF(Employee!$F$336&gt;A53,0,IF(Employee!$F$338&lt;A53,0,IF(Employee!$S$342&lt;=A53,0,IF(Employee!$S$341&lt;Employee!$F$336,0,Employee!$M$341))))</f>
        <v>0</v>
      </c>
      <c r="BY53" s="253">
        <f>IF(Employee!$F$336&gt;A53,0,IF(Employee!$F$338&lt;A53,0,IF(Employee!$S$342&lt;Employee!$F$336,0,Employee!$M$342)))</f>
        <v>0</v>
      </c>
      <c r="BZ53" s="253">
        <f t="shared" si="12"/>
        <v>0</v>
      </c>
      <c r="CB53" s="253">
        <f>IF(Employee!$F$362&gt;A53,0,IF(Employee!$F$364&lt;A53,0,IF(Employee!$S$366&lt;=A53,0,IF(Employee!$S$365&lt;Employee!$F$362,0,Employee!$M$365))))</f>
        <v>0</v>
      </c>
      <c r="CC53" s="253">
        <f>IF(Employee!$F$362&gt;A53,0,IF(Employee!$F$364&lt;A53,0,IF(Employee!$S$367&lt;=A53,0,IF(Employee!$S$366&lt;Employee!$F$362,0,Employee!$M$366))))</f>
        <v>0</v>
      </c>
      <c r="CD53" s="253">
        <f>IF(Employee!$F$362&gt;A53,0,IF(Employee!$F$364&lt;A53,0,IF(Employee!$S$368&lt;=A53,0,IF(Employee!$S$367&lt;Employee!$F$362,0,Employee!$M$367))))</f>
        <v>0</v>
      </c>
      <c r="CE53" s="253">
        <f>IF(Employee!$F$362&gt;A53,0,IF(Employee!$F$364&lt;A53,0,IF(Employee!$S$368&lt;Employee!$F$362,0,Employee!$M$368)))</f>
        <v>0</v>
      </c>
      <c r="CF53" s="253">
        <f t="shared" si="13"/>
        <v>0</v>
      </c>
      <c r="CH53" s="253">
        <f>IF(Employee!$F$388&gt;A53,0,IF(Employee!$F$390&lt;A53,0,IF(Employee!$S$392&lt;=A53,0,IF(Employee!$S$391&lt;Employee!$F$388,0,Employee!$M$391))))</f>
        <v>0</v>
      </c>
      <c r="CI53" s="253">
        <f>IF(Employee!$F$388&gt;A53,0,IF(Employee!$F$390&lt;A53,0,IF(Employee!$S$393&lt;=A53,0,IF(Employee!$S$392&lt;Employee!$F$388,0,Employee!$M$392))))</f>
        <v>0</v>
      </c>
      <c r="CJ53" s="253">
        <f>IF(Employee!$F$388&gt;A53,0,IF(Employee!$F$390&lt;A53,0,IF(Employee!$S$394&lt;=A53,0,IF(Employee!$S$393&lt;Employee!$F$388,0,Employee!$M$393))))</f>
        <v>0</v>
      </c>
      <c r="CK53" s="253">
        <f>IF(Employee!$F$388&gt;A53,0,IF(Employee!$F$390&lt;A53,0,IF(Employee!$S$394&lt;Employee!$F$388,0,Employee!$M$394)))</f>
        <v>0</v>
      </c>
      <c r="CL53" s="253">
        <f t="shared" si="14"/>
        <v>0</v>
      </c>
      <c r="CN53" s="253">
        <f>IF(Employee!$F$414&gt;A53,0,IF(Employee!$F$416&lt;A53,0,IF(Employee!$S$418&lt;=A53,0,IF(Employee!$S$417&lt;Employee!$F$414,0,Employee!$M$417))))</f>
        <v>0</v>
      </c>
      <c r="CO53" s="253">
        <f>IF(Employee!$F$414&gt;A53,0,IF(Employee!$F$416&lt;A53,0,IF(Employee!$S$419&lt;=A53,0,IF(Employee!$S$418&lt;Employee!$F$414,0,Employee!$M$418))))</f>
        <v>0</v>
      </c>
      <c r="CP53" s="253">
        <f>IF(Employee!$F$414&gt;A53,0,IF(Employee!$F$416&lt;A53,0,IF(Employee!$S$420&lt;=A53,0,IF(Employee!$S$419&lt;Employee!$F$414,0,Employee!$M$419))))</f>
        <v>0</v>
      </c>
      <c r="CQ53" s="253">
        <f>IF(Employee!$F$414&gt;A53,0,IF(Employee!$F$416&lt;A53,0,IF(Employee!$S$420&lt;Employee!$F$414,0,Employee!$M$420)))</f>
        <v>0</v>
      </c>
      <c r="CR53" s="253">
        <f t="shared" si="15"/>
        <v>0</v>
      </c>
      <c r="CT53" s="253">
        <f>IF(Employee!$F$440&gt;A53,0,IF(Employee!$F$442&lt;A53,0,IF(Employee!$S$444&lt;=A53,0,IF(Employee!$S$443&lt;Employee!$F$440,0,Employee!$M$443))))</f>
        <v>0</v>
      </c>
      <c r="CU53" s="253">
        <f>IF(Employee!$F$440&gt;A53,0,IF(Employee!$F$442&lt;A53,0,IF(Employee!$S$445&lt;=A53,0,IF(Employee!$S$444&lt;Employee!$F$440,0,Employee!$M$444))))</f>
        <v>0</v>
      </c>
      <c r="CV53" s="253">
        <f>IF(Employee!$F$440&gt;A53,0,IF(Employee!$F$442&lt;A53,0,IF(Employee!$S$446&lt;=A53,0,IF(Employee!$S$445&lt;Employee!$F$440,0,Employee!$M$445))))</f>
        <v>0</v>
      </c>
      <c r="CW53" s="253">
        <f>IF(Employee!$F$440&gt;A53,0,IF(Employee!$F$442&lt;A53,0,IF(Employee!$S$446&lt;Employee!$F$440,0,Employee!$M$446)))</f>
        <v>0</v>
      </c>
      <c r="CX53" s="253">
        <f t="shared" si="16"/>
        <v>0</v>
      </c>
      <c r="CZ53" s="253">
        <f>IF(Employee!$F$466&gt;A53,0,IF(Employee!$F$468&lt;A53,0,IF(Employee!$S$470&lt;=A53,0,IF(Employee!$S$469&lt;Employee!$F$466,0,Employee!$M$469))))</f>
        <v>0</v>
      </c>
      <c r="DA53" s="253">
        <f>IF(Employee!$F$466&gt;A53,0,IF(Employee!$F$468&lt;A53,0,IF(Employee!$S$471&lt;=A53,0,IF(Employee!$S$470&lt;Employee!$F$466,0,Employee!$M$470))))</f>
        <v>0</v>
      </c>
      <c r="DB53" s="253">
        <f>IF(Employee!$F$466&gt;A53,0,IF(Employee!$F$468&lt;A53,0,IF(Employee!$S$472&lt;=A53,0,IF(Employee!$S$471&lt;Employee!$F$466,0,Employee!$M$471))))</f>
        <v>0</v>
      </c>
      <c r="DC53" s="253">
        <f>IF(Employee!$F$466&gt;A53,0,IF(Employee!$F$468&lt;A53,0,IF(Employee!$S$472&lt;Employee!$F$466,0,Employee!$M$472)))</f>
        <v>0</v>
      </c>
      <c r="DD53" s="253">
        <f t="shared" si="17"/>
        <v>0</v>
      </c>
      <c r="DF53" s="253">
        <f>IF(Employee!$F$492&gt;A53,0,IF(Employee!$F$494&lt;A53,0,IF(Employee!$S$496&lt;=A53,0,IF(Employee!$S$495&lt;Employee!$F$492,0,Employee!$M$495))))</f>
        <v>0</v>
      </c>
      <c r="DG53" s="253">
        <f>IF(Employee!$F$492&gt;A53,0,IF(Employee!$F$494&lt;A53,0,IF(Employee!$S$497&lt;=A53,0,IF(Employee!$S$496&lt;Employee!$F$492,0,Employee!$M$496))))</f>
        <v>0</v>
      </c>
      <c r="DH53" s="253">
        <f>IF(Employee!$F$492&gt;A53,0,IF(Employee!$F$494&lt;A53,0,IF(Employee!$S$498&lt;=A53,0,IF(Employee!$S$497&lt;Employee!$F$492,0,Employee!$M$497))))</f>
        <v>0</v>
      </c>
      <c r="DI53" s="253">
        <f>IF(Employee!$F$492&gt;A53,0,IF(Employee!$F$494&lt;A53,0,IF(Employee!$S$498&lt;Employee!$F$492,0,Employee!$M$498)))</f>
        <v>0</v>
      </c>
      <c r="DJ53" s="253">
        <f t="shared" si="18"/>
        <v>0</v>
      </c>
      <c r="DL53" s="253">
        <f>IF(Employee!$F$518&gt;A53,0,IF(Employee!$F$520&lt;A53,0,IF(Employee!$S$522&lt;=A53,0,IF(Employee!$S$521&lt;Employee!$F$518,0,Employee!$M$521))))</f>
        <v>0</v>
      </c>
      <c r="DM53" s="253">
        <f>IF(Employee!$F$518&gt;A53,0,IF(Employee!$F$520&lt;A53,0,IF(Employee!$S$523&lt;=A53,0,IF(Employee!$S$522&lt;Employee!$F$518,0,Employee!$M$522))))</f>
        <v>0</v>
      </c>
      <c r="DN53" s="253">
        <f>IF(Employee!$F$518&gt;A53,0,IF(Employee!$F$520&lt;A53,0,IF(Employee!$S$524&lt;=A53,0,IF(Employee!$S$523&lt;Employee!$F$518,0,Employee!$M$523))))</f>
        <v>0</v>
      </c>
      <c r="DO53" s="253">
        <f>IF(Employee!$F$518&gt;A53,0,IF(Employee!$F$520&lt;A53,0,IF(Employee!$S$524&lt;Employee!$F$518,0,Employee!$M$524)))</f>
        <v>0</v>
      </c>
      <c r="DP53" s="253">
        <f t="shared" si="19"/>
        <v>0</v>
      </c>
    </row>
    <row r="54" spans="1:120" x14ac:dyDescent="0.2">
      <c r="A54" s="253">
        <v>53</v>
      </c>
      <c r="B54" s="253">
        <f>IF(Employee!$F$24&gt;A54,0,IF(Employee!$F$26&lt;A54,0,IF(Employee!$S$28&lt;=A54,0,IF(Employee!$S$27&lt;Employee!$F$24,0,Employee!$M$27))))</f>
        <v>0</v>
      </c>
      <c r="C54" s="253">
        <f>IF(Employee!$F$24&gt;A54,0,IF(Employee!$F$26&lt;A54,0,IF(Employee!$S$29&lt;=A54,0,IF(Employee!$S$28&lt;Employee!$F$24,0,Employee!$M$28))))</f>
        <v>0</v>
      </c>
      <c r="D54" s="253">
        <f>IF(Employee!$F$24&gt;A54,0,IF(Employee!$F$26&lt;A54,0,IF(Employee!$S$30&lt;=A54,0,IF(Employee!$S$29&lt;Employee!$F$24,0,Employee!$M$29))))</f>
        <v>0</v>
      </c>
      <c r="E54" s="253">
        <f>IF(Employee!$F$24&gt;A54,0,IF(Employee!$F$26&lt;A54,0,IF(Employee!$S$30&lt;Employee!$F$24,0,Employee!$M$30)))</f>
        <v>0</v>
      </c>
      <c r="F54" s="253">
        <f t="shared" si="0"/>
        <v>0</v>
      </c>
      <c r="H54" s="253">
        <f>IF(Employee!$F$50&gt;A54,0,IF(Employee!$F$52&lt;A54,0,IF(Employee!$S$54&lt;=A54,0,IF(Employee!$S$53&lt;Employee!$F$50,0,Employee!$M$53))))</f>
        <v>0</v>
      </c>
      <c r="I54" s="253">
        <f>IF(Employee!$F$50&gt;A54,0,IF(Employee!$F$52&lt;A54,0,IF(Employee!$S$55&lt;=A54,0,IF(Employee!$S$54&lt;Employee!$F$50,0,Employee!$M$54))))</f>
        <v>0</v>
      </c>
      <c r="J54" s="253">
        <f>IF(Employee!$F$50&gt;A54,0,IF(Employee!$F$52&lt;A54,0,IF(Employee!$S$56&lt;=A54,0,IF(Employee!$S$55&lt;Employee!$F$50,0,Employee!$M$55))))</f>
        <v>0</v>
      </c>
      <c r="K54" s="253">
        <f>IF(Employee!$F$50&gt;A54,0,IF(Employee!$F$52&lt;A54,0,IF(Employee!$S$56&lt;Employee!$F$50,0,Employee!$M$56)))</f>
        <v>0</v>
      </c>
      <c r="L54" s="253">
        <f t="shared" si="1"/>
        <v>0</v>
      </c>
      <c r="N54" s="253">
        <f>IF(Employee!$F$76&gt;A54,0,IF(Employee!$F$78&lt;A54,0,IF(Employee!$S$80&lt;=A54,0,IF(Employee!$S$79&lt;Employee!$F$76,0,Employee!$M$79))))</f>
        <v>0</v>
      </c>
      <c r="O54" s="253">
        <f>IF(Employee!$F$76&gt;A54,0,IF(Employee!$F$78&lt;A54,0,IF(Employee!$S$81&lt;=A54,0,IF(Employee!$S$80&lt;Employee!$F$76,0,Employee!$M$80))))</f>
        <v>0</v>
      </c>
      <c r="P54" s="253">
        <f>IF(Employee!$F$76&gt;A54,0,IF(Employee!$F$78&lt;A54,0,IF(Employee!$S$82&lt;=A54,0,IF(Employee!$S$81&lt;Employee!$F$76,0,Employee!$M$81))))</f>
        <v>0</v>
      </c>
      <c r="Q54" s="253">
        <f>IF(Employee!$F$76&gt;A54,0,IF(Employee!$F$78&lt;A54,0,IF(Employee!$S$82&lt;Employee!$F$76,0,Employee!$M$82)))</f>
        <v>0</v>
      </c>
      <c r="R54" s="253">
        <f t="shared" si="2"/>
        <v>0</v>
      </c>
      <c r="T54" s="253">
        <f>IF(Employee!$F$102&gt;A54,0,IF(Employee!$F$104&lt;A54,0,IF(Employee!$S$106&lt;=A54,0,IF(Employee!$S$105&lt;Employee!$F$102,0,Employee!$M$105))))</f>
        <v>0</v>
      </c>
      <c r="U54" s="253">
        <f>IF(Employee!$F$102&gt;A54,0,IF(Employee!$F$104&lt;A54,0,IF(Employee!$S$107&lt;=A54,0,IF(Employee!$S$106&lt;Employee!$F$102,0,Employee!$M$106))))</f>
        <v>0</v>
      </c>
      <c r="V54" s="253">
        <f>IF(Employee!$F$102&gt;A54,0,IF(Employee!$F$104&lt;A54,0,IF(Employee!$S$108&lt;=A54,0,IF(Employee!$S$107&lt;Employee!$F$102,0,Employee!$M$107))))</f>
        <v>0</v>
      </c>
      <c r="W54" s="253">
        <f>IF(Employee!$F$102&gt;A54,0,IF(Employee!$F$104&lt;A54,0,IF(Employee!$S$108&lt;Employee!$F$102,0,Employee!$M$108)))</f>
        <v>0</v>
      </c>
      <c r="X54" s="253">
        <f t="shared" si="3"/>
        <v>0</v>
      </c>
      <c r="Z54" s="253">
        <f>IF(Employee!$F$128&gt;A54,0,IF(Employee!$F$130&lt;A54,0,IF(Employee!$S$132&lt;=A54,0,IF(Employee!$S$131&lt;Employee!$F$128,0,Employee!$M$131))))</f>
        <v>0</v>
      </c>
      <c r="AA54" s="253">
        <f>IF(Employee!$F$128&gt;A54,0,IF(Employee!$F$130&lt;A54,0,IF(Employee!$S$133&lt;=A54,0,IF(Employee!$S$132&lt;Employee!$F$128,0,Employee!$M$132))))</f>
        <v>0</v>
      </c>
      <c r="AB54" s="253">
        <f>IF(Employee!$F$128&gt;A54,0,IF(Employee!$F$130&lt;A54,0,IF(Employee!$S$134&lt;=A54,0,IF(Employee!$S$133&lt;Employee!$F$128,0,Employee!$M$133))))</f>
        <v>0</v>
      </c>
      <c r="AC54" s="253">
        <f>IF(Employee!$F$128&gt;A54,0,IF(Employee!$F$130&lt;A54,0,IF(Employee!$S$134&lt;Employee!$F$128,0,Employee!$M$134)))</f>
        <v>0</v>
      </c>
      <c r="AD54" s="253">
        <f t="shared" si="4"/>
        <v>0</v>
      </c>
      <c r="AF54" s="253">
        <f>IF(Employee!$F$154&gt;A54,0,IF(Employee!$F$156&lt;A54,0,IF(Employee!$S$158&lt;=A54,0,IF(Employee!$S$157&lt;Employee!$F$154,0,Employee!$M$157))))</f>
        <v>0</v>
      </c>
      <c r="AG54" s="253">
        <f>IF(Employee!$F$154&gt;A54,0,IF(Employee!$F$156&lt;A54,0,IF(Employee!$S$159&lt;=A54,0,IF(Employee!$S$158&lt;Employee!$F$154,0,Employee!$M$158))))</f>
        <v>0</v>
      </c>
      <c r="AH54" s="253">
        <f>IF(Employee!$F$154&gt;A54,0,IF(Employee!$F$156&lt;A54,0,IF(Employee!$S$160&lt;=A54,0,IF(Employee!$S$159&lt;Employee!$F$154,0,Employee!$M$159))))</f>
        <v>0</v>
      </c>
      <c r="AI54" s="253">
        <f>IF(Employee!$F$154&gt;A54,0,IF(Employee!$F$156&lt;A54,0,IF(Employee!$S$160&lt;Employee!$F$154,0,Employee!$M$160)))</f>
        <v>0</v>
      </c>
      <c r="AJ54" s="253">
        <f t="shared" si="5"/>
        <v>0</v>
      </c>
      <c r="AL54" s="253">
        <f>IF(Employee!$F$180&gt;A54,0,IF(Employee!$F$182&lt;A54,0,IF(Employee!$S$184&lt;=A54,0,IF(Employee!$S$183&lt;Employee!$F$180,0,Employee!$M$183))))</f>
        <v>0</v>
      </c>
      <c r="AM54" s="253">
        <f>IF(Employee!$F$180&gt;A54,0,IF(Employee!$F$182&lt;A54,0,IF(Employee!$S$185&lt;=A54,0,IF(Employee!$S$184&lt;Employee!$F$180,0,Employee!$M$184))))</f>
        <v>0</v>
      </c>
      <c r="AN54" s="253">
        <f>IF(Employee!$F$180&gt;A54,0,IF(Employee!$F$182&lt;A54,0,IF(Employee!$S$186&lt;=A54,0,IF(Employee!$S$185&lt;Employee!$F$180,0,Employee!$M$185))))</f>
        <v>0</v>
      </c>
      <c r="AO54" s="253">
        <f>IF(Employee!$F$180&gt;A54,0,IF(Employee!$F$182&lt;A54,0,IF(Employee!$S$186&lt;Employee!$F$180,0,Employee!$M$186)))</f>
        <v>0</v>
      </c>
      <c r="AP54" s="253">
        <f t="shared" si="6"/>
        <v>0</v>
      </c>
      <c r="AR54" s="253">
        <f>IF(Employee!$F$206&gt;A54,0,IF(Employee!$F$208&lt;A54,0,IF(Employee!$S$210&lt;=A54,0,IF(Employee!$S$209&lt;Employee!$F$206,0,Employee!$M$209))))</f>
        <v>0</v>
      </c>
      <c r="AS54" s="253">
        <f>IF(Employee!$F$206&gt;A54,0,IF(Employee!$F$208&lt;A54,0,IF(Employee!$S$211&lt;=A54,0,IF(Employee!$S$210&lt;Employee!$F$206,0,Employee!$M$210))))</f>
        <v>0</v>
      </c>
      <c r="AT54" s="253">
        <f>IF(Employee!$F$206&gt;A54,0,IF(Employee!$F$208&lt;A54,0,IF(Employee!$S$212&lt;=A54,0,IF(Employee!$S$211&lt;Employee!$F$206,0,Employee!$M$211))))</f>
        <v>0</v>
      </c>
      <c r="AU54" s="253">
        <f>IF(Employee!$F$206&gt;A54,0,IF(Employee!$F$208&lt;A54,0,IF(Employee!$S$212&lt;Employee!$F$206,0,Employee!$M$212)))</f>
        <v>0</v>
      </c>
      <c r="AV54" s="253">
        <f t="shared" si="7"/>
        <v>0</v>
      </c>
      <c r="AX54" s="253">
        <f>IF(Employee!$F$232&gt;A54,0,IF(Employee!$F$234&lt;A54,0,IF(Employee!$S$236&lt;=A54,0,IF(Employee!$S$235&lt;Employee!$F$232,0,Employee!$M$235))))</f>
        <v>0</v>
      </c>
      <c r="AY54" s="253">
        <f>IF(Employee!$F$232&gt;A54,0,IF(Employee!$F$234&lt;A54,0,IF(Employee!$S$237&lt;=A54,0,IF(Employee!$S$236&lt;Employee!$F$232,0,Employee!$M$236))))</f>
        <v>0</v>
      </c>
      <c r="AZ54" s="253">
        <f>IF(Employee!$F$232&gt;A54,0,IF(Employee!$F$234&lt;A54,0,IF(Employee!$S$238&lt;=A54,0,IF(Employee!$S$237&lt;Employee!$F$232,0,Employee!$M$237))))</f>
        <v>0</v>
      </c>
      <c r="BA54" s="253">
        <f>IF(Employee!$F$232&gt;A54,0,IF(Employee!$F$234&lt;A54,0,IF(Employee!$S$238&lt;Employee!$F$232,0,Employee!$M$238)))</f>
        <v>0</v>
      </c>
      <c r="BB54" s="253">
        <f t="shared" si="8"/>
        <v>0</v>
      </c>
      <c r="BD54" s="253">
        <f>IF(Employee!$F$258&gt;A54,0,IF(Employee!$F$260&lt;A54,0,IF(Employee!$S$262&lt;=A54,0,IF(Employee!$S$261&lt;Employee!$F$258,0,Employee!$M$261))))</f>
        <v>0</v>
      </c>
      <c r="BE54" s="253">
        <f>IF(Employee!$F$258&gt;A54,0,IF(Employee!$F$260&lt;A54,0,IF(Employee!$S$263&lt;=A54,0,IF(Employee!$S$262&lt;Employee!$F$258,0,Employee!$M$262))))</f>
        <v>0</v>
      </c>
      <c r="BF54" s="253">
        <f>IF(Employee!$F$258&gt;A54,0,IF(Employee!$F$260&lt;A54,0,IF(Employee!$S$264&lt;=A54,0,IF(Employee!$S$263&lt;Employee!$F$258,0,Employee!$M$263))))</f>
        <v>0</v>
      </c>
      <c r="BG54" s="253">
        <f>IF(Employee!$F$258&gt;A54,0,IF(Employee!$F$260&lt;A54,0,IF(Employee!$S$264&lt;Employee!$F$258,0,Employee!$M$264)))</f>
        <v>0</v>
      </c>
      <c r="BH54" s="253">
        <f t="shared" si="9"/>
        <v>0</v>
      </c>
      <c r="BJ54" s="253">
        <f>IF(Employee!$F$284&gt;A54,0,IF(Employee!$F$286&lt;A54,0,IF(Employee!$S$288&lt;=A54,0,IF(Employee!$S$287&lt;Employee!$F$284,0,Employee!$M$287))))</f>
        <v>0</v>
      </c>
      <c r="BK54" s="253">
        <f>IF(Employee!$F$284&gt;A54,0,IF(Employee!$F$286&lt;A54,0,IF(Employee!$S$289&lt;=A54,0,IF(Employee!$S$288&lt;Employee!$F$284,0,Employee!$M$288))))</f>
        <v>0</v>
      </c>
      <c r="BL54" s="253">
        <f>IF(Employee!$F$284&gt;A54,0,IF(Employee!$F$286&lt;A54,0,IF(Employee!$S$290&lt;=A54,0,IF(Employee!$S$289&lt;Employee!$F$284,0,Employee!$M$289))))</f>
        <v>0</v>
      </c>
      <c r="BM54" s="253">
        <f>IF(Employee!$F$284&gt;A54,0,IF(Employee!$F$286&lt;A54,0,IF(Employee!$S$290&lt;Employee!$F$284,0,Employee!$M$290)))</f>
        <v>0</v>
      </c>
      <c r="BN54" s="253">
        <f t="shared" si="10"/>
        <v>0</v>
      </c>
      <c r="BP54" s="253">
        <f>IF(Employee!$F$310&gt;A54,0,IF(Employee!$F$312&lt;A54,0,IF(Employee!$S$314&lt;=A54,0,IF(Employee!$S$313&lt;Employee!$F$310,0,Employee!$M$313))))</f>
        <v>0</v>
      </c>
      <c r="BQ54" s="253">
        <f>IF(Employee!$F$310&gt;A54,0,IF(Employee!$F$312&lt;A54,0,IF(Employee!$S$315&lt;=A54,0,IF(Employee!$S$314&lt;Employee!$F$310,0,Employee!$M$314))))</f>
        <v>0</v>
      </c>
      <c r="BR54" s="253">
        <f>IF(Employee!$F$310&gt;A54,0,IF(Employee!$F$312&lt;A54,0,IF(Employee!$S$316&lt;=A54,0,IF(Employee!$S$315&lt;Employee!$F$310,0,Employee!$M$315))))</f>
        <v>0</v>
      </c>
      <c r="BS54" s="253">
        <f>IF(Employee!$F$310&gt;A54,0,IF(Employee!$F$312&lt;A54,0,IF(Employee!$S$316&lt;Employee!$F$310,0,Employee!$M$316)))</f>
        <v>0</v>
      </c>
      <c r="BT54" s="253">
        <f t="shared" si="11"/>
        <v>0</v>
      </c>
      <c r="BV54" s="253">
        <f>IF(Employee!$F$336&gt;A54,0,IF(Employee!$F$338&lt;A54,0,IF(Employee!$S$340&lt;=A54,0,IF(Employee!$S$339&lt;Employee!$F$336,0,Employee!$M$339))))</f>
        <v>0</v>
      </c>
      <c r="BW54" s="253">
        <f>IF(Employee!$F$336&gt;A54,0,IF(Employee!$F$338&lt;A54,0,IF(Employee!$S$341&lt;=A54,0,IF(Employee!$S$340&lt;Employee!$F$336,0,Employee!$M$340))))</f>
        <v>0</v>
      </c>
      <c r="BX54" s="253">
        <f>IF(Employee!$F$336&gt;A54,0,IF(Employee!$F$338&lt;A54,0,IF(Employee!$S$342&lt;=A54,0,IF(Employee!$S$341&lt;Employee!$F$336,0,Employee!$M$341))))</f>
        <v>0</v>
      </c>
      <c r="BY54" s="253">
        <f>IF(Employee!$F$336&gt;A54,0,IF(Employee!$F$338&lt;A54,0,IF(Employee!$S$342&lt;Employee!$F$336,0,Employee!$M$342)))</f>
        <v>0</v>
      </c>
      <c r="BZ54" s="253">
        <f t="shared" si="12"/>
        <v>0</v>
      </c>
      <c r="CB54" s="253">
        <f>IF(Employee!$F$362&gt;A54,0,IF(Employee!$F$364&lt;A54,0,IF(Employee!$S$366&lt;=A54,0,IF(Employee!$S$365&lt;Employee!$F$362,0,Employee!$M$365))))</f>
        <v>0</v>
      </c>
      <c r="CC54" s="253">
        <f>IF(Employee!$F$362&gt;A54,0,IF(Employee!$F$364&lt;A54,0,IF(Employee!$S$367&lt;=A54,0,IF(Employee!$S$366&lt;Employee!$F$362,0,Employee!$M$366))))</f>
        <v>0</v>
      </c>
      <c r="CD54" s="253">
        <f>IF(Employee!$F$362&gt;A54,0,IF(Employee!$F$364&lt;A54,0,IF(Employee!$S$368&lt;=A54,0,IF(Employee!$S$367&lt;Employee!$F$362,0,Employee!$M$367))))</f>
        <v>0</v>
      </c>
      <c r="CE54" s="253">
        <f>IF(Employee!$F$362&gt;A54,0,IF(Employee!$F$364&lt;A54,0,IF(Employee!$S$368&lt;Employee!$F$362,0,Employee!$M$368)))</f>
        <v>0</v>
      </c>
      <c r="CF54" s="253">
        <f t="shared" si="13"/>
        <v>0</v>
      </c>
      <c r="CH54" s="253">
        <f>IF(Employee!$F$388&gt;A54,0,IF(Employee!$F$390&lt;A54,0,IF(Employee!$S$392&lt;=A54,0,IF(Employee!$S$391&lt;Employee!$F$388,0,Employee!$M$391))))</f>
        <v>0</v>
      </c>
      <c r="CI54" s="253">
        <f>IF(Employee!$F$388&gt;A54,0,IF(Employee!$F$390&lt;A54,0,IF(Employee!$S$393&lt;=A54,0,IF(Employee!$S$392&lt;Employee!$F$388,0,Employee!$M$392))))</f>
        <v>0</v>
      </c>
      <c r="CJ54" s="253">
        <f>IF(Employee!$F$388&gt;A54,0,IF(Employee!$F$390&lt;A54,0,IF(Employee!$S$394&lt;=A54,0,IF(Employee!$S$393&lt;Employee!$F$388,0,Employee!$M$393))))</f>
        <v>0</v>
      </c>
      <c r="CK54" s="253">
        <f>IF(Employee!$F$388&gt;A54,0,IF(Employee!$F$390&lt;A54,0,IF(Employee!$S$394&lt;Employee!$F$388,0,Employee!$M$394)))</f>
        <v>0</v>
      </c>
      <c r="CL54" s="253">
        <f t="shared" si="14"/>
        <v>0</v>
      </c>
      <c r="CN54" s="253">
        <f>IF(Employee!$F$414&gt;A54,0,IF(Employee!$F$416&lt;A54,0,IF(Employee!$S$418&lt;=A54,0,IF(Employee!$S$417&lt;Employee!$F$414,0,Employee!$M$417))))</f>
        <v>0</v>
      </c>
      <c r="CO54" s="253">
        <f>IF(Employee!$F$414&gt;A54,0,IF(Employee!$F$416&lt;A54,0,IF(Employee!$S$419&lt;=A54,0,IF(Employee!$S$418&lt;Employee!$F$414,0,Employee!$M$418))))</f>
        <v>0</v>
      </c>
      <c r="CP54" s="253">
        <f>IF(Employee!$F$414&gt;A54,0,IF(Employee!$F$416&lt;A54,0,IF(Employee!$S$420&lt;=A54,0,IF(Employee!$S$419&lt;Employee!$F$414,0,Employee!$M$419))))</f>
        <v>0</v>
      </c>
      <c r="CQ54" s="253">
        <f>IF(Employee!$F$414&gt;A54,0,IF(Employee!$F$416&lt;A54,0,IF(Employee!$S$420&lt;Employee!$F$414,0,Employee!$M$420)))</f>
        <v>0</v>
      </c>
      <c r="CR54" s="253">
        <f t="shared" si="15"/>
        <v>0</v>
      </c>
      <c r="CT54" s="253">
        <f>IF(Employee!$F$440&gt;A54,0,IF(Employee!$F$442&lt;A54,0,IF(Employee!$S$444&lt;=A54,0,IF(Employee!$S$443&lt;Employee!$F$440,0,Employee!$M$443))))</f>
        <v>0</v>
      </c>
      <c r="CU54" s="253">
        <f>IF(Employee!$F$440&gt;A54,0,IF(Employee!$F$442&lt;A54,0,IF(Employee!$S$445&lt;=A54,0,IF(Employee!$S$444&lt;Employee!$F$440,0,Employee!$M$444))))</f>
        <v>0</v>
      </c>
      <c r="CV54" s="253">
        <f>IF(Employee!$F$440&gt;A54,0,IF(Employee!$F$442&lt;A54,0,IF(Employee!$S$446&lt;=A54,0,IF(Employee!$S$445&lt;Employee!$F$440,0,Employee!$M$445))))</f>
        <v>0</v>
      </c>
      <c r="CW54" s="253">
        <f>IF(Employee!$F$440&gt;A54,0,IF(Employee!$F$442&lt;A54,0,IF(Employee!$S$446&lt;Employee!$F$440,0,Employee!$M$446)))</f>
        <v>0</v>
      </c>
      <c r="CX54" s="253">
        <f t="shared" si="16"/>
        <v>0</v>
      </c>
      <c r="CZ54" s="253">
        <f>IF(Employee!$F$466&gt;A54,0,IF(Employee!$F$468&lt;A54,0,IF(Employee!$S$470&lt;=A54,0,IF(Employee!$S$469&lt;Employee!$F$466,0,Employee!$M$469))))</f>
        <v>0</v>
      </c>
      <c r="DA54" s="253">
        <f>IF(Employee!$F$466&gt;A54,0,IF(Employee!$F$468&lt;A54,0,IF(Employee!$S$471&lt;=A54,0,IF(Employee!$S$470&lt;Employee!$F$466,0,Employee!$M$470))))</f>
        <v>0</v>
      </c>
      <c r="DB54" s="253">
        <f>IF(Employee!$F$466&gt;A54,0,IF(Employee!$F$468&lt;A54,0,IF(Employee!$S$472&lt;=A54,0,IF(Employee!$S$471&lt;Employee!$F$466,0,Employee!$M$471))))</f>
        <v>0</v>
      </c>
      <c r="DC54" s="253">
        <f>IF(Employee!$F$466&gt;A54,0,IF(Employee!$F$468&lt;A54,0,IF(Employee!$S$472&lt;Employee!$F$466,0,Employee!$M$472)))</f>
        <v>0</v>
      </c>
      <c r="DD54" s="253">
        <f t="shared" si="17"/>
        <v>0</v>
      </c>
      <c r="DF54" s="253">
        <f>IF(Employee!$F$492&gt;A54,0,IF(Employee!$F$494&lt;A54,0,IF(Employee!$S$496&lt;=A54,0,IF(Employee!$S$495&lt;Employee!$F$492,0,Employee!$M$495))))</f>
        <v>0</v>
      </c>
      <c r="DG54" s="253">
        <f>IF(Employee!$F$492&gt;A54,0,IF(Employee!$F$494&lt;A54,0,IF(Employee!$S$497&lt;=A54,0,IF(Employee!$S$496&lt;Employee!$F$492,0,Employee!$M$496))))</f>
        <v>0</v>
      </c>
      <c r="DH54" s="253">
        <f>IF(Employee!$F$492&gt;A54,0,IF(Employee!$F$494&lt;A54,0,IF(Employee!$S$498&lt;=A54,0,IF(Employee!$S$497&lt;Employee!$F$492,0,Employee!$M$497))))</f>
        <v>0</v>
      </c>
      <c r="DI54" s="253">
        <f>IF(Employee!$F$492&gt;A54,0,IF(Employee!$F$494&lt;A54,0,IF(Employee!$S$498&lt;Employee!$F$492,0,Employee!$M$498)))</f>
        <v>0</v>
      </c>
      <c r="DJ54" s="253">
        <f t="shared" si="18"/>
        <v>0</v>
      </c>
      <c r="DL54" s="253">
        <f>IF(Employee!$F$518&gt;A54,0,IF(Employee!$F$520&lt;A54,0,IF(Employee!$S$522&lt;=A54,0,IF(Employee!$S$521&lt;Employee!$F$518,0,Employee!$M$521))))</f>
        <v>0</v>
      </c>
      <c r="DM54" s="253">
        <f>IF(Employee!$F$518&gt;A54,0,IF(Employee!$F$520&lt;A54,0,IF(Employee!$S$523&lt;=A54,0,IF(Employee!$S$522&lt;Employee!$F$518,0,Employee!$M$522))))</f>
        <v>0</v>
      </c>
      <c r="DN54" s="253">
        <f>IF(Employee!$F$518&gt;A54,0,IF(Employee!$F$520&lt;A54,0,IF(Employee!$S$524&lt;=A54,0,IF(Employee!$S$523&lt;Employee!$F$518,0,Employee!$M$523))))</f>
        <v>0</v>
      </c>
      <c r="DO54" s="253">
        <f>IF(Employee!$F$518&gt;A54,0,IF(Employee!$F$520&lt;A54,0,IF(Employee!$S$524&lt;Employee!$F$518,0,Employee!$M$524)))</f>
        <v>0</v>
      </c>
      <c r="DP54" s="253">
        <f t="shared" si="19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55"/>
  <sheetViews>
    <sheetView workbookViewId="0">
      <pane ySplit="7" topLeftCell="A8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17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17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1</v>
      </c>
      <c r="F9" s="62"/>
      <c r="G9" s="62"/>
      <c r="H9" s="399" t="s">
        <v>105</v>
      </c>
      <c r="I9" s="400"/>
      <c r="J9" s="398"/>
      <c r="K9" s="401" t="s">
        <v>280</v>
      </c>
      <c r="L9" s="402"/>
      <c r="M9" s="403"/>
      <c r="N9" s="28"/>
      <c r="O9" s="405" t="s">
        <v>92</v>
      </c>
      <c r="P9" s="406"/>
      <c r="Q9" s="406"/>
      <c r="R9" s="407"/>
      <c r="S9" s="45"/>
      <c r="T9" s="128" t="s">
        <v>59</v>
      </c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240"/>
      <c r="H11" s="126">
        <v>0</v>
      </c>
      <c r="I11" s="117">
        <v>0</v>
      </c>
      <c r="J11" s="117">
        <v>0</v>
      </c>
      <c r="K11" s="118">
        <f t="shared" ref="K11:K19" si="2">I11*J11</f>
        <v>0</v>
      </c>
      <c r="L11" s="159">
        <v>0</v>
      </c>
      <c r="M11" s="232" t="str">
        <f t="shared" ref="M11:M19" si="3">IF(E11=" "," ",IF((H11+K11+L11)&gt;0,H11+K11+L11," "))</f>
        <v xml:space="preserve"> </v>
      </c>
      <c r="N11" s="235" t="str">
        <f>IF(M11=" "," ",IF(M11=0," ",IF(Employee!O$24="W1",AN11,AI11-0)))</f>
        <v xml:space="preserve"> </v>
      </c>
      <c r="O11" s="130" t="str">
        <f>IF(M11=" "," ",IF(M11=0," ",IF(Employee!P$17&gt;E$9,0,IF(C11="A",WNI!E3,IF(C11="B",WNI!F3,IF(C11="C",WNI!G3,IF(C11="J",WNI!H3," ")))))))</f>
        <v xml:space="preserve"> </v>
      </c>
      <c r="P11" s="119"/>
      <c r="Q11" s="236"/>
      <c r="R11" s="236" t="str">
        <f t="shared" ref="R11:R19" si="4">IF(M11=" "," ",IF(M11=0," ",M11-SUM(N11:Q11)))</f>
        <v xml:space="preserve"> </v>
      </c>
      <c r="S11" s="123"/>
      <c r="T11" s="120" t="str">
        <f>IF(M11=" "," ",IF(M11=0," ",WNI!I3))</f>
        <v xml:space="preserve"> </v>
      </c>
      <c r="U11" s="49"/>
      <c r="V11" s="60">
        <f>IF(Employee!H$34=E$9,Employee!D$34+SUM(M11)+0,SUM(M11)+0)</f>
        <v>0</v>
      </c>
      <c r="W11" s="60">
        <f>IF(Employee!H$34=E$9,Employee!D$35+SUM(N11)+0,SUM(N11)+0)</f>
        <v>0</v>
      </c>
      <c r="X11" s="60">
        <f t="shared" ref="X11:Y13" si="5">IF(O11=" ",0,O11)</f>
        <v>0</v>
      </c>
      <c r="Y11" s="60">
        <f t="shared" si="5"/>
        <v>0</v>
      </c>
      <c r="Z11" s="60">
        <f t="shared" ref="Z11:Z19" si="6">IF(Q11=" ",0,Q11)</f>
        <v>0</v>
      </c>
      <c r="AA11" s="60">
        <f t="shared" ref="AA11:AC19" si="7">IF(R11=" ",0,R11)</f>
        <v>0</v>
      </c>
      <c r="AB11" s="61"/>
      <c r="AC11" s="60">
        <f t="shared" si="7"/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240"/>
      <c r="H12" s="127">
        <v>0</v>
      </c>
      <c r="I12" s="121">
        <v>0</v>
      </c>
      <c r="J12" s="121">
        <v>0</v>
      </c>
      <c r="K12" s="122">
        <f t="shared" si="2"/>
        <v>0</v>
      </c>
      <c r="L12" s="160">
        <v>0</v>
      </c>
      <c r="M12" s="233" t="str">
        <f t="shared" si="3"/>
        <v xml:space="preserve"> </v>
      </c>
      <c r="N12" s="237" t="str">
        <f>IF(M12=" "," ",IF(M12=0," ",IF(Employee!O$50="W1",AN12,AI12-0)))</f>
        <v xml:space="preserve"> </v>
      </c>
      <c r="O12" s="132" t="str">
        <f>IF(M12=" "," ",IF(M12=0," ",IF(Employee!P$43&gt;E$9,0,IF(C12="A",WNI!E4,IF(C12="B",WNI!F4,IF(C12="C",WNI!G4,IF(C12="J",WNI!H4," ")))))))</f>
        <v xml:space="preserve"> </v>
      </c>
      <c r="P12" s="123"/>
      <c r="Q12" s="238"/>
      <c r="R12" s="238" t="str">
        <f t="shared" si="4"/>
        <v xml:space="preserve"> </v>
      </c>
      <c r="S12" s="123"/>
      <c r="T12" s="124" t="str">
        <f>IF(M12=" "," ",IF(M12=0," ",WNI!I4))</f>
        <v xml:space="preserve"> </v>
      </c>
      <c r="U12" s="49"/>
      <c r="V12" s="60">
        <f>IF(Employee!H$60=E$9,Employee!D$60+SUM(M12)+0,SUM(M12)+0)</f>
        <v>0</v>
      </c>
      <c r="W12" s="60">
        <f>IF(Employee!H$60=E$9,Employee!D$61+SUM(N12)+0,SUM(N12)+0)</f>
        <v>0</v>
      </c>
      <c r="X12" s="60">
        <f t="shared" si="5"/>
        <v>0</v>
      </c>
      <c r="Y12" s="60">
        <f t="shared" si="5"/>
        <v>0</v>
      </c>
      <c r="Z12" s="60">
        <f t="shared" si="6"/>
        <v>0</v>
      </c>
      <c r="AA12" s="60">
        <f t="shared" si="7"/>
        <v>0</v>
      </c>
      <c r="AB12" s="61"/>
      <c r="AC12" s="60">
        <f t="shared" si="7"/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8">IF(E12=" ",0,V12-AE12)</f>
        <v>0</v>
      </c>
      <c r="AG12" s="95">
        <f t="shared" ref="AG12:AG30" si="9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10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11">IF(E12=" ",0,SUM(M12)-AJ12)</f>
        <v>0</v>
      </c>
      <c r="AL12" s="95">
        <f t="shared" ref="AL12:AL30" si="12">AK12*AL$7</f>
        <v>0</v>
      </c>
      <c r="AM12" s="95">
        <f>IF(D12="D",AK12*AM$7,IF(AK12&gt;LOOKUP(1,HR!A:A,HR!B:B),(AK12-LOOKUP(1,HR!A:A,HR!B:B))*AH$7,0))</f>
        <v>0</v>
      </c>
      <c r="AN12" s="95">
        <f t="shared" ref="AN12:AN30" si="13">IF(AK12&lt;1,0,AL12+AM12)</f>
        <v>0</v>
      </c>
      <c r="AO12" s="99"/>
      <c r="AP12" s="62"/>
      <c r="AQ12" s="95">
        <f t="shared" ref="AQ12:AQ19" si="14">IF(G12="SSP",H12,0)</f>
        <v>0</v>
      </c>
      <c r="AR12" s="95">
        <f t="shared" ref="AR12:AR19" si="15">IF(G12="SMP",H12,0)</f>
        <v>0</v>
      </c>
      <c r="AS12" s="95">
        <f t="shared" ref="AS12:AS19" si="16">IF(G12="SPP",H12,0)</f>
        <v>0</v>
      </c>
      <c r="AT12" s="95">
        <f t="shared" ref="AT12:AT19" si="17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240"/>
      <c r="H13" s="127">
        <v>0</v>
      </c>
      <c r="I13" s="121">
        <v>0</v>
      </c>
      <c r="J13" s="121">
        <v>0</v>
      </c>
      <c r="K13" s="122">
        <f t="shared" si="2"/>
        <v>0</v>
      </c>
      <c r="L13" s="160">
        <v>0</v>
      </c>
      <c r="M13" s="233" t="str">
        <f t="shared" si="3"/>
        <v xml:space="preserve"> </v>
      </c>
      <c r="N13" s="237" t="str">
        <f>IF(M13=" "," ",IF(M13=0," ",IF(Employee!O$76="W1",AN13,AI13-0)))</f>
        <v xml:space="preserve"> </v>
      </c>
      <c r="O13" s="132" t="str">
        <f>IF(M13=" "," ",IF(M13=0," ",IF(Employee!P$69&gt;E$9,0,IF(C13="A",WNI!E5,IF(C13="B",WNI!F5,IF(C13="C",WNI!G5,IF(C13="J",WNI!H5," ")))))))</f>
        <v xml:space="preserve"> </v>
      </c>
      <c r="P13" s="123"/>
      <c r="Q13" s="238"/>
      <c r="R13" s="238" t="str">
        <f t="shared" si="4"/>
        <v xml:space="preserve"> </v>
      </c>
      <c r="S13" s="123"/>
      <c r="T13" s="124" t="str">
        <f>IF(M13=" "," ",IF(M13=0," ",WNI!I5))</f>
        <v xml:space="preserve"> </v>
      </c>
      <c r="U13" s="49"/>
      <c r="V13" s="60">
        <f>IF(Employee!H$86=E$9,Employee!D$86+SUM(M13)+0,SUM(M13)+0)</f>
        <v>0</v>
      </c>
      <c r="W13" s="60">
        <f>IF(Employee!H$86=E$9,Employee!D$87+SUM(N13)+0,SUM(N13)+0)</f>
        <v>0</v>
      </c>
      <c r="X13" s="60">
        <f t="shared" si="5"/>
        <v>0</v>
      </c>
      <c r="Y13" s="60">
        <f t="shared" si="5"/>
        <v>0</v>
      </c>
      <c r="Z13" s="60">
        <f t="shared" si="6"/>
        <v>0</v>
      </c>
      <c r="AA13" s="60">
        <f t="shared" si="7"/>
        <v>0</v>
      </c>
      <c r="AB13" s="61"/>
      <c r="AC13" s="60">
        <f t="shared" si="7"/>
        <v>0</v>
      </c>
      <c r="AD13" s="99"/>
      <c r="AE13" s="114">
        <f>IF(E13=" ",0,IF(D13="BR",0,IF(D13="D",0,IF(D13="NT",V13,LOOKUP(D13,Free!A:A,Free!B:B)*E$9/52))))</f>
        <v>0</v>
      </c>
      <c r="AF13" s="95">
        <f t="shared" si="8"/>
        <v>0</v>
      </c>
      <c r="AG13" s="95">
        <f t="shared" si="9"/>
        <v>0</v>
      </c>
      <c r="AH13" s="95">
        <f>IF(D13="D",AF13*AH$7,IF(AF13&gt;LOOKUP(E$9,HR!A:A,HR!B:B),(AF13-LOOKUP(E$9,HR!A:A,HR!B:B))*AH$7,0))</f>
        <v>0</v>
      </c>
      <c r="AI13" s="95">
        <f t="shared" si="10"/>
        <v>0</v>
      </c>
      <c r="AJ13" s="95">
        <f>IF(E13=" ",0,IF(D13="BR",0,IF(D13="D",0,IF(D13="NT",M13,LOOKUP(D13,Free!A:A,Free!B:B)*1/52))))</f>
        <v>0</v>
      </c>
      <c r="AK13" s="95">
        <f t="shared" si="11"/>
        <v>0</v>
      </c>
      <c r="AL13" s="95">
        <f t="shared" si="12"/>
        <v>0</v>
      </c>
      <c r="AM13" s="95">
        <f>IF(D13="D",AK13*AM$7,IF(AK13&gt;LOOKUP(1,HR!A:A,HR!B:B),(AK13-LOOKUP(1,HR!A:A,HR!B:B))*AH$7,0))</f>
        <v>0</v>
      </c>
      <c r="AN13" s="95">
        <f t="shared" si="13"/>
        <v>0</v>
      </c>
      <c r="AO13" s="99"/>
      <c r="AP13" s="62"/>
      <c r="AQ13" s="95">
        <f t="shared" si="14"/>
        <v>0</v>
      </c>
      <c r="AR13" s="95">
        <f t="shared" si="15"/>
        <v>0</v>
      </c>
      <c r="AS13" s="95">
        <f t="shared" si="16"/>
        <v>0</v>
      </c>
      <c r="AT13" s="95">
        <f t="shared" si="17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240"/>
      <c r="H14" s="127">
        <v>0</v>
      </c>
      <c r="I14" s="121">
        <v>0</v>
      </c>
      <c r="J14" s="121">
        <v>0</v>
      </c>
      <c r="K14" s="122">
        <f t="shared" si="2"/>
        <v>0</v>
      </c>
      <c r="L14" s="160">
        <v>0</v>
      </c>
      <c r="M14" s="233" t="str">
        <f t="shared" si="3"/>
        <v xml:space="preserve"> </v>
      </c>
      <c r="N14" s="237" t="str">
        <f>IF(M14=" "," ",IF(M14=0," ",IF(Employee!O$102="W1",AN14,AI14-0)))</f>
        <v xml:space="preserve"> </v>
      </c>
      <c r="O14" s="132" t="str">
        <f>IF(M14=" "," ",IF(M14=0," ",IF(Employee!P$95&gt;E$9,0,IF(C14="A",WNI!E6,IF(C14="B",WNI!F6,IF(C14="C",WNI!G6,IF(C14="J",WNI!H6," ")))))))</f>
        <v xml:space="preserve"> </v>
      </c>
      <c r="P14" s="123"/>
      <c r="Q14" s="238"/>
      <c r="R14" s="238" t="str">
        <f t="shared" si="4"/>
        <v xml:space="preserve"> </v>
      </c>
      <c r="S14" s="123"/>
      <c r="T14" s="124" t="str">
        <f>IF(M14=" "," ",IF(M14=0," ",WNI!I6))</f>
        <v xml:space="preserve"> </v>
      </c>
      <c r="U14" s="49"/>
      <c r="V14" s="60">
        <f>IF(Employee!H$112=E$9,Employee!D$112+SUM(M14)+0,SUM(M14)+0)</f>
        <v>0</v>
      </c>
      <c r="W14" s="60">
        <f>IF(Employee!H$112=E$9,Employee!D$113+SUM(N14)+0,SUM(N14)+0)</f>
        <v>0</v>
      </c>
      <c r="X14" s="60">
        <f t="shared" ref="X14:X19" si="18">IF(O14=" ",0,O14)</f>
        <v>0</v>
      </c>
      <c r="Y14" s="60">
        <f t="shared" ref="Y14:Y19" si="19">IF(P14=" ",0,P14)</f>
        <v>0</v>
      </c>
      <c r="Z14" s="60">
        <f t="shared" si="6"/>
        <v>0</v>
      </c>
      <c r="AA14" s="60">
        <f t="shared" si="7"/>
        <v>0</v>
      </c>
      <c r="AB14" s="61"/>
      <c r="AC14" s="60">
        <f t="shared" si="7"/>
        <v>0</v>
      </c>
      <c r="AD14" s="99"/>
      <c r="AE14" s="114">
        <f>IF(E14=" ",0,IF(D14="BR",0,IF(D14="D",0,IF(D14="NT",V14,LOOKUP(D14,Free!A:A,Free!B:B)*E$9/52))))</f>
        <v>0</v>
      </c>
      <c r="AF14" s="95">
        <f t="shared" si="8"/>
        <v>0</v>
      </c>
      <c r="AG14" s="95">
        <f t="shared" si="9"/>
        <v>0</v>
      </c>
      <c r="AH14" s="95">
        <f>IF(D14="D",AF14*AH$7,IF(AF14&gt;LOOKUP(E$9,HR!A:A,HR!B:B),(AF14-LOOKUP(E$9,HR!A:A,HR!B:B))*AH$7,0))</f>
        <v>0</v>
      </c>
      <c r="AI14" s="95">
        <f t="shared" si="10"/>
        <v>0</v>
      </c>
      <c r="AJ14" s="95">
        <f>IF(E14=" ",0,IF(D14="BR",0,IF(D14="D",0,IF(D14="NT",M14,LOOKUP(D14,Free!A:A,Free!B:B)*1/52))))</f>
        <v>0</v>
      </c>
      <c r="AK14" s="95">
        <f t="shared" si="11"/>
        <v>0</v>
      </c>
      <c r="AL14" s="95">
        <f t="shared" si="12"/>
        <v>0</v>
      </c>
      <c r="AM14" s="95">
        <f>IF(D14="D",AK14*AM$7,IF(AK14&gt;LOOKUP(1,HR!A:A,HR!B:B),(AK14-LOOKUP(1,HR!A:A,HR!B:B))*AH$7,0))</f>
        <v>0</v>
      </c>
      <c r="AN14" s="95">
        <f t="shared" si="13"/>
        <v>0</v>
      </c>
      <c r="AO14" s="99"/>
      <c r="AP14" s="62"/>
      <c r="AQ14" s="95">
        <f t="shared" si="14"/>
        <v>0</v>
      </c>
      <c r="AR14" s="95">
        <f t="shared" si="15"/>
        <v>0</v>
      </c>
      <c r="AS14" s="95">
        <f t="shared" si="16"/>
        <v>0</v>
      </c>
      <c r="AT14" s="95">
        <f t="shared" si="17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240"/>
      <c r="H15" s="127">
        <v>0</v>
      </c>
      <c r="I15" s="121">
        <v>0</v>
      </c>
      <c r="J15" s="121">
        <v>0</v>
      </c>
      <c r="K15" s="122">
        <f t="shared" si="2"/>
        <v>0</v>
      </c>
      <c r="L15" s="160">
        <v>0</v>
      </c>
      <c r="M15" s="233" t="str">
        <f t="shared" si="3"/>
        <v xml:space="preserve"> </v>
      </c>
      <c r="N15" s="237" t="str">
        <f>IF(M15=" "," ",IF(M15=0," ",IF(Employee!O$128="W1",AN15,AI15-0)))</f>
        <v xml:space="preserve"> </v>
      </c>
      <c r="O15" s="132" t="str">
        <f>IF(M15=" "," ",IF(M15=0," ",IF(Employee!P$121&gt;E$9,0,IF(C15="A",WNI!E7,IF(C15="B",WNI!F7,IF(C15="C",WNI!G7,IF(C15="J",WNI!H7," ")))))))</f>
        <v xml:space="preserve"> </v>
      </c>
      <c r="P15" s="123"/>
      <c r="Q15" s="238"/>
      <c r="R15" s="238" t="str">
        <f t="shared" si="4"/>
        <v xml:space="preserve"> </v>
      </c>
      <c r="S15" s="123"/>
      <c r="T15" s="124" t="str">
        <f>IF(M15=" "," ",IF(M15=0," ",WNI!I7))</f>
        <v xml:space="preserve"> </v>
      </c>
      <c r="U15" s="49"/>
      <c r="V15" s="60">
        <f>IF(Employee!H$138=E$9,Employee!D$138+SUM(M15)+0,SUM(M15)+0)</f>
        <v>0</v>
      </c>
      <c r="W15" s="60">
        <f>IF(Employee!H$138=E$9,Employee!D$139+SUM(N15)+0,SUM(N15)+0)</f>
        <v>0</v>
      </c>
      <c r="X15" s="60">
        <f t="shared" si="18"/>
        <v>0</v>
      </c>
      <c r="Y15" s="60">
        <f t="shared" si="19"/>
        <v>0</v>
      </c>
      <c r="Z15" s="60">
        <f t="shared" si="6"/>
        <v>0</v>
      </c>
      <c r="AA15" s="60">
        <f t="shared" si="7"/>
        <v>0</v>
      </c>
      <c r="AB15" s="61"/>
      <c r="AC15" s="60">
        <f t="shared" si="7"/>
        <v>0</v>
      </c>
      <c r="AD15" s="99"/>
      <c r="AE15" s="114">
        <f>IF(E15=" ",0,IF(D15="BR",0,IF(D15="D",0,IF(D15="NT",V15,LOOKUP(D15,Free!A:A,Free!B:B)*E$9/52))))</f>
        <v>0</v>
      </c>
      <c r="AF15" s="95">
        <f t="shared" si="8"/>
        <v>0</v>
      </c>
      <c r="AG15" s="95">
        <f t="shared" si="9"/>
        <v>0</v>
      </c>
      <c r="AH15" s="95">
        <f>IF(D15="D",AF15*AH$7,IF(AF15&gt;LOOKUP(E$9,HR!A:A,HR!B:B),(AF15-LOOKUP(E$9,HR!A:A,HR!B:B))*AH$7,0))</f>
        <v>0</v>
      </c>
      <c r="AI15" s="95">
        <f t="shared" si="10"/>
        <v>0</v>
      </c>
      <c r="AJ15" s="95">
        <f>IF(E15=" ",0,IF(D15="BR",0,IF(D15="D",0,IF(D15="NT",M15,LOOKUP(D15,Free!A:A,Free!B:B)*1/52))))</f>
        <v>0</v>
      </c>
      <c r="AK15" s="95">
        <f t="shared" si="11"/>
        <v>0</v>
      </c>
      <c r="AL15" s="95">
        <f t="shared" si="12"/>
        <v>0</v>
      </c>
      <c r="AM15" s="95">
        <f>IF(D15="D",AK15*AM$7,IF(AK15&gt;LOOKUP(1,HR!A:A,HR!B:B),(AK15-LOOKUP(1,HR!A:A,HR!B:B))*AH$7,0))</f>
        <v>0</v>
      </c>
      <c r="AN15" s="95">
        <f t="shared" si="13"/>
        <v>0</v>
      </c>
      <c r="AO15" s="99"/>
      <c r="AP15" s="62"/>
      <c r="AQ15" s="95">
        <f t="shared" si="14"/>
        <v>0</v>
      </c>
      <c r="AR15" s="95">
        <f t="shared" si="15"/>
        <v>0</v>
      </c>
      <c r="AS15" s="95">
        <f t="shared" si="16"/>
        <v>0</v>
      </c>
      <c r="AT15" s="95">
        <f t="shared" si="17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240"/>
      <c r="H16" s="127">
        <v>0</v>
      </c>
      <c r="I16" s="121">
        <v>0</v>
      </c>
      <c r="J16" s="121">
        <v>0</v>
      </c>
      <c r="K16" s="122">
        <f t="shared" si="2"/>
        <v>0</v>
      </c>
      <c r="L16" s="160">
        <v>0</v>
      </c>
      <c r="M16" s="233" t="str">
        <f t="shared" si="3"/>
        <v xml:space="preserve"> </v>
      </c>
      <c r="N16" s="237" t="str">
        <f>IF(M16=" "," ",IF(M16=0," ",IF(Employee!O$154="W1",AN16,AI16-0)))</f>
        <v xml:space="preserve"> </v>
      </c>
      <c r="O16" s="132" t="str">
        <f>IF(M16=" "," ",IF(M16=0," ",IF(Employee!P$147&gt;E$9,0,IF(C16="A",WNI!E8,IF(C16="B",WNI!F8,IF(C16="C",WNI!G8,IF(C16="J",WNI!H8," ")))))))</f>
        <v xml:space="preserve"> </v>
      </c>
      <c r="P16" s="123"/>
      <c r="Q16" s="238"/>
      <c r="R16" s="238" t="str">
        <f t="shared" si="4"/>
        <v xml:space="preserve"> </v>
      </c>
      <c r="S16" s="123"/>
      <c r="T16" s="124" t="str">
        <f>IF(M16=" "," ",IF(M16=0," ",WNI!I8))</f>
        <v xml:space="preserve"> </v>
      </c>
      <c r="U16" s="49"/>
      <c r="V16" s="60">
        <f>IF(Employee!H$164=E$9,Employee!D$164+SUM(M16)+0,SUM(M16)+0)</f>
        <v>0</v>
      </c>
      <c r="W16" s="60">
        <f>IF(Employee!H$164=E$9,Employee!D$165+SUM(N16)+0,SUM(N16)+0)</f>
        <v>0</v>
      </c>
      <c r="X16" s="60">
        <f t="shared" si="18"/>
        <v>0</v>
      </c>
      <c r="Y16" s="60">
        <f t="shared" si="19"/>
        <v>0</v>
      </c>
      <c r="Z16" s="60">
        <f t="shared" si="6"/>
        <v>0</v>
      </c>
      <c r="AA16" s="60">
        <f t="shared" si="7"/>
        <v>0</v>
      </c>
      <c r="AB16" s="61"/>
      <c r="AC16" s="60">
        <f t="shared" si="7"/>
        <v>0</v>
      </c>
      <c r="AD16" s="99"/>
      <c r="AE16" s="114">
        <f>IF(E16=" ",0,IF(D16="BR",0,IF(D16="D",0,IF(D16="NT",V16,LOOKUP(D16,Free!A:A,Free!B:B)*E$9/52))))</f>
        <v>0</v>
      </c>
      <c r="AF16" s="95">
        <f t="shared" si="8"/>
        <v>0</v>
      </c>
      <c r="AG16" s="95">
        <f t="shared" si="9"/>
        <v>0</v>
      </c>
      <c r="AH16" s="95">
        <f>IF(D16="D",AF16*AH$7,IF(AF16&gt;LOOKUP(E$9,HR!A:A,HR!B:B),(AF16-LOOKUP(E$9,HR!A:A,HR!B:B))*AH$7,0))</f>
        <v>0</v>
      </c>
      <c r="AI16" s="95">
        <f t="shared" si="10"/>
        <v>0</v>
      </c>
      <c r="AJ16" s="95">
        <f>IF(E16=" ",0,IF(D16="BR",0,IF(D16="D",0,IF(D16="NT",M16,LOOKUP(D16,Free!A:A,Free!B:B)*1/52))))</f>
        <v>0</v>
      </c>
      <c r="AK16" s="95">
        <f t="shared" si="11"/>
        <v>0</v>
      </c>
      <c r="AL16" s="95">
        <f t="shared" si="12"/>
        <v>0</v>
      </c>
      <c r="AM16" s="95">
        <f>IF(D16="D",AK16*AM$7,IF(AK16&gt;LOOKUP(1,HR!A:A,HR!B:B),(AK16-LOOKUP(1,HR!A:A,HR!B:B))*AH$7,0))</f>
        <v>0</v>
      </c>
      <c r="AN16" s="95">
        <f t="shared" si="13"/>
        <v>0</v>
      </c>
      <c r="AO16" s="99"/>
      <c r="AP16" s="62"/>
      <c r="AQ16" s="95">
        <f t="shared" si="14"/>
        <v>0</v>
      </c>
      <c r="AR16" s="95">
        <f t="shared" si="15"/>
        <v>0</v>
      </c>
      <c r="AS16" s="95">
        <f t="shared" si="16"/>
        <v>0</v>
      </c>
      <c r="AT16" s="95">
        <f t="shared" si="17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240"/>
      <c r="H17" s="127">
        <v>0</v>
      </c>
      <c r="I17" s="121">
        <v>0</v>
      </c>
      <c r="J17" s="121">
        <v>0</v>
      </c>
      <c r="K17" s="122">
        <f t="shared" si="2"/>
        <v>0</v>
      </c>
      <c r="L17" s="160">
        <v>0</v>
      </c>
      <c r="M17" s="233" t="str">
        <f t="shared" si="3"/>
        <v xml:space="preserve"> </v>
      </c>
      <c r="N17" s="237" t="str">
        <f>IF(M17=" "," ",IF(M17=0," ",IF(Employee!O$180="W1",AN17,AI17-0)))</f>
        <v xml:space="preserve"> </v>
      </c>
      <c r="O17" s="132" t="str">
        <f>IF(M17=" "," ",IF(M17=0," ",IF(Employee!P$173&gt;E$9,0,IF(C17="A",WNI!E9,IF(C17="B",WNI!F9,IF(C17="C",WNI!G9,IF(C17="J",WNI!H9," ")))))))</f>
        <v xml:space="preserve"> </v>
      </c>
      <c r="P17" s="123"/>
      <c r="Q17" s="238"/>
      <c r="R17" s="238" t="str">
        <f t="shared" si="4"/>
        <v xml:space="preserve"> </v>
      </c>
      <c r="S17" s="123"/>
      <c r="T17" s="124" t="str">
        <f>IF(M17=" "," ",IF(M17=0," ",WNI!I9))</f>
        <v xml:space="preserve"> </v>
      </c>
      <c r="U17" s="49"/>
      <c r="V17" s="60">
        <f>IF(Employee!H$190=E$9,Employee!D$190+SUM(M17)+0,SUM(M17)+0)</f>
        <v>0</v>
      </c>
      <c r="W17" s="60">
        <f>IF(Employee!H$190=E$9,Employee!D$191+SUM(N17)+0,SUM(N17)+0)</f>
        <v>0</v>
      </c>
      <c r="X17" s="60">
        <f t="shared" si="18"/>
        <v>0</v>
      </c>
      <c r="Y17" s="60">
        <f t="shared" si="19"/>
        <v>0</v>
      </c>
      <c r="Z17" s="60">
        <f t="shared" si="6"/>
        <v>0</v>
      </c>
      <c r="AA17" s="60">
        <f t="shared" si="7"/>
        <v>0</v>
      </c>
      <c r="AB17" s="61"/>
      <c r="AC17" s="60">
        <f t="shared" si="7"/>
        <v>0</v>
      </c>
      <c r="AD17" s="99"/>
      <c r="AE17" s="114">
        <f>IF(E17=" ",0,IF(D17="BR",0,IF(D17="D",0,IF(D17="NT",V17,LOOKUP(D17,Free!A:A,Free!B:B)*E$9/52))))</f>
        <v>0</v>
      </c>
      <c r="AF17" s="95">
        <f t="shared" si="8"/>
        <v>0</v>
      </c>
      <c r="AG17" s="95">
        <f t="shared" si="9"/>
        <v>0</v>
      </c>
      <c r="AH17" s="95">
        <f>IF(D17="D",AF17*AH$7,IF(AF17&gt;LOOKUP(E$9,HR!A:A,HR!B:B),(AF17-LOOKUP(E$9,HR!A:A,HR!B:B))*AH$7,0))</f>
        <v>0</v>
      </c>
      <c r="AI17" s="95">
        <f t="shared" si="10"/>
        <v>0</v>
      </c>
      <c r="AJ17" s="95">
        <f>IF(E17=" ",0,IF(D17="BR",0,IF(D17="D",0,IF(D17="NT",M17,LOOKUP(D17,Free!A:A,Free!B:B)*1/52))))</f>
        <v>0</v>
      </c>
      <c r="AK17" s="95">
        <f t="shared" si="11"/>
        <v>0</v>
      </c>
      <c r="AL17" s="95">
        <f t="shared" si="12"/>
        <v>0</v>
      </c>
      <c r="AM17" s="95">
        <f>IF(D17="D",AK17*AM$7,IF(AK17&gt;LOOKUP(1,HR!A:A,HR!B:B),(AK17-LOOKUP(1,HR!A:A,HR!B:B))*AH$7,0))</f>
        <v>0</v>
      </c>
      <c r="AN17" s="95">
        <f t="shared" si="13"/>
        <v>0</v>
      </c>
      <c r="AO17" s="99"/>
      <c r="AP17" s="62"/>
      <c r="AQ17" s="95">
        <f t="shared" si="14"/>
        <v>0</v>
      </c>
      <c r="AR17" s="95">
        <f t="shared" si="15"/>
        <v>0</v>
      </c>
      <c r="AS17" s="95">
        <f t="shared" si="16"/>
        <v>0</v>
      </c>
      <c r="AT17" s="95">
        <f t="shared" si="17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240"/>
      <c r="H18" s="127">
        <v>0</v>
      </c>
      <c r="I18" s="121">
        <v>0</v>
      </c>
      <c r="J18" s="121">
        <v>0</v>
      </c>
      <c r="K18" s="122">
        <f t="shared" si="2"/>
        <v>0</v>
      </c>
      <c r="L18" s="160">
        <v>0</v>
      </c>
      <c r="M18" s="233" t="str">
        <f t="shared" si="3"/>
        <v xml:space="preserve"> </v>
      </c>
      <c r="N18" s="237" t="str">
        <f>IF(M18=" "," ",IF(M18=0," ",IF(Employee!O$206="W1",AN18,AI18-0)))</f>
        <v xml:space="preserve"> </v>
      </c>
      <c r="O18" s="132" t="str">
        <f>IF(M18=" "," ",IF(M18=0," ",IF(Employee!P$199&gt;E$9,0,IF(C18="A",WNI!E10,IF(C18="B",WNI!F10,IF(C18="C",WNI!G10,IF(C18="J",WNI!H10," ")))))))</f>
        <v xml:space="preserve"> </v>
      </c>
      <c r="P18" s="123"/>
      <c r="Q18" s="238"/>
      <c r="R18" s="238" t="str">
        <f t="shared" si="4"/>
        <v xml:space="preserve"> </v>
      </c>
      <c r="S18" s="123"/>
      <c r="T18" s="124" t="str">
        <f>IF(M18=" "," ",IF(M18=0," ",WNI!I10))</f>
        <v xml:space="preserve"> </v>
      </c>
      <c r="U18" s="49"/>
      <c r="V18" s="60">
        <f>IF(Employee!H$216=E$9,Employee!D$216+SUM(M18)+0,SUM(M18)+0)</f>
        <v>0</v>
      </c>
      <c r="W18" s="60">
        <f>IF(Employee!H$216=E$9,Employee!D$217+SUM(N18)+0,SUM(N18)+0)</f>
        <v>0</v>
      </c>
      <c r="X18" s="60">
        <f t="shared" si="18"/>
        <v>0</v>
      </c>
      <c r="Y18" s="60">
        <f t="shared" si="19"/>
        <v>0</v>
      </c>
      <c r="Z18" s="60">
        <f t="shared" si="6"/>
        <v>0</v>
      </c>
      <c r="AA18" s="60">
        <f t="shared" si="7"/>
        <v>0</v>
      </c>
      <c r="AB18" s="61"/>
      <c r="AC18" s="60">
        <f t="shared" si="7"/>
        <v>0</v>
      </c>
      <c r="AD18" s="99"/>
      <c r="AE18" s="114">
        <f>IF(E18=" ",0,IF(D18="BR",0,IF(D18="D",0,IF(D18="NT",V18,LOOKUP(D18,Free!A:A,Free!B:B)*E$9/52))))</f>
        <v>0</v>
      </c>
      <c r="AF18" s="95">
        <f t="shared" si="8"/>
        <v>0</v>
      </c>
      <c r="AG18" s="95">
        <f t="shared" si="9"/>
        <v>0</v>
      </c>
      <c r="AH18" s="95">
        <f>IF(D18="D",AF18*AH$7,IF(AF18&gt;LOOKUP(E$9,HR!A:A,HR!B:B),(AF18-LOOKUP(E$9,HR!A:A,HR!B:B))*AH$7,0))</f>
        <v>0</v>
      </c>
      <c r="AI18" s="95">
        <f t="shared" si="10"/>
        <v>0</v>
      </c>
      <c r="AJ18" s="95">
        <f>IF(E18=" ",0,IF(D18="BR",0,IF(D18="D",0,IF(D18="NT",M18,LOOKUP(D18,Free!A:A,Free!B:B)*1/52))))</f>
        <v>0</v>
      </c>
      <c r="AK18" s="95">
        <f t="shared" si="11"/>
        <v>0</v>
      </c>
      <c r="AL18" s="95">
        <f t="shared" si="12"/>
        <v>0</v>
      </c>
      <c r="AM18" s="95">
        <f>IF(D18="D",AK18*AM$7,IF(AK18&gt;LOOKUP(1,HR!A:A,HR!B:B),(AK18-LOOKUP(1,HR!A:A,HR!B:B))*AH$7,0))</f>
        <v>0</v>
      </c>
      <c r="AN18" s="95">
        <f t="shared" si="13"/>
        <v>0</v>
      </c>
      <c r="AO18" s="99"/>
      <c r="AP18" s="62"/>
      <c r="AQ18" s="95">
        <f t="shared" si="14"/>
        <v>0</v>
      </c>
      <c r="AR18" s="95">
        <f t="shared" si="15"/>
        <v>0</v>
      </c>
      <c r="AS18" s="95">
        <f t="shared" si="16"/>
        <v>0</v>
      </c>
      <c r="AT18" s="95">
        <f t="shared" si="17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240"/>
      <c r="H19" s="127">
        <v>0</v>
      </c>
      <c r="I19" s="121">
        <v>0</v>
      </c>
      <c r="J19" s="121">
        <v>0</v>
      </c>
      <c r="K19" s="122">
        <f t="shared" si="2"/>
        <v>0</v>
      </c>
      <c r="L19" s="160">
        <v>0</v>
      </c>
      <c r="M19" s="233" t="str">
        <f t="shared" si="3"/>
        <v xml:space="preserve"> </v>
      </c>
      <c r="N19" s="237" t="str">
        <f>IF(M19=" "," ",IF(M19=0," ",IF(Employee!O$232="W1",AN19,AI19-0)))</f>
        <v xml:space="preserve"> </v>
      </c>
      <c r="O19" s="132" t="str">
        <f>IF(M19=" "," ",IF(M19=0," ",IF(Employee!P$225&gt;E$9,0,IF(C19="A",WNI!E11,IF(C19="B",WNI!F11,IF(C19="C",WNI!G11,IF(C19="J",WNI!H11," ")))))))</f>
        <v xml:space="preserve"> </v>
      </c>
      <c r="P19" s="123"/>
      <c r="Q19" s="238"/>
      <c r="R19" s="238" t="str">
        <f t="shared" si="4"/>
        <v xml:space="preserve"> </v>
      </c>
      <c r="S19" s="123"/>
      <c r="T19" s="124" t="str">
        <f>IF(M19=" "," ",IF(M19=0," ",WNI!I11))</f>
        <v xml:space="preserve"> </v>
      </c>
      <c r="U19" s="49"/>
      <c r="V19" s="60">
        <f>IF(Employee!H$242=E$9,Employee!D$242+SUM(M19)+0,SUM(M19)+0)</f>
        <v>0</v>
      </c>
      <c r="W19" s="60">
        <f>IF(Employee!H$242=E$9,Employee!D$243+SUM(N19)+0,SUM(N19)+0)</f>
        <v>0</v>
      </c>
      <c r="X19" s="60">
        <f t="shared" si="18"/>
        <v>0</v>
      </c>
      <c r="Y19" s="60">
        <f t="shared" si="19"/>
        <v>0</v>
      </c>
      <c r="Z19" s="60">
        <f t="shared" si="6"/>
        <v>0</v>
      </c>
      <c r="AA19" s="60">
        <f t="shared" si="7"/>
        <v>0</v>
      </c>
      <c r="AB19" s="61"/>
      <c r="AC19" s="60">
        <f t="shared" si="7"/>
        <v>0</v>
      </c>
      <c r="AD19" s="99"/>
      <c r="AE19" s="114">
        <f>IF(E19=" ",0,IF(D19="BR",0,IF(D19="D",0,IF(D19="NT",V19,LOOKUP(D19,Free!A:A,Free!B:B)*E$9/52))))</f>
        <v>0</v>
      </c>
      <c r="AF19" s="95">
        <f t="shared" si="8"/>
        <v>0</v>
      </c>
      <c r="AG19" s="95">
        <f t="shared" si="9"/>
        <v>0</v>
      </c>
      <c r="AH19" s="95">
        <f>IF(D19="D",AF19*AH$7,IF(AF19&gt;LOOKUP(E$9,HR!A:A,HR!B:B),(AF19-LOOKUP(E$9,HR!A:A,HR!B:B))*AH$7,0))</f>
        <v>0</v>
      </c>
      <c r="AI19" s="95">
        <f t="shared" si="10"/>
        <v>0</v>
      </c>
      <c r="AJ19" s="95">
        <f>IF(E19=" ",0,IF(D19="BR",0,IF(D19="D",0,IF(D19="NT",M19,LOOKUP(D19,Free!A:A,Free!B:B)*1/52))))</f>
        <v>0</v>
      </c>
      <c r="AK19" s="95">
        <f t="shared" si="11"/>
        <v>0</v>
      </c>
      <c r="AL19" s="95">
        <f t="shared" si="12"/>
        <v>0</v>
      </c>
      <c r="AM19" s="95">
        <f>IF(D19="D",AK19*AM$7,IF(AK19&gt;LOOKUP(1,HR!A:A,HR!B:B),(AK19-LOOKUP(1,HR!A:A,HR!B:B))*AH$7,0))</f>
        <v>0</v>
      </c>
      <c r="AN19" s="95">
        <f t="shared" si="13"/>
        <v>0</v>
      </c>
      <c r="AO19" s="99"/>
      <c r="AP19" s="62"/>
      <c r="AQ19" s="95">
        <f t="shared" si="14"/>
        <v>0</v>
      </c>
      <c r="AR19" s="95">
        <f t="shared" si="15"/>
        <v>0</v>
      </c>
      <c r="AS19" s="95">
        <f t="shared" si="16"/>
        <v>0</v>
      </c>
      <c r="AT19" s="95">
        <f t="shared" si="17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241"/>
      <c r="H20" s="127">
        <v>0</v>
      </c>
      <c r="I20" s="121">
        <v>0</v>
      </c>
      <c r="J20" s="121">
        <v>0</v>
      </c>
      <c r="K20" s="122">
        <f>I20*J20</f>
        <v>0</v>
      </c>
      <c r="L20" s="160">
        <v>0</v>
      </c>
      <c r="M20" s="233" t="str">
        <f>IF(E20=" "," ",IF((H20+K20+L20)&gt;0,H20+K20+L20," "))</f>
        <v xml:space="preserve"> </v>
      </c>
      <c r="N20" s="237" t="str">
        <f>IF(M20=" "," ",IF(M20=0," ",IF(Employee!O$258="W1",AN20,AI20-0)))</f>
        <v xml:space="preserve"> </v>
      </c>
      <c r="O20" s="132" t="str">
        <f>IF(M20=" "," ",IF(M20=0," ",IF(Employee!P$251&gt;E$9,0,IF(C20="A",WNI!E12,IF(C20="B",WNI!F12,IF(C20="C",WNI!G12,IF(C20="J",WNI!H12,"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",WNI!I12))</f>
        <v xml:space="preserve"> </v>
      </c>
      <c r="U20" s="49"/>
      <c r="V20" s="60">
        <f>IF(Employee!H$268=E$9,Employee!D$268+SUM(M20)+0,SUM(M20)+0)</f>
        <v>0</v>
      </c>
      <c r="W20" s="60">
        <f>IF(Employee!H$268=E$9,Employee!D$269+SUM(N20)+0,SUM(N20)+0)</f>
        <v>0</v>
      </c>
      <c r="X20" s="60">
        <f>IF(O20=" ",0,O20)</f>
        <v>0</v>
      </c>
      <c r="Y20" s="60">
        <f>IF(P20=" ",0,P20)</f>
        <v>0</v>
      </c>
      <c r="Z20" s="60">
        <f>IF(Q20=" ",0,Q20)</f>
        <v>0</v>
      </c>
      <c r="AA20" s="60">
        <f>IF(R20=" ",0,R20)</f>
        <v>0</v>
      </c>
      <c r="AB20" s="61"/>
      <c r="AC20" s="60">
        <f>IF(T20=" ",0,T20)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8"/>
        <v>0</v>
      </c>
      <c r="AG20" s="95">
        <f t="shared" si="9"/>
        <v>0</v>
      </c>
      <c r="AH20" s="95">
        <f>IF(D20="D",AF20*AH$7,IF(AF20&gt;LOOKUP(E$9,HR!A:A,HR!B:B),(AF20-LOOKUP(E$9,HR!A:A,HR!B:B))*AH$7,0))</f>
        <v>0</v>
      </c>
      <c r="AI20" s="95">
        <f t="shared" si="10"/>
        <v>0</v>
      </c>
      <c r="AJ20" s="95">
        <f>IF(E20=" ",0,IF(D20="BR",0,IF(D20="D",0,IF(D20="NT",M20,LOOKUP(D20,Free!A:A,Free!B:B)*1/52))))</f>
        <v>0</v>
      </c>
      <c r="AK20" s="95">
        <f t="shared" si="11"/>
        <v>0</v>
      </c>
      <c r="AL20" s="95">
        <f t="shared" si="12"/>
        <v>0</v>
      </c>
      <c r="AM20" s="95">
        <f>IF(D20="D",AK20*AM$7,IF(AK20&gt;LOOKUP(1,HR!A:A,HR!B:B),(AK20-LOOKUP(1,HR!A:A,HR!B:B))*AH$7,0))</f>
        <v>0</v>
      </c>
      <c r="AN20" s="95">
        <f t="shared" si="13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241"/>
      <c r="H21" s="127">
        <v>0</v>
      </c>
      <c r="I21" s="121">
        <v>0</v>
      </c>
      <c r="J21" s="121">
        <v>0</v>
      </c>
      <c r="K21" s="122">
        <f t="shared" ref="K21:K30" si="20">I21*J21</f>
        <v>0</v>
      </c>
      <c r="L21" s="160">
        <v>0</v>
      </c>
      <c r="M21" s="233" t="str">
        <f t="shared" ref="M21:M30" si="21">IF(E21=" "," ",IF((H21+K21+L21)&gt;0,H21+K21+L21," "))</f>
        <v xml:space="preserve"> </v>
      </c>
      <c r="N21" s="237" t="str">
        <f>IF(M21=" "," ",IF(M21=0," ",IF(Employee!O$284="W1",AN21,AI21-0)))</f>
        <v xml:space="preserve"> </v>
      </c>
      <c r="O21" s="132" t="str">
        <f>IF(M21=" "," ",IF(M21=0," ",IF(Employee!P$277&gt;E$9,0,IF(C21="A",WNI!E13,IF(C21="B",WNI!F13,IF(C21="C",WNI!G13,IF(C21="J",WNI!H13," ")))))))</f>
        <v xml:space="preserve"> </v>
      </c>
      <c r="P21" s="123"/>
      <c r="Q21" s="238"/>
      <c r="R21" s="238" t="str">
        <f t="shared" ref="R21:R30" si="22">IF(M21=" "," ",IF(M21=0," ",M21-SUM(N21:Q21)))</f>
        <v xml:space="preserve"> </v>
      </c>
      <c r="S21" s="123"/>
      <c r="T21" s="124" t="str">
        <f>IF(M21=" "," ",IF(M21=0," ",WNI!I13))</f>
        <v xml:space="preserve"> </v>
      </c>
      <c r="U21" s="49"/>
      <c r="V21" s="60">
        <f>IF(Employee!H$294=E$9,Employee!D$294+SUM(M21)+0,SUM(M21)+0)</f>
        <v>0</v>
      </c>
      <c r="W21" s="60">
        <f>IF(Employee!H$294=E$9,Employee!D$295+SUM(N21)+0,SUM(N21)+0)</f>
        <v>0</v>
      </c>
      <c r="X21" s="60">
        <f t="shared" ref="X21:X30" si="23">IF(O21=" ",0,O21)</f>
        <v>0</v>
      </c>
      <c r="Y21" s="60">
        <f t="shared" ref="Y21:Y30" si="24">IF(P21=" ",0,P21)</f>
        <v>0</v>
      </c>
      <c r="Z21" s="60">
        <f t="shared" ref="Z21:Z30" si="25">IF(Q21=" ",0,Q21)</f>
        <v>0</v>
      </c>
      <c r="AA21" s="60">
        <f t="shared" ref="AA21:AA30" si="26">IF(R21=" ",0,R21)</f>
        <v>0</v>
      </c>
      <c r="AB21" s="61"/>
      <c r="AC21" s="60">
        <f t="shared" ref="AC21:AC30" si="27">IF(T21=" ",0,T21)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8"/>
        <v>0</v>
      </c>
      <c r="AG21" s="95">
        <f t="shared" si="9"/>
        <v>0</v>
      </c>
      <c r="AH21" s="95">
        <f>IF(D21="D",AF21*AH$7,IF(AF21&gt;LOOKUP(E$9,HR!A:A,HR!B:B),(AF21-LOOKUP(E$9,HR!A:A,HR!B:B))*AH$7,0))</f>
        <v>0</v>
      </c>
      <c r="AI21" s="95">
        <f t="shared" si="10"/>
        <v>0</v>
      </c>
      <c r="AJ21" s="95">
        <f>IF(E21=" ",0,IF(D21="BR",0,IF(D21="D",0,IF(D21="NT",M21,LOOKUP(D21,Free!A:A,Free!B:B)*1/52))))</f>
        <v>0</v>
      </c>
      <c r="AK21" s="95">
        <f t="shared" si="11"/>
        <v>0</v>
      </c>
      <c r="AL21" s="95">
        <f t="shared" si="12"/>
        <v>0</v>
      </c>
      <c r="AM21" s="95">
        <f>IF(D21="D",AK21*AM$7,IF(AK21&gt;LOOKUP(1,HR!A:A,HR!B:B),(AK21-LOOKUP(1,HR!A:A,HR!B:B))*AH$7,0))</f>
        <v>0</v>
      </c>
      <c r="AN21" s="95">
        <f t="shared" si="13"/>
        <v>0</v>
      </c>
      <c r="AO21" s="99"/>
      <c r="AP21" s="62"/>
      <c r="AQ21" s="95">
        <f t="shared" ref="AQ21:AQ30" si="28">IF(G21="SSP",H21,0)</f>
        <v>0</v>
      </c>
      <c r="AR21" s="95">
        <f t="shared" ref="AR21:AR30" si="29">IF(G21="SMP",H21,0)</f>
        <v>0</v>
      </c>
      <c r="AS21" s="95">
        <f t="shared" ref="AS21:AS30" si="30">IF(G21="SPP",H21,0)</f>
        <v>0</v>
      </c>
      <c r="AT21" s="95">
        <f t="shared" ref="AT21:AT30" si="31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241"/>
      <c r="H22" s="127">
        <v>0</v>
      </c>
      <c r="I22" s="121">
        <v>0</v>
      </c>
      <c r="J22" s="121">
        <v>0</v>
      </c>
      <c r="K22" s="122">
        <f t="shared" si="20"/>
        <v>0</v>
      </c>
      <c r="L22" s="160">
        <v>0</v>
      </c>
      <c r="M22" s="233" t="str">
        <f t="shared" si="21"/>
        <v xml:space="preserve"> </v>
      </c>
      <c r="N22" s="237" t="str">
        <f>IF(M22=" "," ",IF(M22=0," ",IF(Employee!O$310="W1",AN22,AI22-0)))</f>
        <v xml:space="preserve"> </v>
      </c>
      <c r="O22" s="132" t="str">
        <f>IF(M22=" "," ",IF(M22=0," ",IF(Employee!P$303&gt;E$9,0,IF(C22="A",WNI!E14,IF(C22="B",WNI!F14,IF(C22="C",WNI!G14,IF(C22="J",WNI!H14," ")))))))</f>
        <v xml:space="preserve"> </v>
      </c>
      <c r="P22" s="123"/>
      <c r="Q22" s="238"/>
      <c r="R22" s="238" t="str">
        <f t="shared" si="22"/>
        <v xml:space="preserve"> </v>
      </c>
      <c r="S22" s="123"/>
      <c r="T22" s="124" t="str">
        <f>IF(M22=" "," ",IF(M22=0," ",WNI!I14))</f>
        <v xml:space="preserve"> </v>
      </c>
      <c r="U22" s="49"/>
      <c r="V22" s="60">
        <f>IF(Employee!H$320=E$9,Employee!D$320+SUM(M22)+0,SUM(M22)+0)</f>
        <v>0</v>
      </c>
      <c r="W22" s="60">
        <f>IF(Employee!H$320=E$9,Employee!D$321+SUM(N22)+0,SUM(N22)+0)</f>
        <v>0</v>
      </c>
      <c r="X22" s="60">
        <f t="shared" si="23"/>
        <v>0</v>
      </c>
      <c r="Y22" s="60">
        <f t="shared" si="24"/>
        <v>0</v>
      </c>
      <c r="Z22" s="60">
        <f t="shared" si="25"/>
        <v>0</v>
      </c>
      <c r="AA22" s="60">
        <f t="shared" si="26"/>
        <v>0</v>
      </c>
      <c r="AB22" s="61"/>
      <c r="AC22" s="60">
        <f t="shared" si="27"/>
        <v>0</v>
      </c>
      <c r="AD22" s="99"/>
      <c r="AE22" s="114">
        <f>IF(E22=" ",0,IF(D22="BR",0,IF(D22="D",0,IF(D22="NT",V22,LOOKUP(D22,Free!A:A,Free!B:B)*E$9/52))))</f>
        <v>0</v>
      </c>
      <c r="AF22" s="95">
        <f t="shared" si="8"/>
        <v>0</v>
      </c>
      <c r="AG22" s="95">
        <f t="shared" si="9"/>
        <v>0</v>
      </c>
      <c r="AH22" s="95">
        <f>IF(D22="D",AF22*AH$7,IF(AF22&gt;LOOKUP(E$9,HR!A:A,HR!B:B),(AF22-LOOKUP(E$9,HR!A:A,HR!B:B))*AH$7,0))</f>
        <v>0</v>
      </c>
      <c r="AI22" s="95">
        <f t="shared" si="10"/>
        <v>0</v>
      </c>
      <c r="AJ22" s="95">
        <f>IF(E22=" ",0,IF(D22="BR",0,IF(D22="D",0,IF(D22="NT",M22,LOOKUP(D22,Free!A:A,Free!B:B)*1/52))))</f>
        <v>0</v>
      </c>
      <c r="AK22" s="95">
        <f t="shared" si="11"/>
        <v>0</v>
      </c>
      <c r="AL22" s="95">
        <f t="shared" si="12"/>
        <v>0</v>
      </c>
      <c r="AM22" s="95">
        <f>IF(D22="D",AK22*AM$7,IF(AK22&gt;LOOKUP(1,HR!A:A,HR!B:B),(AK22-LOOKUP(1,HR!A:A,HR!B:B))*AH$7,0))</f>
        <v>0</v>
      </c>
      <c r="AN22" s="95">
        <f t="shared" si="13"/>
        <v>0</v>
      </c>
      <c r="AO22" s="99"/>
      <c r="AP22" s="62"/>
      <c r="AQ22" s="95">
        <f t="shared" si="28"/>
        <v>0</v>
      </c>
      <c r="AR22" s="95">
        <f t="shared" si="29"/>
        <v>0</v>
      </c>
      <c r="AS22" s="95">
        <f t="shared" si="30"/>
        <v>0</v>
      </c>
      <c r="AT22" s="95">
        <f t="shared" si="31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241"/>
      <c r="H23" s="127">
        <v>0</v>
      </c>
      <c r="I23" s="121">
        <v>0</v>
      </c>
      <c r="J23" s="121">
        <v>0</v>
      </c>
      <c r="K23" s="122">
        <f t="shared" si="20"/>
        <v>0</v>
      </c>
      <c r="L23" s="160">
        <v>0</v>
      </c>
      <c r="M23" s="233" t="str">
        <f t="shared" si="21"/>
        <v xml:space="preserve"> </v>
      </c>
      <c r="N23" s="237" t="str">
        <f>IF(M23=" "," ",IF(M23=0," ",IF(Employee!O$336="W1",AN23,AI23-0)))</f>
        <v xml:space="preserve"> </v>
      </c>
      <c r="O23" s="132" t="str">
        <f>IF(M23=" "," ",IF(M23=0," ",IF(Employee!P$329&gt;E$9,0,IF(C23="A",WNI!E15,IF(C23="B",WNI!F15,IF(C23="C",WNI!G15,IF(C23="J",WNI!H15," ")))))))</f>
        <v xml:space="preserve"> </v>
      </c>
      <c r="P23" s="123"/>
      <c r="Q23" s="238"/>
      <c r="R23" s="238" t="str">
        <f t="shared" si="22"/>
        <v xml:space="preserve"> </v>
      </c>
      <c r="S23" s="123"/>
      <c r="T23" s="124" t="str">
        <f>IF(M23=" "," ",IF(M23=0," ",WNI!I15))</f>
        <v xml:space="preserve"> </v>
      </c>
      <c r="U23" s="49"/>
      <c r="V23" s="60">
        <f>IF(Employee!H$346=E$9,Employee!D$346+SUM(M23)+0,SUM(M23)+0)</f>
        <v>0</v>
      </c>
      <c r="W23" s="60">
        <f>IF(Employee!H$346=E$9,Employee!D$347+SUM(N23)+0,SUM(N23)+0)</f>
        <v>0</v>
      </c>
      <c r="X23" s="60">
        <f t="shared" si="23"/>
        <v>0</v>
      </c>
      <c r="Y23" s="60">
        <f t="shared" si="24"/>
        <v>0</v>
      </c>
      <c r="Z23" s="60">
        <f t="shared" si="25"/>
        <v>0</v>
      </c>
      <c r="AA23" s="60">
        <f t="shared" si="26"/>
        <v>0</v>
      </c>
      <c r="AB23" s="61"/>
      <c r="AC23" s="60">
        <f t="shared" si="27"/>
        <v>0</v>
      </c>
      <c r="AD23" s="99"/>
      <c r="AE23" s="114">
        <f>IF(E23=" ",0,IF(D23="BR",0,IF(D23="D",0,IF(D23="NT",V23,LOOKUP(D23,Free!A:A,Free!B:B)*E$9/52))))</f>
        <v>0</v>
      </c>
      <c r="AF23" s="95">
        <f t="shared" si="8"/>
        <v>0</v>
      </c>
      <c r="AG23" s="95">
        <f t="shared" si="9"/>
        <v>0</v>
      </c>
      <c r="AH23" s="95">
        <f>IF(D23="D",AF23*AH$7,IF(AF23&gt;LOOKUP(E$9,HR!A:A,HR!B:B),(AF23-LOOKUP(E$9,HR!A:A,HR!B:B))*AH$7,0))</f>
        <v>0</v>
      </c>
      <c r="AI23" s="95">
        <f t="shared" si="10"/>
        <v>0</v>
      </c>
      <c r="AJ23" s="95">
        <f>IF(E23=" ",0,IF(D23="BR",0,IF(D23="D",0,IF(D23="NT",M23,LOOKUP(D23,Free!A:A,Free!B:B)*1/52))))</f>
        <v>0</v>
      </c>
      <c r="AK23" s="95">
        <f t="shared" si="11"/>
        <v>0</v>
      </c>
      <c r="AL23" s="95">
        <f t="shared" si="12"/>
        <v>0</v>
      </c>
      <c r="AM23" s="95">
        <f>IF(D23="D",AK23*AM$7,IF(AK23&gt;LOOKUP(1,HR!A:A,HR!B:B),(AK23-LOOKUP(1,HR!A:A,HR!B:B))*AH$7,0))</f>
        <v>0</v>
      </c>
      <c r="AN23" s="95">
        <f t="shared" si="13"/>
        <v>0</v>
      </c>
      <c r="AO23" s="99"/>
      <c r="AP23" s="62"/>
      <c r="AQ23" s="95">
        <f t="shared" si="28"/>
        <v>0</v>
      </c>
      <c r="AR23" s="95">
        <f t="shared" si="29"/>
        <v>0</v>
      </c>
      <c r="AS23" s="95">
        <f t="shared" si="30"/>
        <v>0</v>
      </c>
      <c r="AT23" s="95">
        <f t="shared" si="31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241"/>
      <c r="H24" s="127">
        <v>0</v>
      </c>
      <c r="I24" s="121">
        <v>0</v>
      </c>
      <c r="J24" s="121">
        <v>0</v>
      </c>
      <c r="K24" s="122">
        <f t="shared" si="20"/>
        <v>0</v>
      </c>
      <c r="L24" s="160">
        <v>0</v>
      </c>
      <c r="M24" s="233" t="str">
        <f t="shared" si="21"/>
        <v xml:space="preserve"> </v>
      </c>
      <c r="N24" s="237" t="str">
        <f>IF(M24=" "," ",IF(M24=0," ",IF(Employee!O$362="W1",AN24,AI24-0)))</f>
        <v xml:space="preserve"> </v>
      </c>
      <c r="O24" s="132" t="str">
        <f>IF(M24=" "," ",IF(M24=0," ",IF(Employee!P$355&gt;E$9,0,IF(C24="A",WNI!E16,IF(C24="B",WNI!F16,IF(C24="C",WNI!G16,IF(C24="J",WNI!H16," ")))))))</f>
        <v xml:space="preserve"> </v>
      </c>
      <c r="P24" s="123"/>
      <c r="Q24" s="238"/>
      <c r="R24" s="238" t="str">
        <f t="shared" si="22"/>
        <v xml:space="preserve"> </v>
      </c>
      <c r="S24" s="123"/>
      <c r="T24" s="124" t="str">
        <f>IF(M24=" "," ",IF(M24=0," ",WNI!I16))</f>
        <v xml:space="preserve"> </v>
      </c>
      <c r="U24" s="49"/>
      <c r="V24" s="60">
        <f>IF(Employee!H$372=E$9,Employee!D$372+SUM(M24)+0,SUM(M24)+0)</f>
        <v>0</v>
      </c>
      <c r="W24" s="60">
        <f>IF(Employee!H$372=E$9,Employee!D$373+SUM(N24)+0,SUM(N24)+0)</f>
        <v>0</v>
      </c>
      <c r="X24" s="60">
        <f t="shared" si="23"/>
        <v>0</v>
      </c>
      <c r="Y24" s="60">
        <f t="shared" si="24"/>
        <v>0</v>
      </c>
      <c r="Z24" s="60">
        <f t="shared" si="25"/>
        <v>0</v>
      </c>
      <c r="AA24" s="60">
        <f t="shared" si="26"/>
        <v>0</v>
      </c>
      <c r="AB24" s="61"/>
      <c r="AC24" s="60">
        <f t="shared" si="27"/>
        <v>0</v>
      </c>
      <c r="AD24" s="99"/>
      <c r="AE24" s="114">
        <f>IF(E24=" ",0,IF(D24="BR",0,IF(D24="D",0,IF(D24="NT",V24,LOOKUP(D24,Free!A:A,Free!B:B)*E$9/52))))</f>
        <v>0</v>
      </c>
      <c r="AF24" s="95">
        <f t="shared" si="8"/>
        <v>0</v>
      </c>
      <c r="AG24" s="95">
        <f t="shared" si="9"/>
        <v>0</v>
      </c>
      <c r="AH24" s="95">
        <f>IF(D24="D",AF24*AH$7,IF(AF24&gt;LOOKUP(E$9,HR!A:A,HR!B:B),(AF24-LOOKUP(E$9,HR!A:A,HR!B:B))*AH$7,0))</f>
        <v>0</v>
      </c>
      <c r="AI24" s="95">
        <f t="shared" si="10"/>
        <v>0</v>
      </c>
      <c r="AJ24" s="95">
        <f>IF(E24=" ",0,IF(D24="BR",0,IF(D24="D",0,IF(D24="NT",M24,LOOKUP(D24,Free!A:A,Free!B:B)*1/52))))</f>
        <v>0</v>
      </c>
      <c r="AK24" s="95">
        <f t="shared" si="11"/>
        <v>0</v>
      </c>
      <c r="AL24" s="95">
        <f t="shared" si="12"/>
        <v>0</v>
      </c>
      <c r="AM24" s="95">
        <f>IF(D24="D",AK24*AM$7,IF(AK24&gt;LOOKUP(1,HR!A:A,HR!B:B),(AK24-LOOKUP(1,HR!A:A,HR!B:B))*AH$7,0))</f>
        <v>0</v>
      </c>
      <c r="AN24" s="95">
        <f t="shared" si="13"/>
        <v>0</v>
      </c>
      <c r="AO24" s="99"/>
      <c r="AP24" s="62"/>
      <c r="AQ24" s="95">
        <f t="shared" si="28"/>
        <v>0</v>
      </c>
      <c r="AR24" s="95">
        <f t="shared" si="29"/>
        <v>0</v>
      </c>
      <c r="AS24" s="95">
        <f t="shared" si="30"/>
        <v>0</v>
      </c>
      <c r="AT24" s="95">
        <f t="shared" si="31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241"/>
      <c r="H25" s="127">
        <v>0</v>
      </c>
      <c r="I25" s="121">
        <v>0</v>
      </c>
      <c r="J25" s="121">
        <v>0</v>
      </c>
      <c r="K25" s="122">
        <f t="shared" si="20"/>
        <v>0</v>
      </c>
      <c r="L25" s="160">
        <v>0</v>
      </c>
      <c r="M25" s="233" t="str">
        <f t="shared" si="21"/>
        <v xml:space="preserve"> </v>
      </c>
      <c r="N25" s="237" t="str">
        <f>IF(M25=" "," ",IF(M25=0," ",IF(Employee!O$388="W1",AN25,AI25-0)))</f>
        <v xml:space="preserve"> </v>
      </c>
      <c r="O25" s="132" t="str">
        <f>IF(M25=" "," ",IF(M25=0," ",IF(Employee!P$381&gt;E$9,0,IF(C25="A",WNI!E17,IF(C25="B",WNI!F17,IF(C25="C",WNI!G17,IF(C25="J",WNI!H17," ")))))))</f>
        <v xml:space="preserve"> </v>
      </c>
      <c r="P25" s="123"/>
      <c r="Q25" s="238"/>
      <c r="R25" s="238" t="str">
        <f t="shared" si="22"/>
        <v xml:space="preserve"> </v>
      </c>
      <c r="S25" s="123"/>
      <c r="T25" s="124" t="str">
        <f>IF(M25=" "," ",IF(M25=0," ",WNI!I17))</f>
        <v xml:space="preserve"> </v>
      </c>
      <c r="U25" s="49"/>
      <c r="V25" s="60">
        <f>IF(Employee!H$398=E$9,Employee!D$398+SUM(M25)+0,SUM(M25)+0)</f>
        <v>0</v>
      </c>
      <c r="W25" s="60">
        <f>IF(Employee!H$398=E$9,Employee!D$399+SUM(N25)+0,SUM(N25)+0)</f>
        <v>0</v>
      </c>
      <c r="X25" s="60">
        <f t="shared" si="23"/>
        <v>0</v>
      </c>
      <c r="Y25" s="60">
        <f t="shared" si="24"/>
        <v>0</v>
      </c>
      <c r="Z25" s="60">
        <f t="shared" si="25"/>
        <v>0</v>
      </c>
      <c r="AA25" s="60">
        <f t="shared" si="26"/>
        <v>0</v>
      </c>
      <c r="AB25" s="61"/>
      <c r="AC25" s="60">
        <f t="shared" si="27"/>
        <v>0</v>
      </c>
      <c r="AD25" s="99"/>
      <c r="AE25" s="114">
        <f>IF(E25=" ",0,IF(D25="BR",0,IF(D25="D",0,IF(D25="NT",V25,LOOKUP(D25,Free!A:A,Free!B:B)*E$9/52))))</f>
        <v>0</v>
      </c>
      <c r="AF25" s="95">
        <f t="shared" si="8"/>
        <v>0</v>
      </c>
      <c r="AG25" s="95">
        <f t="shared" si="9"/>
        <v>0</v>
      </c>
      <c r="AH25" s="95">
        <f>IF(D25="D",AF25*AH$7,IF(AF25&gt;LOOKUP(E$9,HR!A:A,HR!B:B),(AF25-LOOKUP(E$9,HR!A:A,HR!B:B))*AH$7,0))</f>
        <v>0</v>
      </c>
      <c r="AI25" s="95">
        <f t="shared" si="10"/>
        <v>0</v>
      </c>
      <c r="AJ25" s="95">
        <f>IF(E25=" ",0,IF(D25="BR",0,IF(D25="D",0,IF(D25="NT",M25,LOOKUP(D25,Free!A:A,Free!B:B)*1/52))))</f>
        <v>0</v>
      </c>
      <c r="AK25" s="95">
        <f t="shared" si="11"/>
        <v>0</v>
      </c>
      <c r="AL25" s="95">
        <f t="shared" si="12"/>
        <v>0</v>
      </c>
      <c r="AM25" s="95">
        <f>IF(D25="D",AK25*AM$7,IF(AK25&gt;LOOKUP(1,HR!A:A,HR!B:B),(AK25-LOOKUP(1,HR!A:A,HR!B:B))*AH$7,0))</f>
        <v>0</v>
      </c>
      <c r="AN25" s="95">
        <f t="shared" si="13"/>
        <v>0</v>
      </c>
      <c r="AO25" s="99"/>
      <c r="AP25" s="62"/>
      <c r="AQ25" s="95">
        <f t="shared" si="28"/>
        <v>0</v>
      </c>
      <c r="AR25" s="95">
        <f t="shared" si="29"/>
        <v>0</v>
      </c>
      <c r="AS25" s="95">
        <f t="shared" si="30"/>
        <v>0</v>
      </c>
      <c r="AT25" s="95">
        <f t="shared" si="31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241"/>
      <c r="H26" s="127">
        <v>0</v>
      </c>
      <c r="I26" s="121">
        <v>0</v>
      </c>
      <c r="J26" s="121">
        <v>0</v>
      </c>
      <c r="K26" s="122">
        <f t="shared" si="20"/>
        <v>0</v>
      </c>
      <c r="L26" s="160">
        <v>0</v>
      </c>
      <c r="M26" s="233" t="str">
        <f t="shared" si="21"/>
        <v xml:space="preserve"> </v>
      </c>
      <c r="N26" s="237" t="str">
        <f>IF(M26=" "," ",IF(M26=0," ",IF(Employee!O$414="W1",AN26,AI26-0)))</f>
        <v xml:space="preserve"> </v>
      </c>
      <c r="O26" s="132" t="str">
        <f>IF(M26=" "," ",IF(M26=0," ",IF(Employee!P$407&gt;E$9,0,IF(C26="A",WNI!E18,IF(C26="B",WNI!F18,IF(C26="C",WNI!G18,IF(C26="J",WNI!H18," ")))))))</f>
        <v xml:space="preserve"> </v>
      </c>
      <c r="P26" s="123"/>
      <c r="Q26" s="238"/>
      <c r="R26" s="238" t="str">
        <f t="shared" si="22"/>
        <v xml:space="preserve"> </v>
      </c>
      <c r="S26" s="123"/>
      <c r="T26" s="124" t="str">
        <f>IF(M26=" "," ",IF(M26=0," ",WNI!I18))</f>
        <v xml:space="preserve"> </v>
      </c>
      <c r="U26" s="49"/>
      <c r="V26" s="60">
        <f>IF(Employee!H$424=E$9,Employee!D$424+SUM(M26)+0,SUM(M26)+0)</f>
        <v>0</v>
      </c>
      <c r="W26" s="60">
        <f>IF(Employee!H$424=E$9,Employee!D$425+SUM(N26)+0,SUM(N26)+0)</f>
        <v>0</v>
      </c>
      <c r="X26" s="60">
        <f t="shared" si="23"/>
        <v>0</v>
      </c>
      <c r="Y26" s="60">
        <f t="shared" si="24"/>
        <v>0</v>
      </c>
      <c r="Z26" s="60">
        <f t="shared" si="25"/>
        <v>0</v>
      </c>
      <c r="AA26" s="60">
        <f t="shared" si="26"/>
        <v>0</v>
      </c>
      <c r="AB26" s="61"/>
      <c r="AC26" s="60">
        <f t="shared" si="27"/>
        <v>0</v>
      </c>
      <c r="AD26" s="99"/>
      <c r="AE26" s="114">
        <f>IF(E26=" ",0,IF(D26="BR",0,IF(D26="D",0,IF(D26="NT",V26,LOOKUP(D26,Free!A:A,Free!B:B)*E$9/52))))</f>
        <v>0</v>
      </c>
      <c r="AF26" s="95">
        <f t="shared" si="8"/>
        <v>0</v>
      </c>
      <c r="AG26" s="95">
        <f t="shared" si="9"/>
        <v>0</v>
      </c>
      <c r="AH26" s="95">
        <f>IF(D26="D",AF26*AH$7,IF(AF26&gt;LOOKUP(E$9,HR!A:A,HR!B:B),(AF26-LOOKUP(E$9,HR!A:A,HR!B:B))*AH$7,0))</f>
        <v>0</v>
      </c>
      <c r="AI26" s="95">
        <f t="shared" si="10"/>
        <v>0</v>
      </c>
      <c r="AJ26" s="95">
        <f>IF(E26=" ",0,IF(D26="BR",0,IF(D26="D",0,IF(D26="NT",M26,LOOKUP(D26,Free!A:A,Free!B:B)*1/52))))</f>
        <v>0</v>
      </c>
      <c r="AK26" s="95">
        <f t="shared" si="11"/>
        <v>0</v>
      </c>
      <c r="AL26" s="95">
        <f t="shared" si="12"/>
        <v>0</v>
      </c>
      <c r="AM26" s="95">
        <f>IF(D26="D",AK26*AM$7,IF(AK26&gt;LOOKUP(1,HR!A:A,HR!B:B),(AK26-LOOKUP(1,HR!A:A,HR!B:B))*AH$7,0))</f>
        <v>0</v>
      </c>
      <c r="AN26" s="95">
        <f t="shared" si="13"/>
        <v>0</v>
      </c>
      <c r="AO26" s="99"/>
      <c r="AP26" s="62"/>
      <c r="AQ26" s="95">
        <f t="shared" si="28"/>
        <v>0</v>
      </c>
      <c r="AR26" s="95">
        <f t="shared" si="29"/>
        <v>0</v>
      </c>
      <c r="AS26" s="95">
        <f t="shared" si="30"/>
        <v>0</v>
      </c>
      <c r="AT26" s="95">
        <f t="shared" si="31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241"/>
      <c r="H27" s="127">
        <v>0</v>
      </c>
      <c r="I27" s="121">
        <v>0</v>
      </c>
      <c r="J27" s="121">
        <v>0</v>
      </c>
      <c r="K27" s="122">
        <f t="shared" si="20"/>
        <v>0</v>
      </c>
      <c r="L27" s="160">
        <v>0</v>
      </c>
      <c r="M27" s="233" t="str">
        <f t="shared" si="21"/>
        <v xml:space="preserve"> </v>
      </c>
      <c r="N27" s="237" t="str">
        <f>IF(M27=" "," ",IF(M27=0," ",IF(Employee!O$440="W1",AN27,AI27-0)))</f>
        <v xml:space="preserve"> </v>
      </c>
      <c r="O27" s="132" t="str">
        <f>IF(M27=" "," ",IF(M27=0," ",IF(Employee!P$433&gt;E$9,0,IF(C27="A",WNI!E19,IF(C27="B",WNI!F19,IF(C27="C",WNI!G19,IF(C27="J",WNI!H19," ")))))))</f>
        <v xml:space="preserve"> </v>
      </c>
      <c r="P27" s="123"/>
      <c r="Q27" s="238"/>
      <c r="R27" s="238" t="str">
        <f t="shared" si="22"/>
        <v xml:space="preserve"> </v>
      </c>
      <c r="S27" s="123"/>
      <c r="T27" s="124" t="str">
        <f>IF(M27=" "," ",IF(M27=0," ",WNI!I19))</f>
        <v xml:space="preserve"> </v>
      </c>
      <c r="U27" s="49"/>
      <c r="V27" s="60">
        <f>IF(Employee!H$450=E$9,Employee!D$450+SUM(M27)+0,SUM(M27)+0)</f>
        <v>0</v>
      </c>
      <c r="W27" s="60">
        <f>IF(Employee!H$450=E$9,Employee!D$451+SUM(N27)+0,SUM(N27)+0)</f>
        <v>0</v>
      </c>
      <c r="X27" s="60">
        <f t="shared" si="23"/>
        <v>0</v>
      </c>
      <c r="Y27" s="60">
        <f t="shared" si="24"/>
        <v>0</v>
      </c>
      <c r="Z27" s="60">
        <f t="shared" si="25"/>
        <v>0</v>
      </c>
      <c r="AA27" s="60">
        <f t="shared" si="26"/>
        <v>0</v>
      </c>
      <c r="AB27" s="61"/>
      <c r="AC27" s="60">
        <f t="shared" si="27"/>
        <v>0</v>
      </c>
      <c r="AD27" s="99"/>
      <c r="AE27" s="114">
        <f>IF(E27=" ",0,IF(D27="BR",0,IF(D27="D",0,IF(D27="NT",V27,LOOKUP(D27,Free!A:A,Free!B:B)*E$9/52))))</f>
        <v>0</v>
      </c>
      <c r="AF27" s="95">
        <f t="shared" si="8"/>
        <v>0</v>
      </c>
      <c r="AG27" s="95">
        <f t="shared" si="9"/>
        <v>0</v>
      </c>
      <c r="AH27" s="95">
        <f>IF(D27="D",AF27*AH$7,IF(AF27&gt;LOOKUP(E$9,HR!A:A,HR!B:B),(AF27-LOOKUP(E$9,HR!A:A,HR!B:B))*AH$7,0))</f>
        <v>0</v>
      </c>
      <c r="AI27" s="95">
        <f t="shared" si="10"/>
        <v>0</v>
      </c>
      <c r="AJ27" s="95">
        <f>IF(E27=" ",0,IF(D27="BR",0,IF(D27="D",0,IF(D27="NT",M27,LOOKUP(D27,Free!A:A,Free!B:B)*1/52))))</f>
        <v>0</v>
      </c>
      <c r="AK27" s="95">
        <f t="shared" si="11"/>
        <v>0</v>
      </c>
      <c r="AL27" s="95">
        <f t="shared" si="12"/>
        <v>0</v>
      </c>
      <c r="AM27" s="95">
        <f>IF(D27="D",AK27*AM$7,IF(AK27&gt;LOOKUP(1,HR!A:A,HR!B:B),(AK27-LOOKUP(1,HR!A:A,HR!B:B))*AH$7,0))</f>
        <v>0</v>
      </c>
      <c r="AN27" s="95">
        <f t="shared" si="13"/>
        <v>0</v>
      </c>
      <c r="AO27" s="99"/>
      <c r="AP27" s="62"/>
      <c r="AQ27" s="95">
        <f t="shared" si="28"/>
        <v>0</v>
      </c>
      <c r="AR27" s="95">
        <f t="shared" si="29"/>
        <v>0</v>
      </c>
      <c r="AS27" s="95">
        <f t="shared" si="30"/>
        <v>0</v>
      </c>
      <c r="AT27" s="95">
        <f t="shared" si="31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241"/>
      <c r="H28" s="127">
        <v>0</v>
      </c>
      <c r="I28" s="121">
        <v>0</v>
      </c>
      <c r="J28" s="121">
        <v>0</v>
      </c>
      <c r="K28" s="122">
        <f t="shared" si="20"/>
        <v>0</v>
      </c>
      <c r="L28" s="160">
        <v>0</v>
      </c>
      <c r="M28" s="233" t="str">
        <f t="shared" si="21"/>
        <v xml:space="preserve"> </v>
      </c>
      <c r="N28" s="237" t="str">
        <f>IF(M28=" "," ",IF(M28=0," ",IF(Employee!O$466="W1",AN28,AI28-0)))</f>
        <v xml:space="preserve"> </v>
      </c>
      <c r="O28" s="132" t="str">
        <f>IF(M28=" "," ",IF(M28=0," ",IF(Employee!P$459&gt;E$9,0,IF(C28="A",WNI!E20,IF(C28="B",WNI!F20,IF(C28="C",WNI!G20,IF(C28="J",WNI!H20," ")))))))</f>
        <v xml:space="preserve"> </v>
      </c>
      <c r="P28" s="123"/>
      <c r="Q28" s="238"/>
      <c r="R28" s="238" t="str">
        <f t="shared" si="22"/>
        <v xml:space="preserve"> </v>
      </c>
      <c r="S28" s="123"/>
      <c r="T28" s="124" t="str">
        <f>IF(M28=" "," ",IF(M28=0," ",WNI!I20))</f>
        <v xml:space="preserve"> </v>
      </c>
      <c r="U28" s="49"/>
      <c r="V28" s="60">
        <f>IF(Employee!H$476=E$9,Employee!D$476+SUM(M28)+0,SUM(M28)+0)</f>
        <v>0</v>
      </c>
      <c r="W28" s="60">
        <f>IF(Employee!H$476=E$9,Employee!D$477+SUM(N28)+0,SUM(N28)+0)</f>
        <v>0</v>
      </c>
      <c r="X28" s="60">
        <f t="shared" si="23"/>
        <v>0</v>
      </c>
      <c r="Y28" s="60">
        <f t="shared" si="24"/>
        <v>0</v>
      </c>
      <c r="Z28" s="60">
        <f t="shared" si="25"/>
        <v>0</v>
      </c>
      <c r="AA28" s="60">
        <f t="shared" si="26"/>
        <v>0</v>
      </c>
      <c r="AB28" s="61"/>
      <c r="AC28" s="60">
        <f t="shared" si="27"/>
        <v>0</v>
      </c>
      <c r="AD28" s="99"/>
      <c r="AE28" s="114">
        <f>IF(E28=" ",0,IF(D28="BR",0,IF(D28="D",0,IF(D28="NT",V28,LOOKUP(D28,Free!A:A,Free!B:B)*E$9/52))))</f>
        <v>0</v>
      </c>
      <c r="AF28" s="95">
        <f t="shared" si="8"/>
        <v>0</v>
      </c>
      <c r="AG28" s="95">
        <f t="shared" si="9"/>
        <v>0</v>
      </c>
      <c r="AH28" s="95">
        <f>IF(D28="D",AF28*AH$7,IF(AF28&gt;LOOKUP(E$9,HR!A:A,HR!B:B),(AF28-LOOKUP(E$9,HR!A:A,HR!B:B))*AH$7,0))</f>
        <v>0</v>
      </c>
      <c r="AI28" s="95">
        <f t="shared" si="10"/>
        <v>0</v>
      </c>
      <c r="AJ28" s="95">
        <f>IF(E28=" ",0,IF(D28="BR",0,IF(D28="D",0,IF(D28="NT",M28,LOOKUP(D28,Free!A:A,Free!B:B)*1/52))))</f>
        <v>0</v>
      </c>
      <c r="AK28" s="95">
        <f t="shared" si="11"/>
        <v>0</v>
      </c>
      <c r="AL28" s="95">
        <f t="shared" si="12"/>
        <v>0</v>
      </c>
      <c r="AM28" s="95">
        <f>IF(D28="D",AK28*AM$7,IF(AK28&gt;LOOKUP(1,HR!A:A,HR!B:B),(AK28-LOOKUP(1,HR!A:A,HR!B:B))*AH$7,0))</f>
        <v>0</v>
      </c>
      <c r="AN28" s="95">
        <f t="shared" si="13"/>
        <v>0</v>
      </c>
      <c r="AO28" s="99"/>
      <c r="AP28" s="62"/>
      <c r="AQ28" s="95">
        <f t="shared" si="28"/>
        <v>0</v>
      </c>
      <c r="AR28" s="95">
        <f t="shared" si="29"/>
        <v>0</v>
      </c>
      <c r="AS28" s="95">
        <f t="shared" si="30"/>
        <v>0</v>
      </c>
      <c r="AT28" s="95">
        <f t="shared" si="31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241"/>
      <c r="H29" s="127">
        <v>0</v>
      </c>
      <c r="I29" s="121">
        <v>0</v>
      </c>
      <c r="J29" s="121">
        <v>0</v>
      </c>
      <c r="K29" s="122">
        <f t="shared" si="20"/>
        <v>0</v>
      </c>
      <c r="L29" s="160">
        <v>0</v>
      </c>
      <c r="M29" s="233" t="str">
        <f t="shared" si="21"/>
        <v xml:space="preserve"> </v>
      </c>
      <c r="N29" s="237" t="str">
        <f>IF(M29=" "," ",IF(M29=0," ",IF(Employee!O$492="W1",AN29,AI29-0)))</f>
        <v xml:space="preserve"> </v>
      </c>
      <c r="O29" s="132" t="str">
        <f>IF(M29=" "," ",IF(M29=0," ",IF(Employee!P$485&gt;E$9,0,IF(C29="A",WNI!E21,IF(C29="B",WNI!F21,IF(C29="C",WNI!G21,IF(C29="J",WNI!H21," ")))))))</f>
        <v xml:space="preserve"> </v>
      </c>
      <c r="P29" s="123"/>
      <c r="Q29" s="238"/>
      <c r="R29" s="238" t="str">
        <f t="shared" si="22"/>
        <v xml:space="preserve"> </v>
      </c>
      <c r="S29" s="123"/>
      <c r="T29" s="124" t="str">
        <f>IF(M29=" "," ",IF(M29=0," ",WNI!I21))</f>
        <v xml:space="preserve"> </v>
      </c>
      <c r="U29" s="49"/>
      <c r="V29" s="60">
        <f>IF(Employee!H$502=E$9,Employee!D$502+SUM(M29)+0,SUM(M29)+0)</f>
        <v>0</v>
      </c>
      <c r="W29" s="60">
        <f>IF(Employee!H$502=E$9,Employee!D$503+SUM(N29)+0,SUM(N29)+0)</f>
        <v>0</v>
      </c>
      <c r="X29" s="60">
        <f t="shared" si="23"/>
        <v>0</v>
      </c>
      <c r="Y29" s="60">
        <f t="shared" si="24"/>
        <v>0</v>
      </c>
      <c r="Z29" s="60">
        <f t="shared" si="25"/>
        <v>0</v>
      </c>
      <c r="AA29" s="60">
        <f t="shared" si="26"/>
        <v>0</v>
      </c>
      <c r="AB29" s="61"/>
      <c r="AC29" s="60">
        <f t="shared" si="27"/>
        <v>0</v>
      </c>
      <c r="AD29" s="99"/>
      <c r="AE29" s="114">
        <f>IF(E29=" ",0,IF(D29="BR",0,IF(D29="D",0,IF(D29="NT",V29,LOOKUP(D29,Free!A:A,Free!B:B)*E$9/52))))</f>
        <v>0</v>
      </c>
      <c r="AF29" s="95">
        <f t="shared" si="8"/>
        <v>0</v>
      </c>
      <c r="AG29" s="95">
        <f t="shared" si="9"/>
        <v>0</v>
      </c>
      <c r="AH29" s="95">
        <f>IF(D29="D",AF29*AH$7,IF(AF29&gt;LOOKUP(E$9,HR!A:A,HR!B:B),(AF29-LOOKUP(E$9,HR!A:A,HR!B:B))*AH$7,0))</f>
        <v>0</v>
      </c>
      <c r="AI29" s="95">
        <f t="shared" si="10"/>
        <v>0</v>
      </c>
      <c r="AJ29" s="95">
        <f>IF(E29=" ",0,IF(D29="BR",0,IF(D29="D",0,IF(D29="NT",M29,LOOKUP(D29,Free!A:A,Free!B:B)*1/52))))</f>
        <v>0</v>
      </c>
      <c r="AK29" s="95">
        <f t="shared" si="11"/>
        <v>0</v>
      </c>
      <c r="AL29" s="95">
        <f t="shared" si="12"/>
        <v>0</v>
      </c>
      <c r="AM29" s="95">
        <f>IF(D29="D",AK29*AM$7,IF(AK29&gt;LOOKUP(1,HR!A:A,HR!B:B),(AK29-LOOKUP(1,HR!A:A,HR!B:B))*AH$7,0))</f>
        <v>0</v>
      </c>
      <c r="AN29" s="95">
        <f t="shared" si="13"/>
        <v>0</v>
      </c>
      <c r="AO29" s="99"/>
      <c r="AP29" s="62"/>
      <c r="AQ29" s="95">
        <f t="shared" si="28"/>
        <v>0</v>
      </c>
      <c r="AR29" s="95">
        <f t="shared" si="29"/>
        <v>0</v>
      </c>
      <c r="AS29" s="95">
        <f t="shared" si="30"/>
        <v>0</v>
      </c>
      <c r="AT29" s="95">
        <f t="shared" si="31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241"/>
      <c r="H30" s="127">
        <v>0</v>
      </c>
      <c r="I30" s="121">
        <v>0</v>
      </c>
      <c r="J30" s="121">
        <v>0</v>
      </c>
      <c r="K30" s="122">
        <f t="shared" si="20"/>
        <v>0</v>
      </c>
      <c r="L30" s="160">
        <v>0</v>
      </c>
      <c r="M30" s="233" t="str">
        <f t="shared" si="21"/>
        <v xml:space="preserve"> </v>
      </c>
      <c r="N30" s="134" t="str">
        <f>IF(M30=" "," ",IF(M30=0," ",IF(Employee!O$518="W1",AN30,AI30-0)))</f>
        <v xml:space="preserve"> </v>
      </c>
      <c r="O30" s="132" t="str">
        <f>IF(M30=" "," ",IF(M30=0," ",IF(Employee!P$511&gt;E$9,0,IF(C30="A",WNI!E22,IF(C30="B",WNI!F22,IF(C30="C",WNI!G22,IF(C30="J",WNI!H22," ")))))))</f>
        <v xml:space="preserve"> </v>
      </c>
      <c r="P30" s="135"/>
      <c r="Q30" s="239"/>
      <c r="R30" s="238" t="str">
        <f t="shared" si="22"/>
        <v xml:space="preserve"> </v>
      </c>
      <c r="S30" s="123"/>
      <c r="T30" s="124" t="str">
        <f>IF(M30=" "," ",IF(M30=0," ",WNI!I22))</f>
        <v xml:space="preserve"> </v>
      </c>
      <c r="U30" s="49"/>
      <c r="V30" s="60">
        <f>IF(Employee!H$528=E$9,Employee!D$528+SUM(M30)+0,SUM(M30)+0)</f>
        <v>0</v>
      </c>
      <c r="W30" s="60">
        <f>IF(Employee!H$528=E$9,Employee!D$529+SUM(N30)+0,SUM(N30)+0)</f>
        <v>0</v>
      </c>
      <c r="X30" s="60">
        <f t="shared" si="23"/>
        <v>0</v>
      </c>
      <c r="Y30" s="60">
        <f t="shared" si="24"/>
        <v>0</v>
      </c>
      <c r="Z30" s="60">
        <f t="shared" si="25"/>
        <v>0</v>
      </c>
      <c r="AA30" s="60">
        <f t="shared" si="26"/>
        <v>0</v>
      </c>
      <c r="AB30" s="61"/>
      <c r="AC30" s="60">
        <f t="shared" si="27"/>
        <v>0</v>
      </c>
      <c r="AD30" s="99"/>
      <c r="AE30" s="114">
        <f>IF(E30=" ",0,IF(D30="BR",0,IF(D30="D",0,IF(D30="NT",V30,LOOKUP(D30,Free!A:A,Free!B:B)*E$9/52))))</f>
        <v>0</v>
      </c>
      <c r="AF30" s="95">
        <f t="shared" si="8"/>
        <v>0</v>
      </c>
      <c r="AG30" s="95">
        <f t="shared" si="9"/>
        <v>0</v>
      </c>
      <c r="AH30" s="95">
        <f>IF(D30="D",AF30*AH$7,IF(AF30&gt;LOOKUP(E$9,HR!A:A,HR!B:B),(AF30-LOOKUP(E$9,HR!A:A,HR!B:B))*AH$7,0))</f>
        <v>0</v>
      </c>
      <c r="AI30" s="95">
        <f t="shared" si="10"/>
        <v>0</v>
      </c>
      <c r="AJ30" s="95">
        <f>IF(E30=" ",0,IF(D30="BR",0,IF(D30="D",0,IF(D30="NT",M30,LOOKUP(D30,Free!A:A,Free!B:B)*1/52))))</f>
        <v>0</v>
      </c>
      <c r="AK30" s="95">
        <f t="shared" si="11"/>
        <v>0</v>
      </c>
      <c r="AL30" s="95">
        <f t="shared" si="12"/>
        <v>0</v>
      </c>
      <c r="AM30" s="95">
        <f>IF(D30="D",AK30*AM$7,IF(AK30&gt;LOOKUP(1,HR!A:A,HR!B:B),(AK30-LOOKUP(1,HR!A:A,HR!B:B))*AH$7,0))</f>
        <v>0</v>
      </c>
      <c r="AN30" s="95">
        <f t="shared" si="13"/>
        <v>0</v>
      </c>
      <c r="AO30" s="99"/>
      <c r="AP30" s="62"/>
      <c r="AQ30" s="95">
        <f t="shared" si="28"/>
        <v>0</v>
      </c>
      <c r="AR30" s="95">
        <f t="shared" si="29"/>
        <v>0</v>
      </c>
      <c r="AS30" s="95">
        <f t="shared" si="30"/>
        <v>0</v>
      </c>
      <c r="AT30" s="95">
        <f t="shared" si="31"/>
        <v>0</v>
      </c>
      <c r="AU30" s="62"/>
    </row>
    <row r="31" spans="1:47" ht="18" customHeight="1" thickTop="1" thickBot="1" x14ac:dyDescent="0.25">
      <c r="A31" s="48"/>
      <c r="B31" s="245"/>
      <c r="C31" s="111"/>
      <c r="D31" s="111"/>
      <c r="E31" s="246"/>
      <c r="F31" s="433" t="s">
        <v>7</v>
      </c>
      <c r="G31" s="434"/>
      <c r="H31" s="162"/>
      <c r="I31" s="163"/>
      <c r="J31" s="163"/>
      <c r="K31" s="164"/>
      <c r="L31" s="164"/>
      <c r="M31" s="165">
        <f t="shared" ref="M31:R31" si="32">SUM(M11:M30)</f>
        <v>0</v>
      </c>
      <c r="N31" s="173">
        <f t="shared" si="32"/>
        <v>0</v>
      </c>
      <c r="O31" s="173">
        <f t="shared" si="32"/>
        <v>0</v>
      </c>
      <c r="P31" s="173">
        <f t="shared" si="32"/>
        <v>0</v>
      </c>
      <c r="Q31" s="173">
        <f t="shared" si="32"/>
        <v>0</v>
      </c>
      <c r="R31" s="165">
        <f t="shared" si="32"/>
        <v>0</v>
      </c>
      <c r="S31" s="123"/>
      <c r="T31" s="173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2</v>
      </c>
      <c r="F34" s="62"/>
      <c r="G34" s="62"/>
      <c r="H34" s="399" t="s">
        <v>39</v>
      </c>
      <c r="I34" s="400"/>
      <c r="J34" s="398"/>
      <c r="K34" s="401" t="s">
        <v>281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33">IF(T$34="Y",H11,0)</f>
        <v>0</v>
      </c>
      <c r="I36" s="117">
        <f t="shared" ref="I36:I41" si="34">IF(T$34="Y",I11,0)</f>
        <v>0</v>
      </c>
      <c r="J36" s="117">
        <f t="shared" ref="J36:J41" si="35">IF(T$34="Y",J11,0)</f>
        <v>0</v>
      </c>
      <c r="K36" s="117">
        <f t="shared" ref="K36:K45" si="36">IF(T$34="Y",K11,I36*J36)</f>
        <v>0</v>
      </c>
      <c r="L36" s="117">
        <f t="shared" ref="L36:L45" si="37">IF(T$34="Y",L11,0)</f>
        <v>0</v>
      </c>
      <c r="M36" s="232" t="str">
        <f t="shared" ref="M36:M45" si="38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",IF(Employee!P$17&gt;E$34,0,IF(C36="A",WNI!E23,IF(C36="B",WNI!F23,IF(C36="C",WNI!G23,IF(C36="J",WNI!H23," ")))))))</f>
        <v xml:space="preserve"> </v>
      </c>
      <c r="P36" s="119"/>
      <c r="Q36" s="119"/>
      <c r="R36" s="136" t="str">
        <f t="shared" ref="R36:R44" si="39">IF(M36=" "," ",IF(M36=0," ",M36-SUM(N36:Q36)))</f>
        <v xml:space="preserve"> </v>
      </c>
      <c r="S36" s="123"/>
      <c r="T36" s="120" t="str">
        <f>IF(M36=" "," ",IF(M36=0," ",WNI!I23))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45" si="40">IF(O36=" ",X11,O36+X11)</f>
        <v>0</v>
      </c>
      <c r="Y36" s="60">
        <f t="shared" ref="Y36:Y45" si="41">IF(P36=0,Y11,P36+Y11)</f>
        <v>0</v>
      </c>
      <c r="Z36" s="60">
        <f t="shared" ref="Z36:Z45" si="42">IF(Q36=0,Z11,Q36+Z11)</f>
        <v>0</v>
      </c>
      <c r="AA36" s="60">
        <f t="shared" ref="AA36:AA45" si="43">IF(R36=" ",AA11,AA11+R36)</f>
        <v>0</v>
      </c>
      <c r="AC36" s="60">
        <f t="shared" ref="AC36:AC45" si="44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33"/>
        <v>0</v>
      </c>
      <c r="I37" s="121">
        <f t="shared" si="34"/>
        <v>0</v>
      </c>
      <c r="J37" s="121">
        <f t="shared" si="35"/>
        <v>0</v>
      </c>
      <c r="K37" s="121">
        <f t="shared" si="36"/>
        <v>0</v>
      </c>
      <c r="L37" s="121">
        <f t="shared" si="37"/>
        <v>0</v>
      </c>
      <c r="M37" s="233" t="str">
        <f t="shared" si="38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",IF(Employee!P$43&gt;E$34,0,IF(C37="A",WNI!E24,IF(C37="B",WNI!F24,IF(C37="C",WNI!G24,IF(C37="J",WNI!H24," ")))))))</f>
        <v xml:space="preserve"> </v>
      </c>
      <c r="P37" s="123"/>
      <c r="Q37" s="123"/>
      <c r="R37" s="137" t="str">
        <f t="shared" si="39"/>
        <v xml:space="preserve"> </v>
      </c>
      <c r="S37" s="123"/>
      <c r="T37" s="124" t="str">
        <f>IF(M37=" "," ",IF(M37=0," ",WNI!I24))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40"/>
        <v>0</v>
      </c>
      <c r="Y37" s="60">
        <f t="shared" si="41"/>
        <v>0</v>
      </c>
      <c r="Z37" s="60">
        <f t="shared" si="42"/>
        <v>0</v>
      </c>
      <c r="AA37" s="60">
        <f t="shared" si="43"/>
        <v>0</v>
      </c>
      <c r="AC37" s="60">
        <f t="shared" si="44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45">IF(E37=" ",0,V37-AE37)</f>
        <v>0</v>
      </c>
      <c r="AG37" s="95">
        <f t="shared" ref="AG37:AG55" si="46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47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48">IF(E37=" ",0,SUM(M37)-AJ37)</f>
        <v>0</v>
      </c>
      <c r="AL37" s="95">
        <f t="shared" ref="AL37:AL55" si="49">AK37*AL$7</f>
        <v>0</v>
      </c>
      <c r="AM37" s="95">
        <f>IF(D37="D",AK37*AM$7,IF(AK37&gt;LOOKUP(1,HR!A:A,HR!B:B),(AK37-LOOKUP(1,HR!A:A,HR!B:B))*AH$7,0))</f>
        <v>0</v>
      </c>
      <c r="AN37" s="95">
        <f t="shared" ref="AN37:AN55" si="50">IF(AK37&lt;1,0,AL37+AM37)</f>
        <v>0</v>
      </c>
      <c r="AO37" s="99"/>
      <c r="AP37" s="62"/>
      <c r="AQ37" s="95">
        <f t="shared" ref="AQ37:AQ44" si="51">IF(G37="SSP",H37,0)</f>
        <v>0</v>
      </c>
      <c r="AR37" s="95">
        <f t="shared" ref="AR37:AR44" si="52">IF(G37="SMP",H37,0)</f>
        <v>0</v>
      </c>
      <c r="AS37" s="95">
        <f t="shared" ref="AS37:AS44" si="53">IF(G37="SPP",H37,0)</f>
        <v>0</v>
      </c>
      <c r="AT37" s="95">
        <f t="shared" ref="AT37:AT44" si="54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33"/>
        <v>0</v>
      </c>
      <c r="I38" s="121">
        <f t="shared" si="34"/>
        <v>0</v>
      </c>
      <c r="J38" s="121">
        <f t="shared" si="35"/>
        <v>0</v>
      </c>
      <c r="K38" s="121">
        <f t="shared" si="36"/>
        <v>0</v>
      </c>
      <c r="L38" s="121">
        <f t="shared" si="37"/>
        <v>0</v>
      </c>
      <c r="M38" s="233" t="str">
        <f t="shared" si="38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",IF(Employee!P$69&gt;E$34,0,IF(C38="A",WNI!E25,IF(C38="B",WNI!F25,IF(C38="C",WNI!G25,IF(C38="J",WNI!H25," ")))))))</f>
        <v xml:space="preserve"> </v>
      </c>
      <c r="P38" s="123"/>
      <c r="Q38" s="123"/>
      <c r="R38" s="137" t="str">
        <f t="shared" si="39"/>
        <v xml:space="preserve"> </v>
      </c>
      <c r="S38" s="123"/>
      <c r="T38" s="124" t="str">
        <f>IF(M38=" "," ",IF(M38=0," ",WNI!I25))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40"/>
        <v>0</v>
      </c>
      <c r="Y38" s="60">
        <f t="shared" si="41"/>
        <v>0</v>
      </c>
      <c r="Z38" s="60">
        <f t="shared" si="42"/>
        <v>0</v>
      </c>
      <c r="AA38" s="60">
        <f t="shared" si="43"/>
        <v>0</v>
      </c>
      <c r="AC38" s="60">
        <f t="shared" si="44"/>
        <v>0</v>
      </c>
      <c r="AD38" s="99"/>
      <c r="AE38" s="114">
        <f>IF(E38=" ",0,IF(D38="BR",0,IF(D38="D",0,IF(D38="NT",V38,LOOKUP(D38,Free!A:A,Free!B:B)*E$34/52))))</f>
        <v>0</v>
      </c>
      <c r="AF38" s="95">
        <f t="shared" si="45"/>
        <v>0</v>
      </c>
      <c r="AG38" s="95">
        <f t="shared" si="46"/>
        <v>0</v>
      </c>
      <c r="AH38" s="95">
        <f>IF(D38="D",AF38*AH$7,IF(AF38&gt;LOOKUP(E$34,HR!A:A,HR!B:B),(AF38-LOOKUP(E$34,HR!A:A,HR!B:B))*AH$7,0))</f>
        <v>0</v>
      </c>
      <c r="AI38" s="95">
        <f t="shared" si="47"/>
        <v>0</v>
      </c>
      <c r="AJ38" s="95">
        <f>IF(E38=" ",0,IF(D38="BR",0,IF(D38="D",0,IF(D38="NT",M38,LOOKUP(D38,Free!A:A,Free!B:B)*1/52))))</f>
        <v>0</v>
      </c>
      <c r="AK38" s="95">
        <f t="shared" si="48"/>
        <v>0</v>
      </c>
      <c r="AL38" s="95">
        <f t="shared" si="49"/>
        <v>0</v>
      </c>
      <c r="AM38" s="95">
        <f>IF(D38="D",AK38*AM$7,IF(AK38&gt;LOOKUP(1,HR!A:A,HR!B:B),(AK38-LOOKUP(1,HR!A:A,HR!B:B))*AH$7,0))</f>
        <v>0</v>
      </c>
      <c r="AN38" s="95">
        <f t="shared" si="50"/>
        <v>0</v>
      </c>
      <c r="AO38" s="99"/>
      <c r="AP38" s="62"/>
      <c r="AQ38" s="95">
        <f t="shared" si="51"/>
        <v>0</v>
      </c>
      <c r="AR38" s="95">
        <f t="shared" si="52"/>
        <v>0</v>
      </c>
      <c r="AS38" s="95">
        <f t="shared" si="53"/>
        <v>0</v>
      </c>
      <c r="AT38" s="95">
        <f t="shared" si="54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33"/>
        <v>0</v>
      </c>
      <c r="I39" s="121">
        <f t="shared" si="34"/>
        <v>0</v>
      </c>
      <c r="J39" s="121">
        <f t="shared" si="35"/>
        <v>0</v>
      </c>
      <c r="K39" s="121">
        <f t="shared" si="36"/>
        <v>0</v>
      </c>
      <c r="L39" s="121">
        <f t="shared" si="37"/>
        <v>0</v>
      </c>
      <c r="M39" s="233" t="str">
        <f t="shared" si="38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",IF(Employee!P$95&gt;E$34,0,IF(C39="A",WNI!E26,IF(C39="B",WNI!F26,IF(C39="C",WNI!G26,IF(C39="J",WNI!H26," ")))))))</f>
        <v xml:space="preserve"> </v>
      </c>
      <c r="P39" s="123"/>
      <c r="Q39" s="123"/>
      <c r="R39" s="137" t="str">
        <f t="shared" si="39"/>
        <v xml:space="preserve"> </v>
      </c>
      <c r="S39" s="123"/>
      <c r="T39" s="124" t="str">
        <f>IF(M39=" "," ",IF(M39=0," ",WNI!I26))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40"/>
        <v>0</v>
      </c>
      <c r="Y39" s="60">
        <f t="shared" si="41"/>
        <v>0</v>
      </c>
      <c r="Z39" s="60">
        <f t="shared" si="42"/>
        <v>0</v>
      </c>
      <c r="AA39" s="60">
        <f t="shared" si="43"/>
        <v>0</v>
      </c>
      <c r="AC39" s="60">
        <f t="shared" si="44"/>
        <v>0</v>
      </c>
      <c r="AD39" s="99"/>
      <c r="AE39" s="114">
        <f>IF(E39=" ",0,IF(D39="BR",0,IF(D39="D",0,IF(D39="NT",V39,LOOKUP(D39,Free!A:A,Free!B:B)*E$34/52))))</f>
        <v>0</v>
      </c>
      <c r="AF39" s="95">
        <f t="shared" si="45"/>
        <v>0</v>
      </c>
      <c r="AG39" s="95">
        <f t="shared" si="46"/>
        <v>0</v>
      </c>
      <c r="AH39" s="95">
        <f>IF(D39="D",AF39*AH$7,IF(AF39&gt;LOOKUP(E$34,HR!A:A,HR!B:B),(AF39-LOOKUP(E$34,HR!A:A,HR!B:B))*AH$7,0))</f>
        <v>0</v>
      </c>
      <c r="AI39" s="95">
        <f t="shared" si="47"/>
        <v>0</v>
      </c>
      <c r="AJ39" s="95">
        <f>IF(E39=" ",0,IF(D39="BR",0,IF(D39="D",0,IF(D39="NT",M39,LOOKUP(D39,Free!A:A,Free!B:B)*1/52))))</f>
        <v>0</v>
      </c>
      <c r="AK39" s="95">
        <f t="shared" si="48"/>
        <v>0</v>
      </c>
      <c r="AL39" s="95">
        <f t="shared" si="49"/>
        <v>0</v>
      </c>
      <c r="AM39" s="95">
        <f>IF(D39="D",AK39*AM$7,IF(AK39&gt;LOOKUP(1,HR!A:A,HR!B:B),(AK39-LOOKUP(1,HR!A:A,HR!B:B))*AH$7,0))</f>
        <v>0</v>
      </c>
      <c r="AN39" s="95">
        <f t="shared" si="50"/>
        <v>0</v>
      </c>
      <c r="AO39" s="99"/>
      <c r="AP39" s="62"/>
      <c r="AQ39" s="95">
        <f t="shared" si="51"/>
        <v>0</v>
      </c>
      <c r="AR39" s="95">
        <f t="shared" si="52"/>
        <v>0</v>
      </c>
      <c r="AS39" s="95">
        <f t="shared" si="53"/>
        <v>0</v>
      </c>
      <c r="AT39" s="95">
        <f t="shared" si="54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33"/>
        <v>0</v>
      </c>
      <c r="I40" s="121">
        <f t="shared" si="34"/>
        <v>0</v>
      </c>
      <c r="J40" s="121">
        <f t="shared" si="35"/>
        <v>0</v>
      </c>
      <c r="K40" s="121">
        <f t="shared" si="36"/>
        <v>0</v>
      </c>
      <c r="L40" s="121">
        <f t="shared" si="37"/>
        <v>0</v>
      </c>
      <c r="M40" s="233" t="str">
        <f t="shared" si="38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",IF(Employee!P$121&gt;E$34,0,IF(C40="A",WNI!E27,IF(C40="B",WNI!F27,IF(C40="C",WNI!G27,IF(C40="J",WNI!H27," ")))))))</f>
        <v xml:space="preserve"> </v>
      </c>
      <c r="P40" s="123"/>
      <c r="Q40" s="123"/>
      <c r="R40" s="137" t="str">
        <f t="shared" si="39"/>
        <v xml:space="preserve"> </v>
      </c>
      <c r="S40" s="123"/>
      <c r="T40" s="124" t="str">
        <f>IF(M40=" "," ",IF(M40=0," ",WNI!I27))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40"/>
        <v>0</v>
      </c>
      <c r="Y40" s="60">
        <f t="shared" si="41"/>
        <v>0</v>
      </c>
      <c r="Z40" s="60">
        <f t="shared" si="42"/>
        <v>0</v>
      </c>
      <c r="AA40" s="60">
        <f t="shared" si="43"/>
        <v>0</v>
      </c>
      <c r="AC40" s="60">
        <f t="shared" si="44"/>
        <v>0</v>
      </c>
      <c r="AD40" s="99"/>
      <c r="AE40" s="114">
        <f>IF(E40=" ",0,IF(D40="BR",0,IF(D40="D",0,IF(D40="NT",V40,LOOKUP(D40,Free!A:A,Free!B:B)*E$34/52))))</f>
        <v>0</v>
      </c>
      <c r="AF40" s="95">
        <f t="shared" si="45"/>
        <v>0</v>
      </c>
      <c r="AG40" s="95">
        <f t="shared" si="46"/>
        <v>0</v>
      </c>
      <c r="AH40" s="95">
        <f>IF(D40="D",AF40*AH$7,IF(AF40&gt;LOOKUP(E$34,HR!A:A,HR!B:B),(AF40-LOOKUP(E$34,HR!A:A,HR!B:B))*AH$7,0))</f>
        <v>0</v>
      </c>
      <c r="AI40" s="95">
        <f t="shared" si="47"/>
        <v>0</v>
      </c>
      <c r="AJ40" s="95">
        <f>IF(E40=" ",0,IF(D40="BR",0,IF(D40="D",0,IF(D40="NT",M40,LOOKUP(D40,Free!A:A,Free!B:B)*1/52))))</f>
        <v>0</v>
      </c>
      <c r="AK40" s="95">
        <f t="shared" si="48"/>
        <v>0</v>
      </c>
      <c r="AL40" s="95">
        <f t="shared" si="49"/>
        <v>0</v>
      </c>
      <c r="AM40" s="95">
        <f>IF(D40="D",AK40*AM$7,IF(AK40&gt;LOOKUP(1,HR!A:A,HR!B:B),(AK40-LOOKUP(1,HR!A:A,HR!B:B))*AH$7,0))</f>
        <v>0</v>
      </c>
      <c r="AN40" s="95">
        <f t="shared" si="50"/>
        <v>0</v>
      </c>
      <c r="AO40" s="99"/>
      <c r="AP40" s="62"/>
      <c r="AQ40" s="95">
        <f t="shared" si="51"/>
        <v>0</v>
      </c>
      <c r="AR40" s="95">
        <f t="shared" si="52"/>
        <v>0</v>
      </c>
      <c r="AS40" s="95">
        <f t="shared" si="53"/>
        <v>0</v>
      </c>
      <c r="AT40" s="95">
        <f t="shared" si="54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33"/>
        <v>0</v>
      </c>
      <c r="I41" s="121">
        <f t="shared" si="34"/>
        <v>0</v>
      </c>
      <c r="J41" s="121">
        <f t="shared" si="35"/>
        <v>0</v>
      </c>
      <c r="K41" s="121">
        <f t="shared" si="36"/>
        <v>0</v>
      </c>
      <c r="L41" s="121">
        <f t="shared" si="37"/>
        <v>0</v>
      </c>
      <c r="M41" s="233" t="str">
        <f t="shared" si="38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",IF(Employee!P$147&gt;E$34,0,IF(C41="A",WNI!E28,IF(C41="B",WNI!F28,IF(C41="C",WNI!G28,IF(C41="J",WNI!H28," ")))))))</f>
        <v xml:space="preserve"> </v>
      </c>
      <c r="P41" s="123"/>
      <c r="Q41" s="123"/>
      <c r="R41" s="137" t="str">
        <f t="shared" si="39"/>
        <v xml:space="preserve"> </v>
      </c>
      <c r="S41" s="123"/>
      <c r="T41" s="124" t="str">
        <f>IF(M41=" "," ",IF(M41=0," ",WNI!I28))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40"/>
        <v>0</v>
      </c>
      <c r="Y41" s="60">
        <f t="shared" si="41"/>
        <v>0</v>
      </c>
      <c r="Z41" s="60">
        <f t="shared" si="42"/>
        <v>0</v>
      </c>
      <c r="AA41" s="60">
        <f t="shared" si="43"/>
        <v>0</v>
      </c>
      <c r="AC41" s="60">
        <f t="shared" si="44"/>
        <v>0</v>
      </c>
      <c r="AD41" s="99"/>
      <c r="AE41" s="114">
        <f>IF(E41=" ",0,IF(D41="BR",0,IF(D41="D",0,IF(D41="NT",V41,LOOKUP(D41,Free!A:A,Free!B:B)*E$34/52))))</f>
        <v>0</v>
      </c>
      <c r="AF41" s="95">
        <f t="shared" si="45"/>
        <v>0</v>
      </c>
      <c r="AG41" s="95">
        <f t="shared" si="46"/>
        <v>0</v>
      </c>
      <c r="AH41" s="95">
        <f>IF(D41="D",AF41*AH$7,IF(AF41&gt;LOOKUP(E$34,HR!A:A,HR!B:B),(AF41-LOOKUP(E$34,HR!A:A,HR!B:B))*AH$7,0))</f>
        <v>0</v>
      </c>
      <c r="AI41" s="95">
        <f t="shared" si="47"/>
        <v>0</v>
      </c>
      <c r="AJ41" s="95">
        <f>IF(E41=" ",0,IF(D41="BR",0,IF(D41="D",0,IF(D41="NT",M41,LOOKUP(D41,Free!A:A,Free!B:B)*1/52))))</f>
        <v>0</v>
      </c>
      <c r="AK41" s="95">
        <f t="shared" si="48"/>
        <v>0</v>
      </c>
      <c r="AL41" s="95">
        <f t="shared" si="49"/>
        <v>0</v>
      </c>
      <c r="AM41" s="95">
        <f>IF(D41="D",AK41*AM$7,IF(AK41&gt;LOOKUP(1,HR!A:A,HR!B:B),(AK41-LOOKUP(1,HR!A:A,HR!B:B))*AH$7,0))</f>
        <v>0</v>
      </c>
      <c r="AN41" s="95">
        <f t="shared" si="50"/>
        <v>0</v>
      </c>
      <c r="AO41" s="99"/>
      <c r="AP41" s="62"/>
      <c r="AQ41" s="95">
        <f t="shared" si="51"/>
        <v>0</v>
      </c>
      <c r="AR41" s="95">
        <f t="shared" si="52"/>
        <v>0</v>
      </c>
      <c r="AS41" s="95">
        <f t="shared" si="53"/>
        <v>0</v>
      </c>
      <c r="AT41" s="95">
        <f t="shared" si="54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33"/>
        <v>0</v>
      </c>
      <c r="I42" s="121">
        <f>IF(T$34="Y",I17,0)</f>
        <v>0</v>
      </c>
      <c r="J42" s="121">
        <f>IF(T$34="Y",J17,0)</f>
        <v>0</v>
      </c>
      <c r="K42" s="121">
        <f t="shared" si="36"/>
        <v>0</v>
      </c>
      <c r="L42" s="121">
        <f t="shared" si="37"/>
        <v>0</v>
      </c>
      <c r="M42" s="233" t="str">
        <f t="shared" si="38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",IF(Employee!P$173&gt;E$34,0,IF(C42="A",WNI!E29,IF(C42="B",WNI!F29,IF(C42="C",WNI!G29,IF(C42="J",WNI!H29," ")))))))</f>
        <v xml:space="preserve"> </v>
      </c>
      <c r="P42" s="123"/>
      <c r="Q42" s="123"/>
      <c r="R42" s="137" t="str">
        <f t="shared" si="39"/>
        <v xml:space="preserve"> </v>
      </c>
      <c r="S42" s="123"/>
      <c r="T42" s="124" t="str">
        <f>IF(M42=" "," ",IF(M42=0," ",WNI!I29))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40"/>
        <v>0</v>
      </c>
      <c r="Y42" s="60">
        <f t="shared" si="41"/>
        <v>0</v>
      </c>
      <c r="Z42" s="60">
        <f t="shared" si="42"/>
        <v>0</v>
      </c>
      <c r="AA42" s="60">
        <f t="shared" si="43"/>
        <v>0</v>
      </c>
      <c r="AC42" s="60">
        <f t="shared" si="44"/>
        <v>0</v>
      </c>
      <c r="AD42" s="99"/>
      <c r="AE42" s="114">
        <f>IF(E42=" ",0,IF(D42="BR",0,IF(D42="D",0,IF(D42="NT",V42,LOOKUP(D42,Free!A:A,Free!B:B)*E$34/52))))</f>
        <v>0</v>
      </c>
      <c r="AF42" s="95">
        <f t="shared" si="45"/>
        <v>0</v>
      </c>
      <c r="AG42" s="95">
        <f t="shared" si="46"/>
        <v>0</v>
      </c>
      <c r="AH42" s="95">
        <f>IF(D42="D",AF42*AH$7,IF(AF42&gt;LOOKUP(E$34,HR!A:A,HR!B:B),(AF42-LOOKUP(E$34,HR!A:A,HR!B:B))*AH$7,0))</f>
        <v>0</v>
      </c>
      <c r="AI42" s="95">
        <f t="shared" si="47"/>
        <v>0</v>
      </c>
      <c r="AJ42" s="95">
        <f>IF(E42=" ",0,IF(D42="BR",0,IF(D42="D",0,IF(D42="NT",M42,LOOKUP(D42,Free!A:A,Free!B:B)*1/52))))</f>
        <v>0</v>
      </c>
      <c r="AK42" s="95">
        <f t="shared" si="48"/>
        <v>0</v>
      </c>
      <c r="AL42" s="95">
        <f t="shared" si="49"/>
        <v>0</v>
      </c>
      <c r="AM42" s="95">
        <f>IF(D42="D",AK42*AM$7,IF(AK42&gt;LOOKUP(1,HR!A:A,HR!B:B),(AK42-LOOKUP(1,HR!A:A,HR!B:B))*AH$7,0))</f>
        <v>0</v>
      </c>
      <c r="AN42" s="95">
        <f t="shared" si="50"/>
        <v>0</v>
      </c>
      <c r="AO42" s="99"/>
      <c r="AP42" s="62"/>
      <c r="AQ42" s="95">
        <f t="shared" si="51"/>
        <v>0</v>
      </c>
      <c r="AR42" s="95">
        <f t="shared" si="52"/>
        <v>0</v>
      </c>
      <c r="AS42" s="95">
        <f t="shared" si="53"/>
        <v>0</v>
      </c>
      <c r="AT42" s="95">
        <f t="shared" si="54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33"/>
        <v>0</v>
      </c>
      <c r="I43" s="121">
        <f>IF(T$34="Y",I18,0)</f>
        <v>0</v>
      </c>
      <c r="J43" s="121">
        <f>IF(T$34="Y",J18,0)</f>
        <v>0</v>
      </c>
      <c r="K43" s="121">
        <f t="shared" si="36"/>
        <v>0</v>
      </c>
      <c r="L43" s="121">
        <f t="shared" si="37"/>
        <v>0</v>
      </c>
      <c r="M43" s="233" t="str">
        <f t="shared" si="38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",IF(Employee!P$199&gt;E$34,0,IF(C43="A",WNI!E30,IF(C43="B",WNI!F30,IF(C43="C",WNI!G30,IF(C43="J",WNI!H30," ")))))))</f>
        <v xml:space="preserve"> </v>
      </c>
      <c r="P43" s="123"/>
      <c r="Q43" s="123"/>
      <c r="R43" s="137" t="str">
        <f t="shared" si="39"/>
        <v xml:space="preserve"> </v>
      </c>
      <c r="S43" s="123"/>
      <c r="T43" s="124" t="str">
        <f>IF(M43=" "," ",IF(M43=0," ",WNI!I30))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40"/>
        <v>0</v>
      </c>
      <c r="Y43" s="60">
        <f t="shared" si="41"/>
        <v>0</v>
      </c>
      <c r="Z43" s="60">
        <f t="shared" si="42"/>
        <v>0</v>
      </c>
      <c r="AA43" s="60">
        <f t="shared" si="43"/>
        <v>0</v>
      </c>
      <c r="AC43" s="60">
        <f t="shared" si="44"/>
        <v>0</v>
      </c>
      <c r="AD43" s="99"/>
      <c r="AE43" s="114">
        <f>IF(E43=" ",0,IF(D43="BR",0,IF(D43="D",0,IF(D43="NT",V43,LOOKUP(D43,Free!A:A,Free!B:B)*E$34/52))))</f>
        <v>0</v>
      </c>
      <c r="AF43" s="95">
        <f t="shared" si="45"/>
        <v>0</v>
      </c>
      <c r="AG43" s="95">
        <f t="shared" si="46"/>
        <v>0</v>
      </c>
      <c r="AH43" s="95">
        <f>IF(D43="D",AF43*AH$7,IF(AF43&gt;LOOKUP(E$34,HR!A:A,HR!B:B),(AF43-LOOKUP(E$34,HR!A:A,HR!B:B))*AH$7,0))</f>
        <v>0</v>
      </c>
      <c r="AI43" s="95">
        <f t="shared" si="47"/>
        <v>0</v>
      </c>
      <c r="AJ43" s="95">
        <f>IF(E43=" ",0,IF(D43="BR",0,IF(D43="D",0,IF(D43="NT",M43,LOOKUP(D43,Free!A:A,Free!B:B)*1/52))))</f>
        <v>0</v>
      </c>
      <c r="AK43" s="95">
        <f t="shared" si="48"/>
        <v>0</v>
      </c>
      <c r="AL43" s="95">
        <f t="shared" si="49"/>
        <v>0</v>
      </c>
      <c r="AM43" s="95">
        <f>IF(D43="D",AK43*AM$7,IF(AK43&gt;LOOKUP(1,HR!A:A,HR!B:B),(AK43-LOOKUP(1,HR!A:A,HR!B:B))*AH$7,0))</f>
        <v>0</v>
      </c>
      <c r="AN43" s="95">
        <f t="shared" si="50"/>
        <v>0</v>
      </c>
      <c r="AO43" s="99"/>
      <c r="AP43" s="62"/>
      <c r="AQ43" s="95">
        <f t="shared" si="51"/>
        <v>0</v>
      </c>
      <c r="AR43" s="95">
        <f t="shared" si="52"/>
        <v>0</v>
      </c>
      <c r="AS43" s="95">
        <f t="shared" si="53"/>
        <v>0</v>
      </c>
      <c r="AT43" s="95">
        <f t="shared" si="54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33"/>
        <v>0</v>
      </c>
      <c r="I44" s="121">
        <f>IF(T$34="Y",I19,0)</f>
        <v>0</v>
      </c>
      <c r="J44" s="121">
        <f>IF(T$34="Y",J19,0)</f>
        <v>0</v>
      </c>
      <c r="K44" s="121">
        <f t="shared" si="36"/>
        <v>0</v>
      </c>
      <c r="L44" s="121">
        <f t="shared" si="37"/>
        <v>0</v>
      </c>
      <c r="M44" s="233" t="str">
        <f t="shared" si="38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",IF(Employee!P$225&gt;E$34,0,IF(C44="A",WNI!E31,IF(C44="B",WNI!F31,IF(C44="C",WNI!G31,IF(C44="J",WNI!H31," ")))))))</f>
        <v xml:space="preserve"> </v>
      </c>
      <c r="P44" s="123"/>
      <c r="Q44" s="123"/>
      <c r="R44" s="137" t="str">
        <f t="shared" si="39"/>
        <v xml:space="preserve"> </v>
      </c>
      <c r="S44" s="123"/>
      <c r="T44" s="124" t="str">
        <f>IF(M44=" "," ",IF(M44=0," ",WNI!I31))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40"/>
        <v>0</v>
      </c>
      <c r="Y44" s="60">
        <f t="shared" si="41"/>
        <v>0</v>
      </c>
      <c r="Z44" s="60">
        <f t="shared" si="42"/>
        <v>0</v>
      </c>
      <c r="AA44" s="60">
        <f t="shared" si="43"/>
        <v>0</v>
      </c>
      <c r="AC44" s="60">
        <f t="shared" si="44"/>
        <v>0</v>
      </c>
      <c r="AD44" s="99"/>
      <c r="AE44" s="114">
        <f>IF(E44=" ",0,IF(D44="BR",0,IF(D44="D",0,IF(D44="NT",V44,LOOKUP(D44,Free!A:A,Free!B:B)*E$34/52))))</f>
        <v>0</v>
      </c>
      <c r="AF44" s="95">
        <f t="shared" si="45"/>
        <v>0</v>
      </c>
      <c r="AG44" s="95">
        <f t="shared" si="46"/>
        <v>0</v>
      </c>
      <c r="AH44" s="95">
        <f>IF(D44="D",AF44*AH$7,IF(AF44&gt;LOOKUP(E$34,HR!A:A,HR!B:B),(AF44-LOOKUP(E$34,HR!A:A,HR!B:B))*AH$7,0))</f>
        <v>0</v>
      </c>
      <c r="AI44" s="95">
        <f t="shared" si="47"/>
        <v>0</v>
      </c>
      <c r="AJ44" s="95">
        <f>IF(E44=" ",0,IF(D44="BR",0,IF(D44="D",0,IF(D44="NT",M44,LOOKUP(D44,Free!A:A,Free!B:B)*1/52))))</f>
        <v>0</v>
      </c>
      <c r="AK44" s="95">
        <f t="shared" si="48"/>
        <v>0</v>
      </c>
      <c r="AL44" s="95">
        <f t="shared" si="49"/>
        <v>0</v>
      </c>
      <c r="AM44" s="95">
        <f>IF(D44="D",AK44*AM$7,IF(AK44&gt;LOOKUP(1,HR!A:A,HR!B:B),(AK44-LOOKUP(1,HR!A:A,HR!B:B))*AH$7,0))</f>
        <v>0</v>
      </c>
      <c r="AN44" s="95">
        <f t="shared" si="50"/>
        <v>0</v>
      </c>
      <c r="AO44" s="99"/>
      <c r="AP44" s="62"/>
      <c r="AQ44" s="95">
        <f t="shared" si="51"/>
        <v>0</v>
      </c>
      <c r="AR44" s="95">
        <f t="shared" si="52"/>
        <v>0</v>
      </c>
      <c r="AS44" s="95">
        <f t="shared" si="53"/>
        <v>0</v>
      </c>
      <c r="AT44" s="95">
        <f t="shared" si="54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33"/>
        <v>0</v>
      </c>
      <c r="I45" s="121">
        <f>IF(T$34="Y",I20,0)</f>
        <v>0</v>
      </c>
      <c r="J45" s="121">
        <f>IF(T$34="Y",J20,0)</f>
        <v>0</v>
      </c>
      <c r="K45" s="121">
        <f t="shared" si="36"/>
        <v>0</v>
      </c>
      <c r="L45" s="121">
        <f t="shared" si="37"/>
        <v>0</v>
      </c>
      <c r="M45" s="233" t="str">
        <f t="shared" si="38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",IF(Employee!P$251&gt;E$34,0,IF(C45="A",WNI!E32,IF(C45="B",WNI!F32,IF(C45="C",WNI!G32,IF(C45="J",WNI!H32,"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",WNI!I32))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40"/>
        <v>0</v>
      </c>
      <c r="Y45" s="60">
        <f t="shared" si="41"/>
        <v>0</v>
      </c>
      <c r="Z45" s="60">
        <f t="shared" si="42"/>
        <v>0</v>
      </c>
      <c r="AA45" s="60">
        <f t="shared" si="43"/>
        <v>0</v>
      </c>
      <c r="AC45" s="60">
        <f t="shared" si="44"/>
        <v>0</v>
      </c>
      <c r="AD45" s="99"/>
      <c r="AE45" s="114">
        <f>IF(E45=" ",0,IF(D45="BR",0,IF(D45="D",0,IF(D45="NT",V45,LOOKUP(D45,Free!A:A,Free!B:B)*E$34/52))))</f>
        <v>0</v>
      </c>
      <c r="AF45" s="95">
        <f t="shared" si="45"/>
        <v>0</v>
      </c>
      <c r="AG45" s="95">
        <f t="shared" si="46"/>
        <v>0</v>
      </c>
      <c r="AH45" s="95">
        <f>IF(D45="D",AF45*AH$7,IF(AF45&gt;LOOKUP(E$34,HR!A:A,HR!B:B),(AF45-LOOKUP(E$34,HR!A:A,HR!B:B))*AH$7,0))</f>
        <v>0</v>
      </c>
      <c r="AI45" s="95">
        <f t="shared" si="47"/>
        <v>0</v>
      </c>
      <c r="AJ45" s="95">
        <f>IF(E45=" ",0,IF(D45="BR",0,IF(D45="D",0,IF(D45="NT",M45,LOOKUP(D45,Free!A:A,Free!B:B)*1/52))))</f>
        <v>0</v>
      </c>
      <c r="AK45" s="95">
        <f t="shared" si="48"/>
        <v>0</v>
      </c>
      <c r="AL45" s="95">
        <f t="shared" si="49"/>
        <v>0</v>
      </c>
      <c r="AM45" s="95">
        <f>IF(D45="D",AK45*AM$7,IF(AK45&gt;LOOKUP(1,HR!A:A,HR!B:B),(AK45-LOOKUP(1,HR!A:A,HR!B:B))*AH$7,0))</f>
        <v>0</v>
      </c>
      <c r="AN45" s="95">
        <f t="shared" si="50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8"/>
      <c r="H46" s="127">
        <f t="shared" ref="H46:H55" si="55">IF(T$34="Y",H21,0)</f>
        <v>0</v>
      </c>
      <c r="I46" s="121">
        <f t="shared" ref="I46:I55" si="56">IF(T$34="Y",I21,0)</f>
        <v>0</v>
      </c>
      <c r="J46" s="121">
        <f t="shared" ref="J46:J55" si="57">IF(T$34="Y",J21,0)</f>
        <v>0</v>
      </c>
      <c r="K46" s="121">
        <f t="shared" ref="K46:K55" si="58">IF(T$34="Y",K21,I46*J46)</f>
        <v>0</v>
      </c>
      <c r="L46" s="121">
        <f t="shared" ref="L46:L55" si="59">IF(T$34="Y",L21,0)</f>
        <v>0</v>
      </c>
      <c r="M46" s="233" t="str">
        <f t="shared" ref="M46:M55" si="60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",IF(Employee!P$277&gt;E$34,0,IF(C46="A",WNI!E33,IF(C46="B",WNI!F33,IF(C46="C",WNI!G33,IF(C46="J",WNI!H33," ")))))))</f>
        <v xml:space="preserve"> </v>
      </c>
      <c r="P46" s="123"/>
      <c r="Q46" s="123"/>
      <c r="R46" s="137" t="str">
        <f t="shared" ref="R46:R55" si="61">IF(M46=" "," ",IF(M46=0," ",M46-SUM(N46:Q46)))</f>
        <v xml:space="preserve"> </v>
      </c>
      <c r="S46" s="123"/>
      <c r="T46" s="124" t="str">
        <f>IF(M46=" "," ",IF(M46=0," ",WNI!I33))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ref="X46:X55" si="62">IF(O46=" ",X21,O46+X21)</f>
        <v>0</v>
      </c>
      <c r="Y46" s="60">
        <f t="shared" ref="Y46:Y55" si="63">IF(P46=0,Y21,P46+Y21)</f>
        <v>0</v>
      </c>
      <c r="Z46" s="60">
        <f t="shared" ref="Z46:Z55" si="64">IF(Q46=0,Z21,Q46+Z21)</f>
        <v>0</v>
      </c>
      <c r="AA46" s="60">
        <f t="shared" ref="AA46:AA55" si="65">IF(R46=" ",AA21,AA21+R46)</f>
        <v>0</v>
      </c>
      <c r="AC46" s="60">
        <f t="shared" ref="AC46:AC55" si="66">IF(T46=" ",AC21,T46+AC21)</f>
        <v>0</v>
      </c>
      <c r="AD46" s="99"/>
      <c r="AE46" s="114">
        <f>IF(E46=" ",0,IF(D46="BR",0,IF(D46="D",0,IF(D46="NT",V46,LOOKUP(D46,Free!A:A,Free!B:B)*E$34/52))))</f>
        <v>0</v>
      </c>
      <c r="AF46" s="95">
        <f t="shared" si="45"/>
        <v>0</v>
      </c>
      <c r="AG46" s="95">
        <f t="shared" si="46"/>
        <v>0</v>
      </c>
      <c r="AH46" s="95">
        <f>IF(D46="D",AF46*AH$7,IF(AF46&gt;LOOKUP(E$34,HR!A:A,HR!B:B),(AF46-LOOKUP(E$34,HR!A:A,HR!B:B))*AH$7,0))</f>
        <v>0</v>
      </c>
      <c r="AI46" s="95">
        <f t="shared" si="47"/>
        <v>0</v>
      </c>
      <c r="AJ46" s="95">
        <f>IF(E46=" ",0,IF(D46="BR",0,IF(D46="D",0,IF(D46="NT",M46,LOOKUP(D46,Free!A:A,Free!B:B)*1/52))))</f>
        <v>0</v>
      </c>
      <c r="AK46" s="95">
        <f t="shared" si="48"/>
        <v>0</v>
      </c>
      <c r="AL46" s="95">
        <f t="shared" si="49"/>
        <v>0</v>
      </c>
      <c r="AM46" s="95">
        <f>IF(D46="D",AK46*AM$7,IF(AK46&gt;LOOKUP(1,HR!A:A,HR!B:B),(AK46-LOOKUP(1,HR!A:A,HR!B:B))*AH$7,0))</f>
        <v>0</v>
      </c>
      <c r="AN46" s="95">
        <f t="shared" si="50"/>
        <v>0</v>
      </c>
      <c r="AO46" s="99"/>
      <c r="AP46" s="62"/>
      <c r="AQ46" s="95">
        <f t="shared" ref="AQ46:AQ55" si="67">IF(G46="SSP",H46,0)</f>
        <v>0</v>
      </c>
      <c r="AR46" s="95">
        <f t="shared" ref="AR46:AR55" si="68">IF(G46="SMP",H46,0)</f>
        <v>0</v>
      </c>
      <c r="AS46" s="95">
        <f t="shared" ref="AS46:AS55" si="69">IF(G46="SPP",H46,0)</f>
        <v>0</v>
      </c>
      <c r="AT46" s="95">
        <f t="shared" ref="AT46:AT55" si="7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8"/>
      <c r="H47" s="127">
        <f t="shared" si="55"/>
        <v>0</v>
      </c>
      <c r="I47" s="121">
        <f t="shared" si="56"/>
        <v>0</v>
      </c>
      <c r="J47" s="121">
        <f t="shared" si="57"/>
        <v>0</v>
      </c>
      <c r="K47" s="121">
        <f t="shared" si="58"/>
        <v>0</v>
      </c>
      <c r="L47" s="121">
        <f t="shared" si="59"/>
        <v>0</v>
      </c>
      <c r="M47" s="233" t="str">
        <f t="shared" si="60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",IF(Employee!P$303&gt;E$34,0,IF(C47="A",WNI!E34,IF(C47="B",WNI!F34,IF(C47="C",WNI!G34,IF(C47="J",WNI!H34," ")))))))</f>
        <v xml:space="preserve"> </v>
      </c>
      <c r="P47" s="123"/>
      <c r="Q47" s="123"/>
      <c r="R47" s="137" t="str">
        <f t="shared" si="61"/>
        <v xml:space="preserve"> </v>
      </c>
      <c r="S47" s="123"/>
      <c r="T47" s="124" t="str">
        <f>IF(M47=" "," ",IF(M47=0," ",WNI!I34))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62"/>
        <v>0</v>
      </c>
      <c r="Y47" s="60">
        <f t="shared" si="63"/>
        <v>0</v>
      </c>
      <c r="Z47" s="60">
        <f t="shared" si="64"/>
        <v>0</v>
      </c>
      <c r="AA47" s="60">
        <f t="shared" si="65"/>
        <v>0</v>
      </c>
      <c r="AC47" s="60">
        <f t="shared" si="66"/>
        <v>0</v>
      </c>
      <c r="AD47" s="99"/>
      <c r="AE47" s="114">
        <f>IF(E47=" ",0,IF(D47="BR",0,IF(D47="D",0,IF(D47="NT",V47,LOOKUP(D47,Free!A:A,Free!B:B)*E$34/52))))</f>
        <v>0</v>
      </c>
      <c r="AF47" s="95">
        <f t="shared" si="45"/>
        <v>0</v>
      </c>
      <c r="AG47" s="95">
        <f t="shared" si="46"/>
        <v>0</v>
      </c>
      <c r="AH47" s="95">
        <f>IF(D47="D",AF47*AH$7,IF(AF47&gt;LOOKUP(E$34,HR!A:A,HR!B:B),(AF47-LOOKUP(E$34,HR!A:A,HR!B:B))*AH$7,0))</f>
        <v>0</v>
      </c>
      <c r="AI47" s="95">
        <f t="shared" si="47"/>
        <v>0</v>
      </c>
      <c r="AJ47" s="95">
        <f>IF(E47=" ",0,IF(D47="BR",0,IF(D47="D",0,IF(D47="NT",M47,LOOKUP(D47,Free!A:A,Free!B:B)*1/52))))</f>
        <v>0</v>
      </c>
      <c r="AK47" s="95">
        <f t="shared" si="48"/>
        <v>0</v>
      </c>
      <c r="AL47" s="95">
        <f t="shared" si="49"/>
        <v>0</v>
      </c>
      <c r="AM47" s="95">
        <f>IF(D47="D",AK47*AM$7,IF(AK47&gt;LOOKUP(1,HR!A:A,HR!B:B),(AK47-LOOKUP(1,HR!A:A,HR!B:B))*AH$7,0))</f>
        <v>0</v>
      </c>
      <c r="AN47" s="95">
        <f t="shared" si="50"/>
        <v>0</v>
      </c>
      <c r="AO47" s="99"/>
      <c r="AP47" s="62"/>
      <c r="AQ47" s="95">
        <f t="shared" si="67"/>
        <v>0</v>
      </c>
      <c r="AR47" s="95">
        <f t="shared" si="68"/>
        <v>0</v>
      </c>
      <c r="AS47" s="95">
        <f t="shared" si="69"/>
        <v>0</v>
      </c>
      <c r="AT47" s="95">
        <f t="shared" si="7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8"/>
      <c r="H48" s="127">
        <f t="shared" si="55"/>
        <v>0</v>
      </c>
      <c r="I48" s="121">
        <f t="shared" si="56"/>
        <v>0</v>
      </c>
      <c r="J48" s="121">
        <f t="shared" si="57"/>
        <v>0</v>
      </c>
      <c r="K48" s="121">
        <f t="shared" si="58"/>
        <v>0</v>
      </c>
      <c r="L48" s="121">
        <f t="shared" si="59"/>
        <v>0</v>
      </c>
      <c r="M48" s="233" t="str">
        <f t="shared" si="60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",IF(Employee!P$329&gt;E$34,0,IF(C48="A",WNI!E35,IF(C48="B",WNI!F35,IF(C48="C",WNI!G35,IF(C48="J",WNI!H35," ")))))))</f>
        <v xml:space="preserve"> </v>
      </c>
      <c r="P48" s="123"/>
      <c r="Q48" s="123"/>
      <c r="R48" s="137" t="str">
        <f t="shared" si="61"/>
        <v xml:space="preserve"> </v>
      </c>
      <c r="S48" s="123"/>
      <c r="T48" s="124" t="str">
        <f>IF(M48=" "," ",IF(M48=0," ",WNI!I35))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62"/>
        <v>0</v>
      </c>
      <c r="Y48" s="60">
        <f t="shared" si="63"/>
        <v>0</v>
      </c>
      <c r="Z48" s="60">
        <f t="shared" si="64"/>
        <v>0</v>
      </c>
      <c r="AA48" s="60">
        <f t="shared" si="65"/>
        <v>0</v>
      </c>
      <c r="AC48" s="60">
        <f t="shared" si="66"/>
        <v>0</v>
      </c>
      <c r="AD48" s="99"/>
      <c r="AE48" s="114">
        <f>IF(E48=" ",0,IF(D48="BR",0,IF(D48="D",0,IF(D48="NT",V48,LOOKUP(D48,Free!A:A,Free!B:B)*E$34/52))))</f>
        <v>0</v>
      </c>
      <c r="AF48" s="95">
        <f t="shared" si="45"/>
        <v>0</v>
      </c>
      <c r="AG48" s="95">
        <f t="shared" si="46"/>
        <v>0</v>
      </c>
      <c r="AH48" s="95">
        <f>IF(D48="D",AF48*AH$7,IF(AF48&gt;LOOKUP(E$34,HR!A:A,HR!B:B),(AF48-LOOKUP(E$34,HR!A:A,HR!B:B))*AH$7,0))</f>
        <v>0</v>
      </c>
      <c r="AI48" s="95">
        <f t="shared" si="47"/>
        <v>0</v>
      </c>
      <c r="AJ48" s="95">
        <f>IF(E48=" ",0,IF(D48="BR",0,IF(D48="D",0,IF(D48="NT",M48,LOOKUP(D48,Free!A:A,Free!B:B)*1/52))))</f>
        <v>0</v>
      </c>
      <c r="AK48" s="95">
        <f t="shared" si="48"/>
        <v>0</v>
      </c>
      <c r="AL48" s="95">
        <f t="shared" si="49"/>
        <v>0</v>
      </c>
      <c r="AM48" s="95">
        <f>IF(D48="D",AK48*AM$7,IF(AK48&gt;LOOKUP(1,HR!A:A,HR!B:B),(AK48-LOOKUP(1,HR!A:A,HR!B:B))*AH$7,0))</f>
        <v>0</v>
      </c>
      <c r="AN48" s="95">
        <f t="shared" si="50"/>
        <v>0</v>
      </c>
      <c r="AO48" s="99"/>
      <c r="AP48" s="62"/>
      <c r="AQ48" s="95">
        <f t="shared" si="67"/>
        <v>0</v>
      </c>
      <c r="AR48" s="95">
        <f t="shared" si="68"/>
        <v>0</v>
      </c>
      <c r="AS48" s="95">
        <f t="shared" si="69"/>
        <v>0</v>
      </c>
      <c r="AT48" s="95">
        <f t="shared" si="7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8"/>
      <c r="H49" s="127">
        <f t="shared" si="55"/>
        <v>0</v>
      </c>
      <c r="I49" s="121">
        <f t="shared" si="56"/>
        <v>0</v>
      </c>
      <c r="J49" s="121">
        <f t="shared" si="57"/>
        <v>0</v>
      </c>
      <c r="K49" s="121">
        <f t="shared" si="58"/>
        <v>0</v>
      </c>
      <c r="L49" s="121">
        <f t="shared" si="59"/>
        <v>0</v>
      </c>
      <c r="M49" s="233" t="str">
        <f t="shared" si="60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",IF(Employee!P$355&gt;E$34,0,IF(C49="A",WNI!E36,IF(C49="B",WNI!F36,IF(C49="C",WNI!G36,IF(C49="J",WNI!H36," ")))))))</f>
        <v xml:space="preserve"> </v>
      </c>
      <c r="P49" s="123"/>
      <c r="Q49" s="123"/>
      <c r="R49" s="137" t="str">
        <f t="shared" si="61"/>
        <v xml:space="preserve"> </v>
      </c>
      <c r="S49" s="123"/>
      <c r="T49" s="124" t="str">
        <f>IF(M49=" "," ",IF(M49=0," ",WNI!I36))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62"/>
        <v>0</v>
      </c>
      <c r="Y49" s="60">
        <f t="shared" si="63"/>
        <v>0</v>
      </c>
      <c r="Z49" s="60">
        <f t="shared" si="64"/>
        <v>0</v>
      </c>
      <c r="AA49" s="60">
        <f t="shared" si="65"/>
        <v>0</v>
      </c>
      <c r="AC49" s="60">
        <f t="shared" si="66"/>
        <v>0</v>
      </c>
      <c r="AD49" s="99"/>
      <c r="AE49" s="114">
        <f>IF(E49=" ",0,IF(D49="BR",0,IF(D49="D",0,IF(D49="NT",V49,LOOKUP(D49,Free!A:A,Free!B:B)*E$34/52))))</f>
        <v>0</v>
      </c>
      <c r="AF49" s="95">
        <f t="shared" si="45"/>
        <v>0</v>
      </c>
      <c r="AG49" s="95">
        <f t="shared" si="46"/>
        <v>0</v>
      </c>
      <c r="AH49" s="95">
        <f>IF(D49="D",AF49*AH$7,IF(AF49&gt;LOOKUP(E$34,HR!A:A,HR!B:B),(AF49-LOOKUP(E$34,HR!A:A,HR!B:B))*AH$7,0))</f>
        <v>0</v>
      </c>
      <c r="AI49" s="95">
        <f t="shared" si="47"/>
        <v>0</v>
      </c>
      <c r="AJ49" s="95">
        <f>IF(E49=" ",0,IF(D49="BR",0,IF(D49="D",0,IF(D49="NT",M49,LOOKUP(D49,Free!A:A,Free!B:B)*1/52))))</f>
        <v>0</v>
      </c>
      <c r="AK49" s="95">
        <f t="shared" si="48"/>
        <v>0</v>
      </c>
      <c r="AL49" s="95">
        <f t="shared" si="49"/>
        <v>0</v>
      </c>
      <c r="AM49" s="95">
        <f>IF(D49="D",AK49*AM$7,IF(AK49&gt;LOOKUP(1,HR!A:A,HR!B:B),(AK49-LOOKUP(1,HR!A:A,HR!B:B))*AH$7,0))</f>
        <v>0</v>
      </c>
      <c r="AN49" s="95">
        <f t="shared" si="50"/>
        <v>0</v>
      </c>
      <c r="AO49" s="99"/>
      <c r="AP49" s="62"/>
      <c r="AQ49" s="95">
        <f t="shared" si="67"/>
        <v>0</v>
      </c>
      <c r="AR49" s="95">
        <f t="shared" si="68"/>
        <v>0</v>
      </c>
      <c r="AS49" s="95">
        <f t="shared" si="69"/>
        <v>0</v>
      </c>
      <c r="AT49" s="95">
        <f t="shared" si="7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8"/>
      <c r="H50" s="127">
        <f t="shared" si="55"/>
        <v>0</v>
      </c>
      <c r="I50" s="121">
        <f t="shared" si="56"/>
        <v>0</v>
      </c>
      <c r="J50" s="121">
        <f t="shared" si="57"/>
        <v>0</v>
      </c>
      <c r="K50" s="121">
        <f t="shared" si="58"/>
        <v>0</v>
      </c>
      <c r="L50" s="121">
        <f t="shared" si="59"/>
        <v>0</v>
      </c>
      <c r="M50" s="233" t="str">
        <f t="shared" si="60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",IF(Employee!P$381&gt;E$34,0,IF(C50="A",WNI!E37,IF(C50="B",WNI!F37,IF(C50="C",WNI!G37,IF(C50="J",WNI!H37," ")))))))</f>
        <v xml:space="preserve"> </v>
      </c>
      <c r="P50" s="123"/>
      <c r="Q50" s="123"/>
      <c r="R50" s="137" t="str">
        <f t="shared" si="61"/>
        <v xml:space="preserve"> </v>
      </c>
      <c r="S50" s="123"/>
      <c r="T50" s="124" t="str">
        <f>IF(M50=" "," ",IF(M50=0," ",WNI!I37))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62"/>
        <v>0</v>
      </c>
      <c r="Y50" s="60">
        <f t="shared" si="63"/>
        <v>0</v>
      </c>
      <c r="Z50" s="60">
        <f t="shared" si="64"/>
        <v>0</v>
      </c>
      <c r="AA50" s="60">
        <f t="shared" si="65"/>
        <v>0</v>
      </c>
      <c r="AC50" s="60">
        <f t="shared" si="66"/>
        <v>0</v>
      </c>
      <c r="AD50" s="99"/>
      <c r="AE50" s="114">
        <f>IF(E50=" ",0,IF(D50="BR",0,IF(D50="D",0,IF(D50="NT",V50,LOOKUP(D50,Free!A:A,Free!B:B)*E$34/52))))</f>
        <v>0</v>
      </c>
      <c r="AF50" s="95">
        <f t="shared" si="45"/>
        <v>0</v>
      </c>
      <c r="AG50" s="95">
        <f t="shared" si="46"/>
        <v>0</v>
      </c>
      <c r="AH50" s="95">
        <f>IF(D50="D",AF50*AH$7,IF(AF50&gt;LOOKUP(E$34,HR!A:A,HR!B:B),(AF50-LOOKUP(E$34,HR!A:A,HR!B:B))*AH$7,0))</f>
        <v>0</v>
      </c>
      <c r="AI50" s="95">
        <f t="shared" si="47"/>
        <v>0</v>
      </c>
      <c r="AJ50" s="95">
        <f>IF(E50=" ",0,IF(D50="BR",0,IF(D50="D",0,IF(D50="NT",M50,LOOKUP(D50,Free!A:A,Free!B:B)*1/52))))</f>
        <v>0</v>
      </c>
      <c r="AK50" s="95">
        <f t="shared" si="48"/>
        <v>0</v>
      </c>
      <c r="AL50" s="95">
        <f t="shared" si="49"/>
        <v>0</v>
      </c>
      <c r="AM50" s="95">
        <f>IF(D50="D",AK50*AM$7,IF(AK50&gt;LOOKUP(1,HR!A:A,HR!B:B),(AK50-LOOKUP(1,HR!A:A,HR!B:B))*AH$7,0))</f>
        <v>0</v>
      </c>
      <c r="AN50" s="95">
        <f t="shared" si="50"/>
        <v>0</v>
      </c>
      <c r="AO50" s="99"/>
      <c r="AP50" s="62"/>
      <c r="AQ50" s="95">
        <f t="shared" si="67"/>
        <v>0</v>
      </c>
      <c r="AR50" s="95">
        <f t="shared" si="68"/>
        <v>0</v>
      </c>
      <c r="AS50" s="95">
        <f t="shared" si="69"/>
        <v>0</v>
      </c>
      <c r="AT50" s="95">
        <f t="shared" si="7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8"/>
      <c r="H51" s="127">
        <f t="shared" si="55"/>
        <v>0</v>
      </c>
      <c r="I51" s="121">
        <f t="shared" si="56"/>
        <v>0</v>
      </c>
      <c r="J51" s="121">
        <f t="shared" si="57"/>
        <v>0</v>
      </c>
      <c r="K51" s="121">
        <f t="shared" si="58"/>
        <v>0</v>
      </c>
      <c r="L51" s="121">
        <f t="shared" si="59"/>
        <v>0</v>
      </c>
      <c r="M51" s="233" t="str">
        <f t="shared" si="60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",IF(Employee!P$407&gt;E$34,0,IF(C51="A",WNI!E38,IF(C51="B",WNI!F38,IF(C51="C",WNI!G38,IF(C51="J",WNI!H38," ")))))))</f>
        <v xml:space="preserve"> </v>
      </c>
      <c r="P51" s="123"/>
      <c r="Q51" s="123"/>
      <c r="R51" s="137" t="str">
        <f t="shared" si="61"/>
        <v xml:space="preserve"> </v>
      </c>
      <c r="S51" s="123"/>
      <c r="T51" s="124" t="str">
        <f>IF(M51=" "," ",IF(M51=0," ",WNI!I38))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62"/>
        <v>0</v>
      </c>
      <c r="Y51" s="60">
        <f t="shared" si="63"/>
        <v>0</v>
      </c>
      <c r="Z51" s="60">
        <f t="shared" si="64"/>
        <v>0</v>
      </c>
      <c r="AA51" s="60">
        <f t="shared" si="65"/>
        <v>0</v>
      </c>
      <c r="AC51" s="60">
        <f t="shared" si="66"/>
        <v>0</v>
      </c>
      <c r="AD51" s="99"/>
      <c r="AE51" s="114">
        <f>IF(E51=" ",0,IF(D51="BR",0,IF(D51="D",0,IF(D51="NT",V51,LOOKUP(D51,Free!A:A,Free!B:B)*E$34/52))))</f>
        <v>0</v>
      </c>
      <c r="AF51" s="95">
        <f t="shared" si="45"/>
        <v>0</v>
      </c>
      <c r="AG51" s="95">
        <f t="shared" si="46"/>
        <v>0</v>
      </c>
      <c r="AH51" s="95">
        <f>IF(D51="D",AF51*AH$7,IF(AF51&gt;LOOKUP(E$34,HR!A:A,HR!B:B),(AF51-LOOKUP(E$34,HR!A:A,HR!B:B))*AH$7,0))</f>
        <v>0</v>
      </c>
      <c r="AI51" s="95">
        <f t="shared" si="47"/>
        <v>0</v>
      </c>
      <c r="AJ51" s="95">
        <f>IF(E51=" ",0,IF(D51="BR",0,IF(D51="D",0,IF(D51="NT",M51,LOOKUP(D51,Free!A:A,Free!B:B)*1/52))))</f>
        <v>0</v>
      </c>
      <c r="AK51" s="95">
        <f t="shared" si="48"/>
        <v>0</v>
      </c>
      <c r="AL51" s="95">
        <f t="shared" si="49"/>
        <v>0</v>
      </c>
      <c r="AM51" s="95">
        <f>IF(D51="D",AK51*AM$7,IF(AK51&gt;LOOKUP(1,HR!A:A,HR!B:B),(AK51-LOOKUP(1,HR!A:A,HR!B:B))*AH$7,0))</f>
        <v>0</v>
      </c>
      <c r="AN51" s="95">
        <f t="shared" si="50"/>
        <v>0</v>
      </c>
      <c r="AO51" s="99"/>
      <c r="AP51" s="62"/>
      <c r="AQ51" s="95">
        <f t="shared" si="67"/>
        <v>0</v>
      </c>
      <c r="AR51" s="95">
        <f t="shared" si="68"/>
        <v>0</v>
      </c>
      <c r="AS51" s="95">
        <f t="shared" si="69"/>
        <v>0</v>
      </c>
      <c r="AT51" s="95">
        <f t="shared" si="7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8"/>
      <c r="H52" s="127">
        <f t="shared" si="55"/>
        <v>0</v>
      </c>
      <c r="I52" s="121">
        <f t="shared" si="56"/>
        <v>0</v>
      </c>
      <c r="J52" s="121">
        <f t="shared" si="57"/>
        <v>0</v>
      </c>
      <c r="K52" s="121">
        <f t="shared" si="58"/>
        <v>0</v>
      </c>
      <c r="L52" s="121">
        <f t="shared" si="59"/>
        <v>0</v>
      </c>
      <c r="M52" s="233" t="str">
        <f t="shared" si="60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",IF(Employee!P$433&gt;E$34,0,IF(C52="A",WNI!E39,IF(C52="B",WNI!F39,IF(C52="C",WNI!G39,IF(C52="J",WNI!H39," ")))))))</f>
        <v xml:space="preserve"> </v>
      </c>
      <c r="P52" s="123"/>
      <c r="Q52" s="123"/>
      <c r="R52" s="137" t="str">
        <f t="shared" si="61"/>
        <v xml:space="preserve"> </v>
      </c>
      <c r="S52" s="123"/>
      <c r="T52" s="124" t="str">
        <f>IF(M52=" "," ",IF(M52=0," ",WNI!I39))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62"/>
        <v>0</v>
      </c>
      <c r="Y52" s="60">
        <f t="shared" si="63"/>
        <v>0</v>
      </c>
      <c r="Z52" s="60">
        <f t="shared" si="64"/>
        <v>0</v>
      </c>
      <c r="AA52" s="60">
        <f t="shared" si="65"/>
        <v>0</v>
      </c>
      <c r="AC52" s="60">
        <f t="shared" si="66"/>
        <v>0</v>
      </c>
      <c r="AD52" s="99"/>
      <c r="AE52" s="114">
        <f>IF(E52=" ",0,IF(D52="BR",0,IF(D52="D",0,IF(D52="NT",V52,LOOKUP(D52,Free!A:A,Free!B:B)*E$34/52))))</f>
        <v>0</v>
      </c>
      <c r="AF52" s="95">
        <f t="shared" si="45"/>
        <v>0</v>
      </c>
      <c r="AG52" s="95">
        <f t="shared" si="46"/>
        <v>0</v>
      </c>
      <c r="AH52" s="95">
        <f>IF(D52="D",AF52*AH$7,IF(AF52&gt;LOOKUP(E$34,HR!A:A,HR!B:B),(AF52-LOOKUP(E$34,HR!A:A,HR!B:B))*AH$7,0))</f>
        <v>0</v>
      </c>
      <c r="AI52" s="95">
        <f t="shared" si="47"/>
        <v>0</v>
      </c>
      <c r="AJ52" s="95">
        <f>IF(E52=" ",0,IF(D52="BR",0,IF(D52="D",0,IF(D52="NT",M52,LOOKUP(D52,Free!A:A,Free!B:B)*1/52))))</f>
        <v>0</v>
      </c>
      <c r="AK52" s="95">
        <f t="shared" si="48"/>
        <v>0</v>
      </c>
      <c r="AL52" s="95">
        <f t="shared" si="49"/>
        <v>0</v>
      </c>
      <c r="AM52" s="95">
        <f>IF(D52="D",AK52*AM$7,IF(AK52&gt;LOOKUP(1,HR!A:A,HR!B:B),(AK52-LOOKUP(1,HR!A:A,HR!B:B))*AH$7,0))</f>
        <v>0</v>
      </c>
      <c r="AN52" s="95">
        <f t="shared" si="50"/>
        <v>0</v>
      </c>
      <c r="AO52" s="99"/>
      <c r="AP52" s="62"/>
      <c r="AQ52" s="95">
        <f t="shared" si="67"/>
        <v>0</v>
      </c>
      <c r="AR52" s="95">
        <f t="shared" si="68"/>
        <v>0</v>
      </c>
      <c r="AS52" s="95">
        <f t="shared" si="69"/>
        <v>0</v>
      </c>
      <c r="AT52" s="95">
        <f t="shared" si="7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8"/>
      <c r="H53" s="127">
        <f t="shared" si="55"/>
        <v>0</v>
      </c>
      <c r="I53" s="121">
        <f t="shared" si="56"/>
        <v>0</v>
      </c>
      <c r="J53" s="121">
        <f t="shared" si="57"/>
        <v>0</v>
      </c>
      <c r="K53" s="121">
        <f t="shared" si="58"/>
        <v>0</v>
      </c>
      <c r="L53" s="121">
        <f t="shared" si="59"/>
        <v>0</v>
      </c>
      <c r="M53" s="233" t="str">
        <f t="shared" si="60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",IF(Employee!P$459&gt;E$34,0,IF(C53="A",WNI!E40,IF(C53="B",WNI!F40,IF(C53="C",WNI!G40,IF(C53="J",WNI!H40," ")))))))</f>
        <v xml:space="preserve"> </v>
      </c>
      <c r="P53" s="123"/>
      <c r="Q53" s="123"/>
      <c r="R53" s="137" t="str">
        <f t="shared" si="61"/>
        <v xml:space="preserve"> </v>
      </c>
      <c r="S53" s="123"/>
      <c r="T53" s="124" t="str">
        <f>IF(M53=" "," ",IF(M53=0," ",WNI!I40))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62"/>
        <v>0</v>
      </c>
      <c r="Y53" s="60">
        <f t="shared" si="63"/>
        <v>0</v>
      </c>
      <c r="Z53" s="60">
        <f t="shared" si="64"/>
        <v>0</v>
      </c>
      <c r="AA53" s="60">
        <f t="shared" si="65"/>
        <v>0</v>
      </c>
      <c r="AC53" s="60">
        <f t="shared" si="66"/>
        <v>0</v>
      </c>
      <c r="AD53" s="99"/>
      <c r="AE53" s="114">
        <f>IF(E53=" ",0,IF(D53="BR",0,IF(D53="D",0,IF(D53="NT",V53,LOOKUP(D53,Free!A:A,Free!B:B)*E$34/52))))</f>
        <v>0</v>
      </c>
      <c r="AF53" s="95">
        <f t="shared" si="45"/>
        <v>0</v>
      </c>
      <c r="AG53" s="95">
        <f t="shared" si="46"/>
        <v>0</v>
      </c>
      <c r="AH53" s="95">
        <f>IF(D53="D",AF53*AH$7,IF(AF53&gt;LOOKUP(E$34,HR!A:A,HR!B:B),(AF53-LOOKUP(E$34,HR!A:A,HR!B:B))*AH$7,0))</f>
        <v>0</v>
      </c>
      <c r="AI53" s="95">
        <f t="shared" si="47"/>
        <v>0</v>
      </c>
      <c r="AJ53" s="95">
        <f>IF(E53=" ",0,IF(D53="BR",0,IF(D53="D",0,IF(D53="NT",M53,LOOKUP(D53,Free!A:A,Free!B:B)*1/52))))</f>
        <v>0</v>
      </c>
      <c r="AK53" s="95">
        <f t="shared" si="48"/>
        <v>0</v>
      </c>
      <c r="AL53" s="95">
        <f t="shared" si="49"/>
        <v>0</v>
      </c>
      <c r="AM53" s="95">
        <f>IF(D53="D",AK53*AM$7,IF(AK53&gt;LOOKUP(1,HR!A:A,HR!B:B),(AK53-LOOKUP(1,HR!A:A,HR!B:B))*AH$7,0))</f>
        <v>0</v>
      </c>
      <c r="AN53" s="95">
        <f t="shared" si="50"/>
        <v>0</v>
      </c>
      <c r="AO53" s="99"/>
      <c r="AP53" s="62"/>
      <c r="AQ53" s="95">
        <f t="shared" si="67"/>
        <v>0</v>
      </c>
      <c r="AR53" s="95">
        <f t="shared" si="68"/>
        <v>0</v>
      </c>
      <c r="AS53" s="95">
        <f t="shared" si="69"/>
        <v>0</v>
      </c>
      <c r="AT53" s="95">
        <f t="shared" si="7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8"/>
      <c r="H54" s="127">
        <f t="shared" si="55"/>
        <v>0</v>
      </c>
      <c r="I54" s="121">
        <f t="shared" si="56"/>
        <v>0</v>
      </c>
      <c r="J54" s="121">
        <f t="shared" si="57"/>
        <v>0</v>
      </c>
      <c r="K54" s="121">
        <f t="shared" si="58"/>
        <v>0</v>
      </c>
      <c r="L54" s="121">
        <f t="shared" si="59"/>
        <v>0</v>
      </c>
      <c r="M54" s="233" t="str">
        <f t="shared" si="60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",IF(Employee!P$485&gt;E$34,0,IF(C54="A",WNI!E41,IF(C54="B",WNI!F41,IF(C54="C",WNI!G41,IF(C54="J",WNI!H41," ")))))))</f>
        <v xml:space="preserve"> </v>
      </c>
      <c r="P54" s="123"/>
      <c r="Q54" s="123"/>
      <c r="R54" s="137" t="str">
        <f t="shared" si="61"/>
        <v xml:space="preserve"> </v>
      </c>
      <c r="S54" s="123"/>
      <c r="T54" s="124" t="str">
        <f>IF(M54=" "," ",IF(M54=0," ",WNI!I41))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62"/>
        <v>0</v>
      </c>
      <c r="Y54" s="60">
        <f t="shared" si="63"/>
        <v>0</v>
      </c>
      <c r="Z54" s="60">
        <f t="shared" si="64"/>
        <v>0</v>
      </c>
      <c r="AA54" s="60">
        <f t="shared" si="65"/>
        <v>0</v>
      </c>
      <c r="AC54" s="60">
        <f t="shared" si="66"/>
        <v>0</v>
      </c>
      <c r="AD54" s="99"/>
      <c r="AE54" s="114">
        <f>IF(E54=" ",0,IF(D54="BR",0,IF(D54="D",0,IF(D54="NT",V54,LOOKUP(D54,Free!A:A,Free!B:B)*E$34/52))))</f>
        <v>0</v>
      </c>
      <c r="AF54" s="95">
        <f t="shared" si="45"/>
        <v>0</v>
      </c>
      <c r="AG54" s="95">
        <f t="shared" si="46"/>
        <v>0</v>
      </c>
      <c r="AH54" s="95">
        <f>IF(D54="D",AF54*AH$7,IF(AF54&gt;LOOKUP(E$34,HR!A:A,HR!B:B),(AF54-LOOKUP(E$34,HR!A:A,HR!B:B))*AH$7,0))</f>
        <v>0</v>
      </c>
      <c r="AI54" s="95">
        <f t="shared" si="47"/>
        <v>0</v>
      </c>
      <c r="AJ54" s="95">
        <f>IF(E54=" ",0,IF(D54="BR",0,IF(D54="D",0,IF(D54="NT",M54,LOOKUP(D54,Free!A:A,Free!B:B)*1/52))))</f>
        <v>0</v>
      </c>
      <c r="AK54" s="95">
        <f t="shared" si="48"/>
        <v>0</v>
      </c>
      <c r="AL54" s="95">
        <f t="shared" si="49"/>
        <v>0</v>
      </c>
      <c r="AM54" s="95">
        <f>IF(D54="D",AK54*AM$7,IF(AK54&gt;LOOKUP(1,HR!A:A,HR!B:B),(AK54-LOOKUP(1,HR!A:A,HR!B:B))*AH$7,0))</f>
        <v>0</v>
      </c>
      <c r="AN54" s="95">
        <f t="shared" si="50"/>
        <v>0</v>
      </c>
      <c r="AO54" s="99"/>
      <c r="AP54" s="62"/>
      <c r="AQ54" s="95">
        <f t="shared" si="67"/>
        <v>0</v>
      </c>
      <c r="AR54" s="95">
        <f t="shared" si="68"/>
        <v>0</v>
      </c>
      <c r="AS54" s="95">
        <f t="shared" si="69"/>
        <v>0</v>
      </c>
      <c r="AT54" s="95">
        <f t="shared" si="7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8"/>
      <c r="H55" s="146">
        <f t="shared" si="55"/>
        <v>0</v>
      </c>
      <c r="I55" s="147">
        <f t="shared" si="56"/>
        <v>0</v>
      </c>
      <c r="J55" s="147">
        <f t="shared" si="57"/>
        <v>0</v>
      </c>
      <c r="K55" s="147">
        <f t="shared" si="58"/>
        <v>0</v>
      </c>
      <c r="L55" s="147">
        <f t="shared" si="59"/>
        <v>0</v>
      </c>
      <c r="M55" s="234" t="str">
        <f t="shared" si="60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",IF(Employee!P$511&gt;E$34,0,IF(C55="A",WNI!E42,IF(C55="B",WNI!F42,IF(C55="C",WNI!G42,IF(C55="J",WNI!H42," ")))))))</f>
        <v xml:space="preserve"> </v>
      </c>
      <c r="P55" s="135"/>
      <c r="Q55" s="135"/>
      <c r="R55" s="125" t="str">
        <f t="shared" si="61"/>
        <v xml:space="preserve"> </v>
      </c>
      <c r="S55" s="123"/>
      <c r="T55" s="124" t="str">
        <f>IF(M55=" "," ",IF(M55=0," ",WNI!I42))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62"/>
        <v>0</v>
      </c>
      <c r="Y55" s="60">
        <f t="shared" si="63"/>
        <v>0</v>
      </c>
      <c r="Z55" s="60">
        <f t="shared" si="64"/>
        <v>0</v>
      </c>
      <c r="AA55" s="60">
        <f t="shared" si="65"/>
        <v>0</v>
      </c>
      <c r="AC55" s="60">
        <f t="shared" si="66"/>
        <v>0</v>
      </c>
      <c r="AD55" s="99"/>
      <c r="AE55" s="114">
        <f>IF(E55=" ",0,IF(D55="BR",0,IF(D55="D",0,IF(D55="NT",V55,LOOKUP(D55,Free!A:A,Free!B:B)*E$34/52))))</f>
        <v>0</v>
      </c>
      <c r="AF55" s="95">
        <f t="shared" si="45"/>
        <v>0</v>
      </c>
      <c r="AG55" s="95">
        <f t="shared" si="46"/>
        <v>0</v>
      </c>
      <c r="AH55" s="95">
        <f>IF(D55="D",AF55*AH$7,IF(AF55&gt;LOOKUP(E$34,HR!A:A,HR!B:B),(AF55-LOOKUP(E$34,HR!A:A,HR!B:B))*AH$7,0))</f>
        <v>0</v>
      </c>
      <c r="AI55" s="95">
        <f t="shared" si="47"/>
        <v>0</v>
      </c>
      <c r="AJ55" s="95">
        <f>IF(E55=" ",0,IF(D55="BR",0,IF(D55="D",0,IF(D55="NT",M55,LOOKUP(D55,Free!A:A,Free!B:B)*1/52))))</f>
        <v>0</v>
      </c>
      <c r="AK55" s="95">
        <f t="shared" si="48"/>
        <v>0</v>
      </c>
      <c r="AL55" s="95">
        <f t="shared" si="49"/>
        <v>0</v>
      </c>
      <c r="AM55" s="95">
        <f>IF(D55="D",AK55*AM$7,IF(AK55&gt;LOOKUP(1,HR!A:A,HR!B:B),(AK55-LOOKUP(1,HR!A:A,HR!B:B))*AH$7,0))</f>
        <v>0</v>
      </c>
      <c r="AN55" s="95">
        <f t="shared" si="50"/>
        <v>0</v>
      </c>
      <c r="AO55" s="99"/>
      <c r="AP55" s="62"/>
      <c r="AQ55" s="95">
        <f t="shared" si="67"/>
        <v>0</v>
      </c>
      <c r="AR55" s="95">
        <f t="shared" si="68"/>
        <v>0</v>
      </c>
      <c r="AS55" s="95">
        <f t="shared" si="69"/>
        <v>0</v>
      </c>
      <c r="AT55" s="95">
        <f t="shared" si="7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71">SUM(M36:M55)</f>
        <v>0</v>
      </c>
      <c r="N56" s="173">
        <f t="shared" si="71"/>
        <v>0</v>
      </c>
      <c r="O56" s="165">
        <f t="shared" si="71"/>
        <v>0</v>
      </c>
      <c r="P56" s="173">
        <f t="shared" si="71"/>
        <v>0</v>
      </c>
      <c r="Q56" s="173">
        <f t="shared" si="71"/>
        <v>0</v>
      </c>
      <c r="R56" s="173">
        <f t="shared" si="71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175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3</v>
      </c>
      <c r="F59" s="62"/>
      <c r="G59" s="62"/>
      <c r="H59" s="399" t="s">
        <v>39</v>
      </c>
      <c r="I59" s="400"/>
      <c r="J59" s="398"/>
      <c r="K59" s="401" t="s">
        <v>282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72">IF(T$59="Y",H36,0)</f>
        <v>0</v>
      </c>
      <c r="I61" s="117">
        <f t="shared" ref="I61:I70" si="73">IF(T$59="Y",I36,0)</f>
        <v>0</v>
      </c>
      <c r="J61" s="117">
        <f t="shared" ref="J61:J70" si="74">IF(T$59="Y",J36,0)</f>
        <v>0</v>
      </c>
      <c r="K61" s="117">
        <f t="shared" ref="K61:K70" si="75">IF(T$59="Y",K36,I61*J61)</f>
        <v>0</v>
      </c>
      <c r="L61" s="117">
        <f t="shared" ref="L61:L70" si="76">IF(T$59="Y",L36,0)</f>
        <v>0</v>
      </c>
      <c r="M61" s="129" t="str">
        <f t="shared" ref="M61:M70" si="77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",IF(Employee!P$17&gt;E$59,0,IF(C61="A",WNI!E43,IF(C61="B",WNI!F43,IF(C61="C",WNI!G43,IF(C61="J",WNI!H43," ")))))))</f>
        <v xml:space="preserve"> </v>
      </c>
      <c r="P61" s="119"/>
      <c r="Q61" s="119"/>
      <c r="R61" s="136" t="str">
        <f t="shared" ref="R61:R80" si="78">IF(M61=" "," ",IF(M61=0," ",M61-SUM(N61:Q61)))</f>
        <v xml:space="preserve"> </v>
      </c>
      <c r="S61" s="123"/>
      <c r="T61" s="120" t="str">
        <f>IF(M61=" "," ",IF(M61=0," ",WNI!I43))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79">IF(O61=" ",X36,O61+X36)</f>
        <v>0</v>
      </c>
      <c r="Y61" s="60">
        <f t="shared" ref="Y61:Y80" si="80">IF(P61=0,Y36,P61+Y36)</f>
        <v>0</v>
      </c>
      <c r="Z61" s="60">
        <f t="shared" ref="Z61:Z80" si="81">IF(Q61=0,Z36,Q61+Z36)</f>
        <v>0</v>
      </c>
      <c r="AA61" s="60">
        <f t="shared" ref="AA61:AA80" si="82">IF(R61=" ",AA36,AA36+R61)</f>
        <v>0</v>
      </c>
      <c r="AC61" s="60">
        <f t="shared" ref="AC61:AC80" si="8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 t="shared" ref="AQ61:AQ69" si="84">IF(G61="SSP",H61,0)</f>
        <v>0</v>
      </c>
      <c r="AR61" s="95">
        <f t="shared" ref="AR61:AR69" si="85">IF(G61="SMP",H61,0)</f>
        <v>0</v>
      </c>
      <c r="AS61" s="95">
        <f t="shared" ref="AS61:AS69" si="86">IF(G61="SPP",H61,0)</f>
        <v>0</v>
      </c>
      <c r="AT61" s="95">
        <f t="shared" ref="AT61:AT69" si="87"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72"/>
        <v>0</v>
      </c>
      <c r="I62" s="121">
        <f t="shared" si="73"/>
        <v>0</v>
      </c>
      <c r="J62" s="121">
        <f t="shared" si="74"/>
        <v>0</v>
      </c>
      <c r="K62" s="121">
        <f t="shared" si="75"/>
        <v>0</v>
      </c>
      <c r="L62" s="121">
        <f t="shared" si="76"/>
        <v>0</v>
      </c>
      <c r="M62" s="131" t="str">
        <f t="shared" si="77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",IF(Employee!P$43&gt;E$59,0,IF(C62="A",WNI!E44,IF(C62="B",WNI!F44,IF(C62="C",WNI!G44,IF(C62="J",WNI!H44," ")))))))</f>
        <v xml:space="preserve"> </v>
      </c>
      <c r="P62" s="123"/>
      <c r="Q62" s="123"/>
      <c r="R62" s="137" t="str">
        <f t="shared" si="78"/>
        <v xml:space="preserve"> </v>
      </c>
      <c r="S62" s="123"/>
      <c r="T62" s="124" t="str">
        <f>IF(M62=" "," ",IF(M62=0," ",WNI!I44))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79"/>
        <v>0</v>
      </c>
      <c r="Y62" s="60">
        <f t="shared" si="80"/>
        <v>0</v>
      </c>
      <c r="Z62" s="60">
        <f t="shared" si="81"/>
        <v>0</v>
      </c>
      <c r="AA62" s="60">
        <f t="shared" si="82"/>
        <v>0</v>
      </c>
      <c r="AC62" s="60">
        <f t="shared" si="8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88">IF(E62=" ",0,V62-AE62)</f>
        <v>0</v>
      </c>
      <c r="AG62" s="95">
        <f t="shared" ref="AG62:AG80" si="89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90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91">IF(E62=" ",0,SUM(M62)-AJ62)</f>
        <v>0</v>
      </c>
      <c r="AL62" s="95">
        <f t="shared" ref="AL62:AL80" si="92">AK62*AL$7</f>
        <v>0</v>
      </c>
      <c r="AM62" s="95">
        <f>IF(D62="D",AK62*AM$7,IF(AK62&gt;LOOKUP(1,HR!A:A,HR!B:B),(AK62-LOOKUP(1,HR!A:A,HR!B:B))*AH$7,0))</f>
        <v>0</v>
      </c>
      <c r="AN62" s="95">
        <f t="shared" ref="AN62:AN80" si="93">IF(AK62&lt;1,0,AL62+AM62)</f>
        <v>0</v>
      </c>
      <c r="AO62" s="99"/>
      <c r="AP62" s="62"/>
      <c r="AQ62" s="95">
        <f t="shared" si="84"/>
        <v>0</v>
      </c>
      <c r="AR62" s="95">
        <f t="shared" si="85"/>
        <v>0</v>
      </c>
      <c r="AS62" s="95">
        <f t="shared" si="86"/>
        <v>0</v>
      </c>
      <c r="AT62" s="95">
        <f t="shared" si="87"/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72"/>
        <v>0</v>
      </c>
      <c r="I63" s="121">
        <f t="shared" si="73"/>
        <v>0</v>
      </c>
      <c r="J63" s="121">
        <f t="shared" si="74"/>
        <v>0</v>
      </c>
      <c r="K63" s="121">
        <f t="shared" si="75"/>
        <v>0</v>
      </c>
      <c r="L63" s="121">
        <f t="shared" si="76"/>
        <v>0</v>
      </c>
      <c r="M63" s="131" t="str">
        <f t="shared" si="77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",IF(Employee!P$69&gt;E$59,0,IF(C63="A",WNI!E45,IF(C63="B",WNI!F45,IF(C63="C",WNI!G45,IF(C63="J",WNI!H45," ")))))))</f>
        <v xml:space="preserve"> </v>
      </c>
      <c r="P63" s="123"/>
      <c r="Q63" s="123"/>
      <c r="R63" s="137" t="str">
        <f t="shared" si="78"/>
        <v xml:space="preserve"> </v>
      </c>
      <c r="S63" s="123"/>
      <c r="T63" s="124" t="str">
        <f>IF(M63=" "," ",IF(M63=0," ",WNI!I45))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79"/>
        <v>0</v>
      </c>
      <c r="Y63" s="60">
        <f t="shared" si="80"/>
        <v>0</v>
      </c>
      <c r="Z63" s="60">
        <f t="shared" si="81"/>
        <v>0</v>
      </c>
      <c r="AA63" s="60">
        <f t="shared" si="82"/>
        <v>0</v>
      </c>
      <c r="AC63" s="60">
        <f t="shared" si="8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88"/>
        <v>0</v>
      </c>
      <c r="AG63" s="95">
        <f t="shared" si="89"/>
        <v>0</v>
      </c>
      <c r="AH63" s="95">
        <f>IF(D63="D",AF63*AH$7,IF(AF63&gt;LOOKUP(E$59,HR!A:A,HR!B:B),(AF63-LOOKUP(E$59,HR!A:A,HR!B:B))*AH$7,0))</f>
        <v>0</v>
      </c>
      <c r="AI63" s="95">
        <f t="shared" si="90"/>
        <v>0</v>
      </c>
      <c r="AJ63" s="95">
        <f>IF(E63=" ",0,IF(D63="BR",0,IF(D63="D",0,IF(D63="NT",M63,LOOKUP(D63,Free!A:A,Free!B:B)*1/52))))</f>
        <v>0</v>
      </c>
      <c r="AK63" s="95">
        <f t="shared" si="91"/>
        <v>0</v>
      </c>
      <c r="AL63" s="95">
        <f t="shared" si="92"/>
        <v>0</v>
      </c>
      <c r="AM63" s="95">
        <f>IF(D63="D",AK63*AM$7,IF(AK63&gt;LOOKUP(1,HR!A:A,HR!B:B),(AK63-LOOKUP(1,HR!A:A,HR!B:B))*AH$7,0))</f>
        <v>0</v>
      </c>
      <c r="AN63" s="95">
        <f t="shared" si="93"/>
        <v>0</v>
      </c>
      <c r="AO63" s="99"/>
      <c r="AP63" s="62"/>
      <c r="AQ63" s="95">
        <f t="shared" si="84"/>
        <v>0</v>
      </c>
      <c r="AR63" s="95">
        <f t="shared" si="85"/>
        <v>0</v>
      </c>
      <c r="AS63" s="95">
        <f t="shared" si="86"/>
        <v>0</v>
      </c>
      <c r="AT63" s="95">
        <f t="shared" si="87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72"/>
        <v>0</v>
      </c>
      <c r="I64" s="121">
        <f t="shared" si="73"/>
        <v>0</v>
      </c>
      <c r="J64" s="121">
        <f t="shared" si="74"/>
        <v>0</v>
      </c>
      <c r="K64" s="121">
        <f t="shared" si="75"/>
        <v>0</v>
      </c>
      <c r="L64" s="121">
        <f t="shared" si="76"/>
        <v>0</v>
      </c>
      <c r="M64" s="131" t="str">
        <f t="shared" si="77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",IF(Employee!P$95&gt;E$59,0,IF(C64="A",WNI!E46,IF(C64="B",WNI!F46,IF(C64="C",WNI!G46,IF(C64="J",WNI!H46," ")))))))</f>
        <v xml:space="preserve"> </v>
      </c>
      <c r="P64" s="123"/>
      <c r="Q64" s="123"/>
      <c r="R64" s="137" t="str">
        <f t="shared" si="78"/>
        <v xml:space="preserve"> </v>
      </c>
      <c r="S64" s="123"/>
      <c r="T64" s="124" t="str">
        <f>IF(M64=" "," ",IF(M64=0," ",WNI!I46))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79"/>
        <v>0</v>
      </c>
      <c r="Y64" s="60">
        <f t="shared" si="80"/>
        <v>0</v>
      </c>
      <c r="Z64" s="60">
        <f t="shared" si="81"/>
        <v>0</v>
      </c>
      <c r="AA64" s="60">
        <f t="shared" si="82"/>
        <v>0</v>
      </c>
      <c r="AC64" s="60">
        <f t="shared" si="8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88"/>
        <v>0</v>
      </c>
      <c r="AG64" s="95">
        <f t="shared" si="89"/>
        <v>0</v>
      </c>
      <c r="AH64" s="95">
        <f>IF(D64="D",AF64*AH$7,IF(AF64&gt;LOOKUP(E$59,HR!A:A,HR!B:B),(AF64-LOOKUP(E$59,HR!A:A,HR!B:B))*AH$7,0))</f>
        <v>0</v>
      </c>
      <c r="AI64" s="95">
        <f t="shared" si="90"/>
        <v>0</v>
      </c>
      <c r="AJ64" s="95">
        <f>IF(E64=" ",0,IF(D64="BR",0,IF(D64="D",0,IF(D64="NT",M64,LOOKUP(D64,Free!A:A,Free!B:B)*1/52))))</f>
        <v>0</v>
      </c>
      <c r="AK64" s="95">
        <f t="shared" si="91"/>
        <v>0</v>
      </c>
      <c r="AL64" s="95">
        <f t="shared" si="92"/>
        <v>0</v>
      </c>
      <c r="AM64" s="95">
        <f>IF(D64="D",AK64*AM$7,IF(AK64&gt;LOOKUP(1,HR!A:A,HR!B:B),(AK64-LOOKUP(1,HR!A:A,HR!B:B))*AH$7,0))</f>
        <v>0</v>
      </c>
      <c r="AN64" s="95">
        <f t="shared" si="93"/>
        <v>0</v>
      </c>
      <c r="AO64" s="99"/>
      <c r="AP64" s="62"/>
      <c r="AQ64" s="95">
        <f t="shared" si="84"/>
        <v>0</v>
      </c>
      <c r="AR64" s="95">
        <f t="shared" si="85"/>
        <v>0</v>
      </c>
      <c r="AS64" s="95">
        <f t="shared" si="86"/>
        <v>0</v>
      </c>
      <c r="AT64" s="95">
        <f t="shared" si="87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72"/>
        <v>0</v>
      </c>
      <c r="I65" s="121">
        <f t="shared" si="73"/>
        <v>0</v>
      </c>
      <c r="J65" s="121">
        <f t="shared" si="74"/>
        <v>0</v>
      </c>
      <c r="K65" s="121">
        <f t="shared" si="75"/>
        <v>0</v>
      </c>
      <c r="L65" s="121">
        <f t="shared" si="76"/>
        <v>0</v>
      </c>
      <c r="M65" s="131" t="str">
        <f t="shared" si="77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",IF(Employee!P$121&gt;E$59,0,IF(C65="A",WNI!E47,IF(C65="B",WNI!F47,IF(C65="C",WNI!G47,IF(C65="J",WNI!H47," ")))))))</f>
        <v xml:space="preserve"> </v>
      </c>
      <c r="P65" s="123"/>
      <c r="Q65" s="123"/>
      <c r="R65" s="137" t="str">
        <f t="shared" si="78"/>
        <v xml:space="preserve"> </v>
      </c>
      <c r="S65" s="123"/>
      <c r="T65" s="124" t="str">
        <f>IF(M65=" "," ",IF(M65=0," ",WNI!I47))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79"/>
        <v>0</v>
      </c>
      <c r="Y65" s="60">
        <f t="shared" si="80"/>
        <v>0</v>
      </c>
      <c r="Z65" s="60">
        <f t="shared" si="81"/>
        <v>0</v>
      </c>
      <c r="AA65" s="60">
        <f t="shared" si="82"/>
        <v>0</v>
      </c>
      <c r="AC65" s="60">
        <f t="shared" si="8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88"/>
        <v>0</v>
      </c>
      <c r="AG65" s="95">
        <f t="shared" si="89"/>
        <v>0</v>
      </c>
      <c r="AH65" s="95">
        <f>IF(D65="D",AF65*AH$7,IF(AF65&gt;LOOKUP(E$59,HR!A:A,HR!B:B),(AF65-LOOKUP(E$59,HR!A:A,HR!B:B))*AH$7,0))</f>
        <v>0</v>
      </c>
      <c r="AI65" s="95">
        <f t="shared" si="90"/>
        <v>0</v>
      </c>
      <c r="AJ65" s="95">
        <f>IF(E65=" ",0,IF(D65="BR",0,IF(D65="D",0,IF(D65="NT",M65,LOOKUP(D65,Free!A:A,Free!B:B)*1/52))))</f>
        <v>0</v>
      </c>
      <c r="AK65" s="95">
        <f t="shared" si="91"/>
        <v>0</v>
      </c>
      <c r="AL65" s="95">
        <f t="shared" si="92"/>
        <v>0</v>
      </c>
      <c r="AM65" s="95">
        <f>IF(D65="D",AK65*AM$7,IF(AK65&gt;LOOKUP(1,HR!A:A,HR!B:B),(AK65-LOOKUP(1,HR!A:A,HR!B:B))*AH$7,0))</f>
        <v>0</v>
      </c>
      <c r="AN65" s="95">
        <f t="shared" si="93"/>
        <v>0</v>
      </c>
      <c r="AO65" s="99"/>
      <c r="AP65" s="62"/>
      <c r="AQ65" s="95">
        <f t="shared" si="84"/>
        <v>0</v>
      </c>
      <c r="AR65" s="95">
        <f t="shared" si="85"/>
        <v>0</v>
      </c>
      <c r="AS65" s="95">
        <f t="shared" si="86"/>
        <v>0</v>
      </c>
      <c r="AT65" s="95">
        <f t="shared" si="87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72"/>
        <v>0</v>
      </c>
      <c r="I66" s="121">
        <f t="shared" si="73"/>
        <v>0</v>
      </c>
      <c r="J66" s="121">
        <f t="shared" si="74"/>
        <v>0</v>
      </c>
      <c r="K66" s="121">
        <f t="shared" si="75"/>
        <v>0</v>
      </c>
      <c r="L66" s="121">
        <f t="shared" si="76"/>
        <v>0</v>
      </c>
      <c r="M66" s="131" t="str">
        <f t="shared" si="77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",IF(Employee!P$147&gt;E$59,0,IF(C66="A",WNI!E48,IF(C66="B",WNI!F48,IF(C66="C",WNI!G48,IF(C66="J",WNI!H48," ")))))))</f>
        <v xml:space="preserve"> </v>
      </c>
      <c r="P66" s="123"/>
      <c r="Q66" s="123"/>
      <c r="R66" s="137" t="str">
        <f t="shared" si="78"/>
        <v xml:space="preserve"> </v>
      </c>
      <c r="S66" s="123"/>
      <c r="T66" s="124" t="str">
        <f>IF(M66=" "," ",IF(M66=0," ",WNI!I48))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79"/>
        <v>0</v>
      </c>
      <c r="Y66" s="60">
        <f t="shared" si="80"/>
        <v>0</v>
      </c>
      <c r="Z66" s="60">
        <f t="shared" si="81"/>
        <v>0</v>
      </c>
      <c r="AA66" s="60">
        <f t="shared" si="82"/>
        <v>0</v>
      </c>
      <c r="AC66" s="60">
        <f t="shared" si="8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88"/>
        <v>0</v>
      </c>
      <c r="AG66" s="95">
        <f t="shared" si="89"/>
        <v>0</v>
      </c>
      <c r="AH66" s="95">
        <f>IF(D66="D",AF66*AH$7,IF(AF66&gt;LOOKUP(E$59,HR!A:A,HR!B:B),(AF66-LOOKUP(E$59,HR!A:A,HR!B:B))*AH$7,0))</f>
        <v>0</v>
      </c>
      <c r="AI66" s="95">
        <f t="shared" si="90"/>
        <v>0</v>
      </c>
      <c r="AJ66" s="95">
        <f>IF(E66=" ",0,IF(D66="BR",0,IF(D66="D",0,IF(D66="NT",M66,LOOKUP(D66,Free!A:A,Free!B:B)*1/52))))</f>
        <v>0</v>
      </c>
      <c r="AK66" s="95">
        <f t="shared" si="91"/>
        <v>0</v>
      </c>
      <c r="AL66" s="95">
        <f t="shared" si="92"/>
        <v>0</v>
      </c>
      <c r="AM66" s="95">
        <f>IF(D66="D",AK66*AM$7,IF(AK66&gt;LOOKUP(1,HR!A:A,HR!B:B),(AK66-LOOKUP(1,HR!A:A,HR!B:B))*AH$7,0))</f>
        <v>0</v>
      </c>
      <c r="AN66" s="95">
        <f t="shared" si="93"/>
        <v>0</v>
      </c>
      <c r="AO66" s="99"/>
      <c r="AP66" s="62"/>
      <c r="AQ66" s="95">
        <f t="shared" si="84"/>
        <v>0</v>
      </c>
      <c r="AR66" s="95">
        <f t="shared" si="85"/>
        <v>0</v>
      </c>
      <c r="AS66" s="95">
        <f t="shared" si="86"/>
        <v>0</v>
      </c>
      <c r="AT66" s="95">
        <f t="shared" si="87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72"/>
        <v>0</v>
      </c>
      <c r="I67" s="121">
        <f t="shared" si="73"/>
        <v>0</v>
      </c>
      <c r="J67" s="121">
        <f t="shared" si="74"/>
        <v>0</v>
      </c>
      <c r="K67" s="121">
        <f t="shared" si="75"/>
        <v>0</v>
      </c>
      <c r="L67" s="121">
        <f t="shared" si="76"/>
        <v>0</v>
      </c>
      <c r="M67" s="131" t="str">
        <f t="shared" si="77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",IF(Employee!P$173&gt;E$59,0,IF(C67="A",WNI!E49,IF(C67="B",WNI!F49,IF(C67="C",WNI!G49,IF(C67="J",WNI!H49," ")))))))</f>
        <v xml:space="preserve"> </v>
      </c>
      <c r="P67" s="123"/>
      <c r="Q67" s="123"/>
      <c r="R67" s="137" t="str">
        <f t="shared" si="78"/>
        <v xml:space="preserve"> </v>
      </c>
      <c r="S67" s="123"/>
      <c r="T67" s="124" t="str">
        <f>IF(M67=" "," ",IF(M67=0," ",WNI!I49))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79"/>
        <v>0</v>
      </c>
      <c r="Y67" s="60">
        <f t="shared" si="80"/>
        <v>0</v>
      </c>
      <c r="Z67" s="60">
        <f t="shared" si="81"/>
        <v>0</v>
      </c>
      <c r="AA67" s="60">
        <f t="shared" si="82"/>
        <v>0</v>
      </c>
      <c r="AC67" s="60">
        <f t="shared" si="8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88"/>
        <v>0</v>
      </c>
      <c r="AG67" s="95">
        <f t="shared" si="89"/>
        <v>0</v>
      </c>
      <c r="AH67" s="95">
        <f>IF(D67="D",AF67*AH$7,IF(AF67&gt;LOOKUP(E$59,HR!A:A,HR!B:B),(AF67-LOOKUP(E$59,HR!A:A,HR!B:B))*AH$7,0))</f>
        <v>0</v>
      </c>
      <c r="AI67" s="95">
        <f t="shared" si="90"/>
        <v>0</v>
      </c>
      <c r="AJ67" s="95">
        <f>IF(E67=" ",0,IF(D67="BR",0,IF(D67="D",0,IF(D67="NT",M67,LOOKUP(D67,Free!A:A,Free!B:B)*1/52))))</f>
        <v>0</v>
      </c>
      <c r="AK67" s="95">
        <f t="shared" si="91"/>
        <v>0</v>
      </c>
      <c r="AL67" s="95">
        <f t="shared" si="92"/>
        <v>0</v>
      </c>
      <c r="AM67" s="95">
        <f>IF(D67="D",AK67*AM$7,IF(AK67&gt;LOOKUP(1,HR!A:A,HR!B:B),(AK67-LOOKUP(1,HR!A:A,HR!B:B))*AH$7,0))</f>
        <v>0</v>
      </c>
      <c r="AN67" s="95">
        <f t="shared" si="93"/>
        <v>0</v>
      </c>
      <c r="AO67" s="99"/>
      <c r="AP67" s="62"/>
      <c r="AQ67" s="95">
        <f t="shared" si="84"/>
        <v>0</v>
      </c>
      <c r="AR67" s="95">
        <f t="shared" si="85"/>
        <v>0</v>
      </c>
      <c r="AS67" s="95">
        <f t="shared" si="86"/>
        <v>0</v>
      </c>
      <c r="AT67" s="95">
        <f t="shared" si="87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72"/>
        <v>0</v>
      </c>
      <c r="I68" s="121">
        <f t="shared" si="73"/>
        <v>0</v>
      </c>
      <c r="J68" s="121">
        <f t="shared" si="74"/>
        <v>0</v>
      </c>
      <c r="K68" s="121">
        <f t="shared" si="75"/>
        <v>0</v>
      </c>
      <c r="L68" s="121">
        <f t="shared" si="76"/>
        <v>0</v>
      </c>
      <c r="M68" s="131" t="str">
        <f t="shared" si="77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",IF(Employee!P$199&gt;E$59,0,IF(C68="A",WNI!E50,IF(C68="B",WNI!F50,IF(C68="C",WNI!G50,IF(C68="J",WNI!H50," ")))))))</f>
        <v xml:space="preserve"> </v>
      </c>
      <c r="P68" s="123"/>
      <c r="Q68" s="123"/>
      <c r="R68" s="137" t="str">
        <f t="shared" si="78"/>
        <v xml:space="preserve"> </v>
      </c>
      <c r="S68" s="123"/>
      <c r="T68" s="124" t="str">
        <f>IF(M68=" "," ",IF(M68=0," ",WNI!I50))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79"/>
        <v>0</v>
      </c>
      <c r="Y68" s="60">
        <f t="shared" si="80"/>
        <v>0</v>
      </c>
      <c r="Z68" s="60">
        <f t="shared" si="81"/>
        <v>0</v>
      </c>
      <c r="AA68" s="60">
        <f t="shared" si="82"/>
        <v>0</v>
      </c>
      <c r="AC68" s="60">
        <f t="shared" si="8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88"/>
        <v>0</v>
      </c>
      <c r="AG68" s="95">
        <f t="shared" si="89"/>
        <v>0</v>
      </c>
      <c r="AH68" s="95">
        <f>IF(D68="D",AF68*AH$7,IF(AF68&gt;LOOKUP(E$59,HR!A:A,HR!B:B),(AF68-LOOKUP(E$59,HR!A:A,HR!B:B))*AH$7,0))</f>
        <v>0</v>
      </c>
      <c r="AI68" s="95">
        <f t="shared" si="90"/>
        <v>0</v>
      </c>
      <c r="AJ68" s="95">
        <f>IF(E68=" ",0,IF(D68="BR",0,IF(D68="D",0,IF(D68="NT",M68,LOOKUP(D68,Free!A:A,Free!B:B)*1/52))))</f>
        <v>0</v>
      </c>
      <c r="AK68" s="95">
        <f t="shared" si="91"/>
        <v>0</v>
      </c>
      <c r="AL68" s="95">
        <f t="shared" si="92"/>
        <v>0</v>
      </c>
      <c r="AM68" s="95">
        <f>IF(D68="D",AK68*AM$7,IF(AK68&gt;LOOKUP(1,HR!A:A,HR!B:B),(AK68-LOOKUP(1,HR!A:A,HR!B:B))*AH$7,0))</f>
        <v>0</v>
      </c>
      <c r="AN68" s="95">
        <f t="shared" si="93"/>
        <v>0</v>
      </c>
      <c r="AO68" s="99"/>
      <c r="AP68" s="62"/>
      <c r="AQ68" s="95">
        <f t="shared" si="84"/>
        <v>0</v>
      </c>
      <c r="AR68" s="95">
        <f t="shared" si="85"/>
        <v>0</v>
      </c>
      <c r="AS68" s="95">
        <f t="shared" si="86"/>
        <v>0</v>
      </c>
      <c r="AT68" s="95">
        <f t="shared" si="87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72"/>
        <v>0</v>
      </c>
      <c r="I69" s="121">
        <f t="shared" si="73"/>
        <v>0</v>
      </c>
      <c r="J69" s="121">
        <f t="shared" si="74"/>
        <v>0</v>
      </c>
      <c r="K69" s="121">
        <f t="shared" si="75"/>
        <v>0</v>
      </c>
      <c r="L69" s="121">
        <f t="shared" si="76"/>
        <v>0</v>
      </c>
      <c r="M69" s="131" t="str">
        <f t="shared" si="77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",IF(Employee!P$225&gt;E$59,0,IF(C69="A",WNI!E51,IF(C69="B",WNI!F51,IF(C69="C",WNI!G51,IF(C69="J",WNI!H51," ")))))))</f>
        <v xml:space="preserve"> </v>
      </c>
      <c r="P69" s="123"/>
      <c r="Q69" s="123"/>
      <c r="R69" s="137" t="str">
        <f t="shared" si="78"/>
        <v xml:space="preserve"> </v>
      </c>
      <c r="S69" s="123"/>
      <c r="T69" s="124" t="str">
        <f>IF(M69=" "," ",IF(M69=0," ",WNI!I51))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79"/>
        <v>0</v>
      </c>
      <c r="Y69" s="60">
        <f t="shared" si="80"/>
        <v>0</v>
      </c>
      <c r="Z69" s="60">
        <f t="shared" si="81"/>
        <v>0</v>
      </c>
      <c r="AA69" s="60">
        <f t="shared" si="82"/>
        <v>0</v>
      </c>
      <c r="AC69" s="60">
        <f t="shared" si="8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88"/>
        <v>0</v>
      </c>
      <c r="AG69" s="95">
        <f t="shared" si="89"/>
        <v>0</v>
      </c>
      <c r="AH69" s="95">
        <f>IF(D69="D",AF69*AH$7,IF(AF69&gt;LOOKUP(E$59,HR!A:A,HR!B:B),(AF69-LOOKUP(E$59,HR!A:A,HR!B:B))*AH$7,0))</f>
        <v>0</v>
      </c>
      <c r="AI69" s="95">
        <f t="shared" si="90"/>
        <v>0</v>
      </c>
      <c r="AJ69" s="95">
        <f>IF(E69=" ",0,IF(D69="BR",0,IF(D69="D",0,IF(D69="NT",M69,LOOKUP(D69,Free!A:A,Free!B:B)*1/52))))</f>
        <v>0</v>
      </c>
      <c r="AK69" s="95">
        <f t="shared" si="91"/>
        <v>0</v>
      </c>
      <c r="AL69" s="95">
        <f t="shared" si="92"/>
        <v>0</v>
      </c>
      <c r="AM69" s="95">
        <f>IF(D69="D",AK69*AM$7,IF(AK69&gt;LOOKUP(1,HR!A:A,HR!B:B),(AK69-LOOKUP(1,HR!A:A,HR!B:B))*AH$7,0))</f>
        <v>0</v>
      </c>
      <c r="AN69" s="95">
        <f t="shared" si="93"/>
        <v>0</v>
      </c>
      <c r="AO69" s="99"/>
      <c r="AP69" s="62"/>
      <c r="AQ69" s="95">
        <f t="shared" si="84"/>
        <v>0</v>
      </c>
      <c r="AR69" s="95">
        <f t="shared" si="85"/>
        <v>0</v>
      </c>
      <c r="AS69" s="95">
        <f t="shared" si="86"/>
        <v>0</v>
      </c>
      <c r="AT69" s="95">
        <f t="shared" si="87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72"/>
        <v>0</v>
      </c>
      <c r="I70" s="121">
        <f t="shared" si="73"/>
        <v>0</v>
      </c>
      <c r="J70" s="121">
        <f t="shared" si="74"/>
        <v>0</v>
      </c>
      <c r="K70" s="121">
        <f t="shared" si="75"/>
        <v>0</v>
      </c>
      <c r="L70" s="121">
        <f t="shared" si="76"/>
        <v>0</v>
      </c>
      <c r="M70" s="131" t="str">
        <f t="shared" si="77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",IF(Employee!P$251&gt;E$59,0,IF(C70="A",WNI!E52,IF(C70="B",WNI!F52,IF(C70="C",WNI!G52,IF(C70="J",WNI!H52," ")))))))</f>
        <v xml:space="preserve"> </v>
      </c>
      <c r="P70" s="123"/>
      <c r="Q70" s="123"/>
      <c r="R70" s="137" t="str">
        <f t="shared" si="78"/>
        <v xml:space="preserve"> </v>
      </c>
      <c r="S70" s="123"/>
      <c r="T70" s="124" t="str">
        <f>IF(M70=" "," ",IF(M70=0," ",WNI!I52))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79"/>
        <v>0</v>
      </c>
      <c r="Y70" s="60">
        <f t="shared" si="80"/>
        <v>0</v>
      </c>
      <c r="Z70" s="60">
        <f t="shared" si="81"/>
        <v>0</v>
      </c>
      <c r="AA70" s="60">
        <f t="shared" si="82"/>
        <v>0</v>
      </c>
      <c r="AC70" s="60">
        <f t="shared" si="8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88"/>
        <v>0</v>
      </c>
      <c r="AG70" s="95">
        <f t="shared" si="89"/>
        <v>0</v>
      </c>
      <c r="AH70" s="95">
        <f>IF(D70="D",AF70*AH$7,IF(AF70&gt;LOOKUP(E$59,HR!A:A,HR!B:B),(AF70-LOOKUP(E$59,HR!A:A,HR!B:B))*AH$7,0))</f>
        <v>0</v>
      </c>
      <c r="AI70" s="95">
        <f t="shared" si="90"/>
        <v>0</v>
      </c>
      <c r="AJ70" s="95">
        <f>IF(E70=" ",0,IF(D70="BR",0,IF(D70="D",0,IF(D70="NT",M70,LOOKUP(D70,Free!A:A,Free!B:B)*1/52))))</f>
        <v>0</v>
      </c>
      <c r="AK70" s="95">
        <f t="shared" si="91"/>
        <v>0</v>
      </c>
      <c r="AL70" s="95">
        <f t="shared" si="92"/>
        <v>0</v>
      </c>
      <c r="AM70" s="95">
        <f>IF(D70="D",AK70*AM$7,IF(AK70&gt;LOOKUP(1,HR!A:A,HR!B:B),(AK70-LOOKUP(1,HR!A:A,HR!B:B))*AH$7,0))</f>
        <v>0</v>
      </c>
      <c r="AN70" s="95">
        <f t="shared" si="93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8"/>
      <c r="H71" s="127">
        <f t="shared" ref="H71:H80" si="94">IF(T$59="Y",H46,0)</f>
        <v>0</v>
      </c>
      <c r="I71" s="121">
        <f t="shared" ref="I71:I80" si="95">IF(T$59="Y",I46,0)</f>
        <v>0</v>
      </c>
      <c r="J71" s="121">
        <f t="shared" ref="J71:J80" si="96">IF(T$59="Y",J46,0)</f>
        <v>0</v>
      </c>
      <c r="K71" s="121">
        <f t="shared" ref="K71:K80" si="97">IF(T$59="Y",K46,I71*J71)</f>
        <v>0</v>
      </c>
      <c r="L71" s="121">
        <f t="shared" ref="L71:L80" si="98">IF(T$59="Y",L46,0)</f>
        <v>0</v>
      </c>
      <c r="M71" s="131" t="str">
        <f t="shared" ref="M71:M80" si="9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",IF(Employee!P$277&gt;E$59,0,IF(C71="A",WNI!E53,IF(C71="B",WNI!F53,IF(C71="C",WNI!G53,IF(C71="J",WNI!H53," ")))))))</f>
        <v xml:space="preserve"> </v>
      </c>
      <c r="P71" s="123"/>
      <c r="Q71" s="123"/>
      <c r="R71" s="137" t="str">
        <f t="shared" si="78"/>
        <v xml:space="preserve"> </v>
      </c>
      <c r="S71" s="123"/>
      <c r="T71" s="124" t="str">
        <f>IF(M71=" "," ",IF(M71=0," ",WNI!I53))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79"/>
        <v>0</v>
      </c>
      <c r="Y71" s="60">
        <f t="shared" si="80"/>
        <v>0</v>
      </c>
      <c r="Z71" s="60">
        <f t="shared" si="81"/>
        <v>0</v>
      </c>
      <c r="AA71" s="60">
        <f t="shared" si="82"/>
        <v>0</v>
      </c>
      <c r="AC71" s="60">
        <f t="shared" si="8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88"/>
        <v>0</v>
      </c>
      <c r="AG71" s="95">
        <f t="shared" si="89"/>
        <v>0</v>
      </c>
      <c r="AH71" s="95">
        <f>IF(D71="D",AF71*AH$7,IF(AF71&gt;LOOKUP(E$59,HR!A:A,HR!B:B),(AF71-LOOKUP(E$59,HR!A:A,HR!B:B))*AH$7,0))</f>
        <v>0</v>
      </c>
      <c r="AI71" s="95">
        <f t="shared" si="90"/>
        <v>0</v>
      </c>
      <c r="AJ71" s="95">
        <f>IF(E71=" ",0,IF(D71="BR",0,IF(D71="D",0,IF(D71="NT",M71,LOOKUP(D71,Free!A:A,Free!B:B)*1/52))))</f>
        <v>0</v>
      </c>
      <c r="AK71" s="95">
        <f t="shared" si="91"/>
        <v>0</v>
      </c>
      <c r="AL71" s="95">
        <f t="shared" si="92"/>
        <v>0</v>
      </c>
      <c r="AM71" s="95">
        <f>IF(D71="D",AK71*AM$7,IF(AK71&gt;LOOKUP(1,HR!A:A,HR!B:B),(AK71-LOOKUP(1,HR!A:A,HR!B:B))*AH$7,0))</f>
        <v>0</v>
      </c>
      <c r="AN71" s="95">
        <f t="shared" si="93"/>
        <v>0</v>
      </c>
      <c r="AO71" s="99"/>
      <c r="AP71" s="62"/>
      <c r="AQ71" s="95">
        <f t="shared" ref="AQ71:AQ80" si="100">IF(G71="SSP",H71,0)</f>
        <v>0</v>
      </c>
      <c r="AR71" s="95">
        <f t="shared" ref="AR71:AR80" si="101">IF(G71="SMP",H71,0)</f>
        <v>0</v>
      </c>
      <c r="AS71" s="95">
        <f t="shared" ref="AS71:AS80" si="102">IF(G71="SPP",H71,0)</f>
        <v>0</v>
      </c>
      <c r="AT71" s="95">
        <f t="shared" ref="AT71:AT80" si="10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8"/>
      <c r="H72" s="127">
        <f t="shared" si="94"/>
        <v>0</v>
      </c>
      <c r="I72" s="121">
        <f t="shared" si="95"/>
        <v>0</v>
      </c>
      <c r="J72" s="121">
        <f t="shared" si="96"/>
        <v>0</v>
      </c>
      <c r="K72" s="121">
        <f t="shared" si="97"/>
        <v>0</v>
      </c>
      <c r="L72" s="121">
        <f t="shared" si="98"/>
        <v>0</v>
      </c>
      <c r="M72" s="131" t="str">
        <f t="shared" si="9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",IF(Employee!P$303&gt;E$59,0,IF(C72="A",WNI!E54,IF(C72="B",WNI!F54,IF(C72="C",WNI!G54,IF(C72="J",WNI!H54," ")))))))</f>
        <v xml:space="preserve"> </v>
      </c>
      <c r="P72" s="123"/>
      <c r="Q72" s="123"/>
      <c r="R72" s="137" t="str">
        <f t="shared" si="78"/>
        <v xml:space="preserve"> </v>
      </c>
      <c r="S72" s="123"/>
      <c r="T72" s="124" t="str">
        <f>IF(M72=" "," ",IF(M72=0," ",WNI!I54))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79"/>
        <v>0</v>
      </c>
      <c r="Y72" s="60">
        <f t="shared" si="80"/>
        <v>0</v>
      </c>
      <c r="Z72" s="60">
        <f t="shared" si="81"/>
        <v>0</v>
      </c>
      <c r="AA72" s="60">
        <f t="shared" si="82"/>
        <v>0</v>
      </c>
      <c r="AC72" s="60">
        <f t="shared" si="8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88"/>
        <v>0</v>
      </c>
      <c r="AG72" s="95">
        <f t="shared" si="89"/>
        <v>0</v>
      </c>
      <c r="AH72" s="95">
        <f>IF(D72="D",AF72*AH$7,IF(AF72&gt;LOOKUP(E$59,HR!A:A,HR!B:B),(AF72-LOOKUP(E$59,HR!A:A,HR!B:B))*AH$7,0))</f>
        <v>0</v>
      </c>
      <c r="AI72" s="95">
        <f t="shared" si="90"/>
        <v>0</v>
      </c>
      <c r="AJ72" s="95">
        <f>IF(E72=" ",0,IF(D72="BR",0,IF(D72="D",0,IF(D72="NT",M72,LOOKUP(D72,Free!A:A,Free!B:B)*1/52))))</f>
        <v>0</v>
      </c>
      <c r="AK72" s="95">
        <f t="shared" si="91"/>
        <v>0</v>
      </c>
      <c r="AL72" s="95">
        <f t="shared" si="92"/>
        <v>0</v>
      </c>
      <c r="AM72" s="95">
        <f>IF(D72="D",AK72*AM$7,IF(AK72&gt;LOOKUP(1,HR!A:A,HR!B:B),(AK72-LOOKUP(1,HR!A:A,HR!B:B))*AH$7,0))</f>
        <v>0</v>
      </c>
      <c r="AN72" s="95">
        <f t="shared" si="93"/>
        <v>0</v>
      </c>
      <c r="AO72" s="99"/>
      <c r="AP72" s="62"/>
      <c r="AQ72" s="95">
        <f t="shared" si="100"/>
        <v>0</v>
      </c>
      <c r="AR72" s="95">
        <f t="shared" si="101"/>
        <v>0</v>
      </c>
      <c r="AS72" s="95">
        <f t="shared" si="102"/>
        <v>0</v>
      </c>
      <c r="AT72" s="95">
        <f t="shared" si="10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8"/>
      <c r="H73" s="127">
        <f t="shared" si="94"/>
        <v>0</v>
      </c>
      <c r="I73" s="121">
        <f t="shared" si="95"/>
        <v>0</v>
      </c>
      <c r="J73" s="121">
        <f t="shared" si="96"/>
        <v>0</v>
      </c>
      <c r="K73" s="121">
        <f t="shared" si="97"/>
        <v>0</v>
      </c>
      <c r="L73" s="121">
        <f t="shared" si="98"/>
        <v>0</v>
      </c>
      <c r="M73" s="131" t="str">
        <f t="shared" si="9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",IF(Employee!P$329&gt;E$59,0,IF(C73="A",WNI!E55,IF(C73="B",WNI!F55,IF(C73="C",WNI!G55,IF(C73="J",WNI!H55," ")))))))</f>
        <v xml:space="preserve"> </v>
      </c>
      <c r="P73" s="123"/>
      <c r="Q73" s="123"/>
      <c r="R73" s="137" t="str">
        <f t="shared" si="78"/>
        <v xml:space="preserve"> </v>
      </c>
      <c r="S73" s="123"/>
      <c r="T73" s="124" t="str">
        <f>IF(M73=" "," ",IF(M73=0," ",WNI!I55))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79"/>
        <v>0</v>
      </c>
      <c r="Y73" s="60">
        <f t="shared" si="80"/>
        <v>0</v>
      </c>
      <c r="Z73" s="60">
        <f t="shared" si="81"/>
        <v>0</v>
      </c>
      <c r="AA73" s="60">
        <f t="shared" si="82"/>
        <v>0</v>
      </c>
      <c r="AC73" s="60">
        <f t="shared" si="8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88"/>
        <v>0</v>
      </c>
      <c r="AG73" s="95">
        <f t="shared" si="89"/>
        <v>0</v>
      </c>
      <c r="AH73" s="95">
        <f>IF(D73="D",AF73*AH$7,IF(AF73&gt;LOOKUP(E$59,HR!A:A,HR!B:B),(AF73-LOOKUP(E$59,HR!A:A,HR!B:B))*AH$7,0))</f>
        <v>0</v>
      </c>
      <c r="AI73" s="95">
        <f t="shared" si="90"/>
        <v>0</v>
      </c>
      <c r="AJ73" s="95">
        <f>IF(E73=" ",0,IF(D73="BR",0,IF(D73="D",0,IF(D73="NT",M73,LOOKUP(D73,Free!A:A,Free!B:B)*1/52))))</f>
        <v>0</v>
      </c>
      <c r="AK73" s="95">
        <f t="shared" si="91"/>
        <v>0</v>
      </c>
      <c r="AL73" s="95">
        <f t="shared" si="92"/>
        <v>0</v>
      </c>
      <c r="AM73" s="95">
        <f>IF(D73="D",AK73*AM$7,IF(AK73&gt;LOOKUP(1,HR!A:A,HR!B:B),(AK73-LOOKUP(1,HR!A:A,HR!B:B))*AH$7,0))</f>
        <v>0</v>
      </c>
      <c r="AN73" s="95">
        <f t="shared" si="93"/>
        <v>0</v>
      </c>
      <c r="AO73" s="99"/>
      <c r="AP73" s="62"/>
      <c r="AQ73" s="95">
        <f t="shared" si="100"/>
        <v>0</v>
      </c>
      <c r="AR73" s="95">
        <f t="shared" si="101"/>
        <v>0</v>
      </c>
      <c r="AS73" s="95">
        <f t="shared" si="102"/>
        <v>0</v>
      </c>
      <c r="AT73" s="95">
        <f t="shared" si="10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8"/>
      <c r="H74" s="127">
        <f t="shared" si="94"/>
        <v>0</v>
      </c>
      <c r="I74" s="121">
        <f t="shared" si="95"/>
        <v>0</v>
      </c>
      <c r="J74" s="121">
        <f t="shared" si="96"/>
        <v>0</v>
      </c>
      <c r="K74" s="121">
        <f t="shared" si="97"/>
        <v>0</v>
      </c>
      <c r="L74" s="121">
        <f t="shared" si="98"/>
        <v>0</v>
      </c>
      <c r="M74" s="131" t="str">
        <f t="shared" si="9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",IF(Employee!P$355&gt;E$59,0,IF(C74="A",WNI!E56,IF(C74="B",WNI!F56,IF(C74="C",WNI!G56,IF(C74="J",WNI!H56," ")))))))</f>
        <v xml:space="preserve"> </v>
      </c>
      <c r="P74" s="123"/>
      <c r="Q74" s="123"/>
      <c r="R74" s="137" t="str">
        <f t="shared" si="78"/>
        <v xml:space="preserve"> </v>
      </c>
      <c r="S74" s="123"/>
      <c r="T74" s="124" t="str">
        <f>IF(M74=" "," ",IF(M74=0," ",WNI!I56))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79"/>
        <v>0</v>
      </c>
      <c r="Y74" s="60">
        <f t="shared" si="80"/>
        <v>0</v>
      </c>
      <c r="Z74" s="60">
        <f t="shared" si="81"/>
        <v>0</v>
      </c>
      <c r="AA74" s="60">
        <f t="shared" si="82"/>
        <v>0</v>
      </c>
      <c r="AC74" s="60">
        <f t="shared" si="8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88"/>
        <v>0</v>
      </c>
      <c r="AG74" s="95">
        <f t="shared" si="89"/>
        <v>0</v>
      </c>
      <c r="AH74" s="95">
        <f>IF(D74="D",AF74*AH$7,IF(AF74&gt;LOOKUP(E$59,HR!A:A,HR!B:B),(AF74-LOOKUP(E$59,HR!A:A,HR!B:B))*AH$7,0))</f>
        <v>0</v>
      </c>
      <c r="AI74" s="95">
        <f t="shared" si="90"/>
        <v>0</v>
      </c>
      <c r="AJ74" s="95">
        <f>IF(E74=" ",0,IF(D74="BR",0,IF(D74="D",0,IF(D74="NT",M74,LOOKUP(D74,Free!A:A,Free!B:B)*1/52))))</f>
        <v>0</v>
      </c>
      <c r="AK74" s="95">
        <f t="shared" si="91"/>
        <v>0</v>
      </c>
      <c r="AL74" s="95">
        <f t="shared" si="92"/>
        <v>0</v>
      </c>
      <c r="AM74" s="95">
        <f>IF(D74="D",AK74*AM$7,IF(AK74&gt;LOOKUP(1,HR!A:A,HR!B:B),(AK74-LOOKUP(1,HR!A:A,HR!B:B))*AH$7,0))</f>
        <v>0</v>
      </c>
      <c r="AN74" s="95">
        <f t="shared" si="93"/>
        <v>0</v>
      </c>
      <c r="AO74" s="99"/>
      <c r="AP74" s="62"/>
      <c r="AQ74" s="95">
        <f t="shared" si="100"/>
        <v>0</v>
      </c>
      <c r="AR74" s="95">
        <f t="shared" si="101"/>
        <v>0</v>
      </c>
      <c r="AS74" s="95">
        <f t="shared" si="102"/>
        <v>0</v>
      </c>
      <c r="AT74" s="95">
        <f t="shared" si="10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8"/>
      <c r="H75" s="127">
        <f t="shared" si="94"/>
        <v>0</v>
      </c>
      <c r="I75" s="121">
        <f t="shared" si="95"/>
        <v>0</v>
      </c>
      <c r="J75" s="121">
        <f t="shared" si="96"/>
        <v>0</v>
      </c>
      <c r="K75" s="121">
        <f t="shared" si="97"/>
        <v>0</v>
      </c>
      <c r="L75" s="121">
        <f t="shared" si="98"/>
        <v>0</v>
      </c>
      <c r="M75" s="131" t="str">
        <f t="shared" si="9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",IF(Employee!P$381&gt;E$59,0,IF(C75="A",WNI!E57,IF(C75="B",WNI!F57,IF(C75="C",WNI!G57,IF(C75="J",WNI!H57," ")))))))</f>
        <v xml:space="preserve"> </v>
      </c>
      <c r="P75" s="123"/>
      <c r="Q75" s="123"/>
      <c r="R75" s="137" t="str">
        <f t="shared" si="78"/>
        <v xml:space="preserve"> </v>
      </c>
      <c r="S75" s="123"/>
      <c r="T75" s="124" t="str">
        <f>IF(M75=" "," ",IF(M75=0," ",WNI!I57))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79"/>
        <v>0</v>
      </c>
      <c r="Y75" s="60">
        <f t="shared" si="80"/>
        <v>0</v>
      </c>
      <c r="Z75" s="60">
        <f t="shared" si="81"/>
        <v>0</v>
      </c>
      <c r="AA75" s="60">
        <f t="shared" si="82"/>
        <v>0</v>
      </c>
      <c r="AC75" s="60">
        <f t="shared" si="8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88"/>
        <v>0</v>
      </c>
      <c r="AG75" s="95">
        <f t="shared" si="89"/>
        <v>0</v>
      </c>
      <c r="AH75" s="95">
        <f>IF(D75="D",AF75*AH$7,IF(AF75&gt;LOOKUP(E$59,HR!A:A,HR!B:B),(AF75-LOOKUP(E$59,HR!A:A,HR!B:B))*AH$7,0))</f>
        <v>0</v>
      </c>
      <c r="AI75" s="95">
        <f t="shared" si="90"/>
        <v>0</v>
      </c>
      <c r="AJ75" s="95">
        <f>IF(E75=" ",0,IF(D75="BR",0,IF(D75="D",0,IF(D75="NT",M75,LOOKUP(D75,Free!A:A,Free!B:B)*1/52))))</f>
        <v>0</v>
      </c>
      <c r="AK75" s="95">
        <f t="shared" si="91"/>
        <v>0</v>
      </c>
      <c r="AL75" s="95">
        <f t="shared" si="92"/>
        <v>0</v>
      </c>
      <c r="AM75" s="95">
        <f>IF(D75="D",AK75*AM$7,IF(AK75&gt;LOOKUP(1,HR!A:A,HR!B:B),(AK75-LOOKUP(1,HR!A:A,HR!B:B))*AH$7,0))</f>
        <v>0</v>
      </c>
      <c r="AN75" s="95">
        <f t="shared" si="93"/>
        <v>0</v>
      </c>
      <c r="AO75" s="99"/>
      <c r="AP75" s="62"/>
      <c r="AQ75" s="95">
        <f t="shared" si="100"/>
        <v>0</v>
      </c>
      <c r="AR75" s="95">
        <f t="shared" si="101"/>
        <v>0</v>
      </c>
      <c r="AS75" s="95">
        <f t="shared" si="102"/>
        <v>0</v>
      </c>
      <c r="AT75" s="95">
        <f t="shared" si="10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8"/>
      <c r="H76" s="127">
        <f t="shared" si="94"/>
        <v>0</v>
      </c>
      <c r="I76" s="121">
        <f t="shared" si="95"/>
        <v>0</v>
      </c>
      <c r="J76" s="121">
        <f t="shared" si="96"/>
        <v>0</v>
      </c>
      <c r="K76" s="121">
        <f t="shared" si="97"/>
        <v>0</v>
      </c>
      <c r="L76" s="121">
        <f t="shared" si="98"/>
        <v>0</v>
      </c>
      <c r="M76" s="131" t="str">
        <f t="shared" si="9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",IF(Employee!P$407&gt;E$59,0,IF(C76="A",WNI!E58,IF(C76="B",WNI!F58,IF(C76="C",WNI!G58,IF(C76="J",WNI!H58," ")))))))</f>
        <v xml:space="preserve"> </v>
      </c>
      <c r="P76" s="123"/>
      <c r="Q76" s="123"/>
      <c r="R76" s="137" t="str">
        <f t="shared" si="78"/>
        <v xml:space="preserve"> </v>
      </c>
      <c r="S76" s="123"/>
      <c r="T76" s="124" t="str">
        <f>IF(M76=" "," ",IF(M76=0," ",WNI!I58))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79"/>
        <v>0</v>
      </c>
      <c r="Y76" s="60">
        <f t="shared" si="80"/>
        <v>0</v>
      </c>
      <c r="Z76" s="60">
        <f t="shared" si="81"/>
        <v>0</v>
      </c>
      <c r="AA76" s="60">
        <f t="shared" si="82"/>
        <v>0</v>
      </c>
      <c r="AC76" s="60">
        <f t="shared" si="8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88"/>
        <v>0</v>
      </c>
      <c r="AG76" s="95">
        <f t="shared" si="89"/>
        <v>0</v>
      </c>
      <c r="AH76" s="95">
        <f>IF(D76="D",AF76*AH$7,IF(AF76&gt;LOOKUP(E$59,HR!A:A,HR!B:B),(AF76-LOOKUP(E$59,HR!A:A,HR!B:B))*AH$7,0))</f>
        <v>0</v>
      </c>
      <c r="AI76" s="95">
        <f t="shared" si="90"/>
        <v>0</v>
      </c>
      <c r="AJ76" s="95">
        <f>IF(E76=" ",0,IF(D76="BR",0,IF(D76="D",0,IF(D76="NT",M76,LOOKUP(D76,Free!A:A,Free!B:B)*1/52))))</f>
        <v>0</v>
      </c>
      <c r="AK76" s="95">
        <f t="shared" si="91"/>
        <v>0</v>
      </c>
      <c r="AL76" s="95">
        <f t="shared" si="92"/>
        <v>0</v>
      </c>
      <c r="AM76" s="95">
        <f>IF(D76="D",AK76*AM$7,IF(AK76&gt;LOOKUP(1,HR!A:A,HR!B:B),(AK76-LOOKUP(1,HR!A:A,HR!B:B))*AH$7,0))</f>
        <v>0</v>
      </c>
      <c r="AN76" s="95">
        <f t="shared" si="93"/>
        <v>0</v>
      </c>
      <c r="AO76" s="99"/>
      <c r="AP76" s="62"/>
      <c r="AQ76" s="95">
        <f t="shared" si="100"/>
        <v>0</v>
      </c>
      <c r="AR76" s="95">
        <f t="shared" si="101"/>
        <v>0</v>
      </c>
      <c r="AS76" s="95">
        <f t="shared" si="102"/>
        <v>0</v>
      </c>
      <c r="AT76" s="95">
        <f t="shared" si="10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8"/>
      <c r="H77" s="127">
        <f t="shared" si="94"/>
        <v>0</v>
      </c>
      <c r="I77" s="121">
        <f t="shared" si="95"/>
        <v>0</v>
      </c>
      <c r="J77" s="121">
        <f t="shared" si="96"/>
        <v>0</v>
      </c>
      <c r="K77" s="121">
        <f t="shared" si="97"/>
        <v>0</v>
      </c>
      <c r="L77" s="121">
        <f t="shared" si="98"/>
        <v>0</v>
      </c>
      <c r="M77" s="131" t="str">
        <f t="shared" si="9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",IF(Employee!P$433&gt;E$59,0,IF(C77="A",WNI!E59,IF(C77="B",WNI!F59,IF(C77="C",WNI!G59,IF(C77="J",WNI!H59," ")))))))</f>
        <v xml:space="preserve"> </v>
      </c>
      <c r="P77" s="123"/>
      <c r="Q77" s="123"/>
      <c r="R77" s="137" t="str">
        <f t="shared" si="78"/>
        <v xml:space="preserve"> </v>
      </c>
      <c r="S77" s="123"/>
      <c r="T77" s="124" t="str">
        <f>IF(M77=" "," ",IF(M77=0," ",WNI!I59))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79"/>
        <v>0</v>
      </c>
      <c r="Y77" s="60">
        <f t="shared" si="80"/>
        <v>0</v>
      </c>
      <c r="Z77" s="60">
        <f t="shared" si="81"/>
        <v>0</v>
      </c>
      <c r="AA77" s="60">
        <f t="shared" si="82"/>
        <v>0</v>
      </c>
      <c r="AC77" s="60">
        <f t="shared" si="8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88"/>
        <v>0</v>
      </c>
      <c r="AG77" s="95">
        <f t="shared" si="89"/>
        <v>0</v>
      </c>
      <c r="AH77" s="95">
        <f>IF(D77="D",AF77*AH$7,IF(AF77&gt;LOOKUP(E$59,HR!A:A,HR!B:B),(AF77-LOOKUP(E$59,HR!A:A,HR!B:B))*AH$7,0))</f>
        <v>0</v>
      </c>
      <c r="AI77" s="95">
        <f t="shared" si="90"/>
        <v>0</v>
      </c>
      <c r="AJ77" s="95">
        <f>IF(E77=" ",0,IF(D77="BR",0,IF(D77="D",0,IF(D77="NT",M77,LOOKUP(D77,Free!A:A,Free!B:B)*1/52))))</f>
        <v>0</v>
      </c>
      <c r="AK77" s="95">
        <f t="shared" si="91"/>
        <v>0</v>
      </c>
      <c r="AL77" s="95">
        <f t="shared" si="92"/>
        <v>0</v>
      </c>
      <c r="AM77" s="95">
        <f>IF(D77="D",AK77*AM$7,IF(AK77&gt;LOOKUP(1,HR!A:A,HR!B:B),(AK77-LOOKUP(1,HR!A:A,HR!B:B))*AH$7,0))</f>
        <v>0</v>
      </c>
      <c r="AN77" s="95">
        <f t="shared" si="93"/>
        <v>0</v>
      </c>
      <c r="AO77" s="99"/>
      <c r="AP77" s="62"/>
      <c r="AQ77" s="95">
        <f t="shared" si="100"/>
        <v>0</v>
      </c>
      <c r="AR77" s="95">
        <f t="shared" si="101"/>
        <v>0</v>
      </c>
      <c r="AS77" s="95">
        <f t="shared" si="102"/>
        <v>0</v>
      </c>
      <c r="AT77" s="95">
        <f t="shared" si="10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8"/>
      <c r="H78" s="127">
        <f t="shared" si="94"/>
        <v>0</v>
      </c>
      <c r="I78" s="121">
        <f t="shared" si="95"/>
        <v>0</v>
      </c>
      <c r="J78" s="121">
        <f t="shared" si="96"/>
        <v>0</v>
      </c>
      <c r="K78" s="121">
        <f t="shared" si="97"/>
        <v>0</v>
      </c>
      <c r="L78" s="121">
        <f t="shared" si="98"/>
        <v>0</v>
      </c>
      <c r="M78" s="131" t="str">
        <f t="shared" si="9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",IF(Employee!P$459&gt;E$59,0,IF(C78="A",WNI!E60,IF(C78="B",WNI!F60,IF(C78="C",WNI!G60,IF(C78="J",WNI!H60," ")))))))</f>
        <v xml:space="preserve"> </v>
      </c>
      <c r="P78" s="123"/>
      <c r="Q78" s="123"/>
      <c r="R78" s="137" t="str">
        <f t="shared" si="78"/>
        <v xml:space="preserve"> </v>
      </c>
      <c r="S78" s="123"/>
      <c r="T78" s="124" t="str">
        <f>IF(M78=" "," ",IF(M78=0," ",WNI!I60))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79"/>
        <v>0</v>
      </c>
      <c r="Y78" s="60">
        <f t="shared" si="80"/>
        <v>0</v>
      </c>
      <c r="Z78" s="60">
        <f t="shared" si="81"/>
        <v>0</v>
      </c>
      <c r="AA78" s="60">
        <f t="shared" si="82"/>
        <v>0</v>
      </c>
      <c r="AC78" s="60">
        <f t="shared" si="8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88"/>
        <v>0</v>
      </c>
      <c r="AG78" s="95">
        <f t="shared" si="89"/>
        <v>0</v>
      </c>
      <c r="AH78" s="95">
        <f>IF(D78="D",AF78*AH$7,IF(AF78&gt;LOOKUP(E$59,HR!A:A,HR!B:B),(AF78-LOOKUP(E$59,HR!A:A,HR!B:B))*AH$7,0))</f>
        <v>0</v>
      </c>
      <c r="AI78" s="95">
        <f t="shared" si="90"/>
        <v>0</v>
      </c>
      <c r="AJ78" s="95">
        <f>IF(E78=" ",0,IF(D78="BR",0,IF(D78="D",0,IF(D78="NT",M78,LOOKUP(D78,Free!A:A,Free!B:B)*1/52))))</f>
        <v>0</v>
      </c>
      <c r="AK78" s="95">
        <f t="shared" si="91"/>
        <v>0</v>
      </c>
      <c r="AL78" s="95">
        <f t="shared" si="92"/>
        <v>0</v>
      </c>
      <c r="AM78" s="95">
        <f>IF(D78="D",AK78*AM$7,IF(AK78&gt;LOOKUP(1,HR!A:A,HR!B:B),(AK78-LOOKUP(1,HR!A:A,HR!B:B))*AH$7,0))</f>
        <v>0</v>
      </c>
      <c r="AN78" s="95">
        <f t="shared" si="93"/>
        <v>0</v>
      </c>
      <c r="AO78" s="99"/>
      <c r="AP78" s="62"/>
      <c r="AQ78" s="95">
        <f t="shared" si="100"/>
        <v>0</v>
      </c>
      <c r="AR78" s="95">
        <f t="shared" si="101"/>
        <v>0</v>
      </c>
      <c r="AS78" s="95">
        <f t="shared" si="102"/>
        <v>0</v>
      </c>
      <c r="AT78" s="95">
        <f t="shared" si="10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8"/>
      <c r="H79" s="127">
        <f t="shared" si="94"/>
        <v>0</v>
      </c>
      <c r="I79" s="121">
        <f t="shared" si="95"/>
        <v>0</v>
      </c>
      <c r="J79" s="121">
        <f t="shared" si="96"/>
        <v>0</v>
      </c>
      <c r="K79" s="121">
        <f t="shared" si="97"/>
        <v>0</v>
      </c>
      <c r="L79" s="121">
        <f t="shared" si="98"/>
        <v>0</v>
      </c>
      <c r="M79" s="131" t="str">
        <f t="shared" si="9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",IF(Employee!P$485&gt;E$59,0,IF(C79="A",WNI!E61,IF(C79="B",WNI!F61,IF(C79="C",WNI!G61,IF(C79="J",WNI!H61," ")))))))</f>
        <v xml:space="preserve"> </v>
      </c>
      <c r="P79" s="123"/>
      <c r="Q79" s="123"/>
      <c r="R79" s="137" t="str">
        <f t="shared" si="78"/>
        <v xml:space="preserve"> </v>
      </c>
      <c r="S79" s="123"/>
      <c r="T79" s="124" t="str">
        <f>IF(M79=" "," ",IF(M79=0," ",WNI!I61))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79"/>
        <v>0</v>
      </c>
      <c r="Y79" s="60">
        <f t="shared" si="80"/>
        <v>0</v>
      </c>
      <c r="Z79" s="60">
        <f t="shared" si="81"/>
        <v>0</v>
      </c>
      <c r="AA79" s="60">
        <f t="shared" si="82"/>
        <v>0</v>
      </c>
      <c r="AC79" s="60">
        <f t="shared" si="8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88"/>
        <v>0</v>
      </c>
      <c r="AG79" s="95">
        <f t="shared" si="89"/>
        <v>0</v>
      </c>
      <c r="AH79" s="95">
        <f>IF(D79="D",AF79*AH$7,IF(AF79&gt;LOOKUP(E$59,HR!A:A,HR!B:B),(AF79-LOOKUP(E$59,HR!A:A,HR!B:B))*AH$7,0))</f>
        <v>0</v>
      </c>
      <c r="AI79" s="95">
        <f t="shared" si="90"/>
        <v>0</v>
      </c>
      <c r="AJ79" s="95">
        <f>IF(E79=" ",0,IF(D79="BR",0,IF(D79="D",0,IF(D79="NT",M79,LOOKUP(D79,Free!A:A,Free!B:B)*1/52))))</f>
        <v>0</v>
      </c>
      <c r="AK79" s="95">
        <f t="shared" si="91"/>
        <v>0</v>
      </c>
      <c r="AL79" s="95">
        <f t="shared" si="92"/>
        <v>0</v>
      </c>
      <c r="AM79" s="95">
        <f>IF(D79="D",AK79*AM$7,IF(AK79&gt;LOOKUP(1,HR!A:A,HR!B:B),(AK79-LOOKUP(1,HR!A:A,HR!B:B))*AH$7,0))</f>
        <v>0</v>
      </c>
      <c r="AN79" s="95">
        <f t="shared" si="93"/>
        <v>0</v>
      </c>
      <c r="AO79" s="99"/>
      <c r="AP79" s="62"/>
      <c r="AQ79" s="95">
        <f t="shared" si="100"/>
        <v>0</v>
      </c>
      <c r="AR79" s="95">
        <f t="shared" si="101"/>
        <v>0</v>
      </c>
      <c r="AS79" s="95">
        <f t="shared" si="102"/>
        <v>0</v>
      </c>
      <c r="AT79" s="95">
        <f t="shared" si="10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8"/>
      <c r="H80" s="146">
        <f t="shared" si="94"/>
        <v>0</v>
      </c>
      <c r="I80" s="147">
        <f t="shared" si="95"/>
        <v>0</v>
      </c>
      <c r="J80" s="147">
        <f t="shared" si="96"/>
        <v>0</v>
      </c>
      <c r="K80" s="147">
        <f t="shared" si="97"/>
        <v>0</v>
      </c>
      <c r="L80" s="147">
        <f t="shared" si="98"/>
        <v>0</v>
      </c>
      <c r="M80" s="133" t="str">
        <f t="shared" si="9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",IF(Employee!P$511&gt;E$59,0,IF(C80="A",WNI!E62,IF(C80="B",WNI!F62,IF(C80="C",WNI!G62,IF(C80="J",WNI!H62," ")))))))</f>
        <v xml:space="preserve"> </v>
      </c>
      <c r="P80" s="135"/>
      <c r="Q80" s="135"/>
      <c r="R80" s="137" t="str">
        <f t="shared" si="78"/>
        <v xml:space="preserve"> </v>
      </c>
      <c r="S80" s="123"/>
      <c r="T80" s="124" t="str">
        <f>IF(M80=" "," ",IF(M80=0," ",WNI!I62))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79"/>
        <v>0</v>
      </c>
      <c r="Y80" s="60">
        <f t="shared" si="80"/>
        <v>0</v>
      </c>
      <c r="Z80" s="60">
        <f t="shared" si="81"/>
        <v>0</v>
      </c>
      <c r="AA80" s="60">
        <f t="shared" si="82"/>
        <v>0</v>
      </c>
      <c r="AC80" s="60">
        <f t="shared" si="8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88"/>
        <v>0</v>
      </c>
      <c r="AG80" s="95">
        <f t="shared" si="89"/>
        <v>0</v>
      </c>
      <c r="AH80" s="95">
        <f>IF(D80="D",AF80*AH$7,IF(AF80&gt;LOOKUP(E$59,HR!A:A,HR!B:B),(AF80-LOOKUP(E$59,HR!A:A,HR!B:B))*AH$7,0))</f>
        <v>0</v>
      </c>
      <c r="AI80" s="95">
        <f t="shared" si="90"/>
        <v>0</v>
      </c>
      <c r="AJ80" s="95">
        <f>IF(E80=" ",0,IF(D80="BR",0,IF(D80="D",0,IF(D80="NT",M80,LOOKUP(D80,Free!A:A,Free!B:B)*1/52))))</f>
        <v>0</v>
      </c>
      <c r="AK80" s="95">
        <f t="shared" si="91"/>
        <v>0</v>
      </c>
      <c r="AL80" s="95">
        <f t="shared" si="92"/>
        <v>0</v>
      </c>
      <c r="AM80" s="95">
        <f>IF(D80="D",AK80*AM$7,IF(AK80&gt;LOOKUP(1,HR!A:A,HR!B:B),(AK80-LOOKUP(1,HR!A:A,HR!B:B))*AH$7,0))</f>
        <v>0</v>
      </c>
      <c r="AN80" s="95">
        <f t="shared" si="93"/>
        <v>0</v>
      </c>
      <c r="AO80" s="99"/>
      <c r="AP80" s="62"/>
      <c r="AQ80" s="95">
        <f t="shared" si="100"/>
        <v>0</v>
      </c>
      <c r="AR80" s="95">
        <f t="shared" si="101"/>
        <v>0</v>
      </c>
      <c r="AS80" s="95">
        <f t="shared" si="102"/>
        <v>0</v>
      </c>
      <c r="AT80" s="95">
        <f t="shared" si="10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104">SUM(M61:M80)</f>
        <v>0</v>
      </c>
      <c r="N81" s="165">
        <f t="shared" si="104"/>
        <v>0</v>
      </c>
      <c r="O81" s="165">
        <f t="shared" si="104"/>
        <v>0</v>
      </c>
      <c r="P81" s="165">
        <f t="shared" si="104"/>
        <v>0</v>
      </c>
      <c r="Q81" s="165">
        <f t="shared" si="104"/>
        <v>0</v>
      </c>
      <c r="R81" s="165">
        <f t="shared" si="104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00"/>
      <c r="D83" s="400"/>
      <c r="E83" s="398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00"/>
      <c r="D84" s="398"/>
      <c r="E84" s="212">
        <v>4</v>
      </c>
      <c r="F84" s="62"/>
      <c r="G84" s="62"/>
      <c r="H84" s="399" t="s">
        <v>39</v>
      </c>
      <c r="I84" s="400"/>
      <c r="J84" s="398"/>
      <c r="K84" s="401" t="s">
        <v>283</v>
      </c>
      <c r="L84" s="402"/>
      <c r="M84" s="403"/>
      <c r="N84" s="28"/>
      <c r="O84" s="405" t="s">
        <v>116</v>
      </c>
      <c r="P84" s="406"/>
      <c r="Q84" s="406"/>
      <c r="R84" s="407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105">IF(T$84="Y",H61,0)</f>
        <v>0</v>
      </c>
      <c r="I86" s="117">
        <f t="shared" ref="I86:I95" si="106">IF(T$84="Y",I61,0)</f>
        <v>0</v>
      </c>
      <c r="J86" s="117">
        <f t="shared" ref="J86:J95" si="107">IF(T$84="Y",J61,0)</f>
        <v>0</v>
      </c>
      <c r="K86" s="117">
        <f t="shared" ref="K86:K95" si="108">IF(T$84="Y",K61,I86*J86)</f>
        <v>0</v>
      </c>
      <c r="L86" s="117">
        <f t="shared" ref="L86:L95" si="109">IF(T$84="Y",L61,0)</f>
        <v>0</v>
      </c>
      <c r="M86" s="129" t="str">
        <f t="shared" ref="M86:M95" si="110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",IF(Employee!P$17&gt;E$84,0,IF(C86="A",WNI!E63,IF(C86="B",WNI!F63,IF(C86="C",WNI!G63,IF(C86="J",WNI!H63," ")))))))</f>
        <v xml:space="preserve"> </v>
      </c>
      <c r="P86" s="119"/>
      <c r="Q86" s="119"/>
      <c r="R86" s="136" t="str">
        <f t="shared" ref="R86:R105" si="111">IF(M86=" "," ",IF(M86=0," ",M86-SUM(N86:Q86)))</f>
        <v xml:space="preserve"> </v>
      </c>
      <c r="S86" s="123"/>
      <c r="T86" s="120" t="str">
        <f>IF(M86=" "," ",IF(M86=0," ",WNI!I63))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112">IF(O86=" ",X61,O86+X61)</f>
        <v>0</v>
      </c>
      <c r="Y86" s="60">
        <f t="shared" ref="Y86:Y105" si="113">IF(P86=0,Y61,P86+Y61)</f>
        <v>0</v>
      </c>
      <c r="Z86" s="60">
        <f t="shared" ref="Z86:Z105" si="114">IF(Q86=0,Z61,Q86+Z61)</f>
        <v>0</v>
      </c>
      <c r="AA86" s="60">
        <f t="shared" ref="AA86:AA105" si="115">IF(R86=" ",AA61,AA61+R86)</f>
        <v>0</v>
      </c>
      <c r="AC86" s="60">
        <f t="shared" ref="AC86:AC105" si="11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 t="shared" ref="AQ86:AQ94" si="117">IF(G86="SSP",H86,0)</f>
        <v>0</v>
      </c>
      <c r="AR86" s="95">
        <f t="shared" ref="AR86:AR94" si="118">IF(G86="SMP",H86,0)</f>
        <v>0</v>
      </c>
      <c r="AS86" s="95">
        <f t="shared" ref="AS86:AS94" si="119">IF(G86="SPP",H86,0)</f>
        <v>0</v>
      </c>
      <c r="AT86" s="95">
        <f t="shared" ref="AT86:AT94" si="120"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105"/>
        <v>0</v>
      </c>
      <c r="I87" s="121">
        <f t="shared" si="106"/>
        <v>0</v>
      </c>
      <c r="J87" s="121">
        <f t="shared" si="107"/>
        <v>0</v>
      </c>
      <c r="K87" s="121">
        <f t="shared" si="108"/>
        <v>0</v>
      </c>
      <c r="L87" s="121">
        <f t="shared" si="109"/>
        <v>0</v>
      </c>
      <c r="M87" s="131" t="str">
        <f t="shared" si="110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",IF(Employee!P$43&gt;E$84,0,IF(C87="A",WNI!E64,IF(C87="B",WNI!F64,IF(C87="C",WNI!G64,IF(C87="J",WNI!H64," ")))))))</f>
        <v xml:space="preserve"> </v>
      </c>
      <c r="P87" s="123"/>
      <c r="Q87" s="123"/>
      <c r="R87" s="137" t="str">
        <f t="shared" si="111"/>
        <v xml:space="preserve"> </v>
      </c>
      <c r="S87" s="123"/>
      <c r="T87" s="124" t="str">
        <f>IF(M87=" "," ",IF(M87=0," ",WNI!I64))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112"/>
        <v>0</v>
      </c>
      <c r="Y87" s="60">
        <f t="shared" si="113"/>
        <v>0</v>
      </c>
      <c r="Z87" s="60">
        <f t="shared" si="114"/>
        <v>0</v>
      </c>
      <c r="AA87" s="60">
        <f t="shared" si="115"/>
        <v>0</v>
      </c>
      <c r="AC87" s="60">
        <f t="shared" si="11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121">IF(E87=" ",0,V87-AE87)</f>
        <v>0</v>
      </c>
      <c r="AG87" s="95">
        <f t="shared" ref="AG87:AG105" si="122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123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24">IF(E87=" ",0,SUM(M87)-AJ87)</f>
        <v>0</v>
      </c>
      <c r="AL87" s="95">
        <f t="shared" ref="AL87:AL105" si="125">AK87*AL$7</f>
        <v>0</v>
      </c>
      <c r="AM87" s="95">
        <f>IF(D87="D",AK87*AM$7,IF(AK87&gt;LOOKUP(1,HR!A:A,HR!B:B),(AK87-LOOKUP(1,HR!A:A,HR!B:B))*AH$7,0))</f>
        <v>0</v>
      </c>
      <c r="AN87" s="95">
        <f t="shared" ref="AN87:AN105" si="126">IF(AK87&lt;1,0,AL87+AM87)</f>
        <v>0</v>
      </c>
      <c r="AO87" s="99"/>
      <c r="AP87" s="62"/>
      <c r="AQ87" s="95">
        <f t="shared" si="117"/>
        <v>0</v>
      </c>
      <c r="AR87" s="95">
        <f t="shared" si="118"/>
        <v>0</v>
      </c>
      <c r="AS87" s="95">
        <f t="shared" si="119"/>
        <v>0</v>
      </c>
      <c r="AT87" s="95">
        <f t="shared" si="120"/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105"/>
        <v>0</v>
      </c>
      <c r="I88" s="121">
        <f t="shared" si="106"/>
        <v>0</v>
      </c>
      <c r="J88" s="121">
        <f t="shared" si="107"/>
        <v>0</v>
      </c>
      <c r="K88" s="121">
        <f t="shared" si="108"/>
        <v>0</v>
      </c>
      <c r="L88" s="121">
        <f t="shared" si="109"/>
        <v>0</v>
      </c>
      <c r="M88" s="131" t="str">
        <f t="shared" si="110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",IF(Employee!P$69&gt;E$84,0,IF(C88="A",WNI!E65,IF(C88="B",WNI!F65,IF(C88="C",WNI!G65,IF(C88="J",WNI!H65," ")))))))</f>
        <v xml:space="preserve"> </v>
      </c>
      <c r="P88" s="123"/>
      <c r="Q88" s="123"/>
      <c r="R88" s="137" t="str">
        <f t="shared" si="111"/>
        <v xml:space="preserve"> </v>
      </c>
      <c r="S88" s="123"/>
      <c r="T88" s="124" t="str">
        <f>IF(M88=" "," ",IF(M88=0," ",WNI!I65))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112"/>
        <v>0</v>
      </c>
      <c r="Y88" s="60">
        <f t="shared" si="113"/>
        <v>0</v>
      </c>
      <c r="Z88" s="60">
        <f t="shared" si="114"/>
        <v>0</v>
      </c>
      <c r="AA88" s="60">
        <f t="shared" si="115"/>
        <v>0</v>
      </c>
      <c r="AC88" s="60">
        <f t="shared" si="11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121"/>
        <v>0</v>
      </c>
      <c r="AG88" s="95">
        <f t="shared" si="122"/>
        <v>0</v>
      </c>
      <c r="AH88" s="95">
        <f>IF(D88="D",AF88*AH$7,IF(AF88&gt;LOOKUP(E$84,HR!A:A,HR!B:B),(AF88-LOOKUP(E$84,HR!A:A,HR!B:B))*AH$7,0))</f>
        <v>0</v>
      </c>
      <c r="AI88" s="95">
        <f t="shared" si="123"/>
        <v>0</v>
      </c>
      <c r="AJ88" s="95">
        <f>IF(E88=" ",0,IF(D88="BR",0,IF(D88="D",0,IF(D88="NT",M88,LOOKUP(D88,Free!A:A,Free!B:B)*1/52))))</f>
        <v>0</v>
      </c>
      <c r="AK88" s="95">
        <f t="shared" si="124"/>
        <v>0</v>
      </c>
      <c r="AL88" s="95">
        <f t="shared" si="125"/>
        <v>0</v>
      </c>
      <c r="AM88" s="95">
        <f>IF(D88="D",AK88*AM$7,IF(AK88&gt;LOOKUP(1,HR!A:A,HR!B:B),(AK88-LOOKUP(1,HR!A:A,HR!B:B))*AH$7,0))</f>
        <v>0</v>
      </c>
      <c r="AN88" s="95">
        <f t="shared" si="126"/>
        <v>0</v>
      </c>
      <c r="AO88" s="99"/>
      <c r="AP88" s="62"/>
      <c r="AQ88" s="95">
        <f t="shared" si="117"/>
        <v>0</v>
      </c>
      <c r="AR88" s="95">
        <f t="shared" si="118"/>
        <v>0</v>
      </c>
      <c r="AS88" s="95">
        <f t="shared" si="119"/>
        <v>0</v>
      </c>
      <c r="AT88" s="95">
        <f t="shared" si="120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105"/>
        <v>0</v>
      </c>
      <c r="I89" s="121">
        <f t="shared" si="106"/>
        <v>0</v>
      </c>
      <c r="J89" s="121">
        <f t="shared" si="107"/>
        <v>0</v>
      </c>
      <c r="K89" s="121">
        <f t="shared" si="108"/>
        <v>0</v>
      </c>
      <c r="L89" s="121">
        <f t="shared" si="109"/>
        <v>0</v>
      </c>
      <c r="M89" s="131" t="str">
        <f t="shared" si="110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",IF(Employee!P$95&gt;E$84,0,IF(C89="A",WNI!E66,IF(C89="B",WNI!F66,IF(C89="C",WNI!G66,IF(C89="J",WNI!H66," ")))))))</f>
        <v xml:space="preserve"> </v>
      </c>
      <c r="P89" s="123"/>
      <c r="Q89" s="123"/>
      <c r="R89" s="137" t="str">
        <f t="shared" si="111"/>
        <v xml:space="preserve"> </v>
      </c>
      <c r="S89" s="123"/>
      <c r="T89" s="124" t="str">
        <f>IF(M89=" "," ",IF(M89=0," ",WNI!I66))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112"/>
        <v>0</v>
      </c>
      <c r="Y89" s="60">
        <f t="shared" si="113"/>
        <v>0</v>
      </c>
      <c r="Z89" s="60">
        <f t="shared" si="114"/>
        <v>0</v>
      </c>
      <c r="AA89" s="60">
        <f t="shared" si="115"/>
        <v>0</v>
      </c>
      <c r="AC89" s="60">
        <f t="shared" si="11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121"/>
        <v>0</v>
      </c>
      <c r="AG89" s="95">
        <f t="shared" si="122"/>
        <v>0</v>
      </c>
      <c r="AH89" s="95">
        <f>IF(D89="D",AF89*AH$7,IF(AF89&gt;LOOKUP(E$84,HR!A:A,HR!B:B),(AF89-LOOKUP(E$84,HR!A:A,HR!B:B))*AH$7,0))</f>
        <v>0</v>
      </c>
      <c r="AI89" s="95">
        <f t="shared" si="123"/>
        <v>0</v>
      </c>
      <c r="AJ89" s="95">
        <f>IF(E89=" ",0,IF(D89="BR",0,IF(D89="D",0,IF(D89="NT",M89,LOOKUP(D89,Free!A:A,Free!B:B)*1/52))))</f>
        <v>0</v>
      </c>
      <c r="AK89" s="95">
        <f t="shared" si="124"/>
        <v>0</v>
      </c>
      <c r="AL89" s="95">
        <f t="shared" si="125"/>
        <v>0</v>
      </c>
      <c r="AM89" s="95">
        <f>IF(D89="D",AK89*AM$7,IF(AK89&gt;LOOKUP(1,HR!A:A,HR!B:B),(AK89-LOOKUP(1,HR!A:A,HR!B:B))*AH$7,0))</f>
        <v>0</v>
      </c>
      <c r="AN89" s="95">
        <f t="shared" si="126"/>
        <v>0</v>
      </c>
      <c r="AO89" s="99"/>
      <c r="AP89" s="62"/>
      <c r="AQ89" s="95">
        <f t="shared" si="117"/>
        <v>0</v>
      </c>
      <c r="AR89" s="95">
        <f t="shared" si="118"/>
        <v>0</v>
      </c>
      <c r="AS89" s="95">
        <f t="shared" si="119"/>
        <v>0</v>
      </c>
      <c r="AT89" s="95">
        <f t="shared" si="120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105"/>
        <v>0</v>
      </c>
      <c r="I90" s="121">
        <f t="shared" si="106"/>
        <v>0</v>
      </c>
      <c r="J90" s="121">
        <f t="shared" si="107"/>
        <v>0</v>
      </c>
      <c r="K90" s="121">
        <f t="shared" si="108"/>
        <v>0</v>
      </c>
      <c r="L90" s="121">
        <f t="shared" si="109"/>
        <v>0</v>
      </c>
      <c r="M90" s="131" t="str">
        <f t="shared" si="110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",IF(Employee!P$121&gt;E$84,0,IF(C90="A",WNI!E67,IF(C90="B",WNI!F67,IF(C90="C",WNI!G67,IF(C90="J",WNI!H67," ")))))))</f>
        <v xml:space="preserve"> </v>
      </c>
      <c r="P90" s="123"/>
      <c r="Q90" s="123"/>
      <c r="R90" s="137" t="str">
        <f t="shared" si="111"/>
        <v xml:space="preserve"> </v>
      </c>
      <c r="S90" s="123"/>
      <c r="T90" s="124" t="str">
        <f>IF(M90=" "," ",IF(M90=0," ",WNI!I67))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112"/>
        <v>0</v>
      </c>
      <c r="Y90" s="60">
        <f t="shared" si="113"/>
        <v>0</v>
      </c>
      <c r="Z90" s="60">
        <f t="shared" si="114"/>
        <v>0</v>
      </c>
      <c r="AA90" s="60">
        <f t="shared" si="115"/>
        <v>0</v>
      </c>
      <c r="AC90" s="60">
        <f t="shared" si="11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121"/>
        <v>0</v>
      </c>
      <c r="AG90" s="95">
        <f t="shared" si="122"/>
        <v>0</v>
      </c>
      <c r="AH90" s="95">
        <f>IF(D90="D",AF90*AH$7,IF(AF90&gt;LOOKUP(E$84,HR!A:A,HR!B:B),(AF90-LOOKUP(E$84,HR!A:A,HR!B:B))*AH$7,0))</f>
        <v>0</v>
      </c>
      <c r="AI90" s="95">
        <f t="shared" si="123"/>
        <v>0</v>
      </c>
      <c r="AJ90" s="95">
        <f>IF(E90=" ",0,IF(D90="BR",0,IF(D90="D",0,IF(D90="NT",M90,LOOKUP(D90,Free!A:A,Free!B:B)*1/52))))</f>
        <v>0</v>
      </c>
      <c r="AK90" s="95">
        <f t="shared" si="124"/>
        <v>0</v>
      </c>
      <c r="AL90" s="95">
        <f t="shared" si="125"/>
        <v>0</v>
      </c>
      <c r="AM90" s="95">
        <f>IF(D90="D",AK90*AM$7,IF(AK90&gt;LOOKUP(1,HR!A:A,HR!B:B),(AK90-LOOKUP(1,HR!A:A,HR!B:B))*AH$7,0))</f>
        <v>0</v>
      </c>
      <c r="AN90" s="95">
        <f t="shared" si="126"/>
        <v>0</v>
      </c>
      <c r="AO90" s="99"/>
      <c r="AP90" s="62"/>
      <c r="AQ90" s="95">
        <f t="shared" si="117"/>
        <v>0</v>
      </c>
      <c r="AR90" s="95">
        <f t="shared" si="118"/>
        <v>0</v>
      </c>
      <c r="AS90" s="95">
        <f t="shared" si="119"/>
        <v>0</v>
      </c>
      <c r="AT90" s="95">
        <f t="shared" si="120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105"/>
        <v>0</v>
      </c>
      <c r="I91" s="121">
        <f t="shared" si="106"/>
        <v>0</v>
      </c>
      <c r="J91" s="121">
        <f t="shared" si="107"/>
        <v>0</v>
      </c>
      <c r="K91" s="121">
        <f t="shared" si="108"/>
        <v>0</v>
      </c>
      <c r="L91" s="121">
        <f t="shared" si="109"/>
        <v>0</v>
      </c>
      <c r="M91" s="131" t="str">
        <f t="shared" si="110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",IF(Employee!P$147&gt;E$84,0,IF(C91="A",WNI!E68,IF(C91="B",WNI!F68,IF(C91="C",WNI!G68,IF(C91="J",WNI!H68," ")))))))</f>
        <v xml:space="preserve"> </v>
      </c>
      <c r="P91" s="123"/>
      <c r="Q91" s="123"/>
      <c r="R91" s="137" t="str">
        <f t="shared" si="111"/>
        <v xml:space="preserve"> </v>
      </c>
      <c r="S91" s="123"/>
      <c r="T91" s="124" t="str">
        <f>IF(M91=" "," ",IF(M91=0," ",WNI!I68))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112"/>
        <v>0</v>
      </c>
      <c r="Y91" s="60">
        <f t="shared" si="113"/>
        <v>0</v>
      </c>
      <c r="Z91" s="60">
        <f t="shared" si="114"/>
        <v>0</v>
      </c>
      <c r="AA91" s="60">
        <f t="shared" si="115"/>
        <v>0</v>
      </c>
      <c r="AC91" s="60">
        <f t="shared" si="11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121"/>
        <v>0</v>
      </c>
      <c r="AG91" s="95">
        <f t="shared" si="122"/>
        <v>0</v>
      </c>
      <c r="AH91" s="95">
        <f>IF(D91="D",AF91*AH$7,IF(AF91&gt;LOOKUP(E$84,HR!A:A,HR!B:B),(AF91-LOOKUP(E$84,HR!A:A,HR!B:B))*AH$7,0))</f>
        <v>0</v>
      </c>
      <c r="AI91" s="95">
        <f t="shared" si="123"/>
        <v>0</v>
      </c>
      <c r="AJ91" s="95">
        <f>IF(E91=" ",0,IF(D91="BR",0,IF(D91="D",0,IF(D91="NT",M91,LOOKUP(D91,Free!A:A,Free!B:B)*1/52))))</f>
        <v>0</v>
      </c>
      <c r="AK91" s="95">
        <f t="shared" si="124"/>
        <v>0</v>
      </c>
      <c r="AL91" s="95">
        <f t="shared" si="125"/>
        <v>0</v>
      </c>
      <c r="AM91" s="95">
        <f>IF(D91="D",AK91*AM$7,IF(AK91&gt;LOOKUP(1,HR!A:A,HR!B:B),(AK91-LOOKUP(1,HR!A:A,HR!B:B))*AH$7,0))</f>
        <v>0</v>
      </c>
      <c r="AN91" s="95">
        <f t="shared" si="126"/>
        <v>0</v>
      </c>
      <c r="AO91" s="99"/>
      <c r="AP91" s="62"/>
      <c r="AQ91" s="95">
        <f t="shared" si="117"/>
        <v>0</v>
      </c>
      <c r="AR91" s="95">
        <f t="shared" si="118"/>
        <v>0</v>
      </c>
      <c r="AS91" s="95">
        <f t="shared" si="119"/>
        <v>0</v>
      </c>
      <c r="AT91" s="95">
        <f t="shared" si="120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105"/>
        <v>0</v>
      </c>
      <c r="I92" s="121">
        <f t="shared" si="106"/>
        <v>0</v>
      </c>
      <c r="J92" s="121">
        <f t="shared" si="107"/>
        <v>0</v>
      </c>
      <c r="K92" s="121">
        <f t="shared" si="108"/>
        <v>0</v>
      </c>
      <c r="L92" s="121">
        <f t="shared" si="109"/>
        <v>0</v>
      </c>
      <c r="M92" s="131" t="str">
        <f t="shared" si="110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",IF(Employee!P$173&gt;E$84,0,IF(C92="A",WNI!E69,IF(C92="B",WNI!F69,IF(C92="C",WNI!G69,IF(C92="J",WNI!H69," ")))))))</f>
        <v xml:space="preserve"> </v>
      </c>
      <c r="P92" s="123"/>
      <c r="Q92" s="123"/>
      <c r="R92" s="137" t="str">
        <f t="shared" si="111"/>
        <v xml:space="preserve"> </v>
      </c>
      <c r="S92" s="123"/>
      <c r="T92" s="124" t="str">
        <f>IF(M92=" "," ",IF(M92=0," ",WNI!I69))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112"/>
        <v>0</v>
      </c>
      <c r="Y92" s="60">
        <f t="shared" si="113"/>
        <v>0</v>
      </c>
      <c r="Z92" s="60">
        <f t="shared" si="114"/>
        <v>0</v>
      </c>
      <c r="AA92" s="60">
        <f t="shared" si="115"/>
        <v>0</v>
      </c>
      <c r="AC92" s="60">
        <f t="shared" si="11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121"/>
        <v>0</v>
      </c>
      <c r="AG92" s="95">
        <f t="shared" si="122"/>
        <v>0</v>
      </c>
      <c r="AH92" s="95">
        <f>IF(D92="D",AF92*AH$7,IF(AF92&gt;LOOKUP(E$84,HR!A:A,HR!B:B),(AF92-LOOKUP(E$84,HR!A:A,HR!B:B))*AH$7,0))</f>
        <v>0</v>
      </c>
      <c r="AI92" s="95">
        <f t="shared" si="123"/>
        <v>0</v>
      </c>
      <c r="AJ92" s="95">
        <f>IF(E92=" ",0,IF(D92="BR",0,IF(D92="D",0,IF(D92="NT",M92,LOOKUP(D92,Free!A:A,Free!B:B)*1/52))))</f>
        <v>0</v>
      </c>
      <c r="AK92" s="95">
        <f t="shared" si="124"/>
        <v>0</v>
      </c>
      <c r="AL92" s="95">
        <f t="shared" si="125"/>
        <v>0</v>
      </c>
      <c r="AM92" s="95">
        <f>IF(D92="D",AK92*AM$7,IF(AK92&gt;LOOKUP(1,HR!A:A,HR!B:B),(AK92-LOOKUP(1,HR!A:A,HR!B:B))*AH$7,0))</f>
        <v>0</v>
      </c>
      <c r="AN92" s="95">
        <f t="shared" si="126"/>
        <v>0</v>
      </c>
      <c r="AO92" s="99"/>
      <c r="AP92" s="62"/>
      <c r="AQ92" s="95">
        <f t="shared" si="117"/>
        <v>0</v>
      </c>
      <c r="AR92" s="95">
        <f t="shared" si="118"/>
        <v>0</v>
      </c>
      <c r="AS92" s="95">
        <f t="shared" si="119"/>
        <v>0</v>
      </c>
      <c r="AT92" s="95">
        <f t="shared" si="120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105"/>
        <v>0</v>
      </c>
      <c r="I93" s="121">
        <f t="shared" si="106"/>
        <v>0</v>
      </c>
      <c r="J93" s="121">
        <f t="shared" si="107"/>
        <v>0</v>
      </c>
      <c r="K93" s="121">
        <f t="shared" si="108"/>
        <v>0</v>
      </c>
      <c r="L93" s="121">
        <f t="shared" si="109"/>
        <v>0</v>
      </c>
      <c r="M93" s="131" t="str">
        <f t="shared" si="110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",IF(Employee!P$199&gt;E$84,0,IF(C93="A",WNI!E70,IF(C93="B",WNI!F70,IF(C93="C",WNI!G70,IF(C93="J",WNI!H70," ")))))))</f>
        <v xml:space="preserve"> </v>
      </c>
      <c r="P93" s="123"/>
      <c r="Q93" s="123"/>
      <c r="R93" s="137" t="str">
        <f t="shared" si="111"/>
        <v xml:space="preserve"> </v>
      </c>
      <c r="S93" s="123"/>
      <c r="T93" s="124" t="str">
        <f>IF(M93=" "," ",IF(M93=0," ",WNI!I70))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112"/>
        <v>0</v>
      </c>
      <c r="Y93" s="60">
        <f t="shared" si="113"/>
        <v>0</v>
      </c>
      <c r="Z93" s="60">
        <f t="shared" si="114"/>
        <v>0</v>
      </c>
      <c r="AA93" s="60">
        <f t="shared" si="115"/>
        <v>0</v>
      </c>
      <c r="AC93" s="60">
        <f t="shared" si="11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121"/>
        <v>0</v>
      </c>
      <c r="AG93" s="95">
        <f t="shared" si="122"/>
        <v>0</v>
      </c>
      <c r="AH93" s="95">
        <f>IF(D93="D",AF93*AH$7,IF(AF93&gt;LOOKUP(E$84,HR!A:A,HR!B:B),(AF93-LOOKUP(E$84,HR!A:A,HR!B:B))*AH$7,0))</f>
        <v>0</v>
      </c>
      <c r="AI93" s="95">
        <f t="shared" si="123"/>
        <v>0</v>
      </c>
      <c r="AJ93" s="95">
        <f>IF(E93=" ",0,IF(D93="BR",0,IF(D93="D",0,IF(D93="NT",M93,LOOKUP(D93,Free!A:A,Free!B:B)*1/52))))</f>
        <v>0</v>
      </c>
      <c r="AK93" s="95">
        <f t="shared" si="124"/>
        <v>0</v>
      </c>
      <c r="AL93" s="95">
        <f t="shared" si="125"/>
        <v>0</v>
      </c>
      <c r="AM93" s="95">
        <f>IF(D93="D",AK93*AM$7,IF(AK93&gt;LOOKUP(1,HR!A:A,HR!B:B),(AK93-LOOKUP(1,HR!A:A,HR!B:B))*AH$7,0))</f>
        <v>0</v>
      </c>
      <c r="AN93" s="95">
        <f t="shared" si="126"/>
        <v>0</v>
      </c>
      <c r="AO93" s="99"/>
      <c r="AP93" s="62"/>
      <c r="AQ93" s="95">
        <f t="shared" si="117"/>
        <v>0</v>
      </c>
      <c r="AR93" s="95">
        <f t="shared" si="118"/>
        <v>0</v>
      </c>
      <c r="AS93" s="95">
        <f t="shared" si="119"/>
        <v>0</v>
      </c>
      <c r="AT93" s="95">
        <f t="shared" si="120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105"/>
        <v>0</v>
      </c>
      <c r="I94" s="121">
        <f t="shared" si="106"/>
        <v>0</v>
      </c>
      <c r="J94" s="121">
        <f t="shared" si="107"/>
        <v>0</v>
      </c>
      <c r="K94" s="121">
        <f t="shared" si="108"/>
        <v>0</v>
      </c>
      <c r="L94" s="121">
        <f t="shared" si="109"/>
        <v>0</v>
      </c>
      <c r="M94" s="131" t="str">
        <f t="shared" si="110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",IF(Employee!P$225&gt;E$84,0,IF(C94="A",WNI!E71,IF(C94="B",WNI!F71,IF(C94="C",WNI!G71,IF(C94="J",WNI!H71," ")))))))</f>
        <v xml:space="preserve"> </v>
      </c>
      <c r="P94" s="123"/>
      <c r="Q94" s="123"/>
      <c r="R94" s="137" t="str">
        <f t="shared" si="111"/>
        <v xml:space="preserve"> </v>
      </c>
      <c r="S94" s="123"/>
      <c r="T94" s="124" t="str">
        <f>IF(M94=" "," ",IF(M94=0," ",WNI!I71))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112"/>
        <v>0</v>
      </c>
      <c r="Y94" s="60">
        <f t="shared" si="113"/>
        <v>0</v>
      </c>
      <c r="Z94" s="60">
        <f t="shared" si="114"/>
        <v>0</v>
      </c>
      <c r="AA94" s="60">
        <f t="shared" si="115"/>
        <v>0</v>
      </c>
      <c r="AC94" s="60">
        <f t="shared" si="11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121"/>
        <v>0</v>
      </c>
      <c r="AG94" s="95">
        <f t="shared" si="122"/>
        <v>0</v>
      </c>
      <c r="AH94" s="95">
        <f>IF(D94="D",AF94*AH$7,IF(AF94&gt;LOOKUP(E$84,HR!A:A,HR!B:B),(AF94-LOOKUP(E$84,HR!A:A,HR!B:B))*AH$7,0))</f>
        <v>0</v>
      </c>
      <c r="AI94" s="95">
        <f t="shared" si="123"/>
        <v>0</v>
      </c>
      <c r="AJ94" s="95">
        <f>IF(E94=" ",0,IF(D94="BR",0,IF(D94="D",0,IF(D94="NT",M94,LOOKUP(D94,Free!A:A,Free!B:B)*1/52))))</f>
        <v>0</v>
      </c>
      <c r="AK94" s="95">
        <f t="shared" si="124"/>
        <v>0</v>
      </c>
      <c r="AL94" s="95">
        <f t="shared" si="125"/>
        <v>0</v>
      </c>
      <c r="AM94" s="95">
        <f>IF(D94="D",AK94*AM$7,IF(AK94&gt;LOOKUP(1,HR!A:A,HR!B:B),(AK94-LOOKUP(1,HR!A:A,HR!B:B))*AH$7,0))</f>
        <v>0</v>
      </c>
      <c r="AN94" s="95">
        <f t="shared" si="126"/>
        <v>0</v>
      </c>
      <c r="AO94" s="99"/>
      <c r="AP94" s="62"/>
      <c r="AQ94" s="95">
        <f t="shared" si="117"/>
        <v>0</v>
      </c>
      <c r="AR94" s="95">
        <f t="shared" si="118"/>
        <v>0</v>
      </c>
      <c r="AS94" s="95">
        <f t="shared" si="119"/>
        <v>0</v>
      </c>
      <c r="AT94" s="95">
        <f t="shared" si="120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105"/>
        <v>0</v>
      </c>
      <c r="I95" s="121">
        <f t="shared" si="106"/>
        <v>0</v>
      </c>
      <c r="J95" s="121">
        <f t="shared" si="107"/>
        <v>0</v>
      </c>
      <c r="K95" s="121">
        <f t="shared" si="108"/>
        <v>0</v>
      </c>
      <c r="L95" s="121">
        <f t="shared" si="109"/>
        <v>0</v>
      </c>
      <c r="M95" s="131" t="str">
        <f t="shared" si="110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",IF(Employee!P$251&gt;E$84,0,IF(C95="A",WNI!E72,IF(C95="B",WNI!F72,IF(C95="C",WNI!G72,IF(C95="J",WNI!H72," ")))))))</f>
        <v xml:space="preserve"> </v>
      </c>
      <c r="P95" s="123"/>
      <c r="Q95" s="123"/>
      <c r="R95" s="137" t="str">
        <f t="shared" si="111"/>
        <v xml:space="preserve"> </v>
      </c>
      <c r="S95" s="123"/>
      <c r="T95" s="124" t="str">
        <f>IF(M95=" "," ",IF(M95=0," ",WNI!I72))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112"/>
        <v>0</v>
      </c>
      <c r="Y95" s="60">
        <f t="shared" si="113"/>
        <v>0</v>
      </c>
      <c r="Z95" s="60">
        <f t="shared" si="114"/>
        <v>0</v>
      </c>
      <c r="AA95" s="60">
        <f t="shared" si="115"/>
        <v>0</v>
      </c>
      <c r="AC95" s="60">
        <f t="shared" si="11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121"/>
        <v>0</v>
      </c>
      <c r="AG95" s="95">
        <f t="shared" si="122"/>
        <v>0</v>
      </c>
      <c r="AH95" s="95">
        <f>IF(D95="D",AF95*AH$7,IF(AF95&gt;LOOKUP(E$84,HR!A:A,HR!B:B),(AF95-LOOKUP(E$84,HR!A:A,HR!B:B))*AH$7,0))</f>
        <v>0</v>
      </c>
      <c r="AI95" s="95">
        <f t="shared" si="123"/>
        <v>0</v>
      </c>
      <c r="AJ95" s="95">
        <f>IF(E95=" ",0,IF(D95="BR",0,IF(D95="D",0,IF(D95="NT",M95,LOOKUP(D95,Free!A:A,Free!B:B)*1/52))))</f>
        <v>0</v>
      </c>
      <c r="AK95" s="95">
        <f t="shared" si="124"/>
        <v>0</v>
      </c>
      <c r="AL95" s="95">
        <f t="shared" si="125"/>
        <v>0</v>
      </c>
      <c r="AM95" s="95">
        <f>IF(D95="D",AK95*AM$7,IF(AK95&gt;LOOKUP(1,HR!A:A,HR!B:B),(AK95-LOOKUP(1,HR!A:A,HR!B:B))*AH$7,0))</f>
        <v>0</v>
      </c>
      <c r="AN95" s="95">
        <f t="shared" si="126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8"/>
      <c r="H96" s="127">
        <f t="shared" ref="H96:H105" si="127">IF(T$84="Y",H71,0)</f>
        <v>0</v>
      </c>
      <c r="I96" s="121">
        <f t="shared" ref="I96:I105" si="128">IF(T$84="Y",I71,0)</f>
        <v>0</v>
      </c>
      <c r="J96" s="121">
        <f t="shared" ref="J96:J105" si="129">IF(T$84="Y",J71,0)</f>
        <v>0</v>
      </c>
      <c r="K96" s="121">
        <f t="shared" ref="K96:K105" si="130">IF(T$84="Y",K71,I96*J96)</f>
        <v>0</v>
      </c>
      <c r="L96" s="121">
        <f t="shared" ref="L96:L105" si="131">IF(T$84="Y",L71,0)</f>
        <v>0</v>
      </c>
      <c r="M96" s="131" t="str">
        <f t="shared" ref="M96:M105" si="13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",IF(Employee!P$277&gt;E$84,0,IF(C96="A",WNI!E73,IF(C96="B",WNI!F73,IF(C96="C",WNI!G73,IF(C96="J",WNI!H73," ")))))))</f>
        <v xml:space="preserve"> </v>
      </c>
      <c r="P96" s="123"/>
      <c r="Q96" s="123"/>
      <c r="R96" s="137" t="str">
        <f t="shared" si="111"/>
        <v xml:space="preserve"> </v>
      </c>
      <c r="S96" s="123"/>
      <c r="T96" s="124" t="str">
        <f>IF(M96=" "," ",IF(M96=0," ",WNI!I73))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112"/>
        <v>0</v>
      </c>
      <c r="Y96" s="60">
        <f t="shared" si="113"/>
        <v>0</v>
      </c>
      <c r="Z96" s="60">
        <f t="shared" si="114"/>
        <v>0</v>
      </c>
      <c r="AA96" s="60">
        <f t="shared" si="115"/>
        <v>0</v>
      </c>
      <c r="AC96" s="60">
        <f t="shared" si="11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121"/>
        <v>0</v>
      </c>
      <c r="AG96" s="95">
        <f t="shared" si="122"/>
        <v>0</v>
      </c>
      <c r="AH96" s="95">
        <f>IF(D96="D",AF96*AH$7,IF(AF96&gt;LOOKUP(E$84,HR!A:A,HR!B:B),(AF96-LOOKUP(E$84,HR!A:A,HR!B:B))*AH$7,0))</f>
        <v>0</v>
      </c>
      <c r="AI96" s="95">
        <f t="shared" si="123"/>
        <v>0</v>
      </c>
      <c r="AJ96" s="95">
        <f>IF(E96=" ",0,IF(D96="BR",0,IF(D96="D",0,IF(D96="NT",M96,LOOKUP(D96,Free!A:A,Free!B:B)*1/52))))</f>
        <v>0</v>
      </c>
      <c r="AK96" s="95">
        <f t="shared" si="124"/>
        <v>0</v>
      </c>
      <c r="AL96" s="95">
        <f t="shared" si="125"/>
        <v>0</v>
      </c>
      <c r="AM96" s="95">
        <f>IF(D96="D",AK96*AM$7,IF(AK96&gt;LOOKUP(1,HR!A:A,HR!B:B),(AK96-LOOKUP(1,HR!A:A,HR!B:B))*AH$7,0))</f>
        <v>0</v>
      </c>
      <c r="AN96" s="95">
        <f t="shared" si="126"/>
        <v>0</v>
      </c>
      <c r="AO96" s="99"/>
      <c r="AP96" s="62"/>
      <c r="AQ96" s="95">
        <f t="shared" ref="AQ96:AQ105" si="133">IF(G96="SSP",H96,0)</f>
        <v>0</v>
      </c>
      <c r="AR96" s="95">
        <f t="shared" ref="AR96:AR105" si="134">IF(G96="SMP",H96,0)</f>
        <v>0</v>
      </c>
      <c r="AS96" s="95">
        <f t="shared" ref="AS96:AS105" si="135">IF(G96="SPP",H96,0)</f>
        <v>0</v>
      </c>
      <c r="AT96" s="95">
        <f t="shared" ref="AT96:AT105" si="13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8"/>
      <c r="H97" s="127">
        <f t="shared" si="127"/>
        <v>0</v>
      </c>
      <c r="I97" s="121">
        <f t="shared" si="128"/>
        <v>0</v>
      </c>
      <c r="J97" s="121">
        <f t="shared" si="129"/>
        <v>0</v>
      </c>
      <c r="K97" s="121">
        <f t="shared" si="130"/>
        <v>0</v>
      </c>
      <c r="L97" s="121">
        <f t="shared" si="131"/>
        <v>0</v>
      </c>
      <c r="M97" s="131" t="str">
        <f t="shared" si="13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",IF(Employee!P$303&gt;E$84,0,IF(C97="A",WNI!E74,IF(C97="B",WNI!F74,IF(C97="C",WNI!G74,IF(C97="J",WNI!H74," ")))))))</f>
        <v xml:space="preserve"> </v>
      </c>
      <c r="P97" s="123"/>
      <c r="Q97" s="123"/>
      <c r="R97" s="137" t="str">
        <f t="shared" si="111"/>
        <v xml:space="preserve"> </v>
      </c>
      <c r="S97" s="123"/>
      <c r="T97" s="124" t="str">
        <f>IF(M97=" "," ",IF(M97=0," ",WNI!I74))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112"/>
        <v>0</v>
      </c>
      <c r="Y97" s="60">
        <f t="shared" si="113"/>
        <v>0</v>
      </c>
      <c r="Z97" s="60">
        <f t="shared" si="114"/>
        <v>0</v>
      </c>
      <c r="AA97" s="60">
        <f t="shared" si="115"/>
        <v>0</v>
      </c>
      <c r="AC97" s="60">
        <f t="shared" si="11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121"/>
        <v>0</v>
      </c>
      <c r="AG97" s="95">
        <f t="shared" si="122"/>
        <v>0</v>
      </c>
      <c r="AH97" s="95">
        <f>IF(D97="D",AF97*AH$7,IF(AF97&gt;LOOKUP(E$84,HR!A:A,HR!B:B),(AF97-LOOKUP(E$84,HR!A:A,HR!B:B))*AH$7,0))</f>
        <v>0</v>
      </c>
      <c r="AI97" s="95">
        <f t="shared" si="123"/>
        <v>0</v>
      </c>
      <c r="AJ97" s="95">
        <f>IF(E97=" ",0,IF(D97="BR",0,IF(D97="D",0,IF(D97="NT",M97,LOOKUP(D97,Free!A:A,Free!B:B)*1/52))))</f>
        <v>0</v>
      </c>
      <c r="AK97" s="95">
        <f t="shared" si="124"/>
        <v>0</v>
      </c>
      <c r="AL97" s="95">
        <f t="shared" si="125"/>
        <v>0</v>
      </c>
      <c r="AM97" s="95">
        <f>IF(D97="D",AK97*AM$7,IF(AK97&gt;LOOKUP(1,HR!A:A,HR!B:B),(AK97-LOOKUP(1,HR!A:A,HR!B:B))*AH$7,0))</f>
        <v>0</v>
      </c>
      <c r="AN97" s="95">
        <f t="shared" si="126"/>
        <v>0</v>
      </c>
      <c r="AO97" s="99"/>
      <c r="AP97" s="62"/>
      <c r="AQ97" s="95">
        <f t="shared" si="133"/>
        <v>0</v>
      </c>
      <c r="AR97" s="95">
        <f t="shared" si="134"/>
        <v>0</v>
      </c>
      <c r="AS97" s="95">
        <f t="shared" si="135"/>
        <v>0</v>
      </c>
      <c r="AT97" s="95">
        <f t="shared" si="13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8"/>
      <c r="H98" s="127">
        <f t="shared" si="127"/>
        <v>0</v>
      </c>
      <c r="I98" s="121">
        <f t="shared" si="128"/>
        <v>0</v>
      </c>
      <c r="J98" s="121">
        <f t="shared" si="129"/>
        <v>0</v>
      </c>
      <c r="K98" s="121">
        <f t="shared" si="130"/>
        <v>0</v>
      </c>
      <c r="L98" s="121">
        <f t="shared" si="131"/>
        <v>0</v>
      </c>
      <c r="M98" s="131" t="str">
        <f t="shared" si="13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",IF(Employee!P$329&gt;E$84,0,IF(C98="A",WNI!E75,IF(C98="B",WNI!F75,IF(C98="C",WNI!G75,IF(C98="J",WNI!H75," ")))))))</f>
        <v xml:space="preserve"> </v>
      </c>
      <c r="P98" s="123"/>
      <c r="Q98" s="123"/>
      <c r="R98" s="137" t="str">
        <f t="shared" si="111"/>
        <v xml:space="preserve"> </v>
      </c>
      <c r="S98" s="123"/>
      <c r="T98" s="124" t="str">
        <f>IF(M98=" "," ",IF(M98=0," ",WNI!I75))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112"/>
        <v>0</v>
      </c>
      <c r="Y98" s="60">
        <f t="shared" si="113"/>
        <v>0</v>
      </c>
      <c r="Z98" s="60">
        <f t="shared" si="114"/>
        <v>0</v>
      </c>
      <c r="AA98" s="60">
        <f t="shared" si="115"/>
        <v>0</v>
      </c>
      <c r="AC98" s="60">
        <f t="shared" si="11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121"/>
        <v>0</v>
      </c>
      <c r="AG98" s="95">
        <f t="shared" si="122"/>
        <v>0</v>
      </c>
      <c r="AH98" s="95">
        <f>IF(D98="D",AF98*AH$7,IF(AF98&gt;LOOKUP(E$84,HR!A:A,HR!B:B),(AF98-LOOKUP(E$84,HR!A:A,HR!B:B))*AH$7,0))</f>
        <v>0</v>
      </c>
      <c r="AI98" s="95">
        <f t="shared" si="123"/>
        <v>0</v>
      </c>
      <c r="AJ98" s="95">
        <f>IF(E98=" ",0,IF(D98="BR",0,IF(D98="D",0,IF(D98="NT",M98,LOOKUP(D98,Free!A:A,Free!B:B)*1/52))))</f>
        <v>0</v>
      </c>
      <c r="AK98" s="95">
        <f t="shared" si="124"/>
        <v>0</v>
      </c>
      <c r="AL98" s="95">
        <f t="shared" si="125"/>
        <v>0</v>
      </c>
      <c r="AM98" s="95">
        <f>IF(D98="D",AK98*AM$7,IF(AK98&gt;LOOKUP(1,HR!A:A,HR!B:B),(AK98-LOOKUP(1,HR!A:A,HR!B:B))*AH$7,0))</f>
        <v>0</v>
      </c>
      <c r="AN98" s="95">
        <f t="shared" si="126"/>
        <v>0</v>
      </c>
      <c r="AO98" s="99"/>
      <c r="AP98" s="62"/>
      <c r="AQ98" s="95">
        <f t="shared" si="133"/>
        <v>0</v>
      </c>
      <c r="AR98" s="95">
        <f t="shared" si="134"/>
        <v>0</v>
      </c>
      <c r="AS98" s="95">
        <f t="shared" si="135"/>
        <v>0</v>
      </c>
      <c r="AT98" s="95">
        <f t="shared" si="13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8"/>
      <c r="H99" s="127">
        <f t="shared" si="127"/>
        <v>0</v>
      </c>
      <c r="I99" s="121">
        <f t="shared" si="128"/>
        <v>0</v>
      </c>
      <c r="J99" s="121">
        <f t="shared" si="129"/>
        <v>0</v>
      </c>
      <c r="K99" s="121">
        <f t="shared" si="130"/>
        <v>0</v>
      </c>
      <c r="L99" s="121">
        <f t="shared" si="131"/>
        <v>0</v>
      </c>
      <c r="M99" s="131" t="str">
        <f t="shared" si="13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",IF(Employee!P$355&gt;E$84,0,IF(C99="A",WNI!E76,IF(C99="B",WNI!F76,IF(C99="C",WNI!G76,IF(C99="J",WNI!H76," ")))))))</f>
        <v xml:space="preserve"> </v>
      </c>
      <c r="P99" s="123"/>
      <c r="Q99" s="123"/>
      <c r="R99" s="137" t="str">
        <f t="shared" si="111"/>
        <v xml:space="preserve"> </v>
      </c>
      <c r="S99" s="123"/>
      <c r="T99" s="124" t="str">
        <f>IF(M99=" "," ",IF(M99=0," ",WNI!I76))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112"/>
        <v>0</v>
      </c>
      <c r="Y99" s="60">
        <f t="shared" si="113"/>
        <v>0</v>
      </c>
      <c r="Z99" s="60">
        <f t="shared" si="114"/>
        <v>0</v>
      </c>
      <c r="AA99" s="60">
        <f t="shared" si="115"/>
        <v>0</v>
      </c>
      <c r="AC99" s="60">
        <f t="shared" si="11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121"/>
        <v>0</v>
      </c>
      <c r="AG99" s="95">
        <f t="shared" si="122"/>
        <v>0</v>
      </c>
      <c r="AH99" s="95">
        <f>IF(D99="D",AF99*AH$7,IF(AF99&gt;LOOKUP(E$84,HR!A:A,HR!B:B),(AF99-LOOKUP(E$84,HR!A:A,HR!B:B))*AH$7,0))</f>
        <v>0</v>
      </c>
      <c r="AI99" s="95">
        <f t="shared" si="123"/>
        <v>0</v>
      </c>
      <c r="AJ99" s="95">
        <f>IF(E99=" ",0,IF(D99="BR",0,IF(D99="D",0,IF(D99="NT",M99,LOOKUP(D99,Free!A:A,Free!B:B)*1/52))))</f>
        <v>0</v>
      </c>
      <c r="AK99" s="95">
        <f t="shared" si="124"/>
        <v>0</v>
      </c>
      <c r="AL99" s="95">
        <f t="shared" si="125"/>
        <v>0</v>
      </c>
      <c r="AM99" s="95">
        <f>IF(D99="D",AK99*AM$7,IF(AK99&gt;LOOKUP(1,HR!A:A,HR!B:B),(AK99-LOOKUP(1,HR!A:A,HR!B:B))*AH$7,0))</f>
        <v>0</v>
      </c>
      <c r="AN99" s="95">
        <f t="shared" si="126"/>
        <v>0</v>
      </c>
      <c r="AO99" s="99"/>
      <c r="AP99" s="62"/>
      <c r="AQ99" s="95">
        <f t="shared" si="133"/>
        <v>0</v>
      </c>
      <c r="AR99" s="95">
        <f t="shared" si="134"/>
        <v>0</v>
      </c>
      <c r="AS99" s="95">
        <f t="shared" si="135"/>
        <v>0</v>
      </c>
      <c r="AT99" s="95">
        <f t="shared" si="13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8"/>
      <c r="H100" s="127">
        <f t="shared" si="127"/>
        <v>0</v>
      </c>
      <c r="I100" s="121">
        <f t="shared" si="128"/>
        <v>0</v>
      </c>
      <c r="J100" s="121">
        <f t="shared" si="129"/>
        <v>0</v>
      </c>
      <c r="K100" s="121">
        <f t="shared" si="130"/>
        <v>0</v>
      </c>
      <c r="L100" s="121">
        <f t="shared" si="131"/>
        <v>0</v>
      </c>
      <c r="M100" s="131" t="str">
        <f t="shared" si="13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",IF(Employee!P$381&gt;E$84,0,IF(C100="A",WNI!E77,IF(C100="B",WNI!F77,IF(C100="C",WNI!G77,IF(C100="J",WNI!H77," ")))))))</f>
        <v xml:space="preserve"> </v>
      </c>
      <c r="P100" s="123"/>
      <c r="Q100" s="123"/>
      <c r="R100" s="137" t="str">
        <f t="shared" si="111"/>
        <v xml:space="preserve"> </v>
      </c>
      <c r="S100" s="123"/>
      <c r="T100" s="124" t="str">
        <f>IF(M100=" "," ",IF(M100=0," ",WNI!I77))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112"/>
        <v>0</v>
      </c>
      <c r="Y100" s="60">
        <f t="shared" si="113"/>
        <v>0</v>
      </c>
      <c r="Z100" s="60">
        <f t="shared" si="114"/>
        <v>0</v>
      </c>
      <c r="AA100" s="60">
        <f t="shared" si="115"/>
        <v>0</v>
      </c>
      <c r="AC100" s="60">
        <f t="shared" si="11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121"/>
        <v>0</v>
      </c>
      <c r="AG100" s="95">
        <f t="shared" si="122"/>
        <v>0</v>
      </c>
      <c r="AH100" s="95">
        <f>IF(D100="D",AF100*AH$7,IF(AF100&gt;LOOKUP(E$84,HR!A:A,HR!B:B),(AF100-LOOKUP(E$84,HR!A:A,HR!B:B))*AH$7,0))</f>
        <v>0</v>
      </c>
      <c r="AI100" s="95">
        <f t="shared" si="123"/>
        <v>0</v>
      </c>
      <c r="AJ100" s="95">
        <f>IF(E100=" ",0,IF(D100="BR",0,IF(D100="D",0,IF(D100="NT",M100,LOOKUP(D100,Free!A:A,Free!B:B)*1/52))))</f>
        <v>0</v>
      </c>
      <c r="AK100" s="95">
        <f t="shared" si="124"/>
        <v>0</v>
      </c>
      <c r="AL100" s="95">
        <f t="shared" si="125"/>
        <v>0</v>
      </c>
      <c r="AM100" s="95">
        <f>IF(D100="D",AK100*AM$7,IF(AK100&gt;LOOKUP(1,HR!A:A,HR!B:B),(AK100-LOOKUP(1,HR!A:A,HR!B:B))*AH$7,0))</f>
        <v>0</v>
      </c>
      <c r="AN100" s="95">
        <f t="shared" si="126"/>
        <v>0</v>
      </c>
      <c r="AO100" s="99"/>
      <c r="AP100" s="62"/>
      <c r="AQ100" s="95">
        <f t="shared" si="133"/>
        <v>0</v>
      </c>
      <c r="AR100" s="95">
        <f t="shared" si="134"/>
        <v>0</v>
      </c>
      <c r="AS100" s="95">
        <f t="shared" si="135"/>
        <v>0</v>
      </c>
      <c r="AT100" s="95">
        <f t="shared" si="13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8"/>
      <c r="H101" s="127">
        <f t="shared" si="127"/>
        <v>0</v>
      </c>
      <c r="I101" s="121">
        <f t="shared" si="128"/>
        <v>0</v>
      </c>
      <c r="J101" s="121">
        <f t="shared" si="129"/>
        <v>0</v>
      </c>
      <c r="K101" s="121">
        <f t="shared" si="130"/>
        <v>0</v>
      </c>
      <c r="L101" s="121">
        <f t="shared" si="131"/>
        <v>0</v>
      </c>
      <c r="M101" s="131" t="str">
        <f t="shared" si="13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",IF(Employee!P$407&gt;E$84,0,IF(C101="A",WNI!E78,IF(C101="B",WNI!F78,IF(C101="C",WNI!G78,IF(C101="J",WNI!H78," ")))))))</f>
        <v xml:space="preserve"> </v>
      </c>
      <c r="P101" s="123"/>
      <c r="Q101" s="123"/>
      <c r="R101" s="137" t="str">
        <f t="shared" si="111"/>
        <v xml:space="preserve"> </v>
      </c>
      <c r="S101" s="123"/>
      <c r="T101" s="124" t="str">
        <f>IF(M101=" "," ",IF(M101=0," ",WNI!I78))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112"/>
        <v>0</v>
      </c>
      <c r="Y101" s="60">
        <f t="shared" si="113"/>
        <v>0</v>
      </c>
      <c r="Z101" s="60">
        <f t="shared" si="114"/>
        <v>0</v>
      </c>
      <c r="AA101" s="60">
        <f t="shared" si="115"/>
        <v>0</v>
      </c>
      <c r="AC101" s="60">
        <f t="shared" si="11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121"/>
        <v>0</v>
      </c>
      <c r="AG101" s="95">
        <f t="shared" si="122"/>
        <v>0</v>
      </c>
      <c r="AH101" s="95">
        <f>IF(D101="D",AF101*AH$7,IF(AF101&gt;LOOKUP(E$84,HR!A:A,HR!B:B),(AF101-LOOKUP(E$84,HR!A:A,HR!B:B))*AH$7,0))</f>
        <v>0</v>
      </c>
      <c r="AI101" s="95">
        <f t="shared" si="123"/>
        <v>0</v>
      </c>
      <c r="AJ101" s="95">
        <f>IF(E101=" ",0,IF(D101="BR",0,IF(D101="D",0,IF(D101="NT",M101,LOOKUP(D101,Free!A:A,Free!B:B)*1/52))))</f>
        <v>0</v>
      </c>
      <c r="AK101" s="95">
        <f t="shared" si="124"/>
        <v>0</v>
      </c>
      <c r="AL101" s="95">
        <f t="shared" si="125"/>
        <v>0</v>
      </c>
      <c r="AM101" s="95">
        <f>IF(D101="D",AK101*AM$7,IF(AK101&gt;LOOKUP(1,HR!A:A,HR!B:B),(AK101-LOOKUP(1,HR!A:A,HR!B:B))*AH$7,0))</f>
        <v>0</v>
      </c>
      <c r="AN101" s="95">
        <f t="shared" si="126"/>
        <v>0</v>
      </c>
      <c r="AO101" s="99"/>
      <c r="AP101" s="62"/>
      <c r="AQ101" s="95">
        <f t="shared" si="133"/>
        <v>0</v>
      </c>
      <c r="AR101" s="95">
        <f t="shared" si="134"/>
        <v>0</v>
      </c>
      <c r="AS101" s="95">
        <f t="shared" si="135"/>
        <v>0</v>
      </c>
      <c r="AT101" s="95">
        <f t="shared" si="13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8"/>
      <c r="H102" s="127">
        <f t="shared" si="127"/>
        <v>0</v>
      </c>
      <c r="I102" s="121">
        <f t="shared" si="128"/>
        <v>0</v>
      </c>
      <c r="J102" s="121">
        <f t="shared" si="129"/>
        <v>0</v>
      </c>
      <c r="K102" s="121">
        <f t="shared" si="130"/>
        <v>0</v>
      </c>
      <c r="L102" s="121">
        <f t="shared" si="131"/>
        <v>0</v>
      </c>
      <c r="M102" s="131" t="str">
        <f t="shared" si="13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",IF(Employee!P$433&gt;E$84,0,IF(C102="A",WNI!E79,IF(C102="B",WNI!F79,IF(C102="C",WNI!G79,IF(C102="J",WNI!H79," ")))))))</f>
        <v xml:space="preserve"> </v>
      </c>
      <c r="P102" s="123"/>
      <c r="Q102" s="123"/>
      <c r="R102" s="137" t="str">
        <f t="shared" si="111"/>
        <v xml:space="preserve"> </v>
      </c>
      <c r="S102" s="123"/>
      <c r="T102" s="124" t="str">
        <f>IF(M102=" "," ",IF(M102=0," ",WNI!I79))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112"/>
        <v>0</v>
      </c>
      <c r="Y102" s="60">
        <f t="shared" si="113"/>
        <v>0</v>
      </c>
      <c r="Z102" s="60">
        <f t="shared" si="114"/>
        <v>0</v>
      </c>
      <c r="AA102" s="60">
        <f t="shared" si="115"/>
        <v>0</v>
      </c>
      <c r="AC102" s="60">
        <f t="shared" si="11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121"/>
        <v>0</v>
      </c>
      <c r="AG102" s="95">
        <f t="shared" si="122"/>
        <v>0</v>
      </c>
      <c r="AH102" s="95">
        <f>IF(D102="D",AF102*AH$7,IF(AF102&gt;LOOKUP(E$84,HR!A:A,HR!B:B),(AF102-LOOKUP(E$84,HR!A:A,HR!B:B))*AH$7,0))</f>
        <v>0</v>
      </c>
      <c r="AI102" s="95">
        <f t="shared" si="123"/>
        <v>0</v>
      </c>
      <c r="AJ102" s="95">
        <f>IF(E102=" ",0,IF(D102="BR",0,IF(D102="D",0,IF(D102="NT",M102,LOOKUP(D102,Free!A:A,Free!B:B)*1/52))))</f>
        <v>0</v>
      </c>
      <c r="AK102" s="95">
        <f t="shared" si="124"/>
        <v>0</v>
      </c>
      <c r="AL102" s="95">
        <f t="shared" si="125"/>
        <v>0</v>
      </c>
      <c r="AM102" s="95">
        <f>IF(D102="D",AK102*AM$7,IF(AK102&gt;LOOKUP(1,HR!A:A,HR!B:B),(AK102-LOOKUP(1,HR!A:A,HR!B:B))*AH$7,0))</f>
        <v>0</v>
      </c>
      <c r="AN102" s="95">
        <f t="shared" si="126"/>
        <v>0</v>
      </c>
      <c r="AO102" s="99"/>
      <c r="AP102" s="62"/>
      <c r="AQ102" s="95">
        <f t="shared" si="133"/>
        <v>0</v>
      </c>
      <c r="AR102" s="95">
        <f t="shared" si="134"/>
        <v>0</v>
      </c>
      <c r="AS102" s="95">
        <f t="shared" si="135"/>
        <v>0</v>
      </c>
      <c r="AT102" s="95">
        <f t="shared" si="13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8"/>
      <c r="H103" s="127">
        <f t="shared" si="127"/>
        <v>0</v>
      </c>
      <c r="I103" s="121">
        <f t="shared" si="128"/>
        <v>0</v>
      </c>
      <c r="J103" s="121">
        <f t="shared" si="129"/>
        <v>0</v>
      </c>
      <c r="K103" s="121">
        <f t="shared" si="130"/>
        <v>0</v>
      </c>
      <c r="L103" s="121">
        <f t="shared" si="131"/>
        <v>0</v>
      </c>
      <c r="M103" s="131" t="str">
        <f t="shared" si="13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",IF(Employee!P$459&gt;E$84,0,IF(C103="A",WNI!E80,IF(C103="B",WNI!F80,IF(C103="C",WNI!G80,IF(C103="J",WNI!H80," ")))))))</f>
        <v xml:space="preserve"> </v>
      </c>
      <c r="P103" s="123"/>
      <c r="Q103" s="123"/>
      <c r="R103" s="137" t="str">
        <f t="shared" si="111"/>
        <v xml:space="preserve"> </v>
      </c>
      <c r="S103" s="123"/>
      <c r="T103" s="124" t="str">
        <f>IF(M103=" "," ",IF(M103=0," ",WNI!I80))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112"/>
        <v>0</v>
      </c>
      <c r="Y103" s="60">
        <f t="shared" si="113"/>
        <v>0</v>
      </c>
      <c r="Z103" s="60">
        <f t="shared" si="114"/>
        <v>0</v>
      </c>
      <c r="AA103" s="60">
        <f t="shared" si="115"/>
        <v>0</v>
      </c>
      <c r="AC103" s="60">
        <f t="shared" si="11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121"/>
        <v>0</v>
      </c>
      <c r="AG103" s="95">
        <f t="shared" si="122"/>
        <v>0</v>
      </c>
      <c r="AH103" s="95">
        <f>IF(D103="D",AF103*AH$7,IF(AF103&gt;LOOKUP(E$84,HR!A:A,HR!B:B),(AF103-LOOKUP(E$84,HR!A:A,HR!B:B))*AH$7,0))</f>
        <v>0</v>
      </c>
      <c r="AI103" s="95">
        <f t="shared" si="123"/>
        <v>0</v>
      </c>
      <c r="AJ103" s="95">
        <f>IF(E103=" ",0,IF(D103="BR",0,IF(D103="D",0,IF(D103="NT",M103,LOOKUP(D103,Free!A:A,Free!B:B)*1/52))))</f>
        <v>0</v>
      </c>
      <c r="AK103" s="95">
        <f t="shared" si="124"/>
        <v>0</v>
      </c>
      <c r="AL103" s="95">
        <f t="shared" si="125"/>
        <v>0</v>
      </c>
      <c r="AM103" s="95">
        <f>IF(D103="D",AK103*AM$7,IF(AK103&gt;LOOKUP(1,HR!A:A,HR!B:B),(AK103-LOOKUP(1,HR!A:A,HR!B:B))*AH$7,0))</f>
        <v>0</v>
      </c>
      <c r="AN103" s="95">
        <f t="shared" si="126"/>
        <v>0</v>
      </c>
      <c r="AO103" s="99"/>
      <c r="AP103" s="62"/>
      <c r="AQ103" s="95">
        <f t="shared" si="133"/>
        <v>0</v>
      </c>
      <c r="AR103" s="95">
        <f t="shared" si="134"/>
        <v>0</v>
      </c>
      <c r="AS103" s="95">
        <f t="shared" si="135"/>
        <v>0</v>
      </c>
      <c r="AT103" s="95">
        <f t="shared" si="13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8"/>
      <c r="H104" s="127">
        <f t="shared" si="127"/>
        <v>0</v>
      </c>
      <c r="I104" s="121">
        <f t="shared" si="128"/>
        <v>0</v>
      </c>
      <c r="J104" s="121">
        <f t="shared" si="129"/>
        <v>0</v>
      </c>
      <c r="K104" s="121">
        <f t="shared" si="130"/>
        <v>0</v>
      </c>
      <c r="L104" s="121">
        <f t="shared" si="131"/>
        <v>0</v>
      </c>
      <c r="M104" s="131" t="str">
        <f t="shared" si="13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",IF(Employee!P$485&gt;E$84,0,IF(C104="A",WNI!E81,IF(C104="B",WNI!F81,IF(C104="C",WNI!G81,IF(C104="J",WNI!H81," ")))))))</f>
        <v xml:space="preserve"> </v>
      </c>
      <c r="P104" s="123"/>
      <c r="Q104" s="123"/>
      <c r="R104" s="137" t="str">
        <f t="shared" si="111"/>
        <v xml:space="preserve"> </v>
      </c>
      <c r="S104" s="123"/>
      <c r="T104" s="124" t="str">
        <f>IF(M104=" "," ",IF(M104=0," ",WNI!I81))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112"/>
        <v>0</v>
      </c>
      <c r="Y104" s="60">
        <f t="shared" si="113"/>
        <v>0</v>
      </c>
      <c r="Z104" s="60">
        <f t="shared" si="114"/>
        <v>0</v>
      </c>
      <c r="AA104" s="60">
        <f t="shared" si="115"/>
        <v>0</v>
      </c>
      <c r="AC104" s="60">
        <f t="shared" si="11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121"/>
        <v>0</v>
      </c>
      <c r="AG104" s="95">
        <f t="shared" si="122"/>
        <v>0</v>
      </c>
      <c r="AH104" s="95">
        <f>IF(D104="D",AF104*AH$7,IF(AF104&gt;LOOKUP(E$84,HR!A:A,HR!B:B),(AF104-LOOKUP(E$84,HR!A:A,HR!B:B))*AH$7,0))</f>
        <v>0</v>
      </c>
      <c r="AI104" s="95">
        <f t="shared" si="123"/>
        <v>0</v>
      </c>
      <c r="AJ104" s="95">
        <f>IF(E104=" ",0,IF(D104="BR",0,IF(D104="D",0,IF(D104="NT",M104,LOOKUP(D104,Free!A:A,Free!B:B)*1/52))))</f>
        <v>0</v>
      </c>
      <c r="AK104" s="95">
        <f t="shared" si="124"/>
        <v>0</v>
      </c>
      <c r="AL104" s="95">
        <f t="shared" si="125"/>
        <v>0</v>
      </c>
      <c r="AM104" s="95">
        <f>IF(D104="D",AK104*AM$7,IF(AK104&gt;LOOKUP(1,HR!A:A,HR!B:B),(AK104-LOOKUP(1,HR!A:A,HR!B:B))*AH$7,0))</f>
        <v>0</v>
      </c>
      <c r="AN104" s="95">
        <f t="shared" si="126"/>
        <v>0</v>
      </c>
      <c r="AO104" s="99"/>
      <c r="AP104" s="62"/>
      <c r="AQ104" s="95">
        <f t="shared" si="133"/>
        <v>0</v>
      </c>
      <c r="AR104" s="95">
        <f t="shared" si="134"/>
        <v>0</v>
      </c>
      <c r="AS104" s="95">
        <f t="shared" si="135"/>
        <v>0</v>
      </c>
      <c r="AT104" s="95">
        <f t="shared" si="13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8"/>
      <c r="H105" s="146">
        <f t="shared" si="127"/>
        <v>0</v>
      </c>
      <c r="I105" s="147">
        <f t="shared" si="128"/>
        <v>0</v>
      </c>
      <c r="J105" s="147">
        <f t="shared" si="129"/>
        <v>0</v>
      </c>
      <c r="K105" s="147">
        <f t="shared" si="130"/>
        <v>0</v>
      </c>
      <c r="L105" s="147">
        <f t="shared" si="131"/>
        <v>0</v>
      </c>
      <c r="M105" s="133" t="str">
        <f t="shared" si="13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",IF(Employee!P$511&gt;E$84,0,IF(C105="A",WNI!E82,IF(C105="B",WNI!F82,IF(C105="C",WNI!G82,IF(C105="J",WNI!H82," ")))))))</f>
        <v xml:space="preserve"> </v>
      </c>
      <c r="P105" s="135"/>
      <c r="Q105" s="135"/>
      <c r="R105" s="137" t="str">
        <f t="shared" si="111"/>
        <v xml:space="preserve"> </v>
      </c>
      <c r="S105" s="123"/>
      <c r="T105" s="124" t="str">
        <f>IF(M105=" "," ",IF(M105=0," ",WNI!I82))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112"/>
        <v>0</v>
      </c>
      <c r="Y105" s="60">
        <f t="shared" si="113"/>
        <v>0</v>
      </c>
      <c r="Z105" s="60">
        <f t="shared" si="114"/>
        <v>0</v>
      </c>
      <c r="AA105" s="60">
        <f t="shared" si="115"/>
        <v>0</v>
      </c>
      <c r="AC105" s="60">
        <f t="shared" si="11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121"/>
        <v>0</v>
      </c>
      <c r="AG105" s="95">
        <f t="shared" si="122"/>
        <v>0</v>
      </c>
      <c r="AH105" s="95">
        <f>IF(D105="D",AF105*AH$7,IF(AF105&gt;LOOKUP(E$84,HR!A:A,HR!B:B),(AF105-LOOKUP(E$84,HR!A:A,HR!B:B))*AH$7,0))</f>
        <v>0</v>
      </c>
      <c r="AI105" s="95">
        <f t="shared" si="123"/>
        <v>0</v>
      </c>
      <c r="AJ105" s="95">
        <f>IF(E105=" ",0,IF(D105="BR",0,IF(D105="D",0,IF(D105="NT",M105,LOOKUP(D105,Free!A:A,Free!B:B)*1/52))))</f>
        <v>0</v>
      </c>
      <c r="AK105" s="95">
        <f t="shared" si="124"/>
        <v>0</v>
      </c>
      <c r="AL105" s="95">
        <f t="shared" si="125"/>
        <v>0</v>
      </c>
      <c r="AM105" s="95">
        <f>IF(D105="D",AK105*AM$7,IF(AK105&gt;LOOKUP(1,HR!A:A,HR!B:B),(AK105-LOOKUP(1,HR!A:A,HR!B:B))*AH$7,0))</f>
        <v>0</v>
      </c>
      <c r="AN105" s="95">
        <f t="shared" si="126"/>
        <v>0</v>
      </c>
      <c r="AO105" s="99"/>
      <c r="AP105" s="62"/>
      <c r="AQ105" s="95">
        <f t="shared" si="133"/>
        <v>0</v>
      </c>
      <c r="AR105" s="95">
        <f t="shared" si="134"/>
        <v>0</v>
      </c>
      <c r="AS105" s="95">
        <f t="shared" si="135"/>
        <v>0</v>
      </c>
      <c r="AT105" s="95">
        <f t="shared" si="13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398"/>
      <c r="H106" s="134"/>
      <c r="I106" s="135"/>
      <c r="J106" s="135"/>
      <c r="K106" s="174"/>
      <c r="L106" s="174"/>
      <c r="M106" s="173">
        <f t="shared" ref="M106:R106" si="137">SUM(M86:M105)</f>
        <v>0</v>
      </c>
      <c r="N106" s="165">
        <f t="shared" si="137"/>
        <v>0</v>
      </c>
      <c r="O106" s="165">
        <f t="shared" si="137"/>
        <v>0</v>
      </c>
      <c r="P106" s="165">
        <f t="shared" si="137"/>
        <v>0</v>
      </c>
      <c r="Q106" s="165">
        <f t="shared" si="137"/>
        <v>0</v>
      </c>
      <c r="R106" s="165">
        <f t="shared" si="137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1</v>
      </c>
      <c r="F109" s="62"/>
      <c r="G109" s="62"/>
      <c r="H109" s="399" t="s">
        <v>39</v>
      </c>
      <c r="I109" s="400"/>
      <c r="J109" s="398"/>
      <c r="K109" s="401" t="s">
        <v>284</v>
      </c>
      <c r="L109" s="402"/>
      <c r="M109" s="403"/>
      <c r="N109" s="28"/>
      <c r="O109" s="405" t="s">
        <v>93</v>
      </c>
      <c r="P109" s="406"/>
      <c r="Q109" s="406"/>
      <c r="R109" s="407"/>
      <c r="S109" s="45"/>
      <c r="T109" s="128" t="s">
        <v>58</v>
      </c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v>0</v>
      </c>
      <c r="I111" s="117">
        <v>0</v>
      </c>
      <c r="J111" s="117">
        <v>0</v>
      </c>
      <c r="K111" s="118">
        <f t="shared" ref="K111:K119" si="138">I111*J111</f>
        <v>0</v>
      </c>
      <c r="L111" s="117">
        <v>0</v>
      </c>
      <c r="M111" s="129" t="str">
        <f t="shared" ref="M111:M119" si="139">IF(E111=" "," ",IF((H111+K111+L111)&gt;0,H111+K111+L111," "))</f>
        <v xml:space="preserve"> </v>
      </c>
      <c r="N111" s="119" t="str">
        <f>IF(M111=" "," ",IF(M111=0," ",IF(Employee!O$24="M1",AN111,AI111-0)))</f>
        <v xml:space="preserve"> </v>
      </c>
      <c r="O111" s="130" t="str">
        <f>IF(M111=" "," ",IF(M111=0," ",IF(Employee!P$17&gt;E$109,0,IF(C111="A",MNI!E3,IF(C111="B",MNI!F3,IF(C111="C",MNI!G3,IF(C111="J",MNI!H3," ")))))))</f>
        <v xml:space="preserve"> </v>
      </c>
      <c r="P111" s="119"/>
      <c r="Q111" s="236"/>
      <c r="R111" s="136" t="str">
        <f t="shared" ref="R111:R119" si="140">IF(M111=" "," ",IF(M111=0," ",M111-SUM(N111:Q111)))</f>
        <v xml:space="preserve"> </v>
      </c>
      <c r="S111" s="123"/>
      <c r="T111" s="120" t="str">
        <f>IF(M111=" "," ",IF(M111=0," ",MNI!I3))</f>
        <v xml:space="preserve"> </v>
      </c>
      <c r="U111" s="49"/>
      <c r="V111" s="60">
        <f>IF(Employee!H$35=E$109,Employee!D$34+SUM(M111)+0,SUM(M111)+0)</f>
        <v>0</v>
      </c>
      <c r="W111" s="60">
        <f>IF(Employee!H$35=E$109,Employee!D$35+SUM(N111)+0,SUM(N111)+0)</f>
        <v>0</v>
      </c>
      <c r="X111" s="60">
        <f t="shared" ref="X111:X119" si="141">IF(O111=" ",0,O111)</f>
        <v>0</v>
      </c>
      <c r="Y111" s="60">
        <f t="shared" ref="Y111:Y119" si="142">IF(P111=" ",0,P111)</f>
        <v>0</v>
      </c>
      <c r="Z111" s="60">
        <f t="shared" ref="Z111:Z119" si="143">IF(Q111=" ",0,Q111)</f>
        <v>0</v>
      </c>
      <c r="AA111" s="60">
        <f t="shared" ref="AA111:AA119" si="144">IF(R111=" ",0,R111)</f>
        <v>0</v>
      </c>
      <c r="AB111" s="61"/>
      <c r="AC111" s="60">
        <f t="shared" ref="AC111:AC130" si="145">IF(T111=" ",0,T111)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 t="shared" ref="AQ111:AQ119" si="146">IF(G111="SSP",H111,0)</f>
        <v>0</v>
      </c>
      <c r="AR111" s="95">
        <f t="shared" ref="AR111:AR119" si="147">IF(G111="SMP",H111,0)</f>
        <v>0</v>
      </c>
      <c r="AS111" s="95">
        <f t="shared" ref="AS111:AS119" si="148">IF(G111="SPP",H111,0)</f>
        <v>0</v>
      </c>
      <c r="AT111" s="95">
        <f t="shared" ref="AT111:AT119" si="149"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v>0</v>
      </c>
      <c r="I112" s="121">
        <v>0</v>
      </c>
      <c r="J112" s="121">
        <v>0</v>
      </c>
      <c r="K112" s="122">
        <f t="shared" si="138"/>
        <v>0</v>
      </c>
      <c r="L112" s="121">
        <v>0</v>
      </c>
      <c r="M112" s="131" t="str">
        <f t="shared" si="139"/>
        <v xml:space="preserve"> </v>
      </c>
      <c r="N112" s="123" t="str">
        <f>IF(M112=" "," ",IF(M112=0," ",IF(Employee!O$50="M1",AN112,AI112-0)))</f>
        <v xml:space="preserve"> </v>
      </c>
      <c r="O112" s="132" t="str">
        <f>IF(M112=" "," ",IF(M112=0," ",IF(Employee!P$43&gt;E$109,0,IF(C112="A",MNI!E4,IF(C112="B",MNI!F4,IF(C112="C",MNI!G4,IF(C112="J",MNI!H4," ")))))))</f>
        <v xml:space="preserve"> </v>
      </c>
      <c r="P112" s="123"/>
      <c r="Q112" s="238"/>
      <c r="R112" s="137" t="str">
        <f t="shared" si="140"/>
        <v xml:space="preserve"> </v>
      </c>
      <c r="S112" s="123"/>
      <c r="T112" s="124" t="str">
        <f>IF(M112=" "," ",IF(M112=0," ",MNI!I4))</f>
        <v xml:space="preserve"> </v>
      </c>
      <c r="U112" s="49"/>
      <c r="V112" s="60">
        <f>IF(Employee!H$61=E$109,Employee!D$60+SUM(M112)+0,SUM(M112)+0)</f>
        <v>0</v>
      </c>
      <c r="W112" s="60">
        <f>IF(Employee!H$61=E$109,Employee!D$61+SUM(N112)+0,SUM(N112)+0)</f>
        <v>0</v>
      </c>
      <c r="X112" s="60">
        <f t="shared" si="141"/>
        <v>0</v>
      </c>
      <c r="Y112" s="60">
        <f t="shared" si="142"/>
        <v>0</v>
      </c>
      <c r="Z112" s="60">
        <f t="shared" si="143"/>
        <v>0</v>
      </c>
      <c r="AA112" s="60">
        <f t="shared" si="144"/>
        <v>0</v>
      </c>
      <c r="AB112" s="61"/>
      <c r="AC112" s="60">
        <f t="shared" si="145"/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50">IF(E112=" ",0,V112-AE112)</f>
        <v>0</v>
      </c>
      <c r="AG112" s="95">
        <f t="shared" ref="AG112:AG130" si="15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5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53">IF(E112=" ",0,SUM(M112)-AJ112)</f>
        <v>0</v>
      </c>
      <c r="AL112" s="95">
        <f t="shared" ref="AL112:AL130" si="15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55">IF(AK112&lt;1,0,AL112+AM112)</f>
        <v>0</v>
      </c>
      <c r="AO112" s="99"/>
      <c r="AP112" s="62"/>
      <c r="AQ112" s="95">
        <f t="shared" si="146"/>
        <v>0</v>
      </c>
      <c r="AR112" s="95">
        <f t="shared" si="147"/>
        <v>0</v>
      </c>
      <c r="AS112" s="95">
        <f t="shared" si="148"/>
        <v>0</v>
      </c>
      <c r="AT112" s="95">
        <f t="shared" si="149"/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v>0</v>
      </c>
      <c r="I113" s="121">
        <v>0</v>
      </c>
      <c r="J113" s="121">
        <v>0</v>
      </c>
      <c r="K113" s="122">
        <f t="shared" si="138"/>
        <v>0</v>
      </c>
      <c r="L113" s="121">
        <v>0</v>
      </c>
      <c r="M113" s="131" t="str">
        <f t="shared" si="139"/>
        <v xml:space="preserve"> </v>
      </c>
      <c r="N113" s="123" t="str">
        <f>IF(M113=" "," ",IF(M113=0," ",IF(Employee!O$76="M1",AN113,AI113-0)))</f>
        <v xml:space="preserve"> </v>
      </c>
      <c r="O113" s="132" t="str">
        <f>IF(M113=" "," ",IF(M113=0," ",IF(Employee!P$69&gt;E$109,0,IF(C113="A",MNI!E5,IF(C113="B",MNI!F5,IF(C113="C",MNI!G5,IF(C113="J",MNI!H5," ")))))))</f>
        <v xml:space="preserve"> </v>
      </c>
      <c r="P113" s="123"/>
      <c r="Q113" s="238"/>
      <c r="R113" s="137" t="str">
        <f t="shared" si="140"/>
        <v xml:space="preserve"> </v>
      </c>
      <c r="S113" s="123"/>
      <c r="T113" s="124" t="str">
        <f>IF(M113=" "," ",IF(M113=0," ",MNI!I5))</f>
        <v xml:space="preserve"> </v>
      </c>
      <c r="U113" s="49"/>
      <c r="V113" s="60">
        <f>IF(Employee!H$87=E$109,Employee!D$86+SUM(M113)+0,SUM(M113)+0)</f>
        <v>0</v>
      </c>
      <c r="W113" s="60">
        <f>IF(Employee!H$87=E$109,Employee!D$87+SUM(N113)+0,SUM(N113)+0)</f>
        <v>0</v>
      </c>
      <c r="X113" s="60">
        <f t="shared" si="141"/>
        <v>0</v>
      </c>
      <c r="Y113" s="60">
        <f t="shared" si="142"/>
        <v>0</v>
      </c>
      <c r="Z113" s="60">
        <f t="shared" si="143"/>
        <v>0</v>
      </c>
      <c r="AA113" s="60">
        <f t="shared" si="144"/>
        <v>0</v>
      </c>
      <c r="AB113" s="61"/>
      <c r="AC113" s="60">
        <f t="shared" si="145"/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50"/>
        <v>0</v>
      </c>
      <c r="AG113" s="95">
        <f t="shared" si="151"/>
        <v>0</v>
      </c>
      <c r="AH113" s="95">
        <f>IF(D113="D",AF113*AH$7,IF(AF113&gt;LOOKUP(E$109,HR!A:A,HR!C:C),(AF113-LOOKUP(E$109,HR!A:A,HR!C:C))*AH$7,0))</f>
        <v>0</v>
      </c>
      <c r="AI113" s="95">
        <f t="shared" si="152"/>
        <v>0</v>
      </c>
      <c r="AJ113" s="95">
        <f>IF(E113=" ",0,IF(D113="BR",0,IF(D113="D",0,IF(D113="NT",M113,LOOKUP(D113,Free!A:A,Free!C:C)*1/12))))</f>
        <v>0</v>
      </c>
      <c r="AK113" s="95">
        <f t="shared" si="153"/>
        <v>0</v>
      </c>
      <c r="AL113" s="95">
        <f t="shared" si="154"/>
        <v>0</v>
      </c>
      <c r="AM113" s="95">
        <f>IF(D113="D",AK113*AM$7,IF(AK113&gt;LOOKUP(1,HR!A:A,HR!C:C),(AK113-LOOKUP(1,HR!A:A,HR!C:C))*AH$7,0))</f>
        <v>0</v>
      </c>
      <c r="AN113" s="95">
        <f t="shared" si="155"/>
        <v>0</v>
      </c>
      <c r="AO113" s="99"/>
      <c r="AP113" s="62"/>
      <c r="AQ113" s="95">
        <f t="shared" si="146"/>
        <v>0</v>
      </c>
      <c r="AR113" s="95">
        <f t="shared" si="147"/>
        <v>0</v>
      </c>
      <c r="AS113" s="95">
        <f t="shared" si="148"/>
        <v>0</v>
      </c>
      <c r="AT113" s="95">
        <f t="shared" si="14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v>0</v>
      </c>
      <c r="I114" s="121">
        <v>0</v>
      </c>
      <c r="J114" s="121">
        <v>0</v>
      </c>
      <c r="K114" s="122">
        <f t="shared" si="138"/>
        <v>0</v>
      </c>
      <c r="L114" s="121">
        <v>0</v>
      </c>
      <c r="M114" s="131" t="str">
        <f t="shared" si="139"/>
        <v xml:space="preserve"> </v>
      </c>
      <c r="N114" s="123" t="str">
        <f>IF(M114=" "," ",IF(M114=0," ",IF(Employee!O$102="M1",AN114,AI114-0)))</f>
        <v xml:space="preserve"> </v>
      </c>
      <c r="O114" s="132" t="str">
        <f>IF(M114=" "," ",IF(M114=0," ",IF(Employee!P$95&gt;E$109,0,IF(C114="A",MNI!E6,IF(C114="B",MNI!F6,IF(C114="C",MNI!G6,IF(C114="J",MNI!H6," ")))))))</f>
        <v xml:space="preserve"> </v>
      </c>
      <c r="P114" s="123"/>
      <c r="Q114" s="238"/>
      <c r="R114" s="137" t="str">
        <f t="shared" si="140"/>
        <v xml:space="preserve"> </v>
      </c>
      <c r="S114" s="123"/>
      <c r="T114" s="124" t="str">
        <f>IF(M114=" "," ",IF(M114=0," ",MNI!I6))</f>
        <v xml:space="preserve"> </v>
      </c>
      <c r="U114" s="49"/>
      <c r="V114" s="60">
        <f>IF(Employee!H$113=E$109,Employee!D$112+SUM(M114)+0,SUM(M114)+0)</f>
        <v>0</v>
      </c>
      <c r="W114" s="60">
        <f>IF(Employee!H$113=E$109,Employee!D$113+SUM(N114)+0,SUM(N114)+0)</f>
        <v>0</v>
      </c>
      <c r="X114" s="60">
        <f t="shared" si="141"/>
        <v>0</v>
      </c>
      <c r="Y114" s="60">
        <f t="shared" si="142"/>
        <v>0</v>
      </c>
      <c r="Z114" s="60">
        <f t="shared" si="143"/>
        <v>0</v>
      </c>
      <c r="AA114" s="60">
        <f t="shared" si="144"/>
        <v>0</v>
      </c>
      <c r="AB114" s="61"/>
      <c r="AC114" s="60">
        <f t="shared" si="145"/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50"/>
        <v>0</v>
      </c>
      <c r="AG114" s="95">
        <f t="shared" si="151"/>
        <v>0</v>
      </c>
      <c r="AH114" s="95">
        <f>IF(D114="D",AF114*AH$7,IF(AF114&gt;LOOKUP(E$109,HR!A:A,HR!C:C),(AF114-LOOKUP(E$109,HR!A:A,HR!C:C))*AH$7,0))</f>
        <v>0</v>
      </c>
      <c r="AI114" s="95">
        <f t="shared" si="152"/>
        <v>0</v>
      </c>
      <c r="AJ114" s="95">
        <f>IF(E114=" ",0,IF(D114="BR",0,IF(D114="D",0,IF(D114="NT",M114,LOOKUP(D114,Free!A:A,Free!C:C)*1/12))))</f>
        <v>0</v>
      </c>
      <c r="AK114" s="95">
        <f t="shared" si="153"/>
        <v>0</v>
      </c>
      <c r="AL114" s="95">
        <f t="shared" si="154"/>
        <v>0</v>
      </c>
      <c r="AM114" s="95">
        <f>IF(D114="D",AK114*AM$7,IF(AK114&gt;LOOKUP(1,HR!A:A,HR!C:C),(AK114-LOOKUP(1,HR!A:A,HR!C:C))*AH$7,0))</f>
        <v>0</v>
      </c>
      <c r="AN114" s="95">
        <f t="shared" si="155"/>
        <v>0</v>
      </c>
      <c r="AO114" s="99"/>
      <c r="AP114" s="62"/>
      <c r="AQ114" s="95">
        <f t="shared" si="146"/>
        <v>0</v>
      </c>
      <c r="AR114" s="95">
        <f t="shared" si="147"/>
        <v>0</v>
      </c>
      <c r="AS114" s="95">
        <f t="shared" si="148"/>
        <v>0</v>
      </c>
      <c r="AT114" s="95">
        <f t="shared" si="14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v>0</v>
      </c>
      <c r="I115" s="121">
        <v>0</v>
      </c>
      <c r="J115" s="121">
        <v>0</v>
      </c>
      <c r="K115" s="122">
        <f t="shared" si="138"/>
        <v>0</v>
      </c>
      <c r="L115" s="121">
        <v>0</v>
      </c>
      <c r="M115" s="131" t="str">
        <f t="shared" si="139"/>
        <v xml:space="preserve"> </v>
      </c>
      <c r="N115" s="123" t="str">
        <f>IF(M115=" "," ",IF(M115=0," ",IF(Employee!O$128="M1",AN115,AI115-0)))</f>
        <v xml:space="preserve"> </v>
      </c>
      <c r="O115" s="132" t="str">
        <f>IF(M115=" "," ",IF(M115=0," ",IF(Employee!P$121&gt;E$109,0,IF(C115="A",MNI!E7,IF(C115="B",MNI!F7,IF(C115="C",MNI!G7,IF(C115="J",MNI!H7," ")))))))</f>
        <v xml:space="preserve"> </v>
      </c>
      <c r="P115" s="123"/>
      <c r="Q115" s="238"/>
      <c r="R115" s="137" t="str">
        <f t="shared" si="140"/>
        <v xml:space="preserve"> </v>
      </c>
      <c r="S115" s="123"/>
      <c r="T115" s="124" t="str">
        <f>IF(M115=" "," ",IF(M115=0," ",MNI!I7))</f>
        <v xml:space="preserve"> </v>
      </c>
      <c r="U115" s="49"/>
      <c r="V115" s="60">
        <f>IF(Employee!H$139=E$109,Employee!D$138+SUM(M115)+0,SUM(M115)+0)</f>
        <v>0</v>
      </c>
      <c r="W115" s="60">
        <f>IF(Employee!H$139=E$109,Employee!D$139+SUM(N115)+0,SUM(N115)+0)</f>
        <v>0</v>
      </c>
      <c r="X115" s="60">
        <f t="shared" si="141"/>
        <v>0</v>
      </c>
      <c r="Y115" s="60">
        <f t="shared" si="142"/>
        <v>0</v>
      </c>
      <c r="Z115" s="60">
        <f t="shared" si="143"/>
        <v>0</v>
      </c>
      <c r="AA115" s="60">
        <f t="shared" si="144"/>
        <v>0</v>
      </c>
      <c r="AB115" s="61"/>
      <c r="AC115" s="60">
        <f t="shared" si="145"/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50"/>
        <v>0</v>
      </c>
      <c r="AG115" s="95">
        <f t="shared" si="151"/>
        <v>0</v>
      </c>
      <c r="AH115" s="95">
        <f>IF(D115="D",AF115*AH$7,IF(AF115&gt;LOOKUP(E$109,HR!A:A,HR!C:C),(AF115-LOOKUP(E$109,HR!A:A,HR!C:C))*AH$7,0))</f>
        <v>0</v>
      </c>
      <c r="AI115" s="95">
        <f t="shared" si="152"/>
        <v>0</v>
      </c>
      <c r="AJ115" s="95">
        <f>IF(E115=" ",0,IF(D115="BR",0,IF(D115="D",0,IF(D115="NT",M115,LOOKUP(D115,Free!A:A,Free!C:C)*1/12))))</f>
        <v>0</v>
      </c>
      <c r="AK115" s="95">
        <f t="shared" si="153"/>
        <v>0</v>
      </c>
      <c r="AL115" s="95">
        <f t="shared" si="154"/>
        <v>0</v>
      </c>
      <c r="AM115" s="95">
        <f>IF(D115="D",AK115*AM$7,IF(AK115&gt;LOOKUP(1,HR!A:A,HR!C:C),(AK115-LOOKUP(1,HR!A:A,HR!C:C))*AH$7,0))</f>
        <v>0</v>
      </c>
      <c r="AN115" s="95">
        <f t="shared" si="155"/>
        <v>0</v>
      </c>
      <c r="AO115" s="99"/>
      <c r="AP115" s="62"/>
      <c r="AQ115" s="95">
        <f t="shared" si="146"/>
        <v>0</v>
      </c>
      <c r="AR115" s="95">
        <f t="shared" si="147"/>
        <v>0</v>
      </c>
      <c r="AS115" s="95">
        <f t="shared" si="148"/>
        <v>0</v>
      </c>
      <c r="AT115" s="95">
        <f t="shared" si="14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v>0</v>
      </c>
      <c r="I116" s="121">
        <v>0</v>
      </c>
      <c r="J116" s="121">
        <v>0</v>
      </c>
      <c r="K116" s="122">
        <f t="shared" si="138"/>
        <v>0</v>
      </c>
      <c r="L116" s="121">
        <v>0</v>
      </c>
      <c r="M116" s="131" t="str">
        <f t="shared" si="139"/>
        <v xml:space="preserve"> </v>
      </c>
      <c r="N116" s="123" t="str">
        <f>IF(M116=" "," ",IF(M116=0," ",IF(Employee!O$154="M1",AN116,AI116-0)))</f>
        <v xml:space="preserve"> </v>
      </c>
      <c r="O116" s="132" t="str">
        <f>IF(M116=" "," ",IF(M116=0," ",IF(Employee!P$147&gt;E$109,0,IF(C116="A",MNI!E8,IF(C116="B",MNI!F8,IF(C116="C",MNI!G8,IF(C116="J",MNI!H8," ")))))))</f>
        <v xml:space="preserve"> </v>
      </c>
      <c r="P116" s="123"/>
      <c r="Q116" s="238"/>
      <c r="R116" s="137" t="str">
        <f t="shared" si="140"/>
        <v xml:space="preserve"> </v>
      </c>
      <c r="S116" s="123"/>
      <c r="T116" s="124" t="str">
        <f>IF(M116=" "," ",IF(M116=0," ",MNI!I8))</f>
        <v xml:space="preserve"> </v>
      </c>
      <c r="U116" s="49"/>
      <c r="V116" s="60">
        <f>IF(Employee!H$165=E$109,Employee!D$164+SUM(M116)+0,SUM(M116)+0)</f>
        <v>0</v>
      </c>
      <c r="W116" s="60">
        <f>IF(Employee!H$165=E$109,Employee!D$165+SUM(N116)+0,SUM(N116)+0)</f>
        <v>0</v>
      </c>
      <c r="X116" s="60">
        <f t="shared" si="141"/>
        <v>0</v>
      </c>
      <c r="Y116" s="60">
        <f t="shared" si="142"/>
        <v>0</v>
      </c>
      <c r="Z116" s="60">
        <f t="shared" si="143"/>
        <v>0</v>
      </c>
      <c r="AA116" s="60">
        <f t="shared" si="144"/>
        <v>0</v>
      </c>
      <c r="AB116" s="61"/>
      <c r="AC116" s="60">
        <f t="shared" si="145"/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50"/>
        <v>0</v>
      </c>
      <c r="AG116" s="95">
        <f t="shared" si="151"/>
        <v>0</v>
      </c>
      <c r="AH116" s="95">
        <f>IF(D116="D",AF116*AH$7,IF(AF116&gt;LOOKUP(E$109,HR!A:A,HR!C:C),(AF116-LOOKUP(E$109,HR!A:A,HR!C:C))*AH$7,0))</f>
        <v>0</v>
      </c>
      <c r="AI116" s="95">
        <f t="shared" si="152"/>
        <v>0</v>
      </c>
      <c r="AJ116" s="95">
        <f>IF(E116=" ",0,IF(D116="BR",0,IF(D116="D",0,IF(D116="NT",M116,LOOKUP(D116,Free!A:A,Free!C:C)*1/12))))</f>
        <v>0</v>
      </c>
      <c r="AK116" s="95">
        <f t="shared" si="153"/>
        <v>0</v>
      </c>
      <c r="AL116" s="95">
        <f t="shared" si="154"/>
        <v>0</v>
      </c>
      <c r="AM116" s="95">
        <f>IF(D116="D",AK116*AM$7,IF(AK116&gt;LOOKUP(1,HR!A:A,HR!C:C),(AK116-LOOKUP(1,HR!A:A,HR!C:C))*AH$7,0))</f>
        <v>0</v>
      </c>
      <c r="AN116" s="95">
        <f t="shared" si="155"/>
        <v>0</v>
      </c>
      <c r="AO116" s="99"/>
      <c r="AP116" s="62"/>
      <c r="AQ116" s="95">
        <f t="shared" si="146"/>
        <v>0</v>
      </c>
      <c r="AR116" s="95">
        <f t="shared" si="147"/>
        <v>0</v>
      </c>
      <c r="AS116" s="95">
        <f t="shared" si="148"/>
        <v>0</v>
      </c>
      <c r="AT116" s="95">
        <f t="shared" si="14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v>0</v>
      </c>
      <c r="I117" s="121">
        <v>0</v>
      </c>
      <c r="J117" s="121">
        <v>0</v>
      </c>
      <c r="K117" s="122">
        <f t="shared" si="138"/>
        <v>0</v>
      </c>
      <c r="L117" s="121">
        <v>0</v>
      </c>
      <c r="M117" s="131" t="str">
        <f t="shared" si="139"/>
        <v xml:space="preserve"> </v>
      </c>
      <c r="N117" s="123" t="str">
        <f>IF(M117=" "," ",IF(M117=0," ",IF(Employee!O$180="M1",AN117,AI117-0)))</f>
        <v xml:space="preserve"> </v>
      </c>
      <c r="O117" s="132" t="str">
        <f>IF(M117=" "," ",IF(M117=0," ",IF(Employee!P$173&gt;E$109,0,IF(C117="A",MNI!E9,IF(C117="B",MNI!F9,IF(C117="C",MNI!G9,IF(C117="J",MNI!H9," ")))))))</f>
        <v xml:space="preserve"> </v>
      </c>
      <c r="P117" s="123"/>
      <c r="Q117" s="238"/>
      <c r="R117" s="137" t="str">
        <f t="shared" si="140"/>
        <v xml:space="preserve"> </v>
      </c>
      <c r="S117" s="123"/>
      <c r="T117" s="124" t="str">
        <f>IF(M117=" "," ",IF(M117=0," ",MNI!I9))</f>
        <v xml:space="preserve"> </v>
      </c>
      <c r="U117" s="49"/>
      <c r="V117" s="60">
        <f>IF(Employee!H$191=E$109,Employee!D$190+SUM(M117)+0,SUM(M117)+0)</f>
        <v>0</v>
      </c>
      <c r="W117" s="60">
        <f>IF(Employee!H$191=E$109,Employee!D$191+SUM(N117)+0,SUM(N117)+0)</f>
        <v>0</v>
      </c>
      <c r="X117" s="60">
        <f t="shared" si="141"/>
        <v>0</v>
      </c>
      <c r="Y117" s="60">
        <f t="shared" si="142"/>
        <v>0</v>
      </c>
      <c r="Z117" s="60">
        <f t="shared" si="143"/>
        <v>0</v>
      </c>
      <c r="AA117" s="60">
        <f t="shared" si="144"/>
        <v>0</v>
      </c>
      <c r="AB117" s="61"/>
      <c r="AC117" s="60">
        <f t="shared" si="145"/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50"/>
        <v>0</v>
      </c>
      <c r="AG117" s="95">
        <f t="shared" si="151"/>
        <v>0</v>
      </c>
      <c r="AH117" s="95">
        <f>IF(D117="D",AF117*AH$7,IF(AF117&gt;LOOKUP(E$109,HR!A:A,HR!C:C),(AF117-LOOKUP(E$109,HR!A:A,HR!C:C))*AH$7,0))</f>
        <v>0</v>
      </c>
      <c r="AI117" s="95">
        <f t="shared" si="152"/>
        <v>0</v>
      </c>
      <c r="AJ117" s="95">
        <f>IF(E117=" ",0,IF(D117="BR",0,IF(D117="D",0,IF(D117="NT",M117,LOOKUP(D117,Free!A:A,Free!C:C)*1/12))))</f>
        <v>0</v>
      </c>
      <c r="AK117" s="95">
        <f t="shared" si="153"/>
        <v>0</v>
      </c>
      <c r="AL117" s="95">
        <f t="shared" si="154"/>
        <v>0</v>
      </c>
      <c r="AM117" s="95">
        <f>IF(D117="D",AK117*AM$7,IF(AK117&gt;LOOKUP(1,HR!A:A,HR!C:C),(AK117-LOOKUP(1,HR!A:A,HR!C:C))*AH$7,0))</f>
        <v>0</v>
      </c>
      <c r="AN117" s="95">
        <f t="shared" si="155"/>
        <v>0</v>
      </c>
      <c r="AO117" s="99"/>
      <c r="AP117" s="62"/>
      <c r="AQ117" s="95">
        <f t="shared" si="146"/>
        <v>0</v>
      </c>
      <c r="AR117" s="95">
        <f t="shared" si="147"/>
        <v>0</v>
      </c>
      <c r="AS117" s="95">
        <f t="shared" si="148"/>
        <v>0</v>
      </c>
      <c r="AT117" s="95">
        <f t="shared" si="14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v>0</v>
      </c>
      <c r="I118" s="121">
        <v>0</v>
      </c>
      <c r="J118" s="121">
        <v>0</v>
      </c>
      <c r="K118" s="122">
        <f t="shared" si="138"/>
        <v>0</v>
      </c>
      <c r="L118" s="121">
        <v>0</v>
      </c>
      <c r="M118" s="131" t="str">
        <f t="shared" si="139"/>
        <v xml:space="preserve"> </v>
      </c>
      <c r="N118" s="123" t="str">
        <f>IF(M118=" "," ",IF(M118=0," ",IF(Employee!O$206="M1",AN118,AI118-0)))</f>
        <v xml:space="preserve"> </v>
      </c>
      <c r="O118" s="132" t="str">
        <f>IF(M118=" "," ",IF(M118=0," ",IF(Employee!P$199&gt;E$109,0,IF(C118="A",MNI!E10,IF(C118="B",MNI!F10,IF(C118="C",MNI!G10,IF(C118="J",MNI!H10," ")))))))</f>
        <v xml:space="preserve"> </v>
      </c>
      <c r="P118" s="123"/>
      <c r="Q118" s="238"/>
      <c r="R118" s="137" t="str">
        <f t="shared" si="140"/>
        <v xml:space="preserve"> </v>
      </c>
      <c r="S118" s="123"/>
      <c r="T118" s="124" t="str">
        <f>IF(M118=" "," ",IF(M118=0," ",MNI!I10))</f>
        <v xml:space="preserve"> </v>
      </c>
      <c r="U118" s="49"/>
      <c r="V118" s="60">
        <f>IF(Employee!H$217=E$109,Employee!D$216+SUM(M118)+0,SUM(M118)+0)</f>
        <v>0</v>
      </c>
      <c r="W118" s="60">
        <f>IF(Employee!H$217=E$109,Employee!D$217+SUM(N118)+0,SUM(N118)+0)</f>
        <v>0</v>
      </c>
      <c r="X118" s="60">
        <f t="shared" si="141"/>
        <v>0</v>
      </c>
      <c r="Y118" s="60">
        <f t="shared" si="142"/>
        <v>0</v>
      </c>
      <c r="Z118" s="60">
        <f t="shared" si="143"/>
        <v>0</v>
      </c>
      <c r="AA118" s="60">
        <f t="shared" si="144"/>
        <v>0</v>
      </c>
      <c r="AB118" s="61"/>
      <c r="AC118" s="60">
        <f t="shared" si="145"/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50"/>
        <v>0</v>
      </c>
      <c r="AG118" s="95">
        <f t="shared" si="151"/>
        <v>0</v>
      </c>
      <c r="AH118" s="95">
        <f>IF(D118="D",AF118*AH$7,IF(AF118&gt;LOOKUP(E$109,HR!A:A,HR!C:C),(AF118-LOOKUP(E$109,HR!A:A,HR!C:C))*AH$7,0))</f>
        <v>0</v>
      </c>
      <c r="AI118" s="95">
        <f t="shared" si="152"/>
        <v>0</v>
      </c>
      <c r="AJ118" s="95">
        <f>IF(E118=" ",0,IF(D118="BR",0,IF(D118="D",0,IF(D118="NT",M118,LOOKUP(D118,Free!A:A,Free!C:C)*1/12))))</f>
        <v>0</v>
      </c>
      <c r="AK118" s="95">
        <f t="shared" si="153"/>
        <v>0</v>
      </c>
      <c r="AL118" s="95">
        <f t="shared" si="154"/>
        <v>0</v>
      </c>
      <c r="AM118" s="95">
        <f>IF(D118="D",AK118*AM$7,IF(AK118&gt;LOOKUP(1,HR!A:A,HR!C:C),(AK118-LOOKUP(1,HR!A:A,HR!C:C))*AH$7,0))</f>
        <v>0</v>
      </c>
      <c r="AN118" s="95">
        <f t="shared" si="155"/>
        <v>0</v>
      </c>
      <c r="AO118" s="99"/>
      <c r="AP118" s="62"/>
      <c r="AQ118" s="95">
        <f t="shared" si="146"/>
        <v>0</v>
      </c>
      <c r="AR118" s="95">
        <f t="shared" si="147"/>
        <v>0</v>
      </c>
      <c r="AS118" s="95">
        <f t="shared" si="148"/>
        <v>0</v>
      </c>
      <c r="AT118" s="95">
        <f t="shared" si="14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v>0</v>
      </c>
      <c r="I119" s="121">
        <v>0</v>
      </c>
      <c r="J119" s="121">
        <v>0</v>
      </c>
      <c r="K119" s="122">
        <f t="shared" si="138"/>
        <v>0</v>
      </c>
      <c r="L119" s="121">
        <v>0</v>
      </c>
      <c r="M119" s="131" t="str">
        <f t="shared" si="139"/>
        <v xml:space="preserve"> </v>
      </c>
      <c r="N119" s="123" t="str">
        <f>IF(M119=" "," ",IF(M119=0," ",IF(Employee!O$232="M1",AN119,AI119-0)))</f>
        <v xml:space="preserve"> </v>
      </c>
      <c r="O119" s="132" t="str">
        <f>IF(M119=" "," ",IF(M119=0," ",IF(Employee!P$225&gt;E$109,0,IF(C119="A",MNI!E11,IF(C119="B",MNI!F11,IF(C119="C",MNI!G11,IF(C119="J",MNI!H11," ")))))))</f>
        <v xml:space="preserve"> </v>
      </c>
      <c r="P119" s="123"/>
      <c r="Q119" s="238"/>
      <c r="R119" s="137" t="str">
        <f t="shared" si="140"/>
        <v xml:space="preserve"> </v>
      </c>
      <c r="S119" s="123"/>
      <c r="T119" s="124" t="str">
        <f>IF(M119=" "," ",IF(M119=0," ",MNI!I11))</f>
        <v xml:space="preserve"> </v>
      </c>
      <c r="U119" s="49"/>
      <c r="V119" s="60">
        <f>IF(Employee!H$243=E$109,Employee!D$242+SUM(M119)+0,SUM(M119)+0)</f>
        <v>0</v>
      </c>
      <c r="W119" s="60">
        <f>IF(Employee!H$243=E$109,Employee!D$243+SUM(N119)+0,SUM(N119)+0)</f>
        <v>0</v>
      </c>
      <c r="X119" s="60">
        <f t="shared" si="141"/>
        <v>0</v>
      </c>
      <c r="Y119" s="60">
        <f t="shared" si="142"/>
        <v>0</v>
      </c>
      <c r="Z119" s="60">
        <f t="shared" si="143"/>
        <v>0</v>
      </c>
      <c r="AA119" s="60">
        <f t="shared" si="144"/>
        <v>0</v>
      </c>
      <c r="AB119" s="61"/>
      <c r="AC119" s="60">
        <f t="shared" si="145"/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50"/>
        <v>0</v>
      </c>
      <c r="AG119" s="95">
        <f t="shared" si="151"/>
        <v>0</v>
      </c>
      <c r="AH119" s="95">
        <f>IF(D119="D",AF119*AH$7,IF(AF119&gt;LOOKUP(E$109,HR!A:A,HR!C:C),(AF119-LOOKUP(E$109,HR!A:A,HR!C:C))*AH$7,0))</f>
        <v>0</v>
      </c>
      <c r="AI119" s="95">
        <f t="shared" si="152"/>
        <v>0</v>
      </c>
      <c r="AJ119" s="95">
        <f>IF(E119=" ",0,IF(D119="BR",0,IF(D119="D",0,IF(D119="NT",M119,LOOKUP(D119,Free!A:A,Free!C:C)*1/12))))</f>
        <v>0</v>
      </c>
      <c r="AK119" s="95">
        <f t="shared" si="153"/>
        <v>0</v>
      </c>
      <c r="AL119" s="95">
        <f t="shared" si="154"/>
        <v>0</v>
      </c>
      <c r="AM119" s="95">
        <f>IF(D119="D",AK119*AM$7,IF(AK119&gt;LOOKUP(1,HR!A:A,HR!C:C),(AK119-LOOKUP(1,HR!A:A,HR!C:C))*AH$7,0))</f>
        <v>0</v>
      </c>
      <c r="AN119" s="95">
        <f t="shared" si="155"/>
        <v>0</v>
      </c>
      <c r="AO119" s="99"/>
      <c r="AP119" s="62"/>
      <c r="AQ119" s="95">
        <f t="shared" si="146"/>
        <v>0</v>
      </c>
      <c r="AR119" s="95">
        <f t="shared" si="147"/>
        <v>0</v>
      </c>
      <c r="AS119" s="95">
        <f t="shared" si="148"/>
        <v>0</v>
      </c>
      <c r="AT119" s="95">
        <f t="shared" si="14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v>0</v>
      </c>
      <c r="I120" s="121">
        <v>0</v>
      </c>
      <c r="J120" s="121">
        <v>0</v>
      </c>
      <c r="K120" s="122">
        <f>I120*J120</f>
        <v>0</v>
      </c>
      <c r="L120" s="121">
        <v>0</v>
      </c>
      <c r="M120" s="131" t="str">
        <f>IF(E120=" "," ",IF((H120+K120+L120)&gt;0,H120+K120+L120," "))</f>
        <v xml:space="preserve"> </v>
      </c>
      <c r="N120" s="123" t="str">
        <f>IF(M120=" "," ",IF(M120=0," ",IF(Employee!O$258="M1",AN120,AI120-0)))</f>
        <v xml:space="preserve"> </v>
      </c>
      <c r="O120" s="132" t="str">
        <f>IF(M120=" "," ",IF(M120=0," ",IF(Employee!P$251&gt;E$109,0,IF(C120="A",MNI!E12,IF(C120="B",MNI!F12,IF(C120="C",MNI!G12,IF(C120="J",MNI!H12," ")))))))</f>
        <v xml:space="preserve"> </v>
      </c>
      <c r="P120" s="123"/>
      <c r="Q120" s="238"/>
      <c r="R120" s="137" t="str">
        <f>IF(M120=" "," ",IF(M120=0," ",M120-SUM(N120:Q120)))</f>
        <v xml:space="preserve"> </v>
      </c>
      <c r="S120" s="123"/>
      <c r="T120" s="124" t="str">
        <f>IF(M120=" "," ",IF(M120=0," ",MNI!I12))</f>
        <v xml:space="preserve"> </v>
      </c>
      <c r="U120" s="49"/>
      <c r="V120" s="60">
        <f>IF(Employee!H$269=E$109,Employee!D$268+SUM(M120)+0,SUM(M120)+0)</f>
        <v>0</v>
      </c>
      <c r="W120" s="60">
        <f>IF(Employee!H$269=E$109,Employee!D$269+SUM(N120)+0,SUM(N120)+0)</f>
        <v>0</v>
      </c>
      <c r="X120" s="60">
        <f>IF(O120=" ",0,O120)</f>
        <v>0</v>
      </c>
      <c r="Y120" s="60">
        <f>IF(P120=" ",0,P120)</f>
        <v>0</v>
      </c>
      <c r="Z120" s="60">
        <f>IF(Q120=" ",0,Q120)</f>
        <v>0</v>
      </c>
      <c r="AA120" s="60">
        <f>IF(R120=" ",0,R120)</f>
        <v>0</v>
      </c>
      <c r="AB120" s="61"/>
      <c r="AC120" s="60">
        <f>IF(T120=" ",0,T120)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50"/>
        <v>0</v>
      </c>
      <c r="AG120" s="95">
        <f t="shared" si="151"/>
        <v>0</v>
      </c>
      <c r="AH120" s="95">
        <f>IF(D120="D",AF120*AH$7,IF(AF120&gt;LOOKUP(E$109,HR!A:A,HR!C:C),(AF120-LOOKUP(E$109,HR!A:A,HR!C:C))*AH$7,0))</f>
        <v>0</v>
      </c>
      <c r="AI120" s="95">
        <f t="shared" si="152"/>
        <v>0</v>
      </c>
      <c r="AJ120" s="95">
        <f>IF(E120=" ",0,IF(D120="BR",0,IF(D120="D",0,IF(D120="NT",M120,LOOKUP(D120,Free!A:A,Free!C:C)*1/12))))</f>
        <v>0</v>
      </c>
      <c r="AK120" s="95">
        <f t="shared" si="153"/>
        <v>0</v>
      </c>
      <c r="AL120" s="95">
        <f t="shared" si="154"/>
        <v>0</v>
      </c>
      <c r="AM120" s="95">
        <f>IF(D120="D",AK120*AM$7,IF(AK120&gt;LOOKUP(1,HR!A:A,HR!C:C),(AK120-LOOKUP(1,HR!A:A,HR!C:C))*AH$7,0))</f>
        <v>0</v>
      </c>
      <c r="AN120" s="95">
        <f t="shared" si="15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8"/>
      <c r="H121" s="127">
        <v>0</v>
      </c>
      <c r="I121" s="121">
        <v>0</v>
      </c>
      <c r="J121" s="121">
        <v>0</v>
      </c>
      <c r="K121" s="122">
        <f t="shared" ref="K121:K130" si="156">I121*J121</f>
        <v>0</v>
      </c>
      <c r="L121" s="121">
        <v>0</v>
      </c>
      <c r="M121" s="131" t="str">
        <f t="shared" ref="M121:M130" si="157">IF(E121=" "," ",IF((H121+K121+L121)&gt;0,H121+K121+L121," "))</f>
        <v xml:space="preserve"> </v>
      </c>
      <c r="N121" s="123" t="str">
        <f>IF(M121=" "," ",IF(M121=0," ",IF(Employee!O$284="M1",AN121,AI121-0)))</f>
        <v xml:space="preserve"> </v>
      </c>
      <c r="O121" s="132" t="str">
        <f>IF(M121=" "," ",IF(M121=0," ",IF(Employee!P$277&gt;E$109,0,IF(C121="A",MNI!E13,IF(C121="B",MNI!F13,IF(C121="C",MNI!G13,IF(C121="J",MNI!H13," ")))))))</f>
        <v xml:space="preserve"> </v>
      </c>
      <c r="P121" s="123"/>
      <c r="Q121" s="238"/>
      <c r="R121" s="137" t="str">
        <f t="shared" ref="R121:R130" si="158">IF(M121=" "," ",IF(M121=0," ",M121-SUM(N121:Q121)))</f>
        <v xml:space="preserve"> </v>
      </c>
      <c r="S121" s="123"/>
      <c r="T121" s="124" t="str">
        <f>IF(M121=" "," ",IF(M121=0," ",MNI!I13))</f>
        <v xml:space="preserve"> </v>
      </c>
      <c r="U121" s="49"/>
      <c r="V121" s="60">
        <f>IF(Employee!H$295=E$109,Employee!D$294+SUM(M121)+0,SUM(M121)+0)</f>
        <v>0</v>
      </c>
      <c r="W121" s="60">
        <f>IF(Employee!H$295=E$109,Employee!D$295+SUM(N121)+0,SUM(N121)+0)</f>
        <v>0</v>
      </c>
      <c r="X121" s="60">
        <f t="shared" ref="X121:X130" si="159">IF(O121=" ",0,O121)</f>
        <v>0</v>
      </c>
      <c r="Y121" s="60">
        <f t="shared" ref="Y121:Y130" si="160">IF(P121=" ",0,P121)</f>
        <v>0</v>
      </c>
      <c r="Z121" s="60">
        <f t="shared" ref="Z121:Z130" si="161">IF(Q121=" ",0,Q121)</f>
        <v>0</v>
      </c>
      <c r="AA121" s="60">
        <f t="shared" ref="AA121:AA130" si="162">IF(R121=" ",0,R121)</f>
        <v>0</v>
      </c>
      <c r="AB121" s="61"/>
      <c r="AC121" s="60">
        <f t="shared" si="145"/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50"/>
        <v>0</v>
      </c>
      <c r="AG121" s="95">
        <f t="shared" si="151"/>
        <v>0</v>
      </c>
      <c r="AH121" s="95">
        <f>IF(D121="D",AF121*AH$7,IF(AF121&gt;LOOKUP(E$109,HR!A:A,HR!C:C),(AF121-LOOKUP(E$109,HR!A:A,HR!C:C))*AH$7,0))</f>
        <v>0</v>
      </c>
      <c r="AI121" s="95">
        <f t="shared" si="152"/>
        <v>0</v>
      </c>
      <c r="AJ121" s="95">
        <f>IF(E121=" ",0,IF(D121="BR",0,IF(D121="D",0,IF(D121="NT",M121,LOOKUP(D121,Free!A:A,Free!C:C)*1/12))))</f>
        <v>0</v>
      </c>
      <c r="AK121" s="95">
        <f t="shared" si="153"/>
        <v>0</v>
      </c>
      <c r="AL121" s="95">
        <f t="shared" si="154"/>
        <v>0</v>
      </c>
      <c r="AM121" s="95">
        <f>IF(D121="D",AK121*AM$7,IF(AK121&gt;LOOKUP(1,HR!A:A,HR!C:C),(AK121-LOOKUP(1,HR!A:A,HR!C:C))*AH$7,0))</f>
        <v>0</v>
      </c>
      <c r="AN121" s="95">
        <f t="shared" si="155"/>
        <v>0</v>
      </c>
      <c r="AO121" s="99"/>
      <c r="AP121" s="62"/>
      <c r="AQ121" s="95">
        <f t="shared" ref="AQ121:AQ130" si="163">IF(G121="SSP",H121,0)</f>
        <v>0</v>
      </c>
      <c r="AR121" s="95">
        <f t="shared" ref="AR121:AR130" si="164">IF(G121="SMP",H121,0)</f>
        <v>0</v>
      </c>
      <c r="AS121" s="95">
        <f t="shared" ref="AS121:AS130" si="165">IF(G121="SPP",H121,0)</f>
        <v>0</v>
      </c>
      <c r="AT121" s="95">
        <f t="shared" ref="AT121:AT130" si="166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8"/>
      <c r="H122" s="127">
        <v>0</v>
      </c>
      <c r="I122" s="121">
        <v>0</v>
      </c>
      <c r="J122" s="121">
        <v>0</v>
      </c>
      <c r="K122" s="122">
        <f t="shared" si="156"/>
        <v>0</v>
      </c>
      <c r="L122" s="121">
        <v>0</v>
      </c>
      <c r="M122" s="131" t="str">
        <f t="shared" si="157"/>
        <v xml:space="preserve"> </v>
      </c>
      <c r="N122" s="123" t="str">
        <f>IF(M122=" "," ",IF(M122=0," ",IF(Employee!O$310="M1",AN122,AI122-0)))</f>
        <v xml:space="preserve"> </v>
      </c>
      <c r="O122" s="132" t="str">
        <f>IF(M122=" "," ",IF(M122=0," ",IF(Employee!P$303&gt;E$109,0,IF(C122="A",MNI!E14,IF(C122="B",MNI!F14,IF(C122="C",MNI!G14,IF(C122="J",MNI!H14," ")))))))</f>
        <v xml:space="preserve"> </v>
      </c>
      <c r="P122" s="123"/>
      <c r="Q122" s="238"/>
      <c r="R122" s="137" t="str">
        <f t="shared" si="158"/>
        <v xml:space="preserve"> </v>
      </c>
      <c r="S122" s="123"/>
      <c r="T122" s="124" t="str">
        <f>IF(M122=" "," ",IF(M122=0," ",MNI!I14))</f>
        <v xml:space="preserve"> </v>
      </c>
      <c r="U122" s="49"/>
      <c r="V122" s="60">
        <f>IF(Employee!H$321=E$109,Employee!D$320+SUM(M122)+0,SUM(M122)+0)</f>
        <v>0</v>
      </c>
      <c r="W122" s="60">
        <f>IF(Employee!H$321=E$109,Employee!D$321+SUM(N122)+0,SUM(N122)+0)</f>
        <v>0</v>
      </c>
      <c r="X122" s="60">
        <f t="shared" si="159"/>
        <v>0</v>
      </c>
      <c r="Y122" s="60">
        <f t="shared" si="160"/>
        <v>0</v>
      </c>
      <c r="Z122" s="60">
        <f t="shared" si="161"/>
        <v>0</v>
      </c>
      <c r="AA122" s="60">
        <f t="shared" si="162"/>
        <v>0</v>
      </c>
      <c r="AB122" s="61"/>
      <c r="AC122" s="60">
        <f t="shared" si="145"/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50"/>
        <v>0</v>
      </c>
      <c r="AG122" s="95">
        <f t="shared" si="151"/>
        <v>0</v>
      </c>
      <c r="AH122" s="95">
        <f>IF(D122="D",AF122*AH$7,IF(AF122&gt;LOOKUP(E$109,HR!A:A,HR!C:C),(AF122-LOOKUP(E$109,HR!A:A,HR!C:C))*AH$7,0))</f>
        <v>0</v>
      </c>
      <c r="AI122" s="95">
        <f t="shared" si="152"/>
        <v>0</v>
      </c>
      <c r="AJ122" s="95">
        <f>IF(E122=" ",0,IF(D122="BR",0,IF(D122="D",0,IF(D122="NT",M122,LOOKUP(D122,Free!A:A,Free!C:C)*1/12))))</f>
        <v>0</v>
      </c>
      <c r="AK122" s="95">
        <f t="shared" si="153"/>
        <v>0</v>
      </c>
      <c r="AL122" s="95">
        <f t="shared" si="154"/>
        <v>0</v>
      </c>
      <c r="AM122" s="95">
        <f>IF(D122="D",AK122*AM$7,IF(AK122&gt;LOOKUP(1,HR!A:A,HR!C:C),(AK122-LOOKUP(1,HR!A:A,HR!C:C))*AH$7,0))</f>
        <v>0</v>
      </c>
      <c r="AN122" s="95">
        <f t="shared" si="155"/>
        <v>0</v>
      </c>
      <c r="AO122" s="99"/>
      <c r="AP122" s="62"/>
      <c r="AQ122" s="95">
        <f t="shared" si="163"/>
        <v>0</v>
      </c>
      <c r="AR122" s="95">
        <f t="shared" si="164"/>
        <v>0</v>
      </c>
      <c r="AS122" s="95">
        <f t="shared" si="165"/>
        <v>0</v>
      </c>
      <c r="AT122" s="95">
        <f t="shared" si="166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8"/>
      <c r="H123" s="127">
        <v>0</v>
      </c>
      <c r="I123" s="121">
        <v>0</v>
      </c>
      <c r="J123" s="121">
        <v>0</v>
      </c>
      <c r="K123" s="122">
        <f t="shared" si="156"/>
        <v>0</v>
      </c>
      <c r="L123" s="121">
        <v>0</v>
      </c>
      <c r="M123" s="131" t="str">
        <f t="shared" si="157"/>
        <v xml:space="preserve"> </v>
      </c>
      <c r="N123" s="123" t="str">
        <f>IF(M123=" "," ",IF(M123=0," ",IF(Employee!O$336="M1",AN123,AI123-0)))</f>
        <v xml:space="preserve"> </v>
      </c>
      <c r="O123" s="132" t="str">
        <f>IF(M123=" "," ",IF(M123=0," ",IF(Employee!P$329&gt;E$109,0,IF(C123="A",MNI!E15,IF(C123="B",MNI!F15,IF(C123="C",MNI!G15,IF(C123="J",MNI!H15," ")))))))</f>
        <v xml:space="preserve"> </v>
      </c>
      <c r="P123" s="123"/>
      <c r="Q123" s="238"/>
      <c r="R123" s="137" t="str">
        <f t="shared" si="158"/>
        <v xml:space="preserve"> </v>
      </c>
      <c r="S123" s="123"/>
      <c r="T123" s="124" t="str">
        <f>IF(M123=" "," ",IF(M123=0," ",MNI!I15))</f>
        <v xml:space="preserve"> </v>
      </c>
      <c r="U123" s="49"/>
      <c r="V123" s="60">
        <f>IF(Employee!H$347=E$109,Employee!D$346+SUM(M123)+0,SUM(M123)+0)</f>
        <v>0</v>
      </c>
      <c r="W123" s="60">
        <f>IF(Employee!H$347=E$109,Employee!D$347+SUM(N123)+0,SUM(N123)+0)</f>
        <v>0</v>
      </c>
      <c r="X123" s="60">
        <f t="shared" si="159"/>
        <v>0</v>
      </c>
      <c r="Y123" s="60">
        <f t="shared" si="160"/>
        <v>0</v>
      </c>
      <c r="Z123" s="60">
        <f t="shared" si="161"/>
        <v>0</v>
      </c>
      <c r="AA123" s="60">
        <f t="shared" si="162"/>
        <v>0</v>
      </c>
      <c r="AB123" s="61"/>
      <c r="AC123" s="60">
        <f t="shared" si="145"/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50"/>
        <v>0</v>
      </c>
      <c r="AG123" s="95">
        <f t="shared" si="151"/>
        <v>0</v>
      </c>
      <c r="AH123" s="95">
        <f>IF(D123="D",AF123*AH$7,IF(AF123&gt;LOOKUP(E$109,HR!A:A,HR!C:C),(AF123-LOOKUP(E$109,HR!A:A,HR!C:C))*AH$7,0))</f>
        <v>0</v>
      </c>
      <c r="AI123" s="95">
        <f t="shared" si="152"/>
        <v>0</v>
      </c>
      <c r="AJ123" s="95">
        <f>IF(E123=" ",0,IF(D123="BR",0,IF(D123="D",0,IF(D123="NT",M123,LOOKUP(D123,Free!A:A,Free!C:C)*1/12))))</f>
        <v>0</v>
      </c>
      <c r="AK123" s="95">
        <f t="shared" si="153"/>
        <v>0</v>
      </c>
      <c r="AL123" s="95">
        <f t="shared" si="154"/>
        <v>0</v>
      </c>
      <c r="AM123" s="95">
        <f>IF(D123="D",AK123*AM$7,IF(AK123&gt;LOOKUP(1,HR!A:A,HR!C:C),(AK123-LOOKUP(1,HR!A:A,HR!C:C))*AH$7,0))</f>
        <v>0</v>
      </c>
      <c r="AN123" s="95">
        <f t="shared" si="155"/>
        <v>0</v>
      </c>
      <c r="AO123" s="99"/>
      <c r="AP123" s="62"/>
      <c r="AQ123" s="95">
        <f t="shared" si="163"/>
        <v>0</v>
      </c>
      <c r="AR123" s="95">
        <f t="shared" si="164"/>
        <v>0</v>
      </c>
      <c r="AS123" s="95">
        <f t="shared" si="165"/>
        <v>0</v>
      </c>
      <c r="AT123" s="95">
        <f t="shared" si="166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8"/>
      <c r="H124" s="127">
        <v>0</v>
      </c>
      <c r="I124" s="121">
        <v>0</v>
      </c>
      <c r="J124" s="121">
        <v>0</v>
      </c>
      <c r="K124" s="122">
        <f t="shared" si="156"/>
        <v>0</v>
      </c>
      <c r="L124" s="121">
        <v>0</v>
      </c>
      <c r="M124" s="131" t="str">
        <f t="shared" si="157"/>
        <v xml:space="preserve"> </v>
      </c>
      <c r="N124" s="123" t="str">
        <f>IF(M124=" "," ",IF(M124=0," ",IF(Employee!O$362="M1",AN124,AI124-0)))</f>
        <v xml:space="preserve"> </v>
      </c>
      <c r="O124" s="132" t="str">
        <f>IF(M124=" "," ",IF(M124=0," ",IF(Employee!P$355&gt;E$109,0,IF(C124="A",MNI!E16,IF(C124="B",MNI!F16,IF(C124="C",MNI!G16,IF(C124="J",MNI!H16," ")))))))</f>
        <v xml:space="preserve"> </v>
      </c>
      <c r="P124" s="123"/>
      <c r="Q124" s="238"/>
      <c r="R124" s="137" t="str">
        <f t="shared" si="158"/>
        <v xml:space="preserve"> </v>
      </c>
      <c r="S124" s="123"/>
      <c r="T124" s="124" t="str">
        <f>IF(M124=" "," ",IF(M124=0," ",MNI!I16))</f>
        <v xml:space="preserve"> </v>
      </c>
      <c r="U124" s="49"/>
      <c r="V124" s="60">
        <f>IF(Employee!H$373=E$109,Employee!D$372+SUM(M124)+0,SUM(M124)+0)</f>
        <v>0</v>
      </c>
      <c r="W124" s="60">
        <f>IF(Employee!H$373=E$109,Employee!D$373+SUM(N124)+0,SUM(N124)+0)</f>
        <v>0</v>
      </c>
      <c r="X124" s="60">
        <f t="shared" si="159"/>
        <v>0</v>
      </c>
      <c r="Y124" s="60">
        <f t="shared" si="160"/>
        <v>0</v>
      </c>
      <c r="Z124" s="60">
        <f t="shared" si="161"/>
        <v>0</v>
      </c>
      <c r="AA124" s="60">
        <f t="shared" si="162"/>
        <v>0</v>
      </c>
      <c r="AB124" s="61"/>
      <c r="AC124" s="60">
        <f t="shared" si="145"/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50"/>
        <v>0</v>
      </c>
      <c r="AG124" s="95">
        <f t="shared" si="151"/>
        <v>0</v>
      </c>
      <c r="AH124" s="95">
        <f>IF(D124="D",AF124*AH$7,IF(AF124&gt;LOOKUP(E$109,HR!A:A,HR!C:C),(AF124-LOOKUP(E$109,HR!A:A,HR!C:C))*AH$7,0))</f>
        <v>0</v>
      </c>
      <c r="AI124" s="95">
        <f t="shared" si="152"/>
        <v>0</v>
      </c>
      <c r="AJ124" s="95">
        <f>IF(E124=" ",0,IF(D124="BR",0,IF(D124="D",0,IF(D124="NT",M124,LOOKUP(D124,Free!A:A,Free!C:C)*1/12))))</f>
        <v>0</v>
      </c>
      <c r="AK124" s="95">
        <f t="shared" si="153"/>
        <v>0</v>
      </c>
      <c r="AL124" s="95">
        <f t="shared" si="154"/>
        <v>0</v>
      </c>
      <c r="AM124" s="95">
        <f>IF(D124="D",AK124*AM$7,IF(AK124&gt;LOOKUP(1,HR!A:A,HR!C:C),(AK124-LOOKUP(1,HR!A:A,HR!C:C))*AH$7,0))</f>
        <v>0</v>
      </c>
      <c r="AN124" s="95">
        <f t="shared" si="155"/>
        <v>0</v>
      </c>
      <c r="AO124" s="99"/>
      <c r="AP124" s="62"/>
      <c r="AQ124" s="95">
        <f t="shared" si="163"/>
        <v>0</v>
      </c>
      <c r="AR124" s="95">
        <f t="shared" si="164"/>
        <v>0</v>
      </c>
      <c r="AS124" s="95">
        <f t="shared" si="165"/>
        <v>0</v>
      </c>
      <c r="AT124" s="95">
        <f t="shared" si="166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8"/>
      <c r="H125" s="127">
        <v>0</v>
      </c>
      <c r="I125" s="121">
        <v>0</v>
      </c>
      <c r="J125" s="121">
        <v>0</v>
      </c>
      <c r="K125" s="122">
        <f t="shared" si="156"/>
        <v>0</v>
      </c>
      <c r="L125" s="121">
        <v>0</v>
      </c>
      <c r="M125" s="131" t="str">
        <f t="shared" si="157"/>
        <v xml:space="preserve"> </v>
      </c>
      <c r="N125" s="123" t="str">
        <f>IF(M125=" "," ",IF(M125=0," ",IF(Employee!O$388="M1",AN125,AI125-0)))</f>
        <v xml:space="preserve"> </v>
      </c>
      <c r="O125" s="132" t="str">
        <f>IF(M125=" "," ",IF(M125=0," ",IF(Employee!P$381&gt;E$109,0,IF(C125="A",MNI!E17,IF(C125="B",MNI!F17,IF(C125="C",MNI!G17,IF(C125="J",MNI!H17," ")))))))</f>
        <v xml:space="preserve"> </v>
      </c>
      <c r="P125" s="123"/>
      <c r="Q125" s="238"/>
      <c r="R125" s="137" t="str">
        <f t="shared" si="158"/>
        <v xml:space="preserve"> </v>
      </c>
      <c r="S125" s="123"/>
      <c r="T125" s="124" t="str">
        <f>IF(M125=" "," ",IF(M125=0," ",MNI!I17))</f>
        <v xml:space="preserve"> </v>
      </c>
      <c r="U125" s="49"/>
      <c r="V125" s="60">
        <f>IF(Employee!H$399=E$109,Employee!D$398+SUM(M125)+0,SUM(M125)+0)</f>
        <v>0</v>
      </c>
      <c r="W125" s="60">
        <f>IF(Employee!H$399=E$109,Employee!D$399+SUM(N125)+0,SUM(N125)+0)</f>
        <v>0</v>
      </c>
      <c r="X125" s="60">
        <f t="shared" si="159"/>
        <v>0</v>
      </c>
      <c r="Y125" s="60">
        <f t="shared" si="160"/>
        <v>0</v>
      </c>
      <c r="Z125" s="60">
        <f t="shared" si="161"/>
        <v>0</v>
      </c>
      <c r="AA125" s="60">
        <f t="shared" si="162"/>
        <v>0</v>
      </c>
      <c r="AB125" s="61"/>
      <c r="AC125" s="60">
        <f t="shared" si="145"/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50"/>
        <v>0</v>
      </c>
      <c r="AG125" s="95">
        <f t="shared" si="151"/>
        <v>0</v>
      </c>
      <c r="AH125" s="95">
        <f>IF(D125="D",AF125*AH$7,IF(AF125&gt;LOOKUP(E$109,HR!A:A,HR!C:C),(AF125-LOOKUP(E$109,HR!A:A,HR!C:C))*AH$7,0))</f>
        <v>0</v>
      </c>
      <c r="AI125" s="95">
        <f t="shared" si="152"/>
        <v>0</v>
      </c>
      <c r="AJ125" s="95">
        <f>IF(E125=" ",0,IF(D125="BR",0,IF(D125="D",0,IF(D125="NT",M125,LOOKUP(D125,Free!A:A,Free!C:C)*1/12))))</f>
        <v>0</v>
      </c>
      <c r="AK125" s="95">
        <f t="shared" si="153"/>
        <v>0</v>
      </c>
      <c r="AL125" s="95">
        <f t="shared" si="154"/>
        <v>0</v>
      </c>
      <c r="AM125" s="95">
        <f>IF(D125="D",AK125*AM$7,IF(AK125&gt;LOOKUP(1,HR!A:A,HR!C:C),(AK125-LOOKUP(1,HR!A:A,HR!C:C))*AH$7,0))</f>
        <v>0</v>
      </c>
      <c r="AN125" s="95">
        <f t="shared" si="155"/>
        <v>0</v>
      </c>
      <c r="AO125" s="99"/>
      <c r="AP125" s="62"/>
      <c r="AQ125" s="95">
        <f t="shared" si="163"/>
        <v>0</v>
      </c>
      <c r="AR125" s="95">
        <f t="shared" si="164"/>
        <v>0</v>
      </c>
      <c r="AS125" s="95">
        <f t="shared" si="165"/>
        <v>0</v>
      </c>
      <c r="AT125" s="95">
        <f t="shared" si="166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8"/>
      <c r="H126" s="127">
        <v>0</v>
      </c>
      <c r="I126" s="121">
        <v>0</v>
      </c>
      <c r="J126" s="121">
        <v>0</v>
      </c>
      <c r="K126" s="122">
        <f t="shared" si="156"/>
        <v>0</v>
      </c>
      <c r="L126" s="121">
        <v>0</v>
      </c>
      <c r="M126" s="131" t="str">
        <f t="shared" si="157"/>
        <v xml:space="preserve"> </v>
      </c>
      <c r="N126" s="123" t="str">
        <f>IF(M126=" "," ",IF(M126=0," ",IF(Employee!O$414="M1",AN126,AI126-0)))</f>
        <v xml:space="preserve"> </v>
      </c>
      <c r="O126" s="132" t="str">
        <f>IF(M126=" "," ",IF(M126=0," ",IF(Employee!P$407&gt;E$109,0,IF(C126="A",MNI!E18,IF(C126="B",MNI!F18,IF(C126="C",MNI!G18,IF(C126="J",MNI!H18," ")))))))</f>
        <v xml:space="preserve"> </v>
      </c>
      <c r="P126" s="123"/>
      <c r="Q126" s="238"/>
      <c r="R126" s="137" t="str">
        <f t="shared" si="158"/>
        <v xml:space="preserve"> </v>
      </c>
      <c r="S126" s="123"/>
      <c r="T126" s="124" t="str">
        <f>IF(M126=" "," ",IF(M126=0," ",MNI!I18))</f>
        <v xml:space="preserve"> </v>
      </c>
      <c r="U126" s="49"/>
      <c r="V126" s="60">
        <f>IF(Employee!H$425=E$109,Employee!D$424+SUM(M126)+0,SUM(M126)+0)</f>
        <v>0</v>
      </c>
      <c r="W126" s="60">
        <f>IF(Employee!H$425=E$109,Employee!D$425+SUM(N126)+0,SUM(N126)+0)</f>
        <v>0</v>
      </c>
      <c r="X126" s="60">
        <f t="shared" si="159"/>
        <v>0</v>
      </c>
      <c r="Y126" s="60">
        <f t="shared" si="160"/>
        <v>0</v>
      </c>
      <c r="Z126" s="60">
        <f t="shared" si="161"/>
        <v>0</v>
      </c>
      <c r="AA126" s="60">
        <f t="shared" si="162"/>
        <v>0</v>
      </c>
      <c r="AB126" s="61"/>
      <c r="AC126" s="60">
        <f t="shared" si="145"/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50"/>
        <v>0</v>
      </c>
      <c r="AG126" s="95">
        <f t="shared" si="151"/>
        <v>0</v>
      </c>
      <c r="AH126" s="95">
        <f>IF(D126="D",AF126*AH$7,IF(AF126&gt;LOOKUP(E$109,HR!A:A,HR!C:C),(AF126-LOOKUP(E$109,HR!A:A,HR!C:C))*AH$7,0))</f>
        <v>0</v>
      </c>
      <c r="AI126" s="95">
        <f t="shared" si="152"/>
        <v>0</v>
      </c>
      <c r="AJ126" s="95">
        <f>IF(E126=" ",0,IF(D126="BR",0,IF(D126="D",0,IF(D126="NT",M126,LOOKUP(D126,Free!A:A,Free!C:C)*1/12))))</f>
        <v>0</v>
      </c>
      <c r="AK126" s="95">
        <f t="shared" si="153"/>
        <v>0</v>
      </c>
      <c r="AL126" s="95">
        <f t="shared" si="154"/>
        <v>0</v>
      </c>
      <c r="AM126" s="95">
        <f>IF(D126="D",AK126*AM$7,IF(AK126&gt;LOOKUP(1,HR!A:A,HR!C:C),(AK126-LOOKUP(1,HR!A:A,HR!C:C))*AH$7,0))</f>
        <v>0</v>
      </c>
      <c r="AN126" s="95">
        <f t="shared" si="155"/>
        <v>0</v>
      </c>
      <c r="AO126" s="99"/>
      <c r="AP126" s="62"/>
      <c r="AQ126" s="95">
        <f t="shared" si="163"/>
        <v>0</v>
      </c>
      <c r="AR126" s="95">
        <f t="shared" si="164"/>
        <v>0</v>
      </c>
      <c r="AS126" s="95">
        <f t="shared" si="165"/>
        <v>0</v>
      </c>
      <c r="AT126" s="95">
        <f t="shared" si="166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8"/>
      <c r="H127" s="127">
        <v>0</v>
      </c>
      <c r="I127" s="121">
        <v>0</v>
      </c>
      <c r="J127" s="121">
        <v>0</v>
      </c>
      <c r="K127" s="122">
        <f t="shared" si="156"/>
        <v>0</v>
      </c>
      <c r="L127" s="121">
        <v>0</v>
      </c>
      <c r="M127" s="131" t="str">
        <f t="shared" si="157"/>
        <v xml:space="preserve"> </v>
      </c>
      <c r="N127" s="123" t="str">
        <f>IF(M127=" "," ",IF(M127=0," ",IF(Employee!O$440="M1",AN127,AI127-0)))</f>
        <v xml:space="preserve"> </v>
      </c>
      <c r="O127" s="132" t="str">
        <f>IF(M127=" "," ",IF(M127=0," ",IF(Employee!P$433&gt;E$109,0,IF(C127="A",MNI!E19,IF(C127="B",MNI!F19,IF(C127="C",MNI!G19,IF(C127="J",MNI!H19," ")))))))</f>
        <v xml:space="preserve"> </v>
      </c>
      <c r="P127" s="123"/>
      <c r="Q127" s="238"/>
      <c r="R127" s="137" t="str">
        <f t="shared" si="158"/>
        <v xml:space="preserve"> </v>
      </c>
      <c r="S127" s="123"/>
      <c r="T127" s="124" t="str">
        <f>IF(M127=" "," ",IF(M127=0," ",MNI!I19))</f>
        <v xml:space="preserve"> </v>
      </c>
      <c r="U127" s="49"/>
      <c r="V127" s="60">
        <f>IF(Employee!H$451=E$109,Employee!D$450+SUM(M127)+0,SUM(M127)+0)</f>
        <v>0</v>
      </c>
      <c r="W127" s="60">
        <f>IF(Employee!H$451=E$109,Employee!D$451+SUM(N127)+0,SUM(N127)+0)</f>
        <v>0</v>
      </c>
      <c r="X127" s="60">
        <f t="shared" si="159"/>
        <v>0</v>
      </c>
      <c r="Y127" s="60">
        <f t="shared" si="160"/>
        <v>0</v>
      </c>
      <c r="Z127" s="60">
        <f t="shared" si="161"/>
        <v>0</v>
      </c>
      <c r="AA127" s="60">
        <f t="shared" si="162"/>
        <v>0</v>
      </c>
      <c r="AB127" s="61"/>
      <c r="AC127" s="60">
        <f t="shared" si="145"/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50"/>
        <v>0</v>
      </c>
      <c r="AG127" s="95">
        <f t="shared" si="151"/>
        <v>0</v>
      </c>
      <c r="AH127" s="95">
        <f>IF(D127="D",AF127*AH$7,IF(AF127&gt;LOOKUP(E$109,HR!A:A,HR!C:C),(AF127-LOOKUP(E$109,HR!A:A,HR!C:C))*AH$7,0))</f>
        <v>0</v>
      </c>
      <c r="AI127" s="95">
        <f t="shared" si="152"/>
        <v>0</v>
      </c>
      <c r="AJ127" s="95">
        <f>IF(E127=" ",0,IF(D127="BR",0,IF(D127="D",0,IF(D127="NT",M127,LOOKUP(D127,Free!A:A,Free!C:C)*1/12))))</f>
        <v>0</v>
      </c>
      <c r="AK127" s="95">
        <f t="shared" si="153"/>
        <v>0</v>
      </c>
      <c r="AL127" s="95">
        <f t="shared" si="154"/>
        <v>0</v>
      </c>
      <c r="AM127" s="95">
        <f>IF(D127="D",AK127*AM$7,IF(AK127&gt;LOOKUP(1,HR!A:A,HR!C:C),(AK127-LOOKUP(1,HR!A:A,HR!C:C))*AH$7,0))</f>
        <v>0</v>
      </c>
      <c r="AN127" s="95">
        <f t="shared" si="155"/>
        <v>0</v>
      </c>
      <c r="AO127" s="99"/>
      <c r="AP127" s="62"/>
      <c r="AQ127" s="95">
        <f t="shared" si="163"/>
        <v>0</v>
      </c>
      <c r="AR127" s="95">
        <f t="shared" si="164"/>
        <v>0</v>
      </c>
      <c r="AS127" s="95">
        <f t="shared" si="165"/>
        <v>0</v>
      </c>
      <c r="AT127" s="95">
        <f t="shared" si="166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8"/>
      <c r="H128" s="127">
        <v>0</v>
      </c>
      <c r="I128" s="121">
        <v>0</v>
      </c>
      <c r="J128" s="121">
        <v>0</v>
      </c>
      <c r="K128" s="122">
        <f t="shared" si="156"/>
        <v>0</v>
      </c>
      <c r="L128" s="121">
        <v>0</v>
      </c>
      <c r="M128" s="131" t="str">
        <f t="shared" si="157"/>
        <v xml:space="preserve"> </v>
      </c>
      <c r="N128" s="123" t="str">
        <f>IF(M128=" "," ",IF(M128=0," ",IF(Employee!O$466="M1",AN128,AI128-0)))</f>
        <v xml:space="preserve"> </v>
      </c>
      <c r="O128" s="132" t="str">
        <f>IF(M128=" "," ",IF(M128=0," ",IF(Employee!P$459&gt;E$109,0,IF(C128="A",MNI!E20,IF(C128="B",MNI!F20,IF(C128="C",MNI!G20,IF(C128="J",MNI!H20," ")))))))</f>
        <v xml:space="preserve"> </v>
      </c>
      <c r="P128" s="123"/>
      <c r="Q128" s="238"/>
      <c r="R128" s="137" t="str">
        <f t="shared" si="158"/>
        <v xml:space="preserve"> </v>
      </c>
      <c r="S128" s="123"/>
      <c r="T128" s="124" t="str">
        <f>IF(M128=" "," ",IF(M128=0," ",MNI!I20))</f>
        <v xml:space="preserve"> </v>
      </c>
      <c r="U128" s="49"/>
      <c r="V128" s="60">
        <f>IF(Employee!H$477=E$109,Employee!D$476+SUM(M128)+0,SUM(M128)+0)</f>
        <v>0</v>
      </c>
      <c r="W128" s="60">
        <f>IF(Employee!H$477=E$109,Employee!D$477+SUM(N128)+0,SUM(N128)+0)</f>
        <v>0</v>
      </c>
      <c r="X128" s="60">
        <f t="shared" si="159"/>
        <v>0</v>
      </c>
      <c r="Y128" s="60">
        <f t="shared" si="160"/>
        <v>0</v>
      </c>
      <c r="Z128" s="60">
        <f t="shared" si="161"/>
        <v>0</v>
      </c>
      <c r="AA128" s="60">
        <f t="shared" si="162"/>
        <v>0</v>
      </c>
      <c r="AB128" s="61"/>
      <c r="AC128" s="60">
        <f t="shared" si="145"/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50"/>
        <v>0</v>
      </c>
      <c r="AG128" s="95">
        <f t="shared" si="151"/>
        <v>0</v>
      </c>
      <c r="AH128" s="95">
        <f>IF(D128="D",AF128*AH$7,IF(AF128&gt;LOOKUP(E$109,HR!A:A,HR!C:C),(AF128-LOOKUP(E$109,HR!A:A,HR!C:C))*AH$7,0))</f>
        <v>0</v>
      </c>
      <c r="AI128" s="95">
        <f t="shared" si="152"/>
        <v>0</v>
      </c>
      <c r="AJ128" s="95">
        <f>IF(E128=" ",0,IF(D128="BR",0,IF(D128="D",0,IF(D128="NT",M128,LOOKUP(D128,Free!A:A,Free!C:C)*1/12))))</f>
        <v>0</v>
      </c>
      <c r="AK128" s="95">
        <f t="shared" si="153"/>
        <v>0</v>
      </c>
      <c r="AL128" s="95">
        <f t="shared" si="154"/>
        <v>0</v>
      </c>
      <c r="AM128" s="95">
        <f>IF(D128="D",AK128*AM$7,IF(AK128&gt;LOOKUP(1,HR!A:A,HR!C:C),(AK128-LOOKUP(1,HR!A:A,HR!C:C))*AH$7,0))</f>
        <v>0</v>
      </c>
      <c r="AN128" s="95">
        <f t="shared" si="155"/>
        <v>0</v>
      </c>
      <c r="AO128" s="99"/>
      <c r="AP128" s="62"/>
      <c r="AQ128" s="95">
        <f t="shared" si="163"/>
        <v>0</v>
      </c>
      <c r="AR128" s="95">
        <f t="shared" si="164"/>
        <v>0</v>
      </c>
      <c r="AS128" s="95">
        <f t="shared" si="165"/>
        <v>0</v>
      </c>
      <c r="AT128" s="95">
        <f t="shared" si="166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8"/>
      <c r="H129" s="127">
        <v>0</v>
      </c>
      <c r="I129" s="121">
        <v>0</v>
      </c>
      <c r="J129" s="121">
        <v>0</v>
      </c>
      <c r="K129" s="122">
        <f t="shared" si="156"/>
        <v>0</v>
      </c>
      <c r="L129" s="121">
        <v>0</v>
      </c>
      <c r="M129" s="131" t="str">
        <f t="shared" si="157"/>
        <v xml:space="preserve"> </v>
      </c>
      <c r="N129" s="123" t="str">
        <f>IF(M129=" "," ",IF(M129=0," ",IF(Employee!O$492="M1",AN129,AI129-0)))</f>
        <v xml:space="preserve"> </v>
      </c>
      <c r="O129" s="132" t="str">
        <f>IF(M129=" "," ",IF(M129=0," ",IF(Employee!P$485&gt;E$109,0,IF(C129="A",MNI!E21,IF(C129="B",MNI!F21,IF(C129="C",MNI!G21,IF(C129="J",MNI!H21," ")))))))</f>
        <v xml:space="preserve"> </v>
      </c>
      <c r="P129" s="123"/>
      <c r="Q129" s="238"/>
      <c r="R129" s="137" t="str">
        <f t="shared" si="158"/>
        <v xml:space="preserve"> </v>
      </c>
      <c r="S129" s="123"/>
      <c r="T129" s="124" t="str">
        <f>IF(M129=" "," ",IF(M129=0," ",MNI!I21))</f>
        <v xml:space="preserve"> </v>
      </c>
      <c r="U129" s="49"/>
      <c r="V129" s="60">
        <f>IF(Employee!H$503=E$109,Employee!D$502+SUM(M129)+0,SUM(M129)+0)</f>
        <v>0</v>
      </c>
      <c r="W129" s="60">
        <f>IF(Employee!H$503=E$109,Employee!D$503+SUM(N129)+0,SUM(N129)+0)</f>
        <v>0</v>
      </c>
      <c r="X129" s="60">
        <f t="shared" si="159"/>
        <v>0</v>
      </c>
      <c r="Y129" s="60">
        <f t="shared" si="160"/>
        <v>0</v>
      </c>
      <c r="Z129" s="60">
        <f t="shared" si="161"/>
        <v>0</v>
      </c>
      <c r="AA129" s="60">
        <f t="shared" si="162"/>
        <v>0</v>
      </c>
      <c r="AB129" s="61"/>
      <c r="AC129" s="60">
        <f t="shared" si="145"/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50"/>
        <v>0</v>
      </c>
      <c r="AG129" s="95">
        <f t="shared" si="151"/>
        <v>0</v>
      </c>
      <c r="AH129" s="95">
        <f>IF(D129="D",AF129*AH$7,IF(AF129&gt;LOOKUP(E$109,HR!A:A,HR!C:C),(AF129-LOOKUP(E$109,HR!A:A,HR!C:C))*AH$7,0))</f>
        <v>0</v>
      </c>
      <c r="AI129" s="95">
        <f t="shared" si="152"/>
        <v>0</v>
      </c>
      <c r="AJ129" s="95">
        <f>IF(E129=" ",0,IF(D129="BR",0,IF(D129="D",0,IF(D129="NT",M129,LOOKUP(D129,Free!A:A,Free!C:C)*1/12))))</f>
        <v>0</v>
      </c>
      <c r="AK129" s="95">
        <f t="shared" si="153"/>
        <v>0</v>
      </c>
      <c r="AL129" s="95">
        <f t="shared" si="154"/>
        <v>0</v>
      </c>
      <c r="AM129" s="95">
        <f>IF(D129="D",AK129*AM$7,IF(AK129&gt;LOOKUP(1,HR!A:A,HR!C:C),(AK129-LOOKUP(1,HR!A:A,HR!C:C))*AH$7,0))</f>
        <v>0</v>
      </c>
      <c r="AN129" s="95">
        <f t="shared" si="155"/>
        <v>0</v>
      </c>
      <c r="AO129" s="99"/>
      <c r="AP129" s="62"/>
      <c r="AQ129" s="95">
        <f t="shared" si="163"/>
        <v>0</v>
      </c>
      <c r="AR129" s="95">
        <f t="shared" si="164"/>
        <v>0</v>
      </c>
      <c r="AS129" s="95">
        <f t="shared" si="165"/>
        <v>0</v>
      </c>
      <c r="AT129" s="95">
        <f t="shared" si="166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8"/>
      <c r="H130" s="146">
        <v>0</v>
      </c>
      <c r="I130" s="147">
        <v>0</v>
      </c>
      <c r="J130" s="147">
        <v>0</v>
      </c>
      <c r="K130" s="148">
        <f t="shared" si="156"/>
        <v>0</v>
      </c>
      <c r="L130" s="147">
        <v>0</v>
      </c>
      <c r="M130" s="133" t="str">
        <f t="shared" si="157"/>
        <v xml:space="preserve"> </v>
      </c>
      <c r="N130" s="123" t="str">
        <f>IF(M130=" "," ",IF(M130=0," ",IF(Employee!O$518="M1",AN130,AI130-0)))</f>
        <v xml:space="preserve"> </v>
      </c>
      <c r="O130" s="132" t="str">
        <f>IF(M130=" "," ",IF(M130=0," ",IF(Employee!P$511&gt;E$109,0,IF(C130="A",MNI!E22,IF(C130="B",MNI!F22,IF(C130="C",MNI!G22,IF(C130="J",MNI!H22," ")))))))</f>
        <v xml:space="preserve"> </v>
      </c>
      <c r="P130" s="123"/>
      <c r="Q130" s="238"/>
      <c r="R130" s="137" t="str">
        <f t="shared" si="158"/>
        <v xml:space="preserve"> </v>
      </c>
      <c r="S130" s="123"/>
      <c r="T130" s="124" t="str">
        <f>IF(M130=" "," ",IF(M130=0," ",MNI!I22))</f>
        <v xml:space="preserve"> </v>
      </c>
      <c r="U130" s="49"/>
      <c r="V130" s="60">
        <f>IF(Employee!H$529=E$109,Employee!D$528+SUM(M130)+0,SUM(M130)+0)</f>
        <v>0</v>
      </c>
      <c r="W130" s="60">
        <f>IF(Employee!H$529=E$109,Employee!D$529+SUM(N130)+0,SUM(N130)+0)</f>
        <v>0</v>
      </c>
      <c r="X130" s="60">
        <f t="shared" si="159"/>
        <v>0</v>
      </c>
      <c r="Y130" s="60">
        <f t="shared" si="160"/>
        <v>0</v>
      </c>
      <c r="Z130" s="60">
        <f t="shared" si="161"/>
        <v>0</v>
      </c>
      <c r="AA130" s="60">
        <f t="shared" si="162"/>
        <v>0</v>
      </c>
      <c r="AB130" s="61"/>
      <c r="AC130" s="60">
        <f t="shared" si="145"/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50"/>
        <v>0</v>
      </c>
      <c r="AG130" s="95">
        <f t="shared" si="151"/>
        <v>0</v>
      </c>
      <c r="AH130" s="95">
        <f>IF(D130="D",AF130*AH$7,IF(AF130&gt;LOOKUP(E$109,HR!A:A,HR!C:C),(AF130-LOOKUP(E$109,HR!A:A,HR!C:C))*AH$7,0))</f>
        <v>0</v>
      </c>
      <c r="AI130" s="95">
        <f t="shared" si="152"/>
        <v>0</v>
      </c>
      <c r="AJ130" s="95">
        <f>IF(E130=" ",0,IF(D130="BR",0,IF(D130="D",0,IF(D130="NT",M130,LOOKUP(D130,Free!A:A,Free!C:C)*1/12))))</f>
        <v>0</v>
      </c>
      <c r="AK130" s="95">
        <f t="shared" si="153"/>
        <v>0</v>
      </c>
      <c r="AL130" s="95">
        <f t="shared" si="154"/>
        <v>0</v>
      </c>
      <c r="AM130" s="95">
        <f>IF(D130="D",AK130*AM$7,IF(AK130&gt;LOOKUP(1,HR!A:A,HR!C:C),(AK130-LOOKUP(1,HR!A:A,HR!C:C))*AH$7,0))</f>
        <v>0</v>
      </c>
      <c r="AN130" s="95">
        <f t="shared" si="155"/>
        <v>0</v>
      </c>
      <c r="AO130" s="99"/>
      <c r="AP130" s="62"/>
      <c r="AQ130" s="95">
        <f t="shared" si="163"/>
        <v>0</v>
      </c>
      <c r="AR130" s="95">
        <f t="shared" si="164"/>
        <v>0</v>
      </c>
      <c r="AS130" s="95">
        <f t="shared" si="165"/>
        <v>0</v>
      </c>
      <c r="AT130" s="95">
        <f t="shared" si="166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67">SUM(M111:M130)</f>
        <v>0</v>
      </c>
      <c r="N131" s="165">
        <f t="shared" si="167"/>
        <v>0</v>
      </c>
      <c r="O131" s="165">
        <f t="shared" si="167"/>
        <v>0</v>
      </c>
      <c r="P131" s="165">
        <f t="shared" si="167"/>
        <v>0</v>
      </c>
      <c r="Q131" s="165">
        <f t="shared" si="167"/>
        <v>0</v>
      </c>
      <c r="R131" s="165">
        <f t="shared" si="167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ht="12.75" customHeight="1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ht="12.75" customHeight="1" x14ac:dyDescent="0.2">
      <c r="F135" s="259" t="str">
        <f>IF(B111="D",Employee!D15," ")</f>
        <v xml:space="preserve"> </v>
      </c>
      <c r="M135" s="268" t="str">
        <f t="shared" ref="M135:M154" si="168">IF(B111="D",M111," ")</f>
        <v xml:space="preserve"> </v>
      </c>
      <c r="N135" s="269" t="str">
        <f t="shared" ref="N135:N154" si="169">IF(B111="D",N111," ")</f>
        <v xml:space="preserve"> </v>
      </c>
      <c r="O135" s="269" t="str">
        <f t="shared" ref="O135:O154" si="170">IF(B111="D",O111," ")</f>
        <v xml:space="preserve"> </v>
      </c>
      <c r="P135" s="269" t="str">
        <f t="shared" ref="P135:P154" si="171">IF(B111="D",P111," ")</f>
        <v xml:space="preserve"> </v>
      </c>
      <c r="Q135" s="269" t="str">
        <f t="shared" ref="Q135:Q154" si="172">IF(B111="D",Q111," ")</f>
        <v xml:space="preserve"> </v>
      </c>
      <c r="R135" s="262" t="str">
        <f t="shared" ref="R135:R154" si="173">IF(B111="D",R111," ")</f>
        <v xml:space="preserve"> </v>
      </c>
      <c r="S135" s="256"/>
      <c r="T135" s="259" t="str">
        <f t="shared" ref="T135:T154" si="174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68"/>
        <v xml:space="preserve"> </v>
      </c>
      <c r="N136" s="266" t="str">
        <f t="shared" si="169"/>
        <v xml:space="preserve"> </v>
      </c>
      <c r="O136" s="266" t="str">
        <f t="shared" si="170"/>
        <v xml:space="preserve"> </v>
      </c>
      <c r="P136" s="266" t="str">
        <f t="shared" si="171"/>
        <v xml:space="preserve"> </v>
      </c>
      <c r="Q136" s="266" t="str">
        <f t="shared" si="172"/>
        <v xml:space="preserve"> </v>
      </c>
      <c r="R136" s="263" t="str">
        <f t="shared" si="173"/>
        <v xml:space="preserve"> </v>
      </c>
      <c r="S136" s="256"/>
      <c r="T136" s="260" t="str">
        <f t="shared" si="174"/>
        <v xml:space="preserve"> </v>
      </c>
    </row>
    <row r="137" spans="1:47" ht="12.75" customHeight="1" x14ac:dyDescent="0.2">
      <c r="F137" s="260" t="str">
        <f>IF(B113="D",Employee!D67," ")</f>
        <v xml:space="preserve"> </v>
      </c>
      <c r="M137" s="270" t="str">
        <f t="shared" si="168"/>
        <v xml:space="preserve"> </v>
      </c>
      <c r="N137" s="266" t="str">
        <f t="shared" si="169"/>
        <v xml:space="preserve"> </v>
      </c>
      <c r="O137" s="266" t="str">
        <f t="shared" si="170"/>
        <v xml:space="preserve"> </v>
      </c>
      <c r="P137" s="266" t="str">
        <f t="shared" si="171"/>
        <v xml:space="preserve"> </v>
      </c>
      <c r="Q137" s="266" t="str">
        <f t="shared" si="172"/>
        <v xml:space="preserve"> </v>
      </c>
      <c r="R137" s="263" t="str">
        <f t="shared" si="173"/>
        <v xml:space="preserve"> </v>
      </c>
      <c r="S137" s="256"/>
      <c r="T137" s="260" t="str">
        <f t="shared" si="174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68"/>
        <v xml:space="preserve"> </v>
      </c>
      <c r="N138" s="266" t="str">
        <f t="shared" si="169"/>
        <v xml:space="preserve"> </v>
      </c>
      <c r="O138" s="266" t="str">
        <f t="shared" si="170"/>
        <v xml:space="preserve"> </v>
      </c>
      <c r="P138" s="266" t="str">
        <f t="shared" si="171"/>
        <v xml:space="preserve"> </v>
      </c>
      <c r="Q138" s="266" t="str">
        <f t="shared" si="172"/>
        <v xml:space="preserve"> </v>
      </c>
      <c r="R138" s="263" t="str">
        <f t="shared" si="173"/>
        <v xml:space="preserve"> </v>
      </c>
      <c r="S138" s="256"/>
      <c r="T138" s="260" t="str">
        <f t="shared" si="174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68"/>
        <v xml:space="preserve"> </v>
      </c>
      <c r="N139" s="266" t="str">
        <f t="shared" si="169"/>
        <v xml:space="preserve"> </v>
      </c>
      <c r="O139" s="266" t="str">
        <f t="shared" si="170"/>
        <v xml:space="preserve"> </v>
      </c>
      <c r="P139" s="266" t="str">
        <f t="shared" si="171"/>
        <v xml:space="preserve"> </v>
      </c>
      <c r="Q139" s="266" t="str">
        <f t="shared" si="172"/>
        <v xml:space="preserve"> </v>
      </c>
      <c r="R139" s="263" t="str">
        <f t="shared" si="173"/>
        <v xml:space="preserve"> </v>
      </c>
      <c r="S139" s="256"/>
      <c r="T139" s="260" t="str">
        <f t="shared" si="174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68"/>
        <v xml:space="preserve"> </v>
      </c>
      <c r="N140" s="266" t="str">
        <f t="shared" si="169"/>
        <v xml:space="preserve"> </v>
      </c>
      <c r="O140" s="266" t="str">
        <f t="shared" si="170"/>
        <v xml:space="preserve"> </v>
      </c>
      <c r="P140" s="266" t="str">
        <f t="shared" si="171"/>
        <v xml:space="preserve"> </v>
      </c>
      <c r="Q140" s="266" t="str">
        <f t="shared" si="172"/>
        <v xml:space="preserve"> </v>
      </c>
      <c r="R140" s="263" t="str">
        <f t="shared" si="173"/>
        <v xml:space="preserve"> </v>
      </c>
      <c r="S140" s="256"/>
      <c r="T140" s="260" t="str">
        <f t="shared" si="174"/>
        <v xml:space="preserve"> </v>
      </c>
      <c r="AL140" s="385" t="s">
        <v>114</v>
      </c>
      <c r="AM140" s="386"/>
      <c r="AN140" s="387"/>
      <c r="AQ140" s="214">
        <f>AQ135</f>
        <v>0</v>
      </c>
      <c r="AR140" s="214">
        <f>AR135</f>
        <v>0</v>
      </c>
      <c r="AS140" s="214">
        <f>AS135</f>
        <v>0</v>
      </c>
      <c r="AT140" s="214">
        <f>AT135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68"/>
        <v xml:space="preserve"> </v>
      </c>
      <c r="N141" s="266" t="str">
        <f t="shared" si="169"/>
        <v xml:space="preserve"> </v>
      </c>
      <c r="O141" s="266" t="str">
        <f t="shared" si="170"/>
        <v xml:space="preserve"> </v>
      </c>
      <c r="P141" s="266" t="str">
        <f t="shared" si="171"/>
        <v xml:space="preserve"> </v>
      </c>
      <c r="Q141" s="266" t="str">
        <f t="shared" si="172"/>
        <v xml:space="preserve"> </v>
      </c>
      <c r="R141" s="263" t="str">
        <f t="shared" si="173"/>
        <v xml:space="preserve"> </v>
      </c>
      <c r="S141" s="256"/>
      <c r="T141" s="260" t="str">
        <f t="shared" si="174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68"/>
        <v xml:space="preserve"> </v>
      </c>
      <c r="N142" s="266" t="str">
        <f t="shared" si="169"/>
        <v xml:space="preserve"> </v>
      </c>
      <c r="O142" s="266" t="str">
        <f t="shared" si="170"/>
        <v xml:space="preserve"> </v>
      </c>
      <c r="P142" s="266" t="str">
        <f t="shared" si="171"/>
        <v xml:space="preserve"> </v>
      </c>
      <c r="Q142" s="266" t="str">
        <f t="shared" si="172"/>
        <v xml:space="preserve"> </v>
      </c>
      <c r="R142" s="263" t="str">
        <f t="shared" si="173"/>
        <v xml:space="preserve"> </v>
      </c>
      <c r="S142" s="256"/>
      <c r="T142" s="260" t="str">
        <f t="shared" si="174"/>
        <v xml:space="preserve"> </v>
      </c>
      <c r="AL142" s="385" t="s">
        <v>115</v>
      </c>
      <c r="AM142" s="386"/>
      <c r="AN142" s="387"/>
      <c r="AQ142" s="221"/>
      <c r="AR142" s="214">
        <f>AR137</f>
        <v>0</v>
      </c>
      <c r="AS142" s="214">
        <f>AS137</f>
        <v>0</v>
      </c>
      <c r="AT142" s="214">
        <f>AT137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68"/>
        <v xml:space="preserve"> </v>
      </c>
      <c r="N143" s="266" t="str">
        <f t="shared" si="169"/>
        <v xml:space="preserve"> </v>
      </c>
      <c r="O143" s="266" t="str">
        <f t="shared" si="170"/>
        <v xml:space="preserve"> </v>
      </c>
      <c r="P143" s="266" t="str">
        <f t="shared" si="171"/>
        <v xml:space="preserve"> </v>
      </c>
      <c r="Q143" s="266" t="str">
        <f t="shared" si="172"/>
        <v xml:space="preserve"> </v>
      </c>
      <c r="R143" s="263" t="str">
        <f t="shared" si="173"/>
        <v xml:space="preserve"> </v>
      </c>
      <c r="S143" s="256"/>
      <c r="T143" s="260" t="str">
        <f t="shared" si="174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68"/>
        <v xml:space="preserve"> </v>
      </c>
      <c r="N144" s="266" t="str">
        <f t="shared" si="169"/>
        <v xml:space="preserve"> </v>
      </c>
      <c r="O144" s="266" t="str">
        <f t="shared" si="170"/>
        <v xml:space="preserve"> </v>
      </c>
      <c r="P144" s="266" t="str">
        <f t="shared" si="171"/>
        <v xml:space="preserve"> </v>
      </c>
      <c r="Q144" s="266" t="str">
        <f t="shared" si="172"/>
        <v xml:space="preserve"> </v>
      </c>
      <c r="R144" s="263" t="str">
        <f t="shared" si="173"/>
        <v xml:space="preserve"> </v>
      </c>
      <c r="S144" s="256"/>
      <c r="T144" s="260" t="str">
        <f t="shared" si="174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68"/>
        <v xml:space="preserve"> </v>
      </c>
      <c r="N145" s="266" t="str">
        <f t="shared" si="169"/>
        <v xml:space="preserve"> </v>
      </c>
      <c r="O145" s="266" t="str">
        <f t="shared" si="170"/>
        <v xml:space="preserve"> </v>
      </c>
      <c r="P145" s="266" t="str">
        <f t="shared" si="171"/>
        <v xml:space="preserve"> </v>
      </c>
      <c r="Q145" s="266" t="str">
        <f t="shared" si="172"/>
        <v xml:space="preserve"> </v>
      </c>
      <c r="R145" s="263" t="str">
        <f t="shared" si="173"/>
        <v xml:space="preserve"> </v>
      </c>
      <c r="S145" s="256"/>
      <c r="T145" s="260" t="str">
        <f t="shared" si="174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68"/>
        <v xml:space="preserve"> </v>
      </c>
      <c r="N146" s="266" t="str">
        <f t="shared" si="169"/>
        <v xml:space="preserve"> </v>
      </c>
      <c r="O146" s="266" t="str">
        <f t="shared" si="170"/>
        <v xml:space="preserve"> </v>
      </c>
      <c r="P146" s="266" t="str">
        <f t="shared" si="171"/>
        <v xml:space="preserve"> </v>
      </c>
      <c r="Q146" s="266" t="str">
        <f t="shared" si="172"/>
        <v xml:space="preserve"> </v>
      </c>
      <c r="R146" s="263" t="str">
        <f t="shared" si="173"/>
        <v xml:space="preserve"> </v>
      </c>
      <c r="S146" s="256"/>
      <c r="T146" s="260" t="str">
        <f t="shared" si="174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68"/>
        <v xml:space="preserve"> </v>
      </c>
      <c r="N147" s="266" t="str">
        <f t="shared" si="169"/>
        <v xml:space="preserve"> </v>
      </c>
      <c r="O147" s="266" t="str">
        <f t="shared" si="170"/>
        <v xml:space="preserve"> </v>
      </c>
      <c r="P147" s="266" t="str">
        <f t="shared" si="171"/>
        <v xml:space="preserve"> </v>
      </c>
      <c r="Q147" s="266" t="str">
        <f t="shared" si="172"/>
        <v xml:space="preserve"> </v>
      </c>
      <c r="R147" s="263" t="str">
        <f t="shared" si="173"/>
        <v xml:space="preserve"> </v>
      </c>
      <c r="S147" s="256"/>
      <c r="T147" s="260" t="str">
        <f t="shared" si="174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68"/>
        <v xml:space="preserve"> </v>
      </c>
      <c r="N148" s="266" t="str">
        <f t="shared" si="169"/>
        <v xml:space="preserve"> </v>
      </c>
      <c r="O148" s="266" t="str">
        <f t="shared" si="170"/>
        <v xml:space="preserve"> </v>
      </c>
      <c r="P148" s="266" t="str">
        <f t="shared" si="171"/>
        <v xml:space="preserve"> </v>
      </c>
      <c r="Q148" s="266" t="str">
        <f t="shared" si="172"/>
        <v xml:space="preserve"> </v>
      </c>
      <c r="R148" s="263" t="str">
        <f t="shared" si="173"/>
        <v xml:space="preserve"> </v>
      </c>
      <c r="S148" s="256"/>
      <c r="T148" s="260" t="str">
        <f t="shared" si="174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68"/>
        <v xml:space="preserve"> </v>
      </c>
      <c r="N149" s="266" t="str">
        <f t="shared" si="169"/>
        <v xml:space="preserve"> </v>
      </c>
      <c r="O149" s="266" t="str">
        <f t="shared" si="170"/>
        <v xml:space="preserve"> </v>
      </c>
      <c r="P149" s="266" t="str">
        <f t="shared" si="171"/>
        <v xml:space="preserve"> </v>
      </c>
      <c r="Q149" s="266" t="str">
        <f t="shared" si="172"/>
        <v xml:space="preserve"> </v>
      </c>
      <c r="R149" s="263" t="str">
        <f t="shared" si="173"/>
        <v xml:space="preserve"> </v>
      </c>
      <c r="S149" s="256"/>
      <c r="T149" s="260" t="str">
        <f t="shared" si="174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68"/>
        <v xml:space="preserve"> </v>
      </c>
      <c r="N150" s="266" t="str">
        <f t="shared" si="169"/>
        <v xml:space="preserve"> </v>
      </c>
      <c r="O150" s="266" t="str">
        <f t="shared" si="170"/>
        <v xml:space="preserve"> </v>
      </c>
      <c r="P150" s="266" t="str">
        <f t="shared" si="171"/>
        <v xml:space="preserve"> </v>
      </c>
      <c r="Q150" s="266" t="str">
        <f t="shared" si="172"/>
        <v xml:space="preserve"> </v>
      </c>
      <c r="R150" s="263" t="str">
        <f t="shared" si="173"/>
        <v xml:space="preserve"> </v>
      </c>
      <c r="S150" s="256"/>
      <c r="T150" s="260" t="str">
        <f t="shared" si="174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68"/>
        <v xml:space="preserve"> </v>
      </c>
      <c r="N151" s="266" t="str">
        <f t="shared" si="169"/>
        <v xml:space="preserve"> </v>
      </c>
      <c r="O151" s="266" t="str">
        <f t="shared" si="170"/>
        <v xml:space="preserve"> </v>
      </c>
      <c r="P151" s="266" t="str">
        <f t="shared" si="171"/>
        <v xml:space="preserve"> </v>
      </c>
      <c r="Q151" s="266" t="str">
        <f t="shared" si="172"/>
        <v xml:space="preserve"> </v>
      </c>
      <c r="R151" s="263" t="str">
        <f t="shared" si="173"/>
        <v xml:space="preserve"> </v>
      </c>
      <c r="S151" s="256"/>
      <c r="T151" s="260" t="str">
        <f t="shared" si="174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68"/>
        <v xml:space="preserve"> </v>
      </c>
      <c r="N152" s="266" t="str">
        <f t="shared" si="169"/>
        <v xml:space="preserve"> </v>
      </c>
      <c r="O152" s="266" t="str">
        <f t="shared" si="170"/>
        <v xml:space="preserve"> </v>
      </c>
      <c r="P152" s="266" t="str">
        <f t="shared" si="171"/>
        <v xml:space="preserve"> </v>
      </c>
      <c r="Q152" s="266" t="str">
        <f t="shared" si="172"/>
        <v xml:space="preserve"> </v>
      </c>
      <c r="R152" s="263" t="str">
        <f t="shared" si="173"/>
        <v xml:space="preserve"> </v>
      </c>
      <c r="S152" s="256"/>
      <c r="T152" s="260" t="str">
        <f t="shared" si="174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68"/>
        <v xml:space="preserve"> </v>
      </c>
      <c r="N153" s="266" t="str">
        <f t="shared" si="169"/>
        <v xml:space="preserve"> </v>
      </c>
      <c r="O153" s="266" t="str">
        <f t="shared" si="170"/>
        <v xml:space="preserve"> </v>
      </c>
      <c r="P153" s="266" t="str">
        <f t="shared" si="171"/>
        <v xml:space="preserve"> </v>
      </c>
      <c r="Q153" s="266" t="str">
        <f t="shared" si="172"/>
        <v xml:space="preserve"> </v>
      </c>
      <c r="R153" s="263" t="str">
        <f t="shared" si="173"/>
        <v xml:space="preserve"> </v>
      </c>
      <c r="S153" s="256"/>
      <c r="T153" s="260" t="str">
        <f t="shared" si="174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68"/>
        <v xml:space="preserve"> </v>
      </c>
      <c r="N154" s="272" t="str">
        <f t="shared" si="169"/>
        <v xml:space="preserve"> </v>
      </c>
      <c r="O154" s="272" t="str">
        <f t="shared" si="170"/>
        <v xml:space="preserve"> </v>
      </c>
      <c r="P154" s="272" t="str">
        <f t="shared" si="171"/>
        <v xml:space="preserve"> </v>
      </c>
      <c r="Q154" s="272" t="str">
        <f t="shared" si="172"/>
        <v xml:space="preserve"> </v>
      </c>
      <c r="R154" s="264" t="str">
        <f t="shared" si="173"/>
        <v xml:space="preserve"> </v>
      </c>
      <c r="S154" s="256"/>
      <c r="T154" s="261" t="str">
        <f t="shared" si="174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R3:R6"/>
    <mergeCell ref="W3:W6"/>
    <mergeCell ref="O33:Q33"/>
    <mergeCell ref="O109:R109"/>
    <mergeCell ref="K3:K6"/>
    <mergeCell ref="Q3:Q6"/>
    <mergeCell ref="B7:T7"/>
    <mergeCell ref="Z3:Z6"/>
    <mergeCell ref="X3:X6"/>
    <mergeCell ref="F3:F6"/>
    <mergeCell ref="H3:H6"/>
    <mergeCell ref="V3:V6"/>
    <mergeCell ref="AE3:AE6"/>
    <mergeCell ref="AF3:AF6"/>
    <mergeCell ref="AA3:AA6"/>
    <mergeCell ref="AC3:AC6"/>
    <mergeCell ref="M134:R134"/>
    <mergeCell ref="K9:M9"/>
    <mergeCell ref="K34:M34"/>
    <mergeCell ref="T3:T6"/>
    <mergeCell ref="O8:Q8"/>
    <mergeCell ref="R8:T8"/>
    <mergeCell ref="B33:E33"/>
    <mergeCell ref="O9:R9"/>
    <mergeCell ref="R33:T33"/>
    <mergeCell ref="F31:G31"/>
    <mergeCell ref="H9:J9"/>
    <mergeCell ref="AL3:AL6"/>
    <mergeCell ref="AI3:AI6"/>
    <mergeCell ref="Y3:Y6"/>
    <mergeCell ref="AJ3:AJ6"/>
    <mergeCell ref="AK3:AK6"/>
    <mergeCell ref="A1:A6"/>
    <mergeCell ref="L3:L6"/>
    <mergeCell ref="I3:I6"/>
    <mergeCell ref="I1:L1"/>
    <mergeCell ref="G1:H1"/>
    <mergeCell ref="B3:B6"/>
    <mergeCell ref="C3:C6"/>
    <mergeCell ref="D3:D6"/>
    <mergeCell ref="E3:E6"/>
    <mergeCell ref="J3:J6"/>
    <mergeCell ref="B58:E58"/>
    <mergeCell ref="U1:U6"/>
    <mergeCell ref="M3:M6"/>
    <mergeCell ref="N3:N6"/>
    <mergeCell ref="O3:O6"/>
    <mergeCell ref="P3:P6"/>
    <mergeCell ref="H34:J34"/>
    <mergeCell ref="B8:E8"/>
    <mergeCell ref="B9:D9"/>
    <mergeCell ref="B32:T32"/>
    <mergeCell ref="B34:D34"/>
    <mergeCell ref="O34:R34"/>
    <mergeCell ref="H59:J59"/>
    <mergeCell ref="K59:M59"/>
    <mergeCell ref="B59:D59"/>
    <mergeCell ref="O59:R59"/>
    <mergeCell ref="F56:G56"/>
    <mergeCell ref="O58:Q58"/>
    <mergeCell ref="R58:T58"/>
    <mergeCell ref="B57:T57"/>
    <mergeCell ref="F81:G81"/>
    <mergeCell ref="B83:E83"/>
    <mergeCell ref="B108:E108"/>
    <mergeCell ref="F106:G106"/>
    <mergeCell ref="B82:T82"/>
    <mergeCell ref="B107:T107"/>
    <mergeCell ref="O84:R84"/>
    <mergeCell ref="B132:T132"/>
    <mergeCell ref="F131:G131"/>
    <mergeCell ref="B84:D84"/>
    <mergeCell ref="H84:J84"/>
    <mergeCell ref="K84:M84"/>
    <mergeCell ref="H109:J109"/>
    <mergeCell ref="K109:M109"/>
    <mergeCell ref="B109:D109"/>
    <mergeCell ref="AG3:AG6"/>
    <mergeCell ref="AL142:AN142"/>
    <mergeCell ref="O83:Q83"/>
    <mergeCell ref="R83:T83"/>
    <mergeCell ref="O108:Q108"/>
    <mergeCell ref="R108:T108"/>
    <mergeCell ref="AL133:AN133"/>
    <mergeCell ref="AL135:AN135"/>
    <mergeCell ref="AL137:AN137"/>
    <mergeCell ref="AL140:AN140"/>
    <mergeCell ref="AS3:AS6"/>
    <mergeCell ref="AT3:AT6"/>
    <mergeCell ref="AN3:AN6"/>
    <mergeCell ref="AM3:AM6"/>
    <mergeCell ref="AH3:AH6"/>
    <mergeCell ref="AQ3:AQ6"/>
    <mergeCell ref="AR3:AR6"/>
    <mergeCell ref="G2:H2"/>
    <mergeCell ref="I2:L2"/>
    <mergeCell ref="B1:F2"/>
    <mergeCell ref="V1:AC2"/>
    <mergeCell ref="AE1:AN2"/>
    <mergeCell ref="AQ1:AT2"/>
  </mergeCells>
  <phoneticPr fontId="5" type="noConversion"/>
  <dataValidations count="1">
    <dataValidation type="list" allowBlank="1" showInputMessage="1" showErrorMessage="1" sqref="G111:G130 G86:G105 G36:G55 G11:G30 G6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31" max="16383" man="1"/>
    <brk id="56" max="16383" man="1"/>
    <brk id="81" max="16383" man="1"/>
    <brk id="106" max="16383" man="1"/>
    <brk id="13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3" width="8.7109375" style="253" customWidth="1"/>
    <col min="4" max="4" width="0.85546875" style="254" customWidth="1"/>
    <col min="5" max="6" width="8.85546875" style="253" customWidth="1"/>
    <col min="7" max="7" width="0.85546875" style="254" customWidth="1"/>
    <col min="8" max="9" width="8.7109375" style="253" customWidth="1"/>
    <col min="10" max="10" width="0.85546875" style="254" customWidth="1"/>
    <col min="11" max="12" width="8.7109375" style="253" customWidth="1"/>
    <col min="13" max="13" width="0.85546875" style="254" customWidth="1"/>
    <col min="14" max="15" width="8.7109375" style="253" customWidth="1"/>
    <col min="16" max="16" width="0.85546875" style="254" customWidth="1"/>
    <col min="17" max="18" width="8.7109375" style="253" customWidth="1"/>
    <col min="19" max="19" width="0.85546875" style="254" customWidth="1"/>
    <col min="20" max="21" width="8.7109375" style="253" customWidth="1"/>
    <col min="22" max="22" width="0.85546875" style="254" customWidth="1"/>
    <col min="23" max="24" width="8.7109375" style="253" customWidth="1"/>
    <col min="25" max="25" width="0.85546875" style="254" customWidth="1"/>
    <col min="26" max="27" width="8.7109375" style="253" customWidth="1"/>
    <col min="28" max="28" width="0.85546875" style="254" customWidth="1"/>
    <col min="29" max="30" width="8.7109375" style="253" customWidth="1"/>
    <col min="31" max="31" width="0.85546875" style="254" customWidth="1"/>
    <col min="32" max="33" width="8.7109375" style="253" customWidth="1"/>
    <col min="34" max="34" width="1" style="254" customWidth="1"/>
    <col min="35" max="36" width="8.7109375" style="253" customWidth="1"/>
    <col min="37" max="37" width="0.85546875" style="254" customWidth="1"/>
    <col min="38" max="39" width="8.7109375" style="253" customWidth="1"/>
    <col min="40" max="40" width="0.85546875" style="254" customWidth="1"/>
    <col min="41" max="42" width="8.7109375" style="253" customWidth="1"/>
    <col min="43" max="43" width="0.85546875" style="254" customWidth="1"/>
    <col min="44" max="45" width="8.7109375" style="253" customWidth="1"/>
    <col min="46" max="46" width="0.85546875" style="254" customWidth="1"/>
    <col min="47" max="48" width="8.7109375" style="253" customWidth="1"/>
    <col min="49" max="49" width="0.85546875" style="254" customWidth="1"/>
    <col min="50" max="51" width="8.7109375" style="253" customWidth="1"/>
    <col min="52" max="52" width="0.85546875" style="254" customWidth="1"/>
    <col min="53" max="54" width="8.7109375" style="253" customWidth="1"/>
    <col min="55" max="55" width="0.85546875" style="254" customWidth="1"/>
    <col min="56" max="57" width="8.7109375" style="253" customWidth="1"/>
    <col min="58" max="58" width="0.85546875" style="254" customWidth="1"/>
    <col min="59" max="60" width="8.7109375" style="253" customWidth="1"/>
    <col min="61" max="61" width="0.85546875" style="254" customWidth="1"/>
    <col min="62" max="16384" width="9.140625" style="254"/>
  </cols>
  <sheetData>
    <row r="1" spans="1:60" s="251" customFormat="1" ht="36.75" customHeight="1" x14ac:dyDescent="0.2">
      <c r="A1" s="252" t="s">
        <v>9</v>
      </c>
      <c r="B1" s="252" t="s">
        <v>132</v>
      </c>
      <c r="C1" s="252" t="s">
        <v>133</v>
      </c>
      <c r="E1" s="252" t="s">
        <v>134</v>
      </c>
      <c r="F1" s="252" t="s">
        <v>135</v>
      </c>
      <c r="H1" s="252" t="s">
        <v>136</v>
      </c>
      <c r="I1" s="252" t="s">
        <v>137</v>
      </c>
      <c r="K1" s="252" t="s">
        <v>138</v>
      </c>
      <c r="L1" s="252" t="s">
        <v>139</v>
      </c>
      <c r="N1" s="252" t="s">
        <v>140</v>
      </c>
      <c r="O1" s="252" t="s">
        <v>141</v>
      </c>
      <c r="Q1" s="252" t="s">
        <v>142</v>
      </c>
      <c r="R1" s="252" t="s">
        <v>143</v>
      </c>
      <c r="T1" s="252" t="s">
        <v>144</v>
      </c>
      <c r="U1" s="252" t="s">
        <v>145</v>
      </c>
      <c r="W1" s="252" t="s">
        <v>146</v>
      </c>
      <c r="X1" s="252" t="s">
        <v>147</v>
      </c>
      <c r="Z1" s="252" t="s">
        <v>148</v>
      </c>
      <c r="AA1" s="252" t="s">
        <v>149</v>
      </c>
      <c r="AC1" s="252" t="s">
        <v>150</v>
      </c>
      <c r="AD1" s="252" t="s">
        <v>151</v>
      </c>
      <c r="AF1" s="252" t="s">
        <v>152</v>
      </c>
      <c r="AG1" s="252" t="s">
        <v>153</v>
      </c>
      <c r="AI1" s="252" t="s">
        <v>154</v>
      </c>
      <c r="AJ1" s="252" t="s">
        <v>155</v>
      </c>
      <c r="AL1" s="252" t="s">
        <v>156</v>
      </c>
      <c r="AM1" s="252" t="s">
        <v>157</v>
      </c>
      <c r="AO1" s="252" t="s">
        <v>158</v>
      </c>
      <c r="AP1" s="252" t="s">
        <v>159</v>
      </c>
      <c r="AR1" s="252" t="s">
        <v>160</v>
      </c>
      <c r="AS1" s="252" t="s">
        <v>161</v>
      </c>
      <c r="AU1" s="252" t="s">
        <v>162</v>
      </c>
      <c r="AV1" s="252" t="s">
        <v>163</v>
      </c>
      <c r="AX1" s="252" t="s">
        <v>164</v>
      </c>
      <c r="AY1" s="252" t="s">
        <v>165</v>
      </c>
      <c r="BA1" s="252" t="s">
        <v>166</v>
      </c>
      <c r="BB1" s="252" t="s">
        <v>167</v>
      </c>
      <c r="BD1" s="252" t="s">
        <v>168</v>
      </c>
      <c r="BE1" s="252" t="s">
        <v>169</v>
      </c>
      <c r="BG1" s="252" t="s">
        <v>170</v>
      </c>
      <c r="BH1" s="252" t="s">
        <v>171</v>
      </c>
    </row>
    <row r="2" spans="1:60" x14ac:dyDescent="0.2">
      <c r="A2" s="253">
        <v>1</v>
      </c>
      <c r="B2" s="253">
        <f>IF(Employee!F$24&gt;A2,0,IF(Employee!F$26&lt;A2,0,IF(Employee!$S$17&lt;=A2,"C",IF(Employee!S$18&lt;=A2,"J",IF(Employee!S$19&lt;=A2,"B","A")))))</f>
        <v>0</v>
      </c>
      <c r="C2" s="253">
        <f>IF(Employee!F$24&gt;A2,0,IF(Employee!F$26&lt;A2,0,IF(Employee!$S$17&lt;=A2,"C",IF(Employee!S$18&lt;=A2,"J",IF(Employee!S$19&lt;=A2,"B","A")))))</f>
        <v>0</v>
      </c>
      <c r="E2" s="253">
        <f>IF(Employee!F$50&gt;A2,0,IF(Employee!F$52&lt;A2,0,IF(Employee!$S$43&lt;=A2,"C",IF(Employee!S$44&lt;=A2,"J",IF(Employee!S$45&lt;=A2,"B","A")))))</f>
        <v>0</v>
      </c>
      <c r="F2" s="253">
        <f>IF(Employee!F$50&gt;A2,0,IF(Employee!F$52&lt;A2,0,IF(Employee!$S$43&lt;=A2,"C",IF(Employee!S$44&lt;=A2,"J",IF(Employee!S$45&lt;=A2,"B","A")))))</f>
        <v>0</v>
      </c>
      <c r="H2" s="253">
        <f>IF(Employee!F$76&gt;A2,0,IF(Employee!F$78&lt;A2,0,IF(Employee!$S$69&lt;=A2,"C",IF(Employee!S$70&lt;=A2,"J",IF(Employee!S$71&lt;=A2,"B","A")))))</f>
        <v>0</v>
      </c>
      <c r="I2" s="253">
        <f>IF(Employee!F$76&gt;A2,0,IF(Employee!F$78&lt;A2,0,IF(Employee!$S$69&lt;=A2,"C",IF(Employee!S$70&lt;=A2,"J",IF(Employee!S$71&lt;=A2,"B","A")))))</f>
        <v>0</v>
      </c>
      <c r="K2" s="253">
        <f>IF(Employee!F$102&gt;A2,0,IF(Employee!F$104&lt;A2,0,IF(Employee!$S$95&lt;=A2,"C",IF(Employee!S$96&lt;=A2,"J",IF(Employee!S$97&lt;=A2,"B","A")))))</f>
        <v>0</v>
      </c>
      <c r="L2" s="253">
        <f>IF(Employee!F$102&gt;A2,0,IF(Employee!F$104&lt;A2,0,IF(Employee!$S$95&lt;=A2,"C",IF(Employee!S$96&lt;=A2,"J",IF(Employee!S$97&lt;=A2,"B","A")))))</f>
        <v>0</v>
      </c>
      <c r="N2" s="253">
        <f>IF(Employee!F$128&gt;A2,0,IF(Employee!F$130&lt;A2,0,IF(Employee!$S$121&lt;=A2,"C",IF(Employee!S$122&lt;=A2,"J",IF(Employee!S$123&lt;=A2,"B","A")))))</f>
        <v>0</v>
      </c>
      <c r="O2" s="253">
        <f>IF(Employee!F$128&gt;A2,0,IF(Employee!F$130&lt;A2,0,IF(Employee!$S$121&lt;=A2,"C",IF(Employee!S$122&lt;=A2,"J",IF(Employee!S$123&lt;=A2,"B","A")))))</f>
        <v>0</v>
      </c>
      <c r="Q2" s="253">
        <f>IF(Employee!F$154&gt;A2,0,IF(Employee!F$156&lt;A2,0,IF(Employee!$S$147&lt;=A2,"C",IF(Employee!S$148&lt;=A2,"J",IF(Employee!S$149&lt;=A2,"B","A")))))</f>
        <v>0</v>
      </c>
      <c r="R2" s="253">
        <f>IF(Employee!F$154&gt;A2,0,IF(Employee!F$156&lt;A2,0,IF(Employee!$S$147&lt;=A2,"C",IF(Employee!S$148&lt;=A2,"J",IF(Employee!S$149&lt;=A2,"B","A")))))</f>
        <v>0</v>
      </c>
      <c r="T2" s="253">
        <f>IF(Employee!F$180&gt;A2,0,IF(Employee!F$182&lt;A2,0,IF(Employee!$S$173&lt;=A2,"C",IF(Employee!S$174&lt;=A2,"J",IF(Employee!S$175&lt;=A2,"B","A")))))</f>
        <v>0</v>
      </c>
      <c r="U2" s="253">
        <f>IF(Employee!F$180&gt;A2,0,IF(Employee!F$182&lt;A2,0,IF(Employee!$S$173&lt;=A2,"C",IF(Employee!S$174&lt;=A2,"J",IF(Employee!S$175&lt;=A2,"B","A")))))</f>
        <v>0</v>
      </c>
      <c r="W2" s="253">
        <f>IF(Employee!F$206&gt;A2,0,IF(Employee!F$208&lt;A2,0,IF(Employee!$S$199&lt;=A2,"C",IF(Employee!S$200&lt;=A2,"J",IF(Employee!S$201&lt;=A2,"B","A")))))</f>
        <v>0</v>
      </c>
      <c r="X2" s="253">
        <f>IF(Employee!F$206&gt;A2,0,IF(Employee!F$208&lt;A2,0,IF(Employee!$S$199&lt;=A2,"C",IF(Employee!S$200&lt;=A2,"J",IF(Employee!S$201&lt;=A2,"B","A")))))</f>
        <v>0</v>
      </c>
      <c r="Z2" s="253">
        <f>IF(Employee!F$232&gt;A2,0,IF(Employee!F$234&lt;A2,0,IF(Employee!$S$225&lt;=A2,"C",IF(Employee!S$226&lt;=A2,"J",IF(Employee!S$227&lt;=A2,"B","A")))))</f>
        <v>0</v>
      </c>
      <c r="AA2" s="253">
        <f>IF(Employee!F$232&gt;A2,0,IF(Employee!F$234&lt;A2,0,IF(Employee!$S$225&lt;=A2,"C",IF(Employee!S$226&lt;=A2,"J",IF(Employee!S$227&lt;=A2,"B","A")))))</f>
        <v>0</v>
      </c>
      <c r="AC2" s="253">
        <f>IF(Employee!F$258&gt;A2,0,IF(Employee!F$260&lt;A2,0,IF(Employee!$S$251&lt;=A2,"C",IF(Employee!S$252&lt;=A2,"J",IF(Employee!S$253&lt;=A2,"B","A")))))</f>
        <v>0</v>
      </c>
      <c r="AD2" s="253">
        <f>IF(Employee!F$258&gt;A2,0,IF(Employee!F$260&lt;A2,0,IF(Employee!$S$251&lt;=A2,"C",IF(Employee!S$252&lt;=A2,"J",IF(Employee!S$253&lt;=A2,"B","A")))))</f>
        <v>0</v>
      </c>
      <c r="AF2" s="253">
        <f>IF(Employee!F$284&gt;A2,0,IF(Employee!F$286&lt;A2,0,IF(Employee!$S$277&lt;=A2,"C",IF(Employee!S$278&lt;=A2,"J",IF(Employee!S$279&lt;=A2,"B","A")))))</f>
        <v>0</v>
      </c>
      <c r="AG2" s="253">
        <f>IF(Employee!F$284&gt;A2,0,IF(Employee!F$286&lt;A2,0,IF(Employee!$S$277&lt;=A2,"C",IF(Employee!S$278&lt;=A2,"J",IF(Employee!S$279&lt;=A2,"B","A")))))</f>
        <v>0</v>
      </c>
      <c r="AI2" s="253">
        <f>IF(Employee!F$310&gt;A2,0,IF(Employee!F$312&lt;A2,0,IF(Employee!$S$303&lt;=A2,"C",IF(Employee!S$304&lt;=A2,"J",IF(Employee!S$305&lt;=A2,"B","A")))))</f>
        <v>0</v>
      </c>
      <c r="AJ2" s="253">
        <f>IF(Employee!F$310&gt;A2,0,IF(Employee!F$312&lt;A2,0,IF(Employee!$S$303&lt;=A2,"C",IF(Employee!S$304&lt;=A2,"J",IF(Employee!S$305&lt;=A2,"B","A")))))</f>
        <v>0</v>
      </c>
      <c r="AL2" s="253">
        <f>IF(Employee!F$336&gt;A2,0,IF(Employee!F$338&lt;A2,0,IF(Employee!$S$329&lt;=A2,"C",IF(Employee!S$330&lt;=A2,"J",IF(Employee!S$331&lt;=A2,"B","A")))))</f>
        <v>0</v>
      </c>
      <c r="AM2" s="253">
        <f>IF(Employee!F$336&gt;A2,0,IF(Employee!F$338&lt;A2,0,IF(Employee!$S$329&lt;=A2,"C",IF(Employee!S$330&lt;=A2,"J",IF(Employee!S$331&lt;=A2,"B","A")))))</f>
        <v>0</v>
      </c>
      <c r="AO2" s="253">
        <f>IF(Employee!F$362&gt;A2,0,IF(Employee!F$364&lt;A2,0,IF(Employee!$S$355&lt;=A2,"C",IF(Employee!S$356&lt;=A2,"J",IF(Employee!S$357&lt;=A2,"B","A")))))</f>
        <v>0</v>
      </c>
      <c r="AP2" s="253">
        <f>IF(Employee!F$362&gt;A2,0,IF(Employee!F$364&lt;A2,0,IF(Employee!$S$355&lt;=A2,"C",IF(Employee!S$356&lt;=A2,"J",IF(Employee!S$357&lt;=A2,"B","A")))))</f>
        <v>0</v>
      </c>
      <c r="AR2" s="253">
        <f>IF(Employee!F$388&gt;A2,0,IF(Employee!F$390&lt;A2,0,IF(Employee!$S$381&lt;=A2,"C",IF(Employee!S$382&lt;=A2,"J",IF(Employee!S$383&lt;=A2,"B","A")))))</f>
        <v>0</v>
      </c>
      <c r="AS2" s="253">
        <f>IF(Employee!F$388&gt;A2,0,IF(Employee!F$390&lt;A2,0,IF(Employee!$S$381&lt;=A2,"C",IF(Employee!S$382&lt;=A2,"J",IF(Employee!S$383&lt;=A2,"B","A")))))</f>
        <v>0</v>
      </c>
      <c r="AU2" s="253">
        <f>IF(Employee!F$414&gt;A2,0,IF(Employee!F$416&lt;A2,0,IF(Employee!$S$407&lt;=A2,"C",IF(Employee!S$408&lt;=A2,"J",IF(Employee!S$409&lt;=A2,"B","A")))))</f>
        <v>0</v>
      </c>
      <c r="AV2" s="253">
        <f>IF(Employee!F$414&gt;A2,0,IF(Employee!F$416&lt;A2,0,IF(Employee!$S$407&lt;=A2,"C",IF(Employee!S$408&lt;=A2,"J",IF(Employee!S$409&lt;=A2,"B","A")))))</f>
        <v>0</v>
      </c>
      <c r="AX2" s="253">
        <f>IF(Employee!F$440&gt;A2,0,IF(Employee!F$442&lt;A2,0,IF(Employee!$S$433&lt;=A2,"C",IF(Employee!S$434&lt;=A2,"J",IF(Employee!S$435&lt;=A2,"B","A")))))</f>
        <v>0</v>
      </c>
      <c r="AY2" s="253">
        <f>IF(Employee!F$440&gt;A2,0,IF(Employee!F$442&lt;A2,0,IF(Employee!$S$433&lt;=A2,"C",IF(Employee!S$434&lt;=A2,"J",IF(Employee!S$435&lt;=A2,"B","A")))))</f>
        <v>0</v>
      </c>
      <c r="BA2" s="253">
        <f>IF(Employee!F$466&gt;A2,0,IF(Employee!F$468&lt;A2,0,IF(Employee!$S$459&lt;=A2,"C",IF(Employee!S$460&lt;=A2,"J",IF(Employee!S$461&lt;=A2,"B","A")))))</f>
        <v>0</v>
      </c>
      <c r="BB2" s="253">
        <f>IF(Employee!F$466&gt;A2,0,IF(Employee!F$468&lt;A2,0,IF(Employee!$S$459&lt;=A2,"C",IF(Employee!S$460&lt;=A2,"J",IF(Employee!S$461&lt;=A2,"B","A")))))</f>
        <v>0</v>
      </c>
      <c r="BD2" s="253">
        <f>IF(Employee!F$492&gt;A2,0,IF(Employee!F$494&lt;A2,0,IF(Employee!$S$485&lt;=A2,"C",IF(Employee!S$486&lt;=A2,"J",IF(Employee!S$487&lt;=A2,"B","A")))))</f>
        <v>0</v>
      </c>
      <c r="BE2" s="253">
        <f>IF(Employee!F$492&gt;A2,0,IF(Employee!F$494&lt;A2,0,IF(Employee!$S$485&lt;=A2,"C",IF(Employee!S$486&lt;=A2,"J",IF(Employee!S$487&lt;=A2,"B","A")))))</f>
        <v>0</v>
      </c>
      <c r="BG2" s="253">
        <f>IF(Employee!F$518&gt;A2,0,IF(Employee!F$520&lt;A2,0,IF(Employee!$S$511&lt;=A2,"C",IF(Employee!S$512&lt;=A2,"J",IF(Employee!S$513&lt;=A2,"B","A")))))</f>
        <v>0</v>
      </c>
      <c r="BH2" s="253">
        <f>IF(Employee!F$518&gt;A2,0,IF(Employee!F$520&lt;A2,0,IF(Employee!$S$511&lt;=A2,"C",IF(Employee!S$512&lt;=A2,"J",IF(Employee!S$513&lt;=A2,"B","A")))))</f>
        <v>0</v>
      </c>
    </row>
    <row r="3" spans="1:60" x14ac:dyDescent="0.2">
      <c r="A3" s="253">
        <f>A2+1</f>
        <v>2</v>
      </c>
      <c r="B3" s="253">
        <f>IF(Employee!F$24&gt;A3,0,IF(Employee!F$26&lt;A3,0,IF(Employee!$S$17&lt;=A3,"C",IF(Employee!S$18&lt;=A3,"J",IF(Employee!S$19&lt;=A3,"B","A")))))</f>
        <v>0</v>
      </c>
      <c r="C3" s="253">
        <f>IF(Employee!F$24&gt;A3,0,IF(Employee!F$26&lt;A3,0,IF(Employee!$S$17&lt;=A3,"C",IF(Employee!S$18&lt;=A3,"J",IF(Employee!S$19&lt;=A3,"B","A")))))</f>
        <v>0</v>
      </c>
      <c r="E3" s="253">
        <f>IF(Employee!F$50&gt;A3,0,IF(Employee!F$52&lt;A3,0,IF(Employee!$S$43&lt;=A3,"C",IF(Employee!S$44&lt;=A3,"J",IF(Employee!S$45&lt;=A3,"B","A")))))</f>
        <v>0</v>
      </c>
      <c r="F3" s="253">
        <f>IF(Employee!F$50&gt;A3,0,IF(Employee!F$52&lt;A3,0,IF(Employee!$S$43&lt;=A3,"C",IF(Employee!S$44&lt;=A3,"J",IF(Employee!S$45&lt;=A3,"B","A")))))</f>
        <v>0</v>
      </c>
      <c r="H3" s="253">
        <f>IF(Employee!F$76&gt;A3,0,IF(Employee!F$78&lt;A3,0,IF(Employee!$S$69&lt;=A3,"C",IF(Employee!S$70&lt;=A3,"J",IF(Employee!S$71&lt;=A3,"B","A")))))</f>
        <v>0</v>
      </c>
      <c r="I3" s="253">
        <f>IF(Employee!F$76&gt;A3,0,IF(Employee!F$78&lt;A3,0,IF(Employee!$S$69&lt;=A3,"C",IF(Employee!S$70&lt;=A3,"J",IF(Employee!S$71&lt;=A3,"B","A")))))</f>
        <v>0</v>
      </c>
      <c r="K3" s="253">
        <f>IF(Employee!F$102&gt;A3,0,IF(Employee!F$104&lt;A3,0,IF(Employee!$S$95&lt;=A3,"C",IF(Employee!S$96&lt;=A3,"J",IF(Employee!S$97&lt;=A3,"B","A")))))</f>
        <v>0</v>
      </c>
      <c r="L3" s="253">
        <f>IF(Employee!F$102&gt;A3,0,IF(Employee!F$104&lt;A3,0,IF(Employee!$S$95&lt;=A3,"C",IF(Employee!S$96&lt;=A3,"J",IF(Employee!S$97&lt;=A3,"B","A")))))</f>
        <v>0</v>
      </c>
      <c r="N3" s="253">
        <f>IF(Employee!F$128&gt;A3,0,IF(Employee!F$130&lt;A3,0,IF(Employee!$S$121&lt;=A3,"C",IF(Employee!S$122&lt;=A3,"J",IF(Employee!S$123&lt;=A3,"B","A")))))</f>
        <v>0</v>
      </c>
      <c r="O3" s="253">
        <f>IF(Employee!F$128&gt;A3,0,IF(Employee!F$130&lt;A3,0,IF(Employee!$S$121&lt;=A3,"C",IF(Employee!S$122&lt;=A3,"J",IF(Employee!S$123&lt;=A3,"B","A")))))</f>
        <v>0</v>
      </c>
      <c r="Q3" s="253">
        <f>IF(Employee!F$154&gt;A3,0,IF(Employee!F$156&lt;A3,0,IF(Employee!$S$147&lt;=A3,"C",IF(Employee!S$148&lt;=A3,"J",IF(Employee!S$149&lt;=A3,"B","A")))))</f>
        <v>0</v>
      </c>
      <c r="R3" s="253">
        <f>IF(Employee!F$154&gt;A3,0,IF(Employee!F$156&lt;A3,0,IF(Employee!$S$147&lt;=A3,"C",IF(Employee!S$148&lt;=A3,"J",IF(Employee!S$149&lt;=A3,"B","A")))))</f>
        <v>0</v>
      </c>
      <c r="T3" s="253">
        <f>IF(Employee!F$180&gt;A3,0,IF(Employee!F$182&lt;A3,0,IF(Employee!$S$173&lt;=A3,"C",IF(Employee!S$174&lt;=A3,"J",IF(Employee!S$175&lt;=A3,"B","A")))))</f>
        <v>0</v>
      </c>
      <c r="U3" s="253">
        <f>IF(Employee!F$180&gt;A3,0,IF(Employee!F$182&lt;A3,0,IF(Employee!$S$173&lt;=A3,"C",IF(Employee!S$174&lt;=A3,"J",IF(Employee!S$175&lt;=A3,"B","A")))))</f>
        <v>0</v>
      </c>
      <c r="W3" s="253">
        <f>IF(Employee!F$206&gt;A3,0,IF(Employee!F$208&lt;A3,0,IF(Employee!$S$199&lt;=A3,"C",IF(Employee!S$200&lt;=A3,"J",IF(Employee!S$201&lt;=A3,"B","A")))))</f>
        <v>0</v>
      </c>
      <c r="X3" s="253">
        <f>IF(Employee!F$206&gt;A3,0,IF(Employee!F$208&lt;A3,0,IF(Employee!$S$199&lt;=A3,"C",IF(Employee!S$200&lt;=A3,"J",IF(Employee!S$201&lt;=A3,"B","A")))))</f>
        <v>0</v>
      </c>
      <c r="Z3" s="253">
        <f>IF(Employee!F$232&gt;A3,0,IF(Employee!F$234&lt;A3,0,IF(Employee!$S$225&lt;=A3,"C",IF(Employee!S$226&lt;=A3,"J",IF(Employee!S$227&lt;=A3,"B","A")))))</f>
        <v>0</v>
      </c>
      <c r="AA3" s="253">
        <f>IF(Employee!F$232&gt;A3,0,IF(Employee!F$234&lt;A3,0,IF(Employee!$S$225&lt;=A3,"C",IF(Employee!S$226&lt;=A3,"J",IF(Employee!S$227&lt;=A3,"B","A")))))</f>
        <v>0</v>
      </c>
      <c r="AC3" s="253">
        <f>IF(Employee!F$258&gt;A3,0,IF(Employee!F$260&lt;A3,0,IF(Employee!$S$251&lt;=A3,"C",IF(Employee!S$252&lt;=A3,"J",IF(Employee!S$253&lt;=A3,"B","A")))))</f>
        <v>0</v>
      </c>
      <c r="AD3" s="253">
        <f>IF(Employee!F$258&gt;A3,0,IF(Employee!F$260&lt;A3,0,IF(Employee!$S$251&lt;=A3,"C",IF(Employee!S$252&lt;=A3,"J",IF(Employee!S$253&lt;=A3,"B","A")))))</f>
        <v>0</v>
      </c>
      <c r="AF3" s="253">
        <f>IF(Employee!F$284&gt;A3,0,IF(Employee!F$286&lt;A3,0,IF(Employee!$S$277&lt;=A3,"C",IF(Employee!S$278&lt;=A3,"J",IF(Employee!S$279&lt;=A3,"B","A")))))</f>
        <v>0</v>
      </c>
      <c r="AG3" s="253">
        <f>IF(Employee!F$284&gt;A3,0,IF(Employee!F$286&lt;A3,0,IF(Employee!$S$277&lt;=A3,"C",IF(Employee!S$278&lt;=A3,"J",IF(Employee!S$279&lt;=A3,"B","A")))))</f>
        <v>0</v>
      </c>
      <c r="AI3" s="253">
        <f>IF(Employee!F$310&gt;A3,0,IF(Employee!F$312&lt;A3,0,IF(Employee!$S$303&lt;=A3,"C",IF(Employee!S$304&lt;=A3,"J",IF(Employee!S$305&lt;=A3,"B","A")))))</f>
        <v>0</v>
      </c>
      <c r="AJ3" s="253">
        <f>IF(Employee!F$310&gt;A3,0,IF(Employee!F$312&lt;A3,0,IF(Employee!$S$303&lt;=A3,"C",IF(Employee!S$304&lt;=A3,"J",IF(Employee!S$305&lt;=A3,"B","A")))))</f>
        <v>0</v>
      </c>
      <c r="AL3" s="253">
        <f>IF(Employee!F$336&gt;A3,0,IF(Employee!F$338&lt;A3,0,IF(Employee!$S$329&lt;=A3,"C",IF(Employee!S$330&lt;=A3,"J",IF(Employee!S$331&lt;=A3,"B","A")))))</f>
        <v>0</v>
      </c>
      <c r="AM3" s="253">
        <f>IF(Employee!F$336&gt;A3,0,IF(Employee!F$338&lt;A3,0,IF(Employee!$S$329&lt;=A3,"C",IF(Employee!S$330&lt;=A3,"J",IF(Employee!S$331&lt;=A3,"B","A")))))</f>
        <v>0</v>
      </c>
      <c r="AO3" s="253">
        <f>IF(Employee!F$362&gt;A3,0,IF(Employee!F$364&lt;A3,0,IF(Employee!$S$355&lt;=A3,"C",IF(Employee!S$356&lt;=A3,"J",IF(Employee!S$357&lt;=A3,"B","A")))))</f>
        <v>0</v>
      </c>
      <c r="AP3" s="253">
        <f>IF(Employee!F$362&gt;A3,0,IF(Employee!F$364&lt;A3,0,IF(Employee!$S$355&lt;=A3,"C",IF(Employee!S$356&lt;=A3,"J",IF(Employee!S$357&lt;=A3,"B","A")))))</f>
        <v>0</v>
      </c>
      <c r="AR3" s="253">
        <f>IF(Employee!F$388&gt;A3,0,IF(Employee!F$390&lt;A3,0,IF(Employee!$S$381&lt;=A3,"C",IF(Employee!S$382&lt;=A3,"J",IF(Employee!S$383&lt;=A3,"B","A")))))</f>
        <v>0</v>
      </c>
      <c r="AS3" s="253">
        <f>IF(Employee!F$388&gt;A3,0,IF(Employee!F$390&lt;A3,0,IF(Employee!$S$381&lt;=A3,"C",IF(Employee!S$382&lt;=A3,"J",IF(Employee!S$383&lt;=A3,"B","A")))))</f>
        <v>0</v>
      </c>
      <c r="AU3" s="253">
        <f>IF(Employee!F$414&gt;A3,0,IF(Employee!F$416&lt;A3,0,IF(Employee!$S$407&lt;=A3,"C",IF(Employee!S$408&lt;=A3,"J",IF(Employee!S$409&lt;=A3,"B","A")))))</f>
        <v>0</v>
      </c>
      <c r="AV3" s="253">
        <f>IF(Employee!F$414&gt;A3,0,IF(Employee!F$416&lt;A3,0,IF(Employee!$S$407&lt;=A3,"C",IF(Employee!S$408&lt;=A3,"J",IF(Employee!S$409&lt;=A3,"B","A")))))</f>
        <v>0</v>
      </c>
      <c r="AX3" s="253">
        <f>IF(Employee!F$440&gt;A3,0,IF(Employee!F$442&lt;A3,0,IF(Employee!$S$433&lt;=A3,"C",IF(Employee!S$434&lt;=A3,"J",IF(Employee!S$435&lt;=A3,"B","A")))))</f>
        <v>0</v>
      </c>
      <c r="AY3" s="253">
        <f>IF(Employee!F$440&gt;A3,0,IF(Employee!F$442&lt;A3,0,IF(Employee!$S$433&lt;=A3,"C",IF(Employee!S$434&lt;=A3,"J",IF(Employee!S$435&lt;=A3,"B","A")))))</f>
        <v>0</v>
      </c>
      <c r="BA3" s="253">
        <f>IF(Employee!F$466&gt;A3,0,IF(Employee!F$468&lt;A3,0,IF(Employee!$S$459&lt;=A3,"C",IF(Employee!S$460&lt;=A3,"J",IF(Employee!S$461&lt;=A3,"B","A")))))</f>
        <v>0</v>
      </c>
      <c r="BB3" s="253">
        <f>IF(Employee!F$466&gt;A3,0,IF(Employee!F$468&lt;A3,0,IF(Employee!$S$459&lt;=A3,"C",IF(Employee!S$460&lt;=A3,"J",IF(Employee!S$461&lt;=A3,"B","A")))))</f>
        <v>0</v>
      </c>
      <c r="BD3" s="253">
        <f>IF(Employee!F$492&gt;A3,0,IF(Employee!F$494&lt;A3,0,IF(Employee!$S$485&lt;=A3,"C",IF(Employee!S$486&lt;=A3,"J",IF(Employee!S$487&lt;=A3,"B","A")))))</f>
        <v>0</v>
      </c>
      <c r="BE3" s="253">
        <f>IF(Employee!F$492&gt;A3,0,IF(Employee!F$494&lt;A3,0,IF(Employee!$S$485&lt;=A3,"C",IF(Employee!S$486&lt;=A3,"J",IF(Employee!S$487&lt;=A3,"B","A")))))</f>
        <v>0</v>
      </c>
      <c r="BG3" s="253">
        <f>IF(Employee!F$518&gt;A3,0,IF(Employee!F$520&lt;A3,0,IF(Employee!$S$511&lt;=A3,"C",IF(Employee!S$512&lt;=A3,"J",IF(Employee!S$513&lt;=A3,"B","A")))))</f>
        <v>0</v>
      </c>
      <c r="BH3" s="253">
        <f>IF(Employee!F$518&gt;A3,0,IF(Employee!F$520&lt;A3,0,IF(Employee!$S$511&lt;=A3,"C",IF(Employee!S$512&lt;=A3,"J",IF(Employee!S$513&lt;=A3,"B","A")))))</f>
        <v>0</v>
      </c>
    </row>
    <row r="4" spans="1:60" x14ac:dyDescent="0.2">
      <c r="A4" s="253">
        <f t="shared" ref="A4:A54" si="0">A3+1</f>
        <v>3</v>
      </c>
      <c r="B4" s="253">
        <f>IF(Employee!F$24&gt;A4,0,IF(Employee!F$26&lt;A4,0,IF(Employee!$S$17&lt;=A4,"C",IF(Employee!S$18&lt;=A4,"J",IF(Employee!S$19&lt;=A4,"B","A")))))</f>
        <v>0</v>
      </c>
      <c r="C4" s="253">
        <f>IF(Employee!F$24&gt;A4,0,IF(Employee!F$26&lt;A4,0,IF(Employee!$S$17&lt;=A4,"C",IF(Employee!S$18&lt;=A4,"J",IF(Employee!S$19&lt;=A4,"B","A")))))</f>
        <v>0</v>
      </c>
      <c r="E4" s="253">
        <f>IF(Employee!F$50&gt;A4,0,IF(Employee!F$52&lt;A4,0,IF(Employee!$S$43&lt;=A4,"C",IF(Employee!S$44&lt;=A4,"J",IF(Employee!S$45&lt;=A4,"B","A")))))</f>
        <v>0</v>
      </c>
      <c r="F4" s="253">
        <f>IF(Employee!F$50&gt;A4,0,IF(Employee!F$52&lt;A4,0,IF(Employee!$S$43&lt;=A4,"C",IF(Employee!S$44&lt;=A4,"J",IF(Employee!S$45&lt;=A4,"B","A")))))</f>
        <v>0</v>
      </c>
      <c r="H4" s="253">
        <f>IF(Employee!F$76&gt;A4,0,IF(Employee!F$78&lt;A4,0,IF(Employee!$S$69&lt;=A4,"C",IF(Employee!S$70&lt;=A4,"J",IF(Employee!S$71&lt;=A4,"B","A")))))</f>
        <v>0</v>
      </c>
      <c r="I4" s="253">
        <f>IF(Employee!F$76&gt;A4,0,IF(Employee!F$78&lt;A4,0,IF(Employee!$S$69&lt;=A4,"C",IF(Employee!S$70&lt;=A4,"J",IF(Employee!S$71&lt;=A4,"B","A")))))</f>
        <v>0</v>
      </c>
      <c r="K4" s="253">
        <f>IF(Employee!F$102&gt;A4,0,IF(Employee!F$104&lt;A4,0,IF(Employee!$S$95&lt;=A4,"C",IF(Employee!S$96&lt;=A4,"J",IF(Employee!S$97&lt;=A4,"B","A")))))</f>
        <v>0</v>
      </c>
      <c r="L4" s="253">
        <f>IF(Employee!F$102&gt;A4,0,IF(Employee!F$104&lt;A4,0,IF(Employee!$S$95&lt;=A4,"C",IF(Employee!S$96&lt;=A4,"J",IF(Employee!S$97&lt;=A4,"B","A")))))</f>
        <v>0</v>
      </c>
      <c r="N4" s="253">
        <f>IF(Employee!F$128&gt;A4,0,IF(Employee!F$130&lt;A4,0,IF(Employee!$S$121&lt;=A4,"C",IF(Employee!S$122&lt;=A4,"J",IF(Employee!S$123&lt;=A4,"B","A")))))</f>
        <v>0</v>
      </c>
      <c r="O4" s="253">
        <f>IF(Employee!F$128&gt;A4,0,IF(Employee!F$130&lt;A4,0,IF(Employee!$S$121&lt;=A4,"C",IF(Employee!S$122&lt;=A4,"J",IF(Employee!S$123&lt;=A4,"B","A")))))</f>
        <v>0</v>
      </c>
      <c r="Q4" s="253">
        <f>IF(Employee!F$154&gt;A4,0,IF(Employee!F$156&lt;A4,0,IF(Employee!$S$147&lt;=A4,"C",IF(Employee!S$148&lt;=A4,"J",IF(Employee!S$149&lt;=A4,"B","A")))))</f>
        <v>0</v>
      </c>
      <c r="R4" s="253">
        <f>IF(Employee!F$154&gt;A4,0,IF(Employee!F$156&lt;A4,0,IF(Employee!$S$147&lt;=A4,"C",IF(Employee!S$148&lt;=A4,"J",IF(Employee!S$149&lt;=A4,"B","A")))))</f>
        <v>0</v>
      </c>
      <c r="T4" s="253">
        <f>IF(Employee!F$180&gt;A4,0,IF(Employee!F$182&lt;A4,0,IF(Employee!$S$173&lt;=A4,"C",IF(Employee!S$174&lt;=A4,"J",IF(Employee!S$175&lt;=A4,"B","A")))))</f>
        <v>0</v>
      </c>
      <c r="U4" s="253">
        <f>IF(Employee!F$180&gt;A4,0,IF(Employee!F$182&lt;A4,0,IF(Employee!$S$173&lt;=A4,"C",IF(Employee!S$174&lt;=A4,"J",IF(Employee!S$175&lt;=A4,"B","A")))))</f>
        <v>0</v>
      </c>
      <c r="W4" s="253">
        <f>IF(Employee!F$206&gt;A4,0,IF(Employee!F$208&lt;A4,0,IF(Employee!$S$199&lt;=A4,"C",IF(Employee!S$200&lt;=A4,"J",IF(Employee!S$201&lt;=A4,"B","A")))))</f>
        <v>0</v>
      </c>
      <c r="X4" s="253">
        <f>IF(Employee!F$206&gt;A4,0,IF(Employee!F$208&lt;A4,0,IF(Employee!$S$199&lt;=A4,"C",IF(Employee!S$200&lt;=A4,"J",IF(Employee!S$201&lt;=A4,"B","A")))))</f>
        <v>0</v>
      </c>
      <c r="Z4" s="253">
        <f>IF(Employee!F$232&gt;A4,0,IF(Employee!F$234&lt;A4,0,IF(Employee!$S$225&lt;=A4,"C",IF(Employee!S$226&lt;=A4,"J",IF(Employee!S$227&lt;=A4,"B","A")))))</f>
        <v>0</v>
      </c>
      <c r="AA4" s="253">
        <f>IF(Employee!F$232&gt;A4,0,IF(Employee!F$234&lt;A4,0,IF(Employee!$S$225&lt;=A4,"C",IF(Employee!S$226&lt;=A4,"J",IF(Employee!S$227&lt;=A4,"B","A")))))</f>
        <v>0</v>
      </c>
      <c r="AC4" s="253">
        <f>IF(Employee!F$258&gt;A4,0,IF(Employee!F$260&lt;A4,0,IF(Employee!$S$251&lt;=A4,"C",IF(Employee!S$252&lt;=A4,"J",IF(Employee!S$253&lt;=A4,"B","A")))))</f>
        <v>0</v>
      </c>
      <c r="AD4" s="253">
        <f>IF(Employee!F$258&gt;A4,0,IF(Employee!F$260&lt;A4,0,IF(Employee!$S$251&lt;=A4,"C",IF(Employee!S$252&lt;=A4,"J",IF(Employee!S$253&lt;=A4,"B","A")))))</f>
        <v>0</v>
      </c>
      <c r="AF4" s="253">
        <f>IF(Employee!F$284&gt;A4,0,IF(Employee!F$286&lt;A4,0,IF(Employee!$S$277&lt;=A4,"C",IF(Employee!S$278&lt;=A4,"J",IF(Employee!S$279&lt;=A4,"B","A")))))</f>
        <v>0</v>
      </c>
      <c r="AG4" s="253">
        <f>IF(Employee!F$284&gt;A4,0,IF(Employee!F$286&lt;A4,0,IF(Employee!$S$277&lt;=A4,"C",IF(Employee!S$278&lt;=A4,"J",IF(Employee!S$279&lt;=A4,"B","A")))))</f>
        <v>0</v>
      </c>
      <c r="AI4" s="253">
        <f>IF(Employee!F$310&gt;A4,0,IF(Employee!F$312&lt;A4,0,IF(Employee!$S$303&lt;=A4,"C",IF(Employee!S$304&lt;=A4,"J",IF(Employee!S$305&lt;=A4,"B","A")))))</f>
        <v>0</v>
      </c>
      <c r="AJ4" s="253">
        <f>IF(Employee!F$310&gt;A4,0,IF(Employee!F$312&lt;A4,0,IF(Employee!$S$303&lt;=A4,"C",IF(Employee!S$304&lt;=A4,"J",IF(Employee!S$305&lt;=A4,"B","A")))))</f>
        <v>0</v>
      </c>
      <c r="AL4" s="253">
        <f>IF(Employee!F$336&gt;A4,0,IF(Employee!F$338&lt;A4,0,IF(Employee!$S$329&lt;=A4,"C",IF(Employee!S$330&lt;=A4,"J",IF(Employee!S$331&lt;=A4,"B","A")))))</f>
        <v>0</v>
      </c>
      <c r="AM4" s="253">
        <f>IF(Employee!F$336&gt;A4,0,IF(Employee!F$338&lt;A4,0,IF(Employee!$S$329&lt;=A4,"C",IF(Employee!S$330&lt;=A4,"J",IF(Employee!S$331&lt;=A4,"B","A")))))</f>
        <v>0</v>
      </c>
      <c r="AO4" s="253">
        <f>IF(Employee!F$362&gt;A4,0,IF(Employee!F$364&lt;A4,0,IF(Employee!$S$355&lt;=A4,"C",IF(Employee!S$356&lt;=A4,"J",IF(Employee!S$357&lt;=A4,"B","A")))))</f>
        <v>0</v>
      </c>
      <c r="AP4" s="253">
        <f>IF(Employee!F$362&gt;A4,0,IF(Employee!F$364&lt;A4,0,IF(Employee!$S$355&lt;=A4,"C",IF(Employee!S$356&lt;=A4,"J",IF(Employee!S$357&lt;=A4,"B","A")))))</f>
        <v>0</v>
      </c>
      <c r="AR4" s="253">
        <f>IF(Employee!F$388&gt;A4,0,IF(Employee!F$390&lt;A4,0,IF(Employee!$S$381&lt;=A4,"C",IF(Employee!S$382&lt;=A4,"J",IF(Employee!S$383&lt;=A4,"B","A")))))</f>
        <v>0</v>
      </c>
      <c r="AS4" s="253">
        <f>IF(Employee!F$388&gt;A4,0,IF(Employee!F$390&lt;A4,0,IF(Employee!$S$381&lt;=A4,"C",IF(Employee!S$382&lt;=A4,"J",IF(Employee!S$383&lt;=A4,"B","A")))))</f>
        <v>0</v>
      </c>
      <c r="AU4" s="253">
        <f>IF(Employee!F$414&gt;A4,0,IF(Employee!F$416&lt;A4,0,IF(Employee!$S$407&lt;=A4,"C",IF(Employee!S$408&lt;=A4,"J",IF(Employee!S$409&lt;=A4,"B","A")))))</f>
        <v>0</v>
      </c>
      <c r="AV4" s="253">
        <f>IF(Employee!F$414&gt;A4,0,IF(Employee!F$416&lt;A4,0,IF(Employee!$S$407&lt;=A4,"C",IF(Employee!S$408&lt;=A4,"J",IF(Employee!S$409&lt;=A4,"B","A")))))</f>
        <v>0</v>
      </c>
      <c r="AX4" s="253">
        <f>IF(Employee!F$440&gt;A4,0,IF(Employee!F$442&lt;A4,0,IF(Employee!$S$433&lt;=A4,"C",IF(Employee!S$434&lt;=A4,"J",IF(Employee!S$435&lt;=A4,"B","A")))))</f>
        <v>0</v>
      </c>
      <c r="AY4" s="253">
        <f>IF(Employee!F$440&gt;A4,0,IF(Employee!F$442&lt;A4,0,IF(Employee!$S$433&lt;=A4,"C",IF(Employee!S$434&lt;=A4,"J",IF(Employee!S$435&lt;=A4,"B","A")))))</f>
        <v>0</v>
      </c>
      <c r="BA4" s="253">
        <f>IF(Employee!F$466&gt;A4,0,IF(Employee!F$468&lt;A4,0,IF(Employee!$S$459&lt;=A4,"C",IF(Employee!S$460&lt;=A4,"J",IF(Employee!S$461&lt;=A4,"B","A")))))</f>
        <v>0</v>
      </c>
      <c r="BB4" s="253">
        <f>IF(Employee!F$466&gt;A4,0,IF(Employee!F$468&lt;A4,0,IF(Employee!$S$459&lt;=A4,"C",IF(Employee!S$460&lt;=A4,"J",IF(Employee!S$461&lt;=A4,"B","A")))))</f>
        <v>0</v>
      </c>
      <c r="BD4" s="253">
        <f>IF(Employee!F$492&gt;A4,0,IF(Employee!F$494&lt;A4,0,IF(Employee!$S$485&lt;=A4,"C",IF(Employee!S$486&lt;=A4,"J",IF(Employee!S$487&lt;=A4,"B","A")))))</f>
        <v>0</v>
      </c>
      <c r="BE4" s="253">
        <f>IF(Employee!F$492&gt;A4,0,IF(Employee!F$494&lt;A4,0,IF(Employee!$S$485&lt;=A4,"C",IF(Employee!S$486&lt;=A4,"J",IF(Employee!S$487&lt;=A4,"B","A")))))</f>
        <v>0</v>
      </c>
      <c r="BG4" s="253">
        <f>IF(Employee!F$518&gt;A4,0,IF(Employee!F$520&lt;A4,0,IF(Employee!$S$511&lt;=A4,"C",IF(Employee!S$512&lt;=A4,"J",IF(Employee!S$513&lt;=A4,"B","A")))))</f>
        <v>0</v>
      </c>
      <c r="BH4" s="253">
        <f>IF(Employee!F$518&gt;A4,0,IF(Employee!F$520&lt;A4,0,IF(Employee!$S$511&lt;=A4,"C",IF(Employee!S$512&lt;=A4,"J",IF(Employee!S$513&lt;=A4,"B","A")))))</f>
        <v>0</v>
      </c>
    </row>
    <row r="5" spans="1:60" x14ac:dyDescent="0.2">
      <c r="A5" s="253">
        <f t="shared" si="0"/>
        <v>4</v>
      </c>
      <c r="B5" s="253">
        <f>IF(Employee!F$24&gt;A5,0,IF(Employee!F$26&lt;A5,0,IF(Employee!$S$17&lt;=A5,"C",IF(Employee!S$18&lt;=A5,"J",IF(Employee!S$19&lt;=A5,"B","A")))))</f>
        <v>0</v>
      </c>
      <c r="C5" s="253">
        <f>IF(Employee!F$24&gt;A5,0,IF(Employee!F$26&lt;A5,0,IF(Employee!$S$17&lt;=A5,"C",IF(Employee!S$18&lt;=A5,"J",IF(Employee!S$19&lt;=A5,"B","A")))))</f>
        <v>0</v>
      </c>
      <c r="E5" s="253">
        <f>IF(Employee!F$50&gt;A5,0,IF(Employee!F$52&lt;A5,0,IF(Employee!$S$43&lt;=A5,"C",IF(Employee!S$44&lt;=A5,"J",IF(Employee!S$45&lt;=A5,"B","A")))))</f>
        <v>0</v>
      </c>
      <c r="F5" s="253">
        <f>IF(Employee!F$50&gt;A5,0,IF(Employee!F$52&lt;A5,0,IF(Employee!$S$43&lt;=A5,"C",IF(Employee!S$44&lt;=A5,"J",IF(Employee!S$45&lt;=A5,"B","A")))))</f>
        <v>0</v>
      </c>
      <c r="H5" s="253">
        <f>IF(Employee!F$76&gt;A5,0,IF(Employee!F$78&lt;A5,0,IF(Employee!$S$69&lt;=A5,"C",IF(Employee!S$70&lt;=A5,"J",IF(Employee!S$71&lt;=A5,"B","A")))))</f>
        <v>0</v>
      </c>
      <c r="I5" s="253">
        <f>IF(Employee!F$76&gt;A5,0,IF(Employee!F$78&lt;A5,0,IF(Employee!$S$69&lt;=A5,"C",IF(Employee!S$70&lt;=A5,"J",IF(Employee!S$71&lt;=A5,"B","A")))))</f>
        <v>0</v>
      </c>
      <c r="K5" s="253">
        <f>IF(Employee!F$102&gt;A5,0,IF(Employee!F$104&lt;A5,0,IF(Employee!$S$95&lt;=A5,"C",IF(Employee!S$96&lt;=A5,"J",IF(Employee!S$97&lt;=A5,"B","A")))))</f>
        <v>0</v>
      </c>
      <c r="L5" s="253">
        <f>IF(Employee!F$102&gt;A5,0,IF(Employee!F$104&lt;A5,0,IF(Employee!$S$95&lt;=A5,"C",IF(Employee!S$96&lt;=A5,"J",IF(Employee!S$97&lt;=A5,"B","A")))))</f>
        <v>0</v>
      </c>
      <c r="N5" s="253">
        <f>IF(Employee!F$128&gt;A5,0,IF(Employee!F$130&lt;A5,0,IF(Employee!$S$121&lt;=A5,"C",IF(Employee!S$122&lt;=A5,"J",IF(Employee!S$123&lt;=A5,"B","A")))))</f>
        <v>0</v>
      </c>
      <c r="O5" s="253">
        <f>IF(Employee!F$128&gt;A5,0,IF(Employee!F$130&lt;A5,0,IF(Employee!$S$121&lt;=A5,"C",IF(Employee!S$122&lt;=A5,"J",IF(Employee!S$123&lt;=A5,"B","A")))))</f>
        <v>0</v>
      </c>
      <c r="Q5" s="253">
        <f>IF(Employee!F$154&gt;A5,0,IF(Employee!F$156&lt;A5,0,IF(Employee!$S$147&lt;=A5,"C",IF(Employee!S$148&lt;=A5,"J",IF(Employee!S$149&lt;=A5,"B","A")))))</f>
        <v>0</v>
      </c>
      <c r="R5" s="253">
        <f>IF(Employee!F$154&gt;A5,0,IF(Employee!F$156&lt;A5,0,IF(Employee!$S$147&lt;=A5,"C",IF(Employee!S$148&lt;=A5,"J",IF(Employee!S$149&lt;=A5,"B","A")))))</f>
        <v>0</v>
      </c>
      <c r="T5" s="253">
        <f>IF(Employee!F$180&gt;A5,0,IF(Employee!F$182&lt;A5,0,IF(Employee!$S$173&lt;=A5,"C",IF(Employee!S$174&lt;=A5,"J",IF(Employee!S$175&lt;=A5,"B","A")))))</f>
        <v>0</v>
      </c>
      <c r="U5" s="253">
        <f>IF(Employee!F$180&gt;A5,0,IF(Employee!F$182&lt;A5,0,IF(Employee!$S$173&lt;=A5,"C",IF(Employee!S$174&lt;=A5,"J",IF(Employee!S$175&lt;=A5,"B","A")))))</f>
        <v>0</v>
      </c>
      <c r="W5" s="253">
        <f>IF(Employee!F$206&gt;A5,0,IF(Employee!F$208&lt;A5,0,IF(Employee!$S$199&lt;=A5,"C",IF(Employee!S$200&lt;=A5,"J",IF(Employee!S$201&lt;=A5,"B","A")))))</f>
        <v>0</v>
      </c>
      <c r="X5" s="253">
        <f>IF(Employee!F$206&gt;A5,0,IF(Employee!F$208&lt;A5,0,IF(Employee!$S$199&lt;=A5,"C",IF(Employee!S$200&lt;=A5,"J",IF(Employee!S$201&lt;=A5,"B","A")))))</f>
        <v>0</v>
      </c>
      <c r="Z5" s="253">
        <f>IF(Employee!F$232&gt;A5,0,IF(Employee!F$234&lt;A5,0,IF(Employee!$S$225&lt;=A5,"C",IF(Employee!S$226&lt;=A5,"J",IF(Employee!S$227&lt;=A5,"B","A")))))</f>
        <v>0</v>
      </c>
      <c r="AA5" s="253">
        <f>IF(Employee!F$232&gt;A5,0,IF(Employee!F$234&lt;A5,0,IF(Employee!$S$225&lt;=A5,"C",IF(Employee!S$226&lt;=A5,"J",IF(Employee!S$227&lt;=A5,"B","A")))))</f>
        <v>0</v>
      </c>
      <c r="AC5" s="253">
        <f>IF(Employee!F$258&gt;A5,0,IF(Employee!F$260&lt;A5,0,IF(Employee!$S$251&lt;=A5,"C",IF(Employee!S$252&lt;=A5,"J",IF(Employee!S$253&lt;=A5,"B","A")))))</f>
        <v>0</v>
      </c>
      <c r="AD5" s="253">
        <f>IF(Employee!F$258&gt;A5,0,IF(Employee!F$260&lt;A5,0,IF(Employee!$S$251&lt;=A5,"C",IF(Employee!S$252&lt;=A5,"J",IF(Employee!S$253&lt;=A5,"B","A")))))</f>
        <v>0</v>
      </c>
      <c r="AF5" s="253">
        <f>IF(Employee!F$284&gt;A5,0,IF(Employee!F$286&lt;A5,0,IF(Employee!$S$277&lt;=A5,"C",IF(Employee!S$278&lt;=A5,"J",IF(Employee!S$279&lt;=A5,"B","A")))))</f>
        <v>0</v>
      </c>
      <c r="AG5" s="253">
        <f>IF(Employee!F$284&gt;A5,0,IF(Employee!F$286&lt;A5,0,IF(Employee!$S$277&lt;=A5,"C",IF(Employee!S$278&lt;=A5,"J",IF(Employee!S$279&lt;=A5,"B","A")))))</f>
        <v>0</v>
      </c>
      <c r="AI5" s="253">
        <f>IF(Employee!F$310&gt;A5,0,IF(Employee!F$312&lt;A5,0,IF(Employee!$S$303&lt;=A5,"C",IF(Employee!S$304&lt;=A5,"J",IF(Employee!S$305&lt;=A5,"B","A")))))</f>
        <v>0</v>
      </c>
      <c r="AJ5" s="253">
        <f>IF(Employee!F$310&gt;A5,0,IF(Employee!F$312&lt;A5,0,IF(Employee!$S$303&lt;=A5,"C",IF(Employee!S$304&lt;=A5,"J",IF(Employee!S$305&lt;=A5,"B","A")))))</f>
        <v>0</v>
      </c>
      <c r="AL5" s="253">
        <f>IF(Employee!F$336&gt;A5,0,IF(Employee!F$338&lt;A5,0,IF(Employee!$S$329&lt;=A5,"C",IF(Employee!S$330&lt;=A5,"J",IF(Employee!S$331&lt;=A5,"B","A")))))</f>
        <v>0</v>
      </c>
      <c r="AM5" s="253">
        <f>IF(Employee!F$336&gt;A5,0,IF(Employee!F$338&lt;A5,0,IF(Employee!$S$329&lt;=A5,"C",IF(Employee!S$330&lt;=A5,"J",IF(Employee!S$331&lt;=A5,"B","A")))))</f>
        <v>0</v>
      </c>
      <c r="AO5" s="253">
        <f>IF(Employee!F$362&gt;A5,0,IF(Employee!F$364&lt;A5,0,IF(Employee!$S$355&lt;=A5,"C",IF(Employee!S$356&lt;=A5,"J",IF(Employee!S$357&lt;=A5,"B","A")))))</f>
        <v>0</v>
      </c>
      <c r="AP5" s="253">
        <f>IF(Employee!F$362&gt;A5,0,IF(Employee!F$364&lt;A5,0,IF(Employee!$S$355&lt;=A5,"C",IF(Employee!S$356&lt;=A5,"J",IF(Employee!S$357&lt;=A5,"B","A")))))</f>
        <v>0</v>
      </c>
      <c r="AR5" s="253">
        <f>IF(Employee!F$388&gt;A5,0,IF(Employee!F$390&lt;A5,0,IF(Employee!$S$381&lt;=A5,"C",IF(Employee!S$382&lt;=A5,"J",IF(Employee!S$383&lt;=A5,"B","A")))))</f>
        <v>0</v>
      </c>
      <c r="AS5" s="253">
        <f>IF(Employee!F$388&gt;A5,0,IF(Employee!F$390&lt;A5,0,IF(Employee!$S$381&lt;=A5,"C",IF(Employee!S$382&lt;=A5,"J",IF(Employee!S$383&lt;=A5,"B","A")))))</f>
        <v>0</v>
      </c>
      <c r="AU5" s="253">
        <f>IF(Employee!F$414&gt;A5,0,IF(Employee!F$416&lt;A5,0,IF(Employee!$S$407&lt;=A5,"C",IF(Employee!S$408&lt;=A5,"J",IF(Employee!S$409&lt;=A5,"B","A")))))</f>
        <v>0</v>
      </c>
      <c r="AV5" s="253">
        <f>IF(Employee!F$414&gt;A5,0,IF(Employee!F$416&lt;A5,0,IF(Employee!$S$407&lt;=A5,"C",IF(Employee!S$408&lt;=A5,"J",IF(Employee!S$409&lt;=A5,"B","A")))))</f>
        <v>0</v>
      </c>
      <c r="AX5" s="253">
        <f>IF(Employee!F$440&gt;A5,0,IF(Employee!F$442&lt;A5,0,IF(Employee!$S$433&lt;=A5,"C",IF(Employee!S$434&lt;=A5,"J",IF(Employee!S$435&lt;=A5,"B","A")))))</f>
        <v>0</v>
      </c>
      <c r="AY5" s="253">
        <f>IF(Employee!F$440&gt;A5,0,IF(Employee!F$442&lt;A5,0,IF(Employee!$S$433&lt;=A5,"C",IF(Employee!S$434&lt;=A5,"J",IF(Employee!S$435&lt;=A5,"B","A")))))</f>
        <v>0</v>
      </c>
      <c r="BA5" s="253">
        <f>IF(Employee!F$466&gt;A5,0,IF(Employee!F$468&lt;A5,0,IF(Employee!$S$459&lt;=A5,"C",IF(Employee!S$460&lt;=A5,"J",IF(Employee!S$461&lt;=A5,"B","A")))))</f>
        <v>0</v>
      </c>
      <c r="BB5" s="253">
        <f>IF(Employee!F$466&gt;A5,0,IF(Employee!F$468&lt;A5,0,IF(Employee!$S$459&lt;=A5,"C",IF(Employee!S$460&lt;=A5,"J",IF(Employee!S$461&lt;=A5,"B","A")))))</f>
        <v>0</v>
      </c>
      <c r="BD5" s="253">
        <f>IF(Employee!F$492&gt;A5,0,IF(Employee!F$494&lt;A5,0,IF(Employee!$S$485&lt;=A5,"C",IF(Employee!S$486&lt;=A5,"J",IF(Employee!S$487&lt;=A5,"B","A")))))</f>
        <v>0</v>
      </c>
      <c r="BE5" s="253">
        <f>IF(Employee!F$492&gt;A5,0,IF(Employee!F$494&lt;A5,0,IF(Employee!$S$485&lt;=A5,"C",IF(Employee!S$486&lt;=A5,"J",IF(Employee!S$487&lt;=A5,"B","A")))))</f>
        <v>0</v>
      </c>
      <c r="BG5" s="253">
        <f>IF(Employee!F$518&gt;A5,0,IF(Employee!F$520&lt;A5,0,IF(Employee!$S$511&lt;=A5,"C",IF(Employee!S$512&lt;=A5,"J",IF(Employee!S$513&lt;=A5,"B","A")))))</f>
        <v>0</v>
      </c>
      <c r="BH5" s="253">
        <f>IF(Employee!F$518&gt;A5,0,IF(Employee!F$520&lt;A5,0,IF(Employee!$S$511&lt;=A5,"C",IF(Employee!S$512&lt;=A5,"J",IF(Employee!S$513&lt;=A5,"B","A")))))</f>
        <v>0</v>
      </c>
    </row>
    <row r="6" spans="1:60" x14ac:dyDescent="0.2">
      <c r="A6" s="253">
        <f t="shared" si="0"/>
        <v>5</v>
      </c>
      <c r="B6" s="253">
        <f>IF(Employee!F$24&gt;A6,0,IF(Employee!F$26&lt;A6,0,IF(Employee!$S$17&lt;=A6,"C",IF(Employee!S$18&lt;=A6,"J",IF(Employee!S$19&lt;=A6,"B","A")))))</f>
        <v>0</v>
      </c>
      <c r="C6" s="253">
        <f>IF(Employee!F$24&gt;A6,0,IF(Employee!F$26&lt;A6,0,IF(Employee!$S$17&lt;=A6,"C",IF(Employee!S$18&lt;=A6,"J",IF(Employee!S$19&lt;=A6,"B","A")))))</f>
        <v>0</v>
      </c>
      <c r="E6" s="253">
        <f>IF(Employee!F$50&gt;A6,0,IF(Employee!F$52&lt;A6,0,IF(Employee!$S$43&lt;=A6,"C",IF(Employee!S$44&lt;=A6,"J",IF(Employee!S$45&lt;=A6,"B","A")))))</f>
        <v>0</v>
      </c>
      <c r="F6" s="253">
        <f>IF(Employee!F$50&gt;A6,0,IF(Employee!F$52&lt;A6,0,IF(Employee!$S$43&lt;=A6,"C",IF(Employee!S$44&lt;=A6,"J",IF(Employee!S$45&lt;=A6,"B","A")))))</f>
        <v>0</v>
      </c>
      <c r="H6" s="253">
        <f>IF(Employee!F$76&gt;A6,0,IF(Employee!F$78&lt;A6,0,IF(Employee!$S$69&lt;=A6,"C",IF(Employee!S$70&lt;=A6,"J",IF(Employee!S$71&lt;=A6,"B","A")))))</f>
        <v>0</v>
      </c>
      <c r="I6" s="253">
        <f>IF(Employee!F$76&gt;A6,0,IF(Employee!F$78&lt;A6,0,IF(Employee!$S$69&lt;=A6,"C",IF(Employee!S$70&lt;=A6,"J",IF(Employee!S$71&lt;=A6,"B","A")))))</f>
        <v>0</v>
      </c>
      <c r="K6" s="253">
        <f>IF(Employee!F$102&gt;A6,0,IF(Employee!F$104&lt;A6,0,IF(Employee!$S$95&lt;=A6,"C",IF(Employee!S$96&lt;=A6,"J",IF(Employee!S$97&lt;=A6,"B","A")))))</f>
        <v>0</v>
      </c>
      <c r="L6" s="253">
        <f>IF(Employee!F$102&gt;A6,0,IF(Employee!F$104&lt;A6,0,IF(Employee!$S$95&lt;=A6,"C",IF(Employee!S$96&lt;=A6,"J",IF(Employee!S$97&lt;=A6,"B","A")))))</f>
        <v>0</v>
      </c>
      <c r="N6" s="253">
        <f>IF(Employee!F$128&gt;A6,0,IF(Employee!F$130&lt;A6,0,IF(Employee!$S$121&lt;=A6,"C",IF(Employee!S$122&lt;=A6,"J",IF(Employee!S$123&lt;=A6,"B","A")))))</f>
        <v>0</v>
      </c>
      <c r="O6" s="253">
        <f>IF(Employee!F$128&gt;A6,0,IF(Employee!F$130&lt;A6,0,IF(Employee!$S$121&lt;=A6,"C",IF(Employee!S$122&lt;=A6,"J",IF(Employee!S$123&lt;=A6,"B","A")))))</f>
        <v>0</v>
      </c>
      <c r="Q6" s="253">
        <f>IF(Employee!F$154&gt;A6,0,IF(Employee!F$156&lt;A6,0,IF(Employee!$S$147&lt;=A6,"C",IF(Employee!S$148&lt;=A6,"J",IF(Employee!S$149&lt;=A6,"B","A")))))</f>
        <v>0</v>
      </c>
      <c r="R6" s="253">
        <f>IF(Employee!F$154&gt;A6,0,IF(Employee!F$156&lt;A6,0,IF(Employee!$S$147&lt;=A6,"C",IF(Employee!S$148&lt;=A6,"J",IF(Employee!S$149&lt;=A6,"B","A")))))</f>
        <v>0</v>
      </c>
      <c r="T6" s="253">
        <f>IF(Employee!F$180&gt;A6,0,IF(Employee!F$182&lt;A6,0,IF(Employee!$S$173&lt;=A6,"C",IF(Employee!S$174&lt;=A6,"J",IF(Employee!S$175&lt;=A6,"B","A")))))</f>
        <v>0</v>
      </c>
      <c r="U6" s="253">
        <f>IF(Employee!F$180&gt;A6,0,IF(Employee!F$182&lt;A6,0,IF(Employee!$S$173&lt;=A6,"C",IF(Employee!S$174&lt;=A6,"J",IF(Employee!S$175&lt;=A6,"B","A")))))</f>
        <v>0</v>
      </c>
      <c r="W6" s="253">
        <f>IF(Employee!F$206&gt;A6,0,IF(Employee!F$208&lt;A6,0,IF(Employee!$S$199&lt;=A6,"C",IF(Employee!S$200&lt;=A6,"J",IF(Employee!S$201&lt;=A6,"B","A")))))</f>
        <v>0</v>
      </c>
      <c r="X6" s="253">
        <f>IF(Employee!F$206&gt;A6,0,IF(Employee!F$208&lt;A6,0,IF(Employee!$S$199&lt;=A6,"C",IF(Employee!S$200&lt;=A6,"J",IF(Employee!S$201&lt;=A6,"B","A")))))</f>
        <v>0</v>
      </c>
      <c r="Z6" s="253">
        <f>IF(Employee!F$232&gt;A6,0,IF(Employee!F$234&lt;A6,0,IF(Employee!$S$225&lt;=A6,"C",IF(Employee!S$226&lt;=A6,"J",IF(Employee!S$227&lt;=A6,"B","A")))))</f>
        <v>0</v>
      </c>
      <c r="AA6" s="253">
        <f>IF(Employee!F$232&gt;A6,0,IF(Employee!F$234&lt;A6,0,IF(Employee!$S$225&lt;=A6,"C",IF(Employee!S$226&lt;=A6,"J",IF(Employee!S$227&lt;=A6,"B","A")))))</f>
        <v>0</v>
      </c>
      <c r="AC6" s="253">
        <f>IF(Employee!F$258&gt;A6,0,IF(Employee!F$260&lt;A6,0,IF(Employee!$S$251&lt;=A6,"C",IF(Employee!S$252&lt;=A6,"J",IF(Employee!S$253&lt;=A6,"B","A")))))</f>
        <v>0</v>
      </c>
      <c r="AD6" s="253">
        <f>IF(Employee!F$258&gt;A6,0,IF(Employee!F$260&lt;A6,0,IF(Employee!$S$251&lt;=A6,"C",IF(Employee!S$252&lt;=A6,"J",IF(Employee!S$253&lt;=A6,"B","A")))))</f>
        <v>0</v>
      </c>
      <c r="AF6" s="253">
        <f>IF(Employee!F$284&gt;A6,0,IF(Employee!F$286&lt;A6,0,IF(Employee!$S$277&lt;=A6,"C",IF(Employee!S$278&lt;=A6,"J",IF(Employee!S$279&lt;=A6,"B","A")))))</f>
        <v>0</v>
      </c>
      <c r="AG6" s="253">
        <f>IF(Employee!F$284&gt;A6,0,IF(Employee!F$286&lt;A6,0,IF(Employee!$S$277&lt;=A6,"C",IF(Employee!S$278&lt;=A6,"J",IF(Employee!S$279&lt;=A6,"B","A")))))</f>
        <v>0</v>
      </c>
      <c r="AI6" s="253">
        <f>IF(Employee!F$310&gt;A6,0,IF(Employee!F$312&lt;A6,0,IF(Employee!$S$303&lt;=A6,"C",IF(Employee!S$304&lt;=A6,"J",IF(Employee!S$305&lt;=A6,"B","A")))))</f>
        <v>0</v>
      </c>
      <c r="AJ6" s="253">
        <f>IF(Employee!F$310&gt;A6,0,IF(Employee!F$312&lt;A6,0,IF(Employee!$S$303&lt;=A6,"C",IF(Employee!S$304&lt;=A6,"J",IF(Employee!S$305&lt;=A6,"B","A")))))</f>
        <v>0</v>
      </c>
      <c r="AL6" s="253">
        <f>IF(Employee!F$336&gt;A6,0,IF(Employee!F$338&lt;A6,0,IF(Employee!$S$329&lt;=A6,"C",IF(Employee!S$330&lt;=A6,"J",IF(Employee!S$331&lt;=A6,"B","A")))))</f>
        <v>0</v>
      </c>
      <c r="AM6" s="253">
        <f>IF(Employee!F$336&gt;A6,0,IF(Employee!F$338&lt;A6,0,IF(Employee!$S$329&lt;=A6,"C",IF(Employee!S$330&lt;=A6,"J",IF(Employee!S$331&lt;=A6,"B","A")))))</f>
        <v>0</v>
      </c>
      <c r="AO6" s="253">
        <f>IF(Employee!F$362&gt;A6,0,IF(Employee!F$364&lt;A6,0,IF(Employee!$S$355&lt;=A6,"C",IF(Employee!S$356&lt;=A6,"J",IF(Employee!S$357&lt;=A6,"B","A")))))</f>
        <v>0</v>
      </c>
      <c r="AP6" s="253">
        <f>IF(Employee!F$362&gt;A6,0,IF(Employee!F$364&lt;A6,0,IF(Employee!$S$355&lt;=A6,"C",IF(Employee!S$356&lt;=A6,"J",IF(Employee!S$357&lt;=A6,"B","A")))))</f>
        <v>0</v>
      </c>
      <c r="AR6" s="253">
        <f>IF(Employee!F$388&gt;A6,0,IF(Employee!F$390&lt;A6,0,IF(Employee!$S$381&lt;=A6,"C",IF(Employee!S$382&lt;=A6,"J",IF(Employee!S$383&lt;=A6,"B","A")))))</f>
        <v>0</v>
      </c>
      <c r="AS6" s="253">
        <f>IF(Employee!F$388&gt;A6,0,IF(Employee!F$390&lt;A6,0,IF(Employee!$S$381&lt;=A6,"C",IF(Employee!S$382&lt;=A6,"J",IF(Employee!S$383&lt;=A6,"B","A")))))</f>
        <v>0</v>
      </c>
      <c r="AU6" s="253">
        <f>IF(Employee!F$414&gt;A6,0,IF(Employee!F$416&lt;A6,0,IF(Employee!$S$407&lt;=A6,"C",IF(Employee!S$408&lt;=A6,"J",IF(Employee!S$409&lt;=A6,"B","A")))))</f>
        <v>0</v>
      </c>
      <c r="AV6" s="253">
        <f>IF(Employee!F$414&gt;A6,0,IF(Employee!F$416&lt;A6,0,IF(Employee!$S$407&lt;=A6,"C",IF(Employee!S$408&lt;=A6,"J",IF(Employee!S$409&lt;=A6,"B","A")))))</f>
        <v>0</v>
      </c>
      <c r="AX6" s="253">
        <f>IF(Employee!F$440&gt;A6,0,IF(Employee!F$442&lt;A6,0,IF(Employee!$S$433&lt;=A6,"C",IF(Employee!S$434&lt;=A6,"J",IF(Employee!S$435&lt;=A6,"B","A")))))</f>
        <v>0</v>
      </c>
      <c r="AY6" s="253">
        <f>IF(Employee!F$440&gt;A6,0,IF(Employee!F$442&lt;A6,0,IF(Employee!$S$433&lt;=A6,"C",IF(Employee!S$434&lt;=A6,"J",IF(Employee!S$435&lt;=A6,"B","A")))))</f>
        <v>0</v>
      </c>
      <c r="BA6" s="253">
        <f>IF(Employee!F$466&gt;A6,0,IF(Employee!F$468&lt;A6,0,IF(Employee!$S$459&lt;=A6,"C",IF(Employee!S$460&lt;=A6,"J",IF(Employee!S$461&lt;=A6,"B","A")))))</f>
        <v>0</v>
      </c>
      <c r="BB6" s="253">
        <f>IF(Employee!F$466&gt;A6,0,IF(Employee!F$468&lt;A6,0,IF(Employee!$S$459&lt;=A6,"C",IF(Employee!S$460&lt;=A6,"J",IF(Employee!S$461&lt;=A6,"B","A")))))</f>
        <v>0</v>
      </c>
      <c r="BD6" s="253">
        <f>IF(Employee!F$492&gt;A6,0,IF(Employee!F$494&lt;A6,0,IF(Employee!$S$485&lt;=A6,"C",IF(Employee!S$486&lt;=A6,"J",IF(Employee!S$487&lt;=A6,"B","A")))))</f>
        <v>0</v>
      </c>
      <c r="BE6" s="253">
        <f>IF(Employee!F$492&gt;A6,0,IF(Employee!F$494&lt;A6,0,IF(Employee!$S$485&lt;=A6,"C",IF(Employee!S$486&lt;=A6,"J",IF(Employee!S$487&lt;=A6,"B","A")))))</f>
        <v>0</v>
      </c>
      <c r="BG6" s="253">
        <f>IF(Employee!F$518&gt;A6,0,IF(Employee!F$520&lt;A6,0,IF(Employee!$S$511&lt;=A6,"C",IF(Employee!S$512&lt;=A6,"J",IF(Employee!S$513&lt;=A6,"B","A")))))</f>
        <v>0</v>
      </c>
      <c r="BH6" s="253">
        <f>IF(Employee!F$518&gt;A6,0,IF(Employee!F$520&lt;A6,0,IF(Employee!$S$511&lt;=A6,"C",IF(Employee!S$512&lt;=A6,"J",IF(Employee!S$513&lt;=A6,"B","A")))))</f>
        <v>0</v>
      </c>
    </row>
    <row r="7" spans="1:60" x14ac:dyDescent="0.2">
      <c r="A7" s="253">
        <f t="shared" si="0"/>
        <v>6</v>
      </c>
      <c r="B7" s="253">
        <f>IF(Employee!F$24&gt;A7,0,IF(Employee!F$26&lt;A7,0,IF(Employee!$S$17&lt;=A7,"C",IF(Employee!S$18&lt;=A7,"J",IF(Employee!S$19&lt;=A7,"B","A")))))</f>
        <v>0</v>
      </c>
      <c r="C7" s="253">
        <f>IF(Employee!F$24&gt;A7,0,IF(Employee!F$26&lt;A7,0,IF(Employee!$S$17&lt;=A7,"C",IF(Employee!S$18&lt;=A7,"J",IF(Employee!S$19&lt;=A7,"B","A")))))</f>
        <v>0</v>
      </c>
      <c r="E7" s="253">
        <f>IF(Employee!F$50&gt;A7,0,IF(Employee!F$52&lt;A7,0,IF(Employee!$S$43&lt;=A7,"C",IF(Employee!S$44&lt;=A7,"J",IF(Employee!S$45&lt;=A7,"B","A")))))</f>
        <v>0</v>
      </c>
      <c r="F7" s="253">
        <f>IF(Employee!F$50&gt;A7,0,IF(Employee!F$52&lt;A7,0,IF(Employee!$S$43&lt;=A7,"C",IF(Employee!S$44&lt;=A7,"J",IF(Employee!S$45&lt;=A7,"B","A")))))</f>
        <v>0</v>
      </c>
      <c r="H7" s="253">
        <f>IF(Employee!F$76&gt;A7,0,IF(Employee!F$78&lt;A7,0,IF(Employee!$S$69&lt;=A7,"C",IF(Employee!S$70&lt;=A7,"J",IF(Employee!S$71&lt;=A7,"B","A")))))</f>
        <v>0</v>
      </c>
      <c r="I7" s="253">
        <f>IF(Employee!F$76&gt;A7,0,IF(Employee!F$78&lt;A7,0,IF(Employee!$S$69&lt;=A7,"C",IF(Employee!S$70&lt;=A7,"J",IF(Employee!S$71&lt;=A7,"B","A")))))</f>
        <v>0</v>
      </c>
      <c r="K7" s="253">
        <f>IF(Employee!F$102&gt;A7,0,IF(Employee!F$104&lt;A7,0,IF(Employee!$S$95&lt;=A7,"C",IF(Employee!S$96&lt;=A7,"J",IF(Employee!S$97&lt;=A7,"B","A")))))</f>
        <v>0</v>
      </c>
      <c r="L7" s="253">
        <f>IF(Employee!F$102&gt;A7,0,IF(Employee!F$104&lt;A7,0,IF(Employee!$S$95&lt;=A7,"C",IF(Employee!S$96&lt;=A7,"J",IF(Employee!S$97&lt;=A7,"B","A")))))</f>
        <v>0</v>
      </c>
      <c r="N7" s="253">
        <f>IF(Employee!F$128&gt;A7,0,IF(Employee!F$130&lt;A7,0,IF(Employee!$S$121&lt;=A7,"C",IF(Employee!S$122&lt;=A7,"J",IF(Employee!S$123&lt;=A7,"B","A")))))</f>
        <v>0</v>
      </c>
      <c r="O7" s="253">
        <f>IF(Employee!F$128&gt;A7,0,IF(Employee!F$130&lt;A7,0,IF(Employee!$S$121&lt;=A7,"C",IF(Employee!S$122&lt;=A7,"J",IF(Employee!S$123&lt;=A7,"B","A")))))</f>
        <v>0</v>
      </c>
      <c r="Q7" s="253">
        <f>IF(Employee!F$154&gt;A7,0,IF(Employee!F$156&lt;A7,0,IF(Employee!$S$147&lt;=A7,"C",IF(Employee!S$148&lt;=A7,"J",IF(Employee!S$149&lt;=A7,"B","A")))))</f>
        <v>0</v>
      </c>
      <c r="R7" s="253">
        <f>IF(Employee!F$154&gt;A7,0,IF(Employee!F$156&lt;A7,0,IF(Employee!$S$147&lt;=A7,"C",IF(Employee!S$148&lt;=A7,"J",IF(Employee!S$149&lt;=A7,"B","A")))))</f>
        <v>0</v>
      </c>
      <c r="T7" s="253">
        <f>IF(Employee!F$180&gt;A7,0,IF(Employee!F$182&lt;A7,0,IF(Employee!$S$173&lt;=A7,"C",IF(Employee!S$174&lt;=A7,"J",IF(Employee!S$175&lt;=A7,"B","A")))))</f>
        <v>0</v>
      </c>
      <c r="U7" s="253">
        <f>IF(Employee!F$180&gt;A7,0,IF(Employee!F$182&lt;A7,0,IF(Employee!$S$173&lt;=A7,"C",IF(Employee!S$174&lt;=A7,"J",IF(Employee!S$175&lt;=A7,"B","A")))))</f>
        <v>0</v>
      </c>
      <c r="W7" s="253">
        <f>IF(Employee!F$206&gt;A7,0,IF(Employee!F$208&lt;A7,0,IF(Employee!$S$199&lt;=A7,"C",IF(Employee!S$200&lt;=A7,"J",IF(Employee!S$201&lt;=A7,"B","A")))))</f>
        <v>0</v>
      </c>
      <c r="X7" s="253">
        <f>IF(Employee!F$206&gt;A7,0,IF(Employee!F$208&lt;A7,0,IF(Employee!$S$199&lt;=A7,"C",IF(Employee!S$200&lt;=A7,"J",IF(Employee!S$201&lt;=A7,"B","A")))))</f>
        <v>0</v>
      </c>
      <c r="Z7" s="253">
        <f>IF(Employee!F$232&gt;A7,0,IF(Employee!F$234&lt;A7,0,IF(Employee!$S$225&lt;=A7,"C",IF(Employee!S$226&lt;=A7,"J",IF(Employee!S$227&lt;=A7,"B","A")))))</f>
        <v>0</v>
      </c>
      <c r="AA7" s="253">
        <f>IF(Employee!F$232&gt;A7,0,IF(Employee!F$234&lt;A7,0,IF(Employee!$S$225&lt;=A7,"C",IF(Employee!S$226&lt;=A7,"J",IF(Employee!S$227&lt;=A7,"B","A")))))</f>
        <v>0</v>
      </c>
      <c r="AC7" s="253">
        <f>IF(Employee!F$258&gt;A7,0,IF(Employee!F$260&lt;A7,0,IF(Employee!$S$251&lt;=A7,"C",IF(Employee!S$252&lt;=A7,"J",IF(Employee!S$253&lt;=A7,"B","A")))))</f>
        <v>0</v>
      </c>
      <c r="AD7" s="253">
        <f>IF(Employee!F$258&gt;A7,0,IF(Employee!F$260&lt;A7,0,IF(Employee!$S$251&lt;=A7,"C",IF(Employee!S$252&lt;=A7,"J",IF(Employee!S$253&lt;=A7,"B","A")))))</f>
        <v>0</v>
      </c>
      <c r="AF7" s="253">
        <f>IF(Employee!F$284&gt;A7,0,IF(Employee!F$286&lt;A7,0,IF(Employee!$S$277&lt;=A7,"C",IF(Employee!S$278&lt;=A7,"J",IF(Employee!S$279&lt;=A7,"B","A")))))</f>
        <v>0</v>
      </c>
      <c r="AG7" s="253">
        <f>IF(Employee!F$284&gt;A7,0,IF(Employee!F$286&lt;A7,0,IF(Employee!$S$277&lt;=A7,"C",IF(Employee!S$278&lt;=A7,"J",IF(Employee!S$279&lt;=A7,"B","A")))))</f>
        <v>0</v>
      </c>
      <c r="AI7" s="253">
        <f>IF(Employee!F$310&gt;A7,0,IF(Employee!F$312&lt;A7,0,IF(Employee!$S$303&lt;=A7,"C",IF(Employee!S$304&lt;=A7,"J",IF(Employee!S$305&lt;=A7,"B","A")))))</f>
        <v>0</v>
      </c>
      <c r="AJ7" s="253">
        <f>IF(Employee!F$310&gt;A7,0,IF(Employee!F$312&lt;A7,0,IF(Employee!$S$303&lt;=A7,"C",IF(Employee!S$304&lt;=A7,"J",IF(Employee!S$305&lt;=A7,"B","A")))))</f>
        <v>0</v>
      </c>
      <c r="AL7" s="253">
        <f>IF(Employee!F$336&gt;A7,0,IF(Employee!F$338&lt;A7,0,IF(Employee!$S$329&lt;=A7,"C",IF(Employee!S$330&lt;=A7,"J",IF(Employee!S$331&lt;=A7,"B","A")))))</f>
        <v>0</v>
      </c>
      <c r="AM7" s="253">
        <f>IF(Employee!F$336&gt;A7,0,IF(Employee!F$338&lt;A7,0,IF(Employee!$S$329&lt;=A7,"C",IF(Employee!S$330&lt;=A7,"J",IF(Employee!S$331&lt;=A7,"B","A")))))</f>
        <v>0</v>
      </c>
      <c r="AO7" s="253">
        <f>IF(Employee!F$362&gt;A7,0,IF(Employee!F$364&lt;A7,0,IF(Employee!$S$355&lt;=A7,"C",IF(Employee!S$356&lt;=A7,"J",IF(Employee!S$357&lt;=A7,"B","A")))))</f>
        <v>0</v>
      </c>
      <c r="AP7" s="253">
        <f>IF(Employee!F$362&gt;A7,0,IF(Employee!F$364&lt;A7,0,IF(Employee!$S$355&lt;=A7,"C",IF(Employee!S$356&lt;=A7,"J",IF(Employee!S$357&lt;=A7,"B","A")))))</f>
        <v>0</v>
      </c>
      <c r="AR7" s="253">
        <f>IF(Employee!F$388&gt;A7,0,IF(Employee!F$390&lt;A7,0,IF(Employee!$S$381&lt;=A7,"C",IF(Employee!S$382&lt;=A7,"J",IF(Employee!S$383&lt;=A7,"B","A")))))</f>
        <v>0</v>
      </c>
      <c r="AS7" s="253">
        <f>IF(Employee!F$388&gt;A7,0,IF(Employee!F$390&lt;A7,0,IF(Employee!$S$381&lt;=A7,"C",IF(Employee!S$382&lt;=A7,"J",IF(Employee!S$383&lt;=A7,"B","A")))))</f>
        <v>0</v>
      </c>
      <c r="AU7" s="253">
        <f>IF(Employee!F$414&gt;A7,0,IF(Employee!F$416&lt;A7,0,IF(Employee!$S$407&lt;=A7,"C",IF(Employee!S$408&lt;=A7,"J",IF(Employee!S$409&lt;=A7,"B","A")))))</f>
        <v>0</v>
      </c>
      <c r="AV7" s="253">
        <f>IF(Employee!F$414&gt;A7,0,IF(Employee!F$416&lt;A7,0,IF(Employee!$S$407&lt;=A7,"C",IF(Employee!S$408&lt;=A7,"J",IF(Employee!S$409&lt;=A7,"B","A")))))</f>
        <v>0</v>
      </c>
      <c r="AX7" s="253">
        <f>IF(Employee!F$440&gt;A7,0,IF(Employee!F$442&lt;A7,0,IF(Employee!$S$433&lt;=A7,"C",IF(Employee!S$434&lt;=A7,"J",IF(Employee!S$435&lt;=A7,"B","A")))))</f>
        <v>0</v>
      </c>
      <c r="AY7" s="253">
        <f>IF(Employee!F$440&gt;A7,0,IF(Employee!F$442&lt;A7,0,IF(Employee!$S$433&lt;=A7,"C",IF(Employee!S$434&lt;=A7,"J",IF(Employee!S$435&lt;=A7,"B","A")))))</f>
        <v>0</v>
      </c>
      <c r="BA7" s="253">
        <f>IF(Employee!F$466&gt;A7,0,IF(Employee!F$468&lt;A7,0,IF(Employee!$S$459&lt;=A7,"C",IF(Employee!S$460&lt;=A7,"J",IF(Employee!S$461&lt;=A7,"B","A")))))</f>
        <v>0</v>
      </c>
      <c r="BB7" s="253">
        <f>IF(Employee!F$466&gt;A7,0,IF(Employee!F$468&lt;A7,0,IF(Employee!$S$459&lt;=A7,"C",IF(Employee!S$460&lt;=A7,"J",IF(Employee!S$461&lt;=A7,"B","A")))))</f>
        <v>0</v>
      </c>
      <c r="BD7" s="253">
        <f>IF(Employee!F$492&gt;A7,0,IF(Employee!F$494&lt;A7,0,IF(Employee!$S$485&lt;=A7,"C",IF(Employee!S$486&lt;=A7,"J",IF(Employee!S$487&lt;=A7,"B","A")))))</f>
        <v>0</v>
      </c>
      <c r="BE7" s="253">
        <f>IF(Employee!F$492&gt;A7,0,IF(Employee!F$494&lt;A7,0,IF(Employee!$S$485&lt;=A7,"C",IF(Employee!S$486&lt;=A7,"J",IF(Employee!S$487&lt;=A7,"B","A")))))</f>
        <v>0</v>
      </c>
      <c r="BG7" s="253">
        <f>IF(Employee!F$518&gt;A7,0,IF(Employee!F$520&lt;A7,0,IF(Employee!$S$511&lt;=A7,"C",IF(Employee!S$512&lt;=A7,"J",IF(Employee!S$513&lt;=A7,"B","A")))))</f>
        <v>0</v>
      </c>
      <c r="BH7" s="253">
        <f>IF(Employee!F$518&gt;A7,0,IF(Employee!F$520&lt;A7,0,IF(Employee!$S$511&lt;=A7,"C",IF(Employee!S$512&lt;=A7,"J",IF(Employee!S$513&lt;=A7,"B","A")))))</f>
        <v>0</v>
      </c>
    </row>
    <row r="8" spans="1:60" x14ac:dyDescent="0.2">
      <c r="A8" s="253">
        <f t="shared" si="0"/>
        <v>7</v>
      </c>
      <c r="B8" s="253">
        <f>IF(Employee!F$24&gt;A8,0,IF(Employee!F$26&lt;A8,0,IF(Employee!$S$17&lt;=A8,"C",IF(Employee!S$18&lt;=A8,"J",IF(Employee!S$19&lt;=A8,"B","A")))))</f>
        <v>0</v>
      </c>
      <c r="C8" s="253">
        <f>IF(Employee!F$24&gt;A8,0,IF(Employee!F$26&lt;A8,0,IF(Employee!$S$17&lt;=A8,"C",IF(Employee!S$18&lt;=A8,"J",IF(Employee!S$19&lt;=A8,"B","A")))))</f>
        <v>0</v>
      </c>
      <c r="E8" s="253">
        <f>IF(Employee!F$50&gt;A8,0,IF(Employee!F$52&lt;A8,0,IF(Employee!$S$43&lt;=A8,"C",IF(Employee!S$44&lt;=A8,"J",IF(Employee!S$45&lt;=A8,"B","A")))))</f>
        <v>0</v>
      </c>
      <c r="F8" s="253">
        <f>IF(Employee!F$50&gt;A8,0,IF(Employee!F$52&lt;A8,0,IF(Employee!$S$43&lt;=A8,"C",IF(Employee!S$44&lt;=A8,"J",IF(Employee!S$45&lt;=A8,"B","A")))))</f>
        <v>0</v>
      </c>
      <c r="H8" s="253">
        <f>IF(Employee!F$76&gt;A8,0,IF(Employee!F$78&lt;A8,0,IF(Employee!$S$69&lt;=A8,"C",IF(Employee!S$70&lt;=A8,"J",IF(Employee!S$71&lt;=A8,"B","A")))))</f>
        <v>0</v>
      </c>
      <c r="I8" s="253">
        <f>IF(Employee!F$76&gt;A8,0,IF(Employee!F$78&lt;A8,0,IF(Employee!$S$69&lt;=A8,"C",IF(Employee!S$70&lt;=A8,"J",IF(Employee!S$71&lt;=A8,"B","A")))))</f>
        <v>0</v>
      </c>
      <c r="K8" s="253">
        <f>IF(Employee!F$102&gt;A8,0,IF(Employee!F$104&lt;A8,0,IF(Employee!$S$95&lt;=A8,"C",IF(Employee!S$96&lt;=A8,"J",IF(Employee!S$97&lt;=A8,"B","A")))))</f>
        <v>0</v>
      </c>
      <c r="L8" s="253">
        <f>IF(Employee!F$102&gt;A8,0,IF(Employee!F$104&lt;A8,0,IF(Employee!$S$95&lt;=A8,"C",IF(Employee!S$96&lt;=A8,"J",IF(Employee!S$97&lt;=A8,"B","A")))))</f>
        <v>0</v>
      </c>
      <c r="N8" s="253">
        <f>IF(Employee!F$128&gt;A8,0,IF(Employee!F$130&lt;A8,0,IF(Employee!$S$121&lt;=A8,"C",IF(Employee!S$122&lt;=A8,"J",IF(Employee!S$123&lt;=A8,"B","A")))))</f>
        <v>0</v>
      </c>
      <c r="O8" s="253">
        <f>IF(Employee!F$128&gt;A8,0,IF(Employee!F$130&lt;A8,0,IF(Employee!$S$121&lt;=A8,"C",IF(Employee!S$122&lt;=A8,"J",IF(Employee!S$123&lt;=A8,"B","A")))))</f>
        <v>0</v>
      </c>
      <c r="Q8" s="253">
        <f>IF(Employee!F$154&gt;A8,0,IF(Employee!F$156&lt;A8,0,IF(Employee!$S$147&lt;=A8,"C",IF(Employee!S$148&lt;=A8,"J",IF(Employee!S$149&lt;=A8,"B","A")))))</f>
        <v>0</v>
      </c>
      <c r="R8" s="253">
        <f>IF(Employee!F$154&gt;A8,0,IF(Employee!F$156&lt;A8,0,IF(Employee!$S$147&lt;=A8,"C",IF(Employee!S$148&lt;=A8,"J",IF(Employee!S$149&lt;=A8,"B","A")))))</f>
        <v>0</v>
      </c>
      <c r="T8" s="253">
        <f>IF(Employee!F$180&gt;A8,0,IF(Employee!F$182&lt;A8,0,IF(Employee!$S$173&lt;=A8,"C",IF(Employee!S$174&lt;=A8,"J",IF(Employee!S$175&lt;=A8,"B","A")))))</f>
        <v>0</v>
      </c>
      <c r="U8" s="253">
        <f>IF(Employee!F$180&gt;A8,0,IF(Employee!F$182&lt;A8,0,IF(Employee!$S$173&lt;=A8,"C",IF(Employee!S$174&lt;=A8,"J",IF(Employee!S$175&lt;=A8,"B","A")))))</f>
        <v>0</v>
      </c>
      <c r="W8" s="253">
        <f>IF(Employee!F$206&gt;A8,0,IF(Employee!F$208&lt;A8,0,IF(Employee!$S$199&lt;=A8,"C",IF(Employee!S$200&lt;=A8,"J",IF(Employee!S$201&lt;=A8,"B","A")))))</f>
        <v>0</v>
      </c>
      <c r="X8" s="253">
        <f>IF(Employee!F$206&gt;A8,0,IF(Employee!F$208&lt;A8,0,IF(Employee!$S$199&lt;=A8,"C",IF(Employee!S$200&lt;=A8,"J",IF(Employee!S$201&lt;=A8,"B","A")))))</f>
        <v>0</v>
      </c>
      <c r="Z8" s="253">
        <f>IF(Employee!F$232&gt;A8,0,IF(Employee!F$234&lt;A8,0,IF(Employee!$S$225&lt;=A8,"C",IF(Employee!S$226&lt;=A8,"J",IF(Employee!S$227&lt;=A8,"B","A")))))</f>
        <v>0</v>
      </c>
      <c r="AA8" s="253">
        <f>IF(Employee!F$232&gt;A8,0,IF(Employee!F$234&lt;A8,0,IF(Employee!$S$225&lt;=A8,"C",IF(Employee!S$226&lt;=A8,"J",IF(Employee!S$227&lt;=A8,"B","A")))))</f>
        <v>0</v>
      </c>
      <c r="AC8" s="253">
        <f>IF(Employee!F$258&gt;A8,0,IF(Employee!F$260&lt;A8,0,IF(Employee!$S$251&lt;=A8,"C",IF(Employee!S$252&lt;=A8,"J",IF(Employee!S$253&lt;=A8,"B","A")))))</f>
        <v>0</v>
      </c>
      <c r="AD8" s="253">
        <f>IF(Employee!F$258&gt;A8,0,IF(Employee!F$260&lt;A8,0,IF(Employee!$S$251&lt;=A8,"C",IF(Employee!S$252&lt;=A8,"J",IF(Employee!S$253&lt;=A8,"B","A")))))</f>
        <v>0</v>
      </c>
      <c r="AF8" s="253">
        <f>IF(Employee!F$284&gt;A8,0,IF(Employee!F$286&lt;A8,0,IF(Employee!$S$277&lt;=A8,"C",IF(Employee!S$278&lt;=A8,"J",IF(Employee!S$279&lt;=A8,"B","A")))))</f>
        <v>0</v>
      </c>
      <c r="AG8" s="253">
        <f>IF(Employee!F$284&gt;A8,0,IF(Employee!F$286&lt;A8,0,IF(Employee!$S$277&lt;=A8,"C",IF(Employee!S$278&lt;=A8,"J",IF(Employee!S$279&lt;=A8,"B","A")))))</f>
        <v>0</v>
      </c>
      <c r="AI8" s="253">
        <f>IF(Employee!F$310&gt;A8,0,IF(Employee!F$312&lt;A8,0,IF(Employee!$S$303&lt;=A8,"C",IF(Employee!S$304&lt;=A8,"J",IF(Employee!S$305&lt;=A8,"B","A")))))</f>
        <v>0</v>
      </c>
      <c r="AJ8" s="253">
        <f>IF(Employee!F$310&gt;A8,0,IF(Employee!F$312&lt;A8,0,IF(Employee!$S$303&lt;=A8,"C",IF(Employee!S$304&lt;=A8,"J",IF(Employee!S$305&lt;=A8,"B","A")))))</f>
        <v>0</v>
      </c>
      <c r="AL8" s="253">
        <f>IF(Employee!F$336&gt;A8,0,IF(Employee!F$338&lt;A8,0,IF(Employee!$S$329&lt;=A8,"C",IF(Employee!S$330&lt;=A8,"J",IF(Employee!S$331&lt;=A8,"B","A")))))</f>
        <v>0</v>
      </c>
      <c r="AM8" s="253">
        <f>IF(Employee!F$336&gt;A8,0,IF(Employee!F$338&lt;A8,0,IF(Employee!$S$329&lt;=A8,"C",IF(Employee!S$330&lt;=A8,"J",IF(Employee!S$331&lt;=A8,"B","A")))))</f>
        <v>0</v>
      </c>
      <c r="AO8" s="253">
        <f>IF(Employee!F$362&gt;A8,0,IF(Employee!F$364&lt;A8,0,IF(Employee!$S$355&lt;=A8,"C",IF(Employee!S$356&lt;=A8,"J",IF(Employee!S$357&lt;=A8,"B","A")))))</f>
        <v>0</v>
      </c>
      <c r="AP8" s="253">
        <f>IF(Employee!F$362&gt;A8,0,IF(Employee!F$364&lt;A8,0,IF(Employee!$S$355&lt;=A8,"C",IF(Employee!S$356&lt;=A8,"J",IF(Employee!S$357&lt;=A8,"B","A")))))</f>
        <v>0</v>
      </c>
      <c r="AR8" s="253">
        <f>IF(Employee!F$388&gt;A8,0,IF(Employee!F$390&lt;A8,0,IF(Employee!$S$381&lt;=A8,"C",IF(Employee!S$382&lt;=A8,"J",IF(Employee!S$383&lt;=A8,"B","A")))))</f>
        <v>0</v>
      </c>
      <c r="AS8" s="253">
        <f>IF(Employee!F$388&gt;A8,0,IF(Employee!F$390&lt;A8,0,IF(Employee!$S$381&lt;=A8,"C",IF(Employee!S$382&lt;=A8,"J",IF(Employee!S$383&lt;=A8,"B","A")))))</f>
        <v>0</v>
      </c>
      <c r="AU8" s="253">
        <f>IF(Employee!F$414&gt;A8,0,IF(Employee!F$416&lt;A8,0,IF(Employee!$S$407&lt;=A8,"C",IF(Employee!S$408&lt;=A8,"J",IF(Employee!S$409&lt;=A8,"B","A")))))</f>
        <v>0</v>
      </c>
      <c r="AV8" s="253">
        <f>IF(Employee!F$414&gt;A8,0,IF(Employee!F$416&lt;A8,0,IF(Employee!$S$407&lt;=A8,"C",IF(Employee!S$408&lt;=A8,"J",IF(Employee!S$409&lt;=A8,"B","A")))))</f>
        <v>0</v>
      </c>
      <c r="AX8" s="253">
        <f>IF(Employee!F$440&gt;A8,0,IF(Employee!F$442&lt;A8,0,IF(Employee!$S$433&lt;=A8,"C",IF(Employee!S$434&lt;=A8,"J",IF(Employee!S$435&lt;=A8,"B","A")))))</f>
        <v>0</v>
      </c>
      <c r="AY8" s="253">
        <f>IF(Employee!F$440&gt;A8,0,IF(Employee!F$442&lt;A8,0,IF(Employee!$S$433&lt;=A8,"C",IF(Employee!S$434&lt;=A8,"J",IF(Employee!S$435&lt;=A8,"B","A")))))</f>
        <v>0</v>
      </c>
      <c r="BA8" s="253">
        <f>IF(Employee!F$466&gt;A8,0,IF(Employee!F$468&lt;A8,0,IF(Employee!$S$459&lt;=A8,"C",IF(Employee!S$460&lt;=A8,"J",IF(Employee!S$461&lt;=A8,"B","A")))))</f>
        <v>0</v>
      </c>
      <c r="BB8" s="253">
        <f>IF(Employee!F$466&gt;A8,0,IF(Employee!F$468&lt;A8,0,IF(Employee!$S$459&lt;=A8,"C",IF(Employee!S$460&lt;=A8,"J",IF(Employee!S$461&lt;=A8,"B","A")))))</f>
        <v>0</v>
      </c>
      <c r="BD8" s="253">
        <f>IF(Employee!F$492&gt;A8,0,IF(Employee!F$494&lt;A8,0,IF(Employee!$S$485&lt;=A8,"C",IF(Employee!S$486&lt;=A8,"J",IF(Employee!S$487&lt;=A8,"B","A")))))</f>
        <v>0</v>
      </c>
      <c r="BE8" s="253">
        <f>IF(Employee!F$492&gt;A8,0,IF(Employee!F$494&lt;A8,0,IF(Employee!$S$485&lt;=A8,"C",IF(Employee!S$486&lt;=A8,"J",IF(Employee!S$487&lt;=A8,"B","A")))))</f>
        <v>0</v>
      </c>
      <c r="BG8" s="253">
        <f>IF(Employee!F$518&gt;A8,0,IF(Employee!F$520&lt;A8,0,IF(Employee!$S$511&lt;=A8,"C",IF(Employee!S$512&lt;=A8,"J",IF(Employee!S$513&lt;=A8,"B","A")))))</f>
        <v>0</v>
      </c>
      <c r="BH8" s="253">
        <f>IF(Employee!F$518&gt;A8,0,IF(Employee!F$520&lt;A8,0,IF(Employee!$S$511&lt;=A8,"C",IF(Employee!S$512&lt;=A8,"J",IF(Employee!S$513&lt;=A8,"B","A")))))</f>
        <v>0</v>
      </c>
    </row>
    <row r="9" spans="1:60" x14ac:dyDescent="0.2">
      <c r="A9" s="253">
        <f t="shared" si="0"/>
        <v>8</v>
      </c>
      <c r="B9" s="253">
        <f>IF(Employee!F$24&gt;A9,0,IF(Employee!F$26&lt;A9,0,IF(Employee!$S$17&lt;=A9,"C",IF(Employee!S$18&lt;=A9,"J",IF(Employee!S$19&lt;=A9,"B","A")))))</f>
        <v>0</v>
      </c>
      <c r="C9" s="253">
        <f>IF(Employee!F$24&gt;A9,0,IF(Employee!F$26&lt;A9,0,IF(Employee!$S$17&lt;=A9,"C",IF(Employee!S$18&lt;=A9,"J",IF(Employee!S$19&lt;=A9,"B","A")))))</f>
        <v>0</v>
      </c>
      <c r="E9" s="253">
        <f>IF(Employee!F$50&gt;A9,0,IF(Employee!F$52&lt;A9,0,IF(Employee!$S$43&lt;=A9,"C",IF(Employee!S$44&lt;=A9,"J",IF(Employee!S$45&lt;=A9,"B","A")))))</f>
        <v>0</v>
      </c>
      <c r="F9" s="253">
        <f>IF(Employee!F$50&gt;A9,0,IF(Employee!F$52&lt;A9,0,IF(Employee!$S$43&lt;=A9,"C",IF(Employee!S$44&lt;=A9,"J",IF(Employee!S$45&lt;=A9,"B","A")))))</f>
        <v>0</v>
      </c>
      <c r="H9" s="253">
        <f>IF(Employee!F$76&gt;A9,0,IF(Employee!F$78&lt;A9,0,IF(Employee!$S$69&lt;=A9,"C",IF(Employee!S$70&lt;=A9,"J",IF(Employee!S$71&lt;=A9,"B","A")))))</f>
        <v>0</v>
      </c>
      <c r="I9" s="253">
        <f>IF(Employee!F$76&gt;A9,0,IF(Employee!F$78&lt;A9,0,IF(Employee!$S$69&lt;=A9,"C",IF(Employee!S$70&lt;=A9,"J",IF(Employee!S$71&lt;=A9,"B","A")))))</f>
        <v>0</v>
      </c>
      <c r="K9" s="253">
        <f>IF(Employee!F$102&gt;A9,0,IF(Employee!F$104&lt;A9,0,IF(Employee!$S$95&lt;=A9,"C",IF(Employee!S$96&lt;=A9,"J",IF(Employee!S$97&lt;=A9,"B","A")))))</f>
        <v>0</v>
      </c>
      <c r="L9" s="253">
        <f>IF(Employee!F$102&gt;A9,0,IF(Employee!F$104&lt;A9,0,IF(Employee!$S$95&lt;=A9,"C",IF(Employee!S$96&lt;=A9,"J",IF(Employee!S$97&lt;=A9,"B","A")))))</f>
        <v>0</v>
      </c>
      <c r="N9" s="253">
        <f>IF(Employee!F$128&gt;A9,0,IF(Employee!F$130&lt;A9,0,IF(Employee!$S$121&lt;=A9,"C",IF(Employee!S$122&lt;=A9,"J",IF(Employee!S$123&lt;=A9,"B","A")))))</f>
        <v>0</v>
      </c>
      <c r="O9" s="253">
        <f>IF(Employee!F$128&gt;A9,0,IF(Employee!F$130&lt;A9,0,IF(Employee!$S$121&lt;=A9,"C",IF(Employee!S$122&lt;=A9,"J",IF(Employee!S$123&lt;=A9,"B","A")))))</f>
        <v>0</v>
      </c>
      <c r="Q9" s="253">
        <f>IF(Employee!F$154&gt;A9,0,IF(Employee!F$156&lt;A9,0,IF(Employee!$S$147&lt;=A9,"C",IF(Employee!S$148&lt;=A9,"J",IF(Employee!S$149&lt;=A9,"B","A")))))</f>
        <v>0</v>
      </c>
      <c r="R9" s="253">
        <f>IF(Employee!F$154&gt;A9,0,IF(Employee!F$156&lt;A9,0,IF(Employee!$S$147&lt;=A9,"C",IF(Employee!S$148&lt;=A9,"J",IF(Employee!S$149&lt;=A9,"B","A")))))</f>
        <v>0</v>
      </c>
      <c r="T9" s="253">
        <f>IF(Employee!F$180&gt;A9,0,IF(Employee!F$182&lt;A9,0,IF(Employee!$S$173&lt;=A9,"C",IF(Employee!S$174&lt;=A9,"J",IF(Employee!S$175&lt;=A9,"B","A")))))</f>
        <v>0</v>
      </c>
      <c r="U9" s="253">
        <f>IF(Employee!F$180&gt;A9,0,IF(Employee!F$182&lt;A9,0,IF(Employee!$S$173&lt;=A9,"C",IF(Employee!S$174&lt;=A9,"J",IF(Employee!S$175&lt;=A9,"B","A")))))</f>
        <v>0</v>
      </c>
      <c r="W9" s="253">
        <f>IF(Employee!F$206&gt;A9,0,IF(Employee!F$208&lt;A9,0,IF(Employee!$S$199&lt;=A9,"C",IF(Employee!S$200&lt;=A9,"J",IF(Employee!S$201&lt;=A9,"B","A")))))</f>
        <v>0</v>
      </c>
      <c r="X9" s="253">
        <f>IF(Employee!F$206&gt;A9,0,IF(Employee!F$208&lt;A9,0,IF(Employee!$S$199&lt;=A9,"C",IF(Employee!S$200&lt;=A9,"J",IF(Employee!S$201&lt;=A9,"B","A")))))</f>
        <v>0</v>
      </c>
      <c r="Z9" s="253">
        <f>IF(Employee!F$232&gt;A9,0,IF(Employee!F$234&lt;A9,0,IF(Employee!$S$225&lt;=A9,"C",IF(Employee!S$226&lt;=A9,"J",IF(Employee!S$227&lt;=A9,"B","A")))))</f>
        <v>0</v>
      </c>
      <c r="AA9" s="253">
        <f>IF(Employee!F$232&gt;A9,0,IF(Employee!F$234&lt;A9,0,IF(Employee!$S$225&lt;=A9,"C",IF(Employee!S$226&lt;=A9,"J",IF(Employee!S$227&lt;=A9,"B","A")))))</f>
        <v>0</v>
      </c>
      <c r="AC9" s="253">
        <f>IF(Employee!F$258&gt;A9,0,IF(Employee!F$260&lt;A9,0,IF(Employee!$S$251&lt;=A9,"C",IF(Employee!S$252&lt;=A9,"J",IF(Employee!S$253&lt;=A9,"B","A")))))</f>
        <v>0</v>
      </c>
      <c r="AD9" s="253">
        <f>IF(Employee!F$258&gt;A9,0,IF(Employee!F$260&lt;A9,0,IF(Employee!$S$251&lt;=A9,"C",IF(Employee!S$252&lt;=A9,"J",IF(Employee!S$253&lt;=A9,"B","A")))))</f>
        <v>0</v>
      </c>
      <c r="AF9" s="253">
        <f>IF(Employee!F$284&gt;A9,0,IF(Employee!F$286&lt;A9,0,IF(Employee!$S$277&lt;=A9,"C",IF(Employee!S$278&lt;=A9,"J",IF(Employee!S$279&lt;=A9,"B","A")))))</f>
        <v>0</v>
      </c>
      <c r="AG9" s="253">
        <f>IF(Employee!F$284&gt;A9,0,IF(Employee!F$286&lt;A9,0,IF(Employee!$S$277&lt;=A9,"C",IF(Employee!S$278&lt;=A9,"J",IF(Employee!S$279&lt;=A9,"B","A")))))</f>
        <v>0</v>
      </c>
      <c r="AI9" s="253">
        <f>IF(Employee!F$310&gt;A9,0,IF(Employee!F$312&lt;A9,0,IF(Employee!$S$303&lt;=A9,"C",IF(Employee!S$304&lt;=A9,"J",IF(Employee!S$305&lt;=A9,"B","A")))))</f>
        <v>0</v>
      </c>
      <c r="AJ9" s="253">
        <f>IF(Employee!F$310&gt;A9,0,IF(Employee!F$312&lt;A9,0,IF(Employee!$S$303&lt;=A9,"C",IF(Employee!S$304&lt;=A9,"J",IF(Employee!S$305&lt;=A9,"B","A")))))</f>
        <v>0</v>
      </c>
      <c r="AL9" s="253">
        <f>IF(Employee!F$336&gt;A9,0,IF(Employee!F$338&lt;A9,0,IF(Employee!$S$329&lt;=A9,"C",IF(Employee!S$330&lt;=A9,"J",IF(Employee!S$331&lt;=A9,"B","A")))))</f>
        <v>0</v>
      </c>
      <c r="AM9" s="253">
        <f>IF(Employee!F$336&gt;A9,0,IF(Employee!F$338&lt;A9,0,IF(Employee!$S$329&lt;=A9,"C",IF(Employee!S$330&lt;=A9,"J",IF(Employee!S$331&lt;=A9,"B","A")))))</f>
        <v>0</v>
      </c>
      <c r="AO9" s="253">
        <f>IF(Employee!F$362&gt;A9,0,IF(Employee!F$364&lt;A9,0,IF(Employee!$S$355&lt;=A9,"C",IF(Employee!S$356&lt;=A9,"J",IF(Employee!S$357&lt;=A9,"B","A")))))</f>
        <v>0</v>
      </c>
      <c r="AP9" s="253">
        <f>IF(Employee!F$362&gt;A9,0,IF(Employee!F$364&lt;A9,0,IF(Employee!$S$355&lt;=A9,"C",IF(Employee!S$356&lt;=A9,"J",IF(Employee!S$357&lt;=A9,"B","A")))))</f>
        <v>0</v>
      </c>
      <c r="AR9" s="253">
        <f>IF(Employee!F$388&gt;A9,0,IF(Employee!F$390&lt;A9,0,IF(Employee!$S$381&lt;=A9,"C",IF(Employee!S$382&lt;=A9,"J",IF(Employee!S$383&lt;=A9,"B","A")))))</f>
        <v>0</v>
      </c>
      <c r="AS9" s="253">
        <f>IF(Employee!F$388&gt;A9,0,IF(Employee!F$390&lt;A9,0,IF(Employee!$S$381&lt;=A9,"C",IF(Employee!S$382&lt;=A9,"J",IF(Employee!S$383&lt;=A9,"B","A")))))</f>
        <v>0</v>
      </c>
      <c r="AU9" s="253">
        <f>IF(Employee!F$414&gt;A9,0,IF(Employee!F$416&lt;A9,0,IF(Employee!$S$407&lt;=A9,"C",IF(Employee!S$408&lt;=A9,"J",IF(Employee!S$409&lt;=A9,"B","A")))))</f>
        <v>0</v>
      </c>
      <c r="AV9" s="253">
        <f>IF(Employee!F$414&gt;A9,0,IF(Employee!F$416&lt;A9,0,IF(Employee!$S$407&lt;=A9,"C",IF(Employee!S$408&lt;=A9,"J",IF(Employee!S$409&lt;=A9,"B","A")))))</f>
        <v>0</v>
      </c>
      <c r="AX9" s="253">
        <f>IF(Employee!F$440&gt;A9,0,IF(Employee!F$442&lt;A9,0,IF(Employee!$S$433&lt;=A9,"C",IF(Employee!S$434&lt;=A9,"J",IF(Employee!S$435&lt;=A9,"B","A")))))</f>
        <v>0</v>
      </c>
      <c r="AY9" s="253">
        <f>IF(Employee!F$440&gt;A9,0,IF(Employee!F$442&lt;A9,0,IF(Employee!$S$433&lt;=A9,"C",IF(Employee!S$434&lt;=A9,"J",IF(Employee!S$435&lt;=A9,"B","A")))))</f>
        <v>0</v>
      </c>
      <c r="BA9" s="253">
        <f>IF(Employee!F$466&gt;A9,0,IF(Employee!F$468&lt;A9,0,IF(Employee!$S$459&lt;=A9,"C",IF(Employee!S$460&lt;=A9,"J",IF(Employee!S$461&lt;=A9,"B","A")))))</f>
        <v>0</v>
      </c>
      <c r="BB9" s="253">
        <f>IF(Employee!F$466&gt;A9,0,IF(Employee!F$468&lt;A9,0,IF(Employee!$S$459&lt;=A9,"C",IF(Employee!S$460&lt;=A9,"J",IF(Employee!S$461&lt;=A9,"B","A")))))</f>
        <v>0</v>
      </c>
      <c r="BD9" s="253">
        <f>IF(Employee!F$492&gt;A9,0,IF(Employee!F$494&lt;A9,0,IF(Employee!$S$485&lt;=A9,"C",IF(Employee!S$486&lt;=A9,"J",IF(Employee!S$487&lt;=A9,"B","A")))))</f>
        <v>0</v>
      </c>
      <c r="BE9" s="253">
        <f>IF(Employee!F$492&gt;A9,0,IF(Employee!F$494&lt;A9,0,IF(Employee!$S$485&lt;=A9,"C",IF(Employee!S$486&lt;=A9,"J",IF(Employee!S$487&lt;=A9,"B","A")))))</f>
        <v>0</v>
      </c>
      <c r="BG9" s="253">
        <f>IF(Employee!F$518&gt;A9,0,IF(Employee!F$520&lt;A9,0,IF(Employee!$S$511&lt;=A9,"C",IF(Employee!S$512&lt;=A9,"J",IF(Employee!S$513&lt;=A9,"B","A")))))</f>
        <v>0</v>
      </c>
      <c r="BH9" s="253">
        <f>IF(Employee!F$518&gt;A9,0,IF(Employee!F$520&lt;A9,0,IF(Employee!$S$511&lt;=A9,"C",IF(Employee!S$512&lt;=A9,"J",IF(Employee!S$513&lt;=A9,"B","A")))))</f>
        <v>0</v>
      </c>
    </row>
    <row r="10" spans="1:60" x14ac:dyDescent="0.2">
      <c r="A10" s="253">
        <f t="shared" si="0"/>
        <v>9</v>
      </c>
      <c r="B10" s="253">
        <f>IF(Employee!F$24&gt;A10,0,IF(Employee!F$26&lt;A10,0,IF(Employee!$S$17&lt;=A10,"C",IF(Employee!S$18&lt;=A10,"J",IF(Employee!S$19&lt;=A10,"B","A")))))</f>
        <v>0</v>
      </c>
      <c r="C10" s="253">
        <f>IF(Employee!F$24&gt;A10,0,IF(Employee!F$26&lt;A10,0,IF(Employee!$S$17&lt;=A10,"C",IF(Employee!S$18&lt;=A10,"J",IF(Employee!S$19&lt;=A10,"B","A")))))</f>
        <v>0</v>
      </c>
      <c r="E10" s="253">
        <f>IF(Employee!F$50&gt;A10,0,IF(Employee!F$52&lt;A10,0,IF(Employee!$S$43&lt;=A10,"C",IF(Employee!S$44&lt;=A10,"J",IF(Employee!S$45&lt;=A10,"B","A")))))</f>
        <v>0</v>
      </c>
      <c r="F10" s="253">
        <f>IF(Employee!F$50&gt;A10,0,IF(Employee!F$52&lt;A10,0,IF(Employee!$S$43&lt;=A10,"C",IF(Employee!S$44&lt;=A10,"J",IF(Employee!S$45&lt;=A10,"B","A")))))</f>
        <v>0</v>
      </c>
      <c r="H10" s="253">
        <f>IF(Employee!F$76&gt;A10,0,IF(Employee!F$78&lt;A10,0,IF(Employee!$S$69&lt;=A10,"C",IF(Employee!S$70&lt;=A10,"J",IF(Employee!S$71&lt;=A10,"B","A")))))</f>
        <v>0</v>
      </c>
      <c r="I10" s="253">
        <f>IF(Employee!F$76&gt;A10,0,IF(Employee!F$78&lt;A10,0,IF(Employee!$S$69&lt;=A10,"C",IF(Employee!S$70&lt;=A10,"J",IF(Employee!S$71&lt;=A10,"B","A")))))</f>
        <v>0</v>
      </c>
      <c r="K10" s="253">
        <f>IF(Employee!F$102&gt;A10,0,IF(Employee!F$104&lt;A10,0,IF(Employee!$S$95&lt;=A10,"C",IF(Employee!S$96&lt;=A10,"J",IF(Employee!S$97&lt;=A10,"B","A")))))</f>
        <v>0</v>
      </c>
      <c r="L10" s="253">
        <f>IF(Employee!F$102&gt;A10,0,IF(Employee!F$104&lt;A10,0,IF(Employee!$S$95&lt;=A10,"C",IF(Employee!S$96&lt;=A10,"J",IF(Employee!S$97&lt;=A10,"B","A")))))</f>
        <v>0</v>
      </c>
      <c r="N10" s="253">
        <f>IF(Employee!F$128&gt;A10,0,IF(Employee!F$130&lt;A10,0,IF(Employee!$S$121&lt;=A10,"C",IF(Employee!S$122&lt;=A10,"J",IF(Employee!S$123&lt;=A10,"B","A")))))</f>
        <v>0</v>
      </c>
      <c r="O10" s="253">
        <f>IF(Employee!F$128&gt;A10,0,IF(Employee!F$130&lt;A10,0,IF(Employee!$S$121&lt;=A10,"C",IF(Employee!S$122&lt;=A10,"J",IF(Employee!S$123&lt;=A10,"B","A")))))</f>
        <v>0</v>
      </c>
      <c r="Q10" s="253">
        <f>IF(Employee!F$154&gt;A10,0,IF(Employee!F$156&lt;A10,0,IF(Employee!$S$147&lt;=A10,"C",IF(Employee!S$148&lt;=A10,"J",IF(Employee!S$149&lt;=A10,"B","A")))))</f>
        <v>0</v>
      </c>
      <c r="R10" s="253">
        <f>IF(Employee!F$154&gt;A10,0,IF(Employee!F$156&lt;A10,0,IF(Employee!$S$147&lt;=A10,"C",IF(Employee!S$148&lt;=A10,"J",IF(Employee!S$149&lt;=A10,"B","A")))))</f>
        <v>0</v>
      </c>
      <c r="T10" s="253">
        <f>IF(Employee!F$180&gt;A10,0,IF(Employee!F$182&lt;A10,0,IF(Employee!$S$173&lt;=A10,"C",IF(Employee!S$174&lt;=A10,"J",IF(Employee!S$175&lt;=A10,"B","A")))))</f>
        <v>0</v>
      </c>
      <c r="U10" s="253">
        <f>IF(Employee!F$180&gt;A10,0,IF(Employee!F$182&lt;A10,0,IF(Employee!$S$173&lt;=A10,"C",IF(Employee!S$174&lt;=A10,"J",IF(Employee!S$175&lt;=A10,"B","A")))))</f>
        <v>0</v>
      </c>
      <c r="W10" s="253">
        <f>IF(Employee!F$206&gt;A10,0,IF(Employee!F$208&lt;A10,0,IF(Employee!$S$199&lt;=A10,"C",IF(Employee!S$200&lt;=A10,"J",IF(Employee!S$201&lt;=A10,"B","A")))))</f>
        <v>0</v>
      </c>
      <c r="X10" s="253">
        <f>IF(Employee!F$206&gt;A10,0,IF(Employee!F$208&lt;A10,0,IF(Employee!$S$199&lt;=A10,"C",IF(Employee!S$200&lt;=A10,"J",IF(Employee!S$201&lt;=A10,"B","A")))))</f>
        <v>0</v>
      </c>
      <c r="Z10" s="253">
        <f>IF(Employee!F$232&gt;A10,0,IF(Employee!F$234&lt;A10,0,IF(Employee!$S$225&lt;=A10,"C",IF(Employee!S$226&lt;=A10,"J",IF(Employee!S$227&lt;=A10,"B","A")))))</f>
        <v>0</v>
      </c>
      <c r="AA10" s="253">
        <f>IF(Employee!F$232&gt;A10,0,IF(Employee!F$234&lt;A10,0,IF(Employee!$S$225&lt;=A10,"C",IF(Employee!S$226&lt;=A10,"J",IF(Employee!S$227&lt;=A10,"B","A")))))</f>
        <v>0</v>
      </c>
      <c r="AC10" s="253">
        <f>IF(Employee!F$258&gt;A10,0,IF(Employee!F$260&lt;A10,0,IF(Employee!$S$251&lt;=A10,"C",IF(Employee!S$252&lt;=A10,"J",IF(Employee!S$253&lt;=A10,"B","A")))))</f>
        <v>0</v>
      </c>
      <c r="AD10" s="253">
        <f>IF(Employee!F$258&gt;A10,0,IF(Employee!F$260&lt;A10,0,IF(Employee!$S$251&lt;=A10,"C",IF(Employee!S$252&lt;=A10,"J",IF(Employee!S$253&lt;=A10,"B","A")))))</f>
        <v>0</v>
      </c>
      <c r="AF10" s="253">
        <f>IF(Employee!F$284&gt;A10,0,IF(Employee!F$286&lt;A10,0,IF(Employee!$S$277&lt;=A10,"C",IF(Employee!S$278&lt;=A10,"J",IF(Employee!S$279&lt;=A10,"B","A")))))</f>
        <v>0</v>
      </c>
      <c r="AG10" s="253">
        <f>IF(Employee!F$284&gt;A10,0,IF(Employee!F$286&lt;A10,0,IF(Employee!$S$277&lt;=A10,"C",IF(Employee!S$278&lt;=A10,"J",IF(Employee!S$279&lt;=A10,"B","A")))))</f>
        <v>0</v>
      </c>
      <c r="AI10" s="253">
        <f>IF(Employee!F$310&gt;A10,0,IF(Employee!F$312&lt;A10,0,IF(Employee!$S$303&lt;=A10,"C",IF(Employee!S$304&lt;=A10,"J",IF(Employee!S$305&lt;=A10,"B","A")))))</f>
        <v>0</v>
      </c>
      <c r="AJ10" s="253">
        <f>IF(Employee!F$310&gt;A10,0,IF(Employee!F$312&lt;A10,0,IF(Employee!$S$303&lt;=A10,"C",IF(Employee!S$304&lt;=A10,"J",IF(Employee!S$305&lt;=A10,"B","A")))))</f>
        <v>0</v>
      </c>
      <c r="AL10" s="253">
        <f>IF(Employee!F$336&gt;A10,0,IF(Employee!F$338&lt;A10,0,IF(Employee!$S$329&lt;=A10,"C",IF(Employee!S$330&lt;=A10,"J",IF(Employee!S$331&lt;=A10,"B","A")))))</f>
        <v>0</v>
      </c>
      <c r="AM10" s="253">
        <f>IF(Employee!F$336&gt;A10,0,IF(Employee!F$338&lt;A10,0,IF(Employee!$S$329&lt;=A10,"C",IF(Employee!S$330&lt;=A10,"J",IF(Employee!S$331&lt;=A10,"B","A")))))</f>
        <v>0</v>
      </c>
      <c r="AO10" s="253">
        <f>IF(Employee!F$362&gt;A10,0,IF(Employee!F$364&lt;A10,0,IF(Employee!$S$355&lt;=A10,"C",IF(Employee!S$356&lt;=A10,"J",IF(Employee!S$357&lt;=A10,"B","A")))))</f>
        <v>0</v>
      </c>
      <c r="AP10" s="253">
        <f>IF(Employee!F$362&gt;A10,0,IF(Employee!F$364&lt;A10,0,IF(Employee!$S$355&lt;=A10,"C",IF(Employee!S$356&lt;=A10,"J",IF(Employee!S$357&lt;=A10,"B","A")))))</f>
        <v>0</v>
      </c>
      <c r="AR10" s="253">
        <f>IF(Employee!F$388&gt;A10,0,IF(Employee!F$390&lt;A10,0,IF(Employee!$S$381&lt;=A10,"C",IF(Employee!S$382&lt;=A10,"J",IF(Employee!S$383&lt;=A10,"B","A")))))</f>
        <v>0</v>
      </c>
      <c r="AS10" s="253">
        <f>IF(Employee!F$388&gt;A10,0,IF(Employee!F$390&lt;A10,0,IF(Employee!$S$381&lt;=A10,"C",IF(Employee!S$382&lt;=A10,"J",IF(Employee!S$383&lt;=A10,"B","A")))))</f>
        <v>0</v>
      </c>
      <c r="AU10" s="253">
        <f>IF(Employee!F$414&gt;A10,0,IF(Employee!F$416&lt;A10,0,IF(Employee!$S$407&lt;=A10,"C",IF(Employee!S$408&lt;=A10,"J",IF(Employee!S$409&lt;=A10,"B","A")))))</f>
        <v>0</v>
      </c>
      <c r="AV10" s="253">
        <f>IF(Employee!F$414&gt;A10,0,IF(Employee!F$416&lt;A10,0,IF(Employee!$S$407&lt;=A10,"C",IF(Employee!S$408&lt;=A10,"J",IF(Employee!S$409&lt;=A10,"B","A")))))</f>
        <v>0</v>
      </c>
      <c r="AX10" s="253">
        <f>IF(Employee!F$440&gt;A10,0,IF(Employee!F$442&lt;A10,0,IF(Employee!$S$433&lt;=A10,"C",IF(Employee!S$434&lt;=A10,"J",IF(Employee!S$435&lt;=A10,"B","A")))))</f>
        <v>0</v>
      </c>
      <c r="AY10" s="253">
        <f>IF(Employee!F$440&gt;A10,0,IF(Employee!F$442&lt;A10,0,IF(Employee!$S$433&lt;=A10,"C",IF(Employee!S$434&lt;=A10,"J",IF(Employee!S$435&lt;=A10,"B","A")))))</f>
        <v>0</v>
      </c>
      <c r="BA10" s="253">
        <f>IF(Employee!F$466&gt;A10,0,IF(Employee!F$468&lt;A10,0,IF(Employee!$S$459&lt;=A10,"C",IF(Employee!S$460&lt;=A10,"J",IF(Employee!S$461&lt;=A10,"B","A")))))</f>
        <v>0</v>
      </c>
      <c r="BB10" s="253">
        <f>IF(Employee!F$466&gt;A10,0,IF(Employee!F$468&lt;A10,0,IF(Employee!$S$459&lt;=A10,"C",IF(Employee!S$460&lt;=A10,"J",IF(Employee!S$461&lt;=A10,"B","A")))))</f>
        <v>0</v>
      </c>
      <c r="BD10" s="253">
        <f>IF(Employee!F$492&gt;A10,0,IF(Employee!F$494&lt;A10,0,IF(Employee!$S$485&lt;=A10,"C",IF(Employee!S$486&lt;=A10,"J",IF(Employee!S$487&lt;=A10,"B","A")))))</f>
        <v>0</v>
      </c>
      <c r="BE10" s="253">
        <f>IF(Employee!F$492&gt;A10,0,IF(Employee!F$494&lt;A10,0,IF(Employee!$S$485&lt;=A10,"C",IF(Employee!S$486&lt;=A10,"J",IF(Employee!S$487&lt;=A10,"B","A")))))</f>
        <v>0</v>
      </c>
      <c r="BG10" s="253">
        <f>IF(Employee!F$518&gt;A10,0,IF(Employee!F$520&lt;A10,0,IF(Employee!$S$511&lt;=A10,"C",IF(Employee!S$512&lt;=A10,"J",IF(Employee!S$513&lt;=A10,"B","A")))))</f>
        <v>0</v>
      </c>
      <c r="BH10" s="253">
        <f>IF(Employee!F$518&gt;A10,0,IF(Employee!F$520&lt;A10,0,IF(Employee!$S$511&lt;=A10,"C",IF(Employee!S$512&lt;=A10,"J",IF(Employee!S$513&lt;=A10,"B","A")))))</f>
        <v>0</v>
      </c>
    </row>
    <row r="11" spans="1:60" x14ac:dyDescent="0.2">
      <c r="A11" s="253">
        <f t="shared" si="0"/>
        <v>10</v>
      </c>
      <c r="B11" s="253">
        <f>IF(Employee!F$24&gt;A11,0,IF(Employee!F$26&lt;A11,0,IF(Employee!$S$17&lt;=A11,"C",IF(Employee!S$18&lt;=A11,"J",IF(Employee!S$19&lt;=A11,"B","A")))))</f>
        <v>0</v>
      </c>
      <c r="C11" s="253">
        <f>IF(Employee!F$24&gt;A11,0,IF(Employee!F$26&lt;A11,0,IF(Employee!$S$17&lt;=A11,"C",IF(Employee!S$18&lt;=A11,"J",IF(Employee!S$19&lt;=A11,"B","A")))))</f>
        <v>0</v>
      </c>
      <c r="E11" s="253">
        <f>IF(Employee!F$50&gt;A11,0,IF(Employee!F$52&lt;A11,0,IF(Employee!$S$43&lt;=A11,"C",IF(Employee!S$44&lt;=A11,"J",IF(Employee!S$45&lt;=A11,"B","A")))))</f>
        <v>0</v>
      </c>
      <c r="F11" s="253">
        <f>IF(Employee!F$50&gt;A11,0,IF(Employee!F$52&lt;A11,0,IF(Employee!$S$43&lt;=A11,"C",IF(Employee!S$44&lt;=A11,"J",IF(Employee!S$45&lt;=A11,"B","A")))))</f>
        <v>0</v>
      </c>
      <c r="H11" s="253">
        <f>IF(Employee!F$76&gt;A11,0,IF(Employee!F$78&lt;A11,0,IF(Employee!$S$69&lt;=A11,"C",IF(Employee!S$70&lt;=A11,"J",IF(Employee!S$71&lt;=A11,"B","A")))))</f>
        <v>0</v>
      </c>
      <c r="I11" s="253">
        <f>IF(Employee!F$76&gt;A11,0,IF(Employee!F$78&lt;A11,0,IF(Employee!$S$69&lt;=A11,"C",IF(Employee!S$70&lt;=A11,"J",IF(Employee!S$71&lt;=A11,"B","A")))))</f>
        <v>0</v>
      </c>
      <c r="K11" s="253">
        <f>IF(Employee!F$102&gt;A11,0,IF(Employee!F$104&lt;A11,0,IF(Employee!$S$95&lt;=A11,"C",IF(Employee!S$96&lt;=A11,"J",IF(Employee!S$97&lt;=A11,"B","A")))))</f>
        <v>0</v>
      </c>
      <c r="L11" s="253">
        <f>IF(Employee!F$102&gt;A11,0,IF(Employee!F$104&lt;A11,0,IF(Employee!$S$95&lt;=A11,"C",IF(Employee!S$96&lt;=A11,"J",IF(Employee!S$97&lt;=A11,"B","A")))))</f>
        <v>0</v>
      </c>
      <c r="N11" s="253">
        <f>IF(Employee!F$128&gt;A11,0,IF(Employee!F$130&lt;A11,0,IF(Employee!$S$121&lt;=A11,"C",IF(Employee!S$122&lt;=A11,"J",IF(Employee!S$123&lt;=A11,"B","A")))))</f>
        <v>0</v>
      </c>
      <c r="O11" s="253">
        <f>IF(Employee!F$128&gt;A11,0,IF(Employee!F$130&lt;A11,0,IF(Employee!$S$121&lt;=A11,"C",IF(Employee!S$122&lt;=A11,"J",IF(Employee!S$123&lt;=A11,"B","A")))))</f>
        <v>0</v>
      </c>
      <c r="Q11" s="253">
        <f>IF(Employee!F$154&gt;A11,0,IF(Employee!F$156&lt;A11,0,IF(Employee!$S$147&lt;=A11,"C",IF(Employee!S$148&lt;=A11,"J",IF(Employee!S$149&lt;=A11,"B","A")))))</f>
        <v>0</v>
      </c>
      <c r="R11" s="253">
        <f>IF(Employee!F$154&gt;A11,0,IF(Employee!F$156&lt;A11,0,IF(Employee!$S$147&lt;=A11,"C",IF(Employee!S$148&lt;=A11,"J",IF(Employee!S$149&lt;=A11,"B","A")))))</f>
        <v>0</v>
      </c>
      <c r="T11" s="253">
        <f>IF(Employee!F$180&gt;A11,0,IF(Employee!F$182&lt;A11,0,IF(Employee!$S$173&lt;=A11,"C",IF(Employee!S$174&lt;=A11,"J",IF(Employee!S$175&lt;=A11,"B","A")))))</f>
        <v>0</v>
      </c>
      <c r="U11" s="253">
        <f>IF(Employee!F$180&gt;A11,0,IF(Employee!F$182&lt;A11,0,IF(Employee!$S$173&lt;=A11,"C",IF(Employee!S$174&lt;=A11,"J",IF(Employee!S$175&lt;=A11,"B","A")))))</f>
        <v>0</v>
      </c>
      <c r="W11" s="253">
        <f>IF(Employee!F$206&gt;A11,0,IF(Employee!F$208&lt;A11,0,IF(Employee!$S$199&lt;=A11,"C",IF(Employee!S$200&lt;=A11,"J",IF(Employee!S$201&lt;=A11,"B","A")))))</f>
        <v>0</v>
      </c>
      <c r="X11" s="253">
        <f>IF(Employee!F$206&gt;A11,0,IF(Employee!F$208&lt;A11,0,IF(Employee!$S$199&lt;=A11,"C",IF(Employee!S$200&lt;=A11,"J",IF(Employee!S$201&lt;=A11,"B","A")))))</f>
        <v>0</v>
      </c>
      <c r="Z11" s="253">
        <f>IF(Employee!F$232&gt;A11,0,IF(Employee!F$234&lt;A11,0,IF(Employee!$S$225&lt;=A11,"C",IF(Employee!S$226&lt;=A11,"J",IF(Employee!S$227&lt;=A11,"B","A")))))</f>
        <v>0</v>
      </c>
      <c r="AA11" s="253">
        <f>IF(Employee!F$232&gt;A11,0,IF(Employee!F$234&lt;A11,0,IF(Employee!$S$225&lt;=A11,"C",IF(Employee!S$226&lt;=A11,"J",IF(Employee!S$227&lt;=A11,"B","A")))))</f>
        <v>0</v>
      </c>
      <c r="AC11" s="253">
        <f>IF(Employee!F$258&gt;A11,0,IF(Employee!F$260&lt;A11,0,IF(Employee!$S$251&lt;=A11,"C",IF(Employee!S$252&lt;=A11,"J",IF(Employee!S$253&lt;=A11,"B","A")))))</f>
        <v>0</v>
      </c>
      <c r="AD11" s="253">
        <f>IF(Employee!F$258&gt;A11,0,IF(Employee!F$260&lt;A11,0,IF(Employee!$S$251&lt;=A11,"C",IF(Employee!S$252&lt;=A11,"J",IF(Employee!S$253&lt;=A11,"B","A")))))</f>
        <v>0</v>
      </c>
      <c r="AF11" s="253">
        <f>IF(Employee!F$284&gt;A11,0,IF(Employee!F$286&lt;A11,0,IF(Employee!$S$277&lt;=A11,"C",IF(Employee!S$278&lt;=A11,"J",IF(Employee!S$279&lt;=A11,"B","A")))))</f>
        <v>0</v>
      </c>
      <c r="AG11" s="253">
        <f>IF(Employee!F$284&gt;A11,0,IF(Employee!F$286&lt;A11,0,IF(Employee!$S$277&lt;=A11,"C",IF(Employee!S$278&lt;=A11,"J",IF(Employee!S$279&lt;=A11,"B","A")))))</f>
        <v>0</v>
      </c>
      <c r="AI11" s="253">
        <f>IF(Employee!F$310&gt;A11,0,IF(Employee!F$312&lt;A11,0,IF(Employee!$S$303&lt;=A11,"C",IF(Employee!S$304&lt;=A11,"J",IF(Employee!S$305&lt;=A11,"B","A")))))</f>
        <v>0</v>
      </c>
      <c r="AJ11" s="253">
        <f>IF(Employee!F$310&gt;A11,0,IF(Employee!F$312&lt;A11,0,IF(Employee!$S$303&lt;=A11,"C",IF(Employee!S$304&lt;=A11,"J",IF(Employee!S$305&lt;=A11,"B","A")))))</f>
        <v>0</v>
      </c>
      <c r="AL11" s="253">
        <f>IF(Employee!F$336&gt;A11,0,IF(Employee!F$338&lt;A11,0,IF(Employee!$S$329&lt;=A11,"C",IF(Employee!S$330&lt;=A11,"J",IF(Employee!S$331&lt;=A11,"B","A")))))</f>
        <v>0</v>
      </c>
      <c r="AM11" s="253">
        <f>IF(Employee!F$336&gt;A11,0,IF(Employee!F$338&lt;A11,0,IF(Employee!$S$329&lt;=A11,"C",IF(Employee!S$330&lt;=A11,"J",IF(Employee!S$331&lt;=A11,"B","A")))))</f>
        <v>0</v>
      </c>
      <c r="AO11" s="253">
        <f>IF(Employee!F$362&gt;A11,0,IF(Employee!F$364&lt;A11,0,IF(Employee!$S$355&lt;=A11,"C",IF(Employee!S$356&lt;=A11,"J",IF(Employee!S$357&lt;=A11,"B","A")))))</f>
        <v>0</v>
      </c>
      <c r="AP11" s="253">
        <f>IF(Employee!F$362&gt;A11,0,IF(Employee!F$364&lt;A11,0,IF(Employee!$S$355&lt;=A11,"C",IF(Employee!S$356&lt;=A11,"J",IF(Employee!S$357&lt;=A11,"B","A")))))</f>
        <v>0</v>
      </c>
      <c r="AR11" s="253">
        <f>IF(Employee!F$388&gt;A11,0,IF(Employee!F$390&lt;A11,0,IF(Employee!$S$381&lt;=A11,"C",IF(Employee!S$382&lt;=A11,"J",IF(Employee!S$383&lt;=A11,"B","A")))))</f>
        <v>0</v>
      </c>
      <c r="AS11" s="253">
        <f>IF(Employee!F$388&gt;A11,0,IF(Employee!F$390&lt;A11,0,IF(Employee!$S$381&lt;=A11,"C",IF(Employee!S$382&lt;=A11,"J",IF(Employee!S$383&lt;=A11,"B","A")))))</f>
        <v>0</v>
      </c>
      <c r="AU11" s="253">
        <f>IF(Employee!F$414&gt;A11,0,IF(Employee!F$416&lt;A11,0,IF(Employee!$S$407&lt;=A11,"C",IF(Employee!S$408&lt;=A11,"J",IF(Employee!S$409&lt;=A11,"B","A")))))</f>
        <v>0</v>
      </c>
      <c r="AV11" s="253">
        <f>IF(Employee!F$414&gt;A11,0,IF(Employee!F$416&lt;A11,0,IF(Employee!$S$407&lt;=A11,"C",IF(Employee!S$408&lt;=A11,"J",IF(Employee!S$409&lt;=A11,"B","A")))))</f>
        <v>0</v>
      </c>
      <c r="AX11" s="253">
        <f>IF(Employee!F$440&gt;A11,0,IF(Employee!F$442&lt;A11,0,IF(Employee!$S$433&lt;=A11,"C",IF(Employee!S$434&lt;=A11,"J",IF(Employee!S$435&lt;=A11,"B","A")))))</f>
        <v>0</v>
      </c>
      <c r="AY11" s="253">
        <f>IF(Employee!F$440&gt;A11,0,IF(Employee!F$442&lt;A11,0,IF(Employee!$S$433&lt;=A11,"C",IF(Employee!S$434&lt;=A11,"J",IF(Employee!S$435&lt;=A11,"B","A")))))</f>
        <v>0</v>
      </c>
      <c r="BA11" s="253">
        <f>IF(Employee!F$466&gt;A11,0,IF(Employee!F$468&lt;A11,0,IF(Employee!$S$459&lt;=A11,"C",IF(Employee!S$460&lt;=A11,"J",IF(Employee!S$461&lt;=A11,"B","A")))))</f>
        <v>0</v>
      </c>
      <c r="BB11" s="253">
        <f>IF(Employee!F$466&gt;A11,0,IF(Employee!F$468&lt;A11,0,IF(Employee!$S$459&lt;=A11,"C",IF(Employee!S$460&lt;=A11,"J",IF(Employee!S$461&lt;=A11,"B","A")))))</f>
        <v>0</v>
      </c>
      <c r="BD11" s="253">
        <f>IF(Employee!F$492&gt;A11,0,IF(Employee!F$494&lt;A11,0,IF(Employee!$S$485&lt;=A11,"C",IF(Employee!S$486&lt;=A11,"J",IF(Employee!S$487&lt;=A11,"B","A")))))</f>
        <v>0</v>
      </c>
      <c r="BE11" s="253">
        <f>IF(Employee!F$492&gt;A11,0,IF(Employee!F$494&lt;A11,0,IF(Employee!$S$485&lt;=A11,"C",IF(Employee!S$486&lt;=A11,"J",IF(Employee!S$487&lt;=A11,"B","A")))))</f>
        <v>0</v>
      </c>
      <c r="BG11" s="253">
        <f>IF(Employee!F$518&gt;A11,0,IF(Employee!F$520&lt;A11,0,IF(Employee!$S$511&lt;=A11,"C",IF(Employee!S$512&lt;=A11,"J",IF(Employee!S$513&lt;=A11,"B","A")))))</f>
        <v>0</v>
      </c>
      <c r="BH11" s="253">
        <f>IF(Employee!F$518&gt;A11,0,IF(Employee!F$520&lt;A11,0,IF(Employee!$S$511&lt;=A11,"C",IF(Employee!S$512&lt;=A11,"J",IF(Employee!S$513&lt;=A11,"B","A")))))</f>
        <v>0</v>
      </c>
    </row>
    <row r="12" spans="1:60" x14ac:dyDescent="0.2">
      <c r="A12" s="253">
        <f t="shared" si="0"/>
        <v>11</v>
      </c>
      <c r="B12" s="253">
        <f>IF(Employee!F$24&gt;A12,0,IF(Employee!F$26&lt;A12,0,IF(Employee!$S$17&lt;=A12,"C",IF(Employee!S$18&lt;=A12,"J",IF(Employee!S$19&lt;=A12,"B","A")))))</f>
        <v>0</v>
      </c>
      <c r="C12" s="253">
        <f>IF(Employee!F$24&gt;A12,0,IF(Employee!F$26&lt;A12,0,IF(Employee!$S$17&lt;=A12,"C",IF(Employee!S$18&lt;=A12,"J",IF(Employee!S$19&lt;=A12,"B","A")))))</f>
        <v>0</v>
      </c>
      <c r="E12" s="253">
        <f>IF(Employee!F$50&gt;A12,0,IF(Employee!F$52&lt;A12,0,IF(Employee!$S$43&lt;=A12,"C",IF(Employee!S$44&lt;=A12,"J",IF(Employee!S$45&lt;=A12,"B","A")))))</f>
        <v>0</v>
      </c>
      <c r="F12" s="253">
        <f>IF(Employee!F$50&gt;A12,0,IF(Employee!F$52&lt;A12,0,IF(Employee!$S$43&lt;=A12,"C",IF(Employee!S$44&lt;=A12,"J",IF(Employee!S$45&lt;=A12,"B","A")))))</f>
        <v>0</v>
      </c>
      <c r="H12" s="253">
        <f>IF(Employee!F$76&gt;A12,0,IF(Employee!F$78&lt;A12,0,IF(Employee!$S$69&lt;=A12,"C",IF(Employee!S$70&lt;=A12,"J",IF(Employee!S$71&lt;=A12,"B","A")))))</f>
        <v>0</v>
      </c>
      <c r="I12" s="253">
        <f>IF(Employee!F$76&gt;A12,0,IF(Employee!F$78&lt;A12,0,IF(Employee!$S$69&lt;=A12,"C",IF(Employee!S$70&lt;=A12,"J",IF(Employee!S$71&lt;=A12,"B","A")))))</f>
        <v>0</v>
      </c>
      <c r="K12" s="253">
        <f>IF(Employee!F$102&gt;A12,0,IF(Employee!F$104&lt;A12,0,IF(Employee!$S$95&lt;=A12,"C",IF(Employee!S$96&lt;=A12,"J",IF(Employee!S$97&lt;=A12,"B","A")))))</f>
        <v>0</v>
      </c>
      <c r="L12" s="253">
        <f>IF(Employee!F$102&gt;A12,0,IF(Employee!F$104&lt;A12,0,IF(Employee!$S$95&lt;=A12,"C",IF(Employee!S$96&lt;=A12,"J",IF(Employee!S$97&lt;=A12,"B","A")))))</f>
        <v>0</v>
      </c>
      <c r="N12" s="253">
        <f>IF(Employee!F$128&gt;A12,0,IF(Employee!F$130&lt;A12,0,IF(Employee!$S$121&lt;=A12,"C",IF(Employee!S$122&lt;=A12,"J",IF(Employee!S$123&lt;=A12,"B","A")))))</f>
        <v>0</v>
      </c>
      <c r="O12" s="253">
        <f>IF(Employee!F$128&gt;A12,0,IF(Employee!F$130&lt;A12,0,IF(Employee!$S$121&lt;=A12,"C",IF(Employee!S$122&lt;=A12,"J",IF(Employee!S$123&lt;=A12,"B","A")))))</f>
        <v>0</v>
      </c>
      <c r="Q12" s="253">
        <f>IF(Employee!F$154&gt;A12,0,IF(Employee!F$156&lt;A12,0,IF(Employee!$S$147&lt;=A12,"C",IF(Employee!S$148&lt;=A12,"J",IF(Employee!S$149&lt;=A12,"B","A")))))</f>
        <v>0</v>
      </c>
      <c r="R12" s="253">
        <f>IF(Employee!F$154&gt;A12,0,IF(Employee!F$156&lt;A12,0,IF(Employee!$S$147&lt;=A12,"C",IF(Employee!S$148&lt;=A12,"J",IF(Employee!S$149&lt;=A12,"B","A")))))</f>
        <v>0</v>
      </c>
      <c r="T12" s="253">
        <f>IF(Employee!F$180&gt;A12,0,IF(Employee!F$182&lt;A12,0,IF(Employee!$S$173&lt;=A12,"C",IF(Employee!S$174&lt;=A12,"J",IF(Employee!S$175&lt;=A12,"B","A")))))</f>
        <v>0</v>
      </c>
      <c r="U12" s="253">
        <f>IF(Employee!F$180&gt;A12,0,IF(Employee!F$182&lt;A12,0,IF(Employee!$S$173&lt;=A12,"C",IF(Employee!S$174&lt;=A12,"J",IF(Employee!S$175&lt;=A12,"B","A")))))</f>
        <v>0</v>
      </c>
      <c r="W12" s="253">
        <f>IF(Employee!F$206&gt;A12,0,IF(Employee!F$208&lt;A12,0,IF(Employee!$S$199&lt;=A12,"C",IF(Employee!S$200&lt;=A12,"J",IF(Employee!S$201&lt;=A12,"B","A")))))</f>
        <v>0</v>
      </c>
      <c r="X12" s="253">
        <f>IF(Employee!F$206&gt;A12,0,IF(Employee!F$208&lt;A12,0,IF(Employee!$S$199&lt;=A12,"C",IF(Employee!S$200&lt;=A12,"J",IF(Employee!S$201&lt;=A12,"B","A")))))</f>
        <v>0</v>
      </c>
      <c r="Z12" s="253">
        <f>IF(Employee!F$232&gt;A12,0,IF(Employee!F$234&lt;A12,0,IF(Employee!$S$225&lt;=A12,"C",IF(Employee!S$226&lt;=A12,"J",IF(Employee!S$227&lt;=A12,"B","A")))))</f>
        <v>0</v>
      </c>
      <c r="AA12" s="253">
        <f>IF(Employee!F$232&gt;A12,0,IF(Employee!F$234&lt;A12,0,IF(Employee!$S$225&lt;=A12,"C",IF(Employee!S$226&lt;=A12,"J",IF(Employee!S$227&lt;=A12,"B","A")))))</f>
        <v>0</v>
      </c>
      <c r="AC12" s="253">
        <f>IF(Employee!F$258&gt;A12,0,IF(Employee!F$260&lt;A12,0,IF(Employee!$S$251&lt;=A12,"C",IF(Employee!S$252&lt;=A12,"J",IF(Employee!S$253&lt;=A12,"B","A")))))</f>
        <v>0</v>
      </c>
      <c r="AD12" s="253">
        <f>IF(Employee!F$258&gt;A12,0,IF(Employee!F$260&lt;A12,0,IF(Employee!$S$251&lt;=A12,"C",IF(Employee!S$252&lt;=A12,"J",IF(Employee!S$253&lt;=A12,"B","A")))))</f>
        <v>0</v>
      </c>
      <c r="AF12" s="253">
        <f>IF(Employee!F$284&gt;A12,0,IF(Employee!F$286&lt;A12,0,IF(Employee!$S$277&lt;=A12,"C",IF(Employee!S$278&lt;=A12,"J",IF(Employee!S$279&lt;=A12,"B","A")))))</f>
        <v>0</v>
      </c>
      <c r="AG12" s="253">
        <f>IF(Employee!F$284&gt;A12,0,IF(Employee!F$286&lt;A12,0,IF(Employee!$S$277&lt;=A12,"C",IF(Employee!S$278&lt;=A12,"J",IF(Employee!S$279&lt;=A12,"B","A")))))</f>
        <v>0</v>
      </c>
      <c r="AI12" s="253">
        <f>IF(Employee!F$310&gt;A12,0,IF(Employee!F$312&lt;A12,0,IF(Employee!$S$303&lt;=A12,"C",IF(Employee!S$304&lt;=A12,"J",IF(Employee!S$305&lt;=A12,"B","A")))))</f>
        <v>0</v>
      </c>
      <c r="AJ12" s="253">
        <f>IF(Employee!F$310&gt;A12,0,IF(Employee!F$312&lt;A12,0,IF(Employee!$S$303&lt;=A12,"C",IF(Employee!S$304&lt;=A12,"J",IF(Employee!S$305&lt;=A12,"B","A")))))</f>
        <v>0</v>
      </c>
      <c r="AL12" s="253">
        <f>IF(Employee!F$336&gt;A12,0,IF(Employee!F$338&lt;A12,0,IF(Employee!$S$329&lt;=A12,"C",IF(Employee!S$330&lt;=A12,"J",IF(Employee!S$331&lt;=A12,"B","A")))))</f>
        <v>0</v>
      </c>
      <c r="AM12" s="253">
        <f>IF(Employee!F$336&gt;A12,0,IF(Employee!F$338&lt;A12,0,IF(Employee!$S$329&lt;=A12,"C",IF(Employee!S$330&lt;=A12,"J",IF(Employee!S$331&lt;=A12,"B","A")))))</f>
        <v>0</v>
      </c>
      <c r="AO12" s="253">
        <f>IF(Employee!F$362&gt;A12,0,IF(Employee!F$364&lt;A12,0,IF(Employee!$S$355&lt;=A12,"C",IF(Employee!S$356&lt;=A12,"J",IF(Employee!S$357&lt;=A12,"B","A")))))</f>
        <v>0</v>
      </c>
      <c r="AP12" s="253">
        <f>IF(Employee!F$362&gt;A12,0,IF(Employee!F$364&lt;A12,0,IF(Employee!$S$355&lt;=A12,"C",IF(Employee!S$356&lt;=A12,"J",IF(Employee!S$357&lt;=A12,"B","A")))))</f>
        <v>0</v>
      </c>
      <c r="AR12" s="253">
        <f>IF(Employee!F$388&gt;A12,0,IF(Employee!F$390&lt;A12,0,IF(Employee!$S$381&lt;=A12,"C",IF(Employee!S$382&lt;=A12,"J",IF(Employee!S$383&lt;=A12,"B","A")))))</f>
        <v>0</v>
      </c>
      <c r="AS12" s="253">
        <f>IF(Employee!F$388&gt;A12,0,IF(Employee!F$390&lt;A12,0,IF(Employee!$S$381&lt;=A12,"C",IF(Employee!S$382&lt;=A12,"J",IF(Employee!S$383&lt;=A12,"B","A")))))</f>
        <v>0</v>
      </c>
      <c r="AU12" s="253">
        <f>IF(Employee!F$414&gt;A12,0,IF(Employee!F$416&lt;A12,0,IF(Employee!$S$407&lt;=A12,"C",IF(Employee!S$408&lt;=A12,"J",IF(Employee!S$409&lt;=A12,"B","A")))))</f>
        <v>0</v>
      </c>
      <c r="AV12" s="253">
        <f>IF(Employee!F$414&gt;A12,0,IF(Employee!F$416&lt;A12,0,IF(Employee!$S$407&lt;=A12,"C",IF(Employee!S$408&lt;=A12,"J",IF(Employee!S$409&lt;=A12,"B","A")))))</f>
        <v>0</v>
      </c>
      <c r="AX12" s="253">
        <f>IF(Employee!F$440&gt;A12,0,IF(Employee!F$442&lt;A12,0,IF(Employee!$S$433&lt;=A12,"C",IF(Employee!S$434&lt;=A12,"J",IF(Employee!S$435&lt;=A12,"B","A")))))</f>
        <v>0</v>
      </c>
      <c r="AY12" s="253">
        <f>IF(Employee!F$440&gt;A12,0,IF(Employee!F$442&lt;A12,0,IF(Employee!$S$433&lt;=A12,"C",IF(Employee!S$434&lt;=A12,"J",IF(Employee!S$435&lt;=A12,"B","A")))))</f>
        <v>0</v>
      </c>
      <c r="BA12" s="253">
        <f>IF(Employee!F$466&gt;A12,0,IF(Employee!F$468&lt;A12,0,IF(Employee!$S$459&lt;=A12,"C",IF(Employee!S$460&lt;=A12,"J",IF(Employee!S$461&lt;=A12,"B","A")))))</f>
        <v>0</v>
      </c>
      <c r="BB12" s="253">
        <f>IF(Employee!F$466&gt;A12,0,IF(Employee!F$468&lt;A12,0,IF(Employee!$S$459&lt;=A12,"C",IF(Employee!S$460&lt;=A12,"J",IF(Employee!S$461&lt;=A12,"B","A")))))</f>
        <v>0</v>
      </c>
      <c r="BD12" s="253">
        <f>IF(Employee!F$492&gt;A12,0,IF(Employee!F$494&lt;A12,0,IF(Employee!$S$485&lt;=A12,"C",IF(Employee!S$486&lt;=A12,"J",IF(Employee!S$487&lt;=A12,"B","A")))))</f>
        <v>0</v>
      </c>
      <c r="BE12" s="253">
        <f>IF(Employee!F$492&gt;A12,0,IF(Employee!F$494&lt;A12,0,IF(Employee!$S$485&lt;=A12,"C",IF(Employee!S$486&lt;=A12,"J",IF(Employee!S$487&lt;=A12,"B","A")))))</f>
        <v>0</v>
      </c>
      <c r="BG12" s="253">
        <f>IF(Employee!F$518&gt;A12,0,IF(Employee!F$520&lt;A12,0,IF(Employee!$S$511&lt;=A12,"C",IF(Employee!S$512&lt;=A12,"J",IF(Employee!S$513&lt;=A12,"B","A")))))</f>
        <v>0</v>
      </c>
      <c r="BH12" s="253">
        <f>IF(Employee!F$518&gt;A12,0,IF(Employee!F$520&lt;A12,0,IF(Employee!$S$511&lt;=A12,"C",IF(Employee!S$512&lt;=A12,"J",IF(Employee!S$513&lt;=A12,"B","A")))))</f>
        <v>0</v>
      </c>
    </row>
    <row r="13" spans="1:60" x14ac:dyDescent="0.2">
      <c r="A13" s="253">
        <f t="shared" si="0"/>
        <v>12</v>
      </c>
      <c r="B13" s="253">
        <f>IF(Employee!F$24&gt;A13,0,IF(Employee!F$26&lt;A13,0,IF(Employee!$S$17&lt;=A13,"C",IF(Employee!S$18&lt;=A13,"J",IF(Employee!S$19&lt;=A13,"B","A")))))</f>
        <v>0</v>
      </c>
      <c r="C13" s="253">
        <f>IF(Employee!F$24&gt;A13,0,IF(Employee!F$26&lt;A13,0,IF(Employee!$S$17&lt;=A13,"C",IF(Employee!S$18&lt;=A13,"J",IF(Employee!S$19&lt;=A13,"B","A")))))</f>
        <v>0</v>
      </c>
      <c r="E13" s="253">
        <f>IF(Employee!F$50&gt;A13,0,IF(Employee!F$52&lt;A13,0,IF(Employee!$S$43&lt;=A13,"C",IF(Employee!S$44&lt;=A13,"J",IF(Employee!S$45&lt;=A13,"B","A")))))</f>
        <v>0</v>
      </c>
      <c r="F13" s="253">
        <f>IF(Employee!F$50&gt;A13,0,IF(Employee!F$52&lt;A13,0,IF(Employee!$S$43&lt;=A13,"C",IF(Employee!S$44&lt;=A13,"J",IF(Employee!S$45&lt;=A13,"B","A")))))</f>
        <v>0</v>
      </c>
      <c r="H13" s="253">
        <f>IF(Employee!F$76&gt;A13,0,IF(Employee!F$78&lt;A13,0,IF(Employee!$S$69&lt;=A13,"C",IF(Employee!S$70&lt;=A13,"J",IF(Employee!S$71&lt;=A13,"B","A")))))</f>
        <v>0</v>
      </c>
      <c r="I13" s="253">
        <f>IF(Employee!F$76&gt;A13,0,IF(Employee!F$78&lt;A13,0,IF(Employee!$S$69&lt;=A13,"C",IF(Employee!S$70&lt;=A13,"J",IF(Employee!S$71&lt;=A13,"B","A")))))</f>
        <v>0</v>
      </c>
      <c r="K13" s="253">
        <f>IF(Employee!F$102&gt;A13,0,IF(Employee!F$104&lt;A13,0,IF(Employee!$S$95&lt;=A13,"C",IF(Employee!S$96&lt;=A13,"J",IF(Employee!S$97&lt;=A13,"B","A")))))</f>
        <v>0</v>
      </c>
      <c r="L13" s="253">
        <f>IF(Employee!F$102&gt;A13,0,IF(Employee!F$104&lt;A13,0,IF(Employee!$S$95&lt;=A13,"C",IF(Employee!S$96&lt;=A13,"J",IF(Employee!S$97&lt;=A13,"B","A")))))</f>
        <v>0</v>
      </c>
      <c r="N13" s="253">
        <f>IF(Employee!F$128&gt;A13,0,IF(Employee!F$130&lt;A13,0,IF(Employee!$S$121&lt;=A13,"C",IF(Employee!S$122&lt;=A13,"J",IF(Employee!S$123&lt;=A13,"B","A")))))</f>
        <v>0</v>
      </c>
      <c r="O13" s="253">
        <f>IF(Employee!F$128&gt;A13,0,IF(Employee!F$130&lt;A13,0,IF(Employee!$S$121&lt;=A13,"C",IF(Employee!S$122&lt;=A13,"J",IF(Employee!S$123&lt;=A13,"B","A")))))</f>
        <v>0</v>
      </c>
      <c r="Q13" s="253">
        <f>IF(Employee!F$154&gt;A13,0,IF(Employee!F$156&lt;A13,0,IF(Employee!$S$147&lt;=A13,"C",IF(Employee!S$148&lt;=A13,"J",IF(Employee!S$149&lt;=A13,"B","A")))))</f>
        <v>0</v>
      </c>
      <c r="R13" s="253">
        <f>IF(Employee!F$154&gt;A13,0,IF(Employee!F$156&lt;A13,0,IF(Employee!$S$147&lt;=A13,"C",IF(Employee!S$148&lt;=A13,"J",IF(Employee!S$149&lt;=A13,"B","A")))))</f>
        <v>0</v>
      </c>
      <c r="T13" s="253">
        <f>IF(Employee!F$180&gt;A13,0,IF(Employee!F$182&lt;A13,0,IF(Employee!$S$173&lt;=A13,"C",IF(Employee!S$174&lt;=A13,"J",IF(Employee!S$175&lt;=A13,"B","A")))))</f>
        <v>0</v>
      </c>
      <c r="U13" s="253">
        <f>IF(Employee!F$180&gt;A13,0,IF(Employee!F$182&lt;A13,0,IF(Employee!$S$173&lt;=A13,"C",IF(Employee!S$174&lt;=A13,"J",IF(Employee!S$175&lt;=A13,"B","A")))))</f>
        <v>0</v>
      </c>
      <c r="W13" s="253">
        <f>IF(Employee!F$206&gt;A13,0,IF(Employee!F$208&lt;A13,0,IF(Employee!$S$199&lt;=A13,"C",IF(Employee!S$200&lt;=A13,"J",IF(Employee!S$201&lt;=A13,"B","A")))))</f>
        <v>0</v>
      </c>
      <c r="X13" s="253">
        <f>IF(Employee!F$206&gt;A13,0,IF(Employee!F$208&lt;A13,0,IF(Employee!$S$199&lt;=A13,"C",IF(Employee!S$200&lt;=A13,"J",IF(Employee!S$201&lt;=A13,"B","A")))))</f>
        <v>0</v>
      </c>
      <c r="Z13" s="253">
        <f>IF(Employee!F$232&gt;A13,0,IF(Employee!F$234&lt;A13,0,IF(Employee!$S$225&lt;=A13,"C",IF(Employee!S$226&lt;=A13,"J",IF(Employee!S$227&lt;=A13,"B","A")))))</f>
        <v>0</v>
      </c>
      <c r="AA13" s="253">
        <f>IF(Employee!F$232&gt;A13,0,IF(Employee!F$234&lt;A13,0,IF(Employee!$S$225&lt;=A13,"C",IF(Employee!S$226&lt;=A13,"J",IF(Employee!S$227&lt;=A13,"B","A")))))</f>
        <v>0</v>
      </c>
      <c r="AC13" s="253">
        <f>IF(Employee!F$258&gt;A13,0,IF(Employee!F$260&lt;A13,0,IF(Employee!$S$251&lt;=A13,"C",IF(Employee!S$252&lt;=A13,"J",IF(Employee!S$253&lt;=A13,"B","A")))))</f>
        <v>0</v>
      </c>
      <c r="AD13" s="253">
        <f>IF(Employee!F$258&gt;A13,0,IF(Employee!F$260&lt;A13,0,IF(Employee!$S$251&lt;=A13,"C",IF(Employee!S$252&lt;=A13,"J",IF(Employee!S$253&lt;=A13,"B","A")))))</f>
        <v>0</v>
      </c>
      <c r="AF13" s="253">
        <f>IF(Employee!F$284&gt;A13,0,IF(Employee!F$286&lt;A13,0,IF(Employee!$S$277&lt;=A13,"C",IF(Employee!S$278&lt;=A13,"J",IF(Employee!S$279&lt;=A13,"B","A")))))</f>
        <v>0</v>
      </c>
      <c r="AG13" s="253">
        <f>IF(Employee!F$284&gt;A13,0,IF(Employee!F$286&lt;A13,0,IF(Employee!$S$277&lt;=A13,"C",IF(Employee!S$278&lt;=A13,"J",IF(Employee!S$279&lt;=A13,"B","A")))))</f>
        <v>0</v>
      </c>
      <c r="AI13" s="253">
        <f>IF(Employee!F$310&gt;A13,0,IF(Employee!F$312&lt;A13,0,IF(Employee!$S$303&lt;=A13,"C",IF(Employee!S$304&lt;=A13,"J",IF(Employee!S$305&lt;=A13,"B","A")))))</f>
        <v>0</v>
      </c>
      <c r="AJ13" s="253">
        <f>IF(Employee!F$310&gt;A13,0,IF(Employee!F$312&lt;A13,0,IF(Employee!$S$303&lt;=A13,"C",IF(Employee!S$304&lt;=A13,"J",IF(Employee!S$305&lt;=A13,"B","A")))))</f>
        <v>0</v>
      </c>
      <c r="AL13" s="253">
        <f>IF(Employee!F$336&gt;A13,0,IF(Employee!F$338&lt;A13,0,IF(Employee!$S$329&lt;=A13,"C",IF(Employee!S$330&lt;=A13,"J",IF(Employee!S$331&lt;=A13,"B","A")))))</f>
        <v>0</v>
      </c>
      <c r="AM13" s="253">
        <f>IF(Employee!F$336&gt;A13,0,IF(Employee!F$338&lt;A13,0,IF(Employee!$S$329&lt;=A13,"C",IF(Employee!S$330&lt;=A13,"J",IF(Employee!S$331&lt;=A13,"B","A")))))</f>
        <v>0</v>
      </c>
      <c r="AO13" s="253">
        <f>IF(Employee!F$362&gt;A13,0,IF(Employee!F$364&lt;A13,0,IF(Employee!$S$355&lt;=A13,"C",IF(Employee!S$356&lt;=A13,"J",IF(Employee!S$357&lt;=A13,"B","A")))))</f>
        <v>0</v>
      </c>
      <c r="AP13" s="253">
        <f>IF(Employee!F$362&gt;A13,0,IF(Employee!F$364&lt;A13,0,IF(Employee!$S$355&lt;=A13,"C",IF(Employee!S$356&lt;=A13,"J",IF(Employee!S$357&lt;=A13,"B","A")))))</f>
        <v>0</v>
      </c>
      <c r="AR13" s="253">
        <f>IF(Employee!F$388&gt;A13,0,IF(Employee!F$390&lt;A13,0,IF(Employee!$S$381&lt;=A13,"C",IF(Employee!S$382&lt;=A13,"J",IF(Employee!S$383&lt;=A13,"B","A")))))</f>
        <v>0</v>
      </c>
      <c r="AS13" s="253">
        <f>IF(Employee!F$388&gt;A13,0,IF(Employee!F$390&lt;A13,0,IF(Employee!$S$381&lt;=A13,"C",IF(Employee!S$382&lt;=A13,"J",IF(Employee!S$383&lt;=A13,"B","A")))))</f>
        <v>0</v>
      </c>
      <c r="AU13" s="253">
        <f>IF(Employee!F$414&gt;A13,0,IF(Employee!F$416&lt;A13,0,IF(Employee!$S$407&lt;=A13,"C",IF(Employee!S$408&lt;=A13,"J",IF(Employee!S$409&lt;=A13,"B","A")))))</f>
        <v>0</v>
      </c>
      <c r="AV13" s="253">
        <f>IF(Employee!F$414&gt;A13,0,IF(Employee!F$416&lt;A13,0,IF(Employee!$S$407&lt;=A13,"C",IF(Employee!S$408&lt;=A13,"J",IF(Employee!S$409&lt;=A13,"B","A")))))</f>
        <v>0</v>
      </c>
      <c r="AX13" s="253">
        <f>IF(Employee!F$440&gt;A13,0,IF(Employee!F$442&lt;A13,0,IF(Employee!$S$433&lt;=A13,"C",IF(Employee!S$434&lt;=A13,"J",IF(Employee!S$435&lt;=A13,"B","A")))))</f>
        <v>0</v>
      </c>
      <c r="AY13" s="253">
        <f>IF(Employee!F$440&gt;A13,0,IF(Employee!F$442&lt;A13,0,IF(Employee!$S$433&lt;=A13,"C",IF(Employee!S$434&lt;=A13,"J",IF(Employee!S$435&lt;=A13,"B","A")))))</f>
        <v>0</v>
      </c>
      <c r="BA13" s="253">
        <f>IF(Employee!F$466&gt;A13,0,IF(Employee!F$468&lt;A13,0,IF(Employee!$S$459&lt;=A13,"C",IF(Employee!S$460&lt;=A13,"J",IF(Employee!S$461&lt;=A13,"B","A")))))</f>
        <v>0</v>
      </c>
      <c r="BB13" s="253">
        <f>IF(Employee!F$466&gt;A13,0,IF(Employee!F$468&lt;A13,0,IF(Employee!$S$459&lt;=A13,"C",IF(Employee!S$460&lt;=A13,"J",IF(Employee!S$461&lt;=A13,"B","A")))))</f>
        <v>0</v>
      </c>
      <c r="BD13" s="253">
        <f>IF(Employee!F$492&gt;A13,0,IF(Employee!F$494&lt;A13,0,IF(Employee!$S$485&lt;=A13,"C",IF(Employee!S$486&lt;=A13,"J",IF(Employee!S$487&lt;=A13,"B","A")))))</f>
        <v>0</v>
      </c>
      <c r="BE13" s="253">
        <f>IF(Employee!F$492&gt;A13,0,IF(Employee!F$494&lt;A13,0,IF(Employee!$S$485&lt;=A13,"C",IF(Employee!S$486&lt;=A13,"J",IF(Employee!S$487&lt;=A13,"B","A")))))</f>
        <v>0</v>
      </c>
      <c r="BG13" s="253">
        <f>IF(Employee!F$518&gt;A13,0,IF(Employee!F$520&lt;A13,0,IF(Employee!$S$511&lt;=A13,"C",IF(Employee!S$512&lt;=A13,"J",IF(Employee!S$513&lt;=A13,"B","A")))))</f>
        <v>0</v>
      </c>
      <c r="BH13" s="253">
        <f>IF(Employee!F$518&gt;A13,0,IF(Employee!F$520&lt;A13,0,IF(Employee!$S$511&lt;=A13,"C",IF(Employee!S$512&lt;=A13,"J",IF(Employee!S$513&lt;=A13,"B","A")))))</f>
        <v>0</v>
      </c>
    </row>
    <row r="14" spans="1:60" x14ac:dyDescent="0.2">
      <c r="A14" s="253">
        <f t="shared" si="0"/>
        <v>13</v>
      </c>
      <c r="B14" s="253">
        <f>IF(Employee!F$24&gt;A14,0,IF(Employee!F$26&lt;A14,0,IF(Employee!$S$17&lt;=A14,"C",IF(Employee!S$18&lt;=A14,"J",IF(Employee!S$19&lt;=A14,"B","A")))))</f>
        <v>0</v>
      </c>
      <c r="E14" s="253">
        <f>IF(Employee!F$50&gt;A14,0,IF(Employee!F$52&lt;A14,0,IF(Employee!$S$43&lt;=A14,"C",IF(Employee!S$44&lt;=A14,"J",IF(Employee!S$45&lt;=A14,"B","A")))))</f>
        <v>0</v>
      </c>
      <c r="H14" s="253">
        <f>IF(Employee!F$76&gt;A14,0,IF(Employee!F$78&lt;A14,0,IF(Employee!$S$69&lt;=A14,"C",IF(Employee!S$70&lt;=A14,"J",IF(Employee!S$71&lt;=A14,"B","A")))))</f>
        <v>0</v>
      </c>
      <c r="K14" s="253">
        <f>IF(Employee!F$102&gt;A14,0,IF(Employee!F$104&lt;A14,0,IF(Employee!$S$95&lt;=A14,"C",IF(Employee!S$96&lt;=A14,"J",IF(Employee!S$97&lt;=A14,"B","A")))))</f>
        <v>0</v>
      </c>
      <c r="N14" s="253">
        <f>IF(Employee!F$128&gt;A14,0,IF(Employee!F$130&lt;A14,0,IF(Employee!$S$121&lt;=A14,"C",IF(Employee!S$122&lt;=A14,"J",IF(Employee!S$123&lt;=A14,"B","A")))))</f>
        <v>0</v>
      </c>
      <c r="Q14" s="253">
        <f>IF(Employee!F$154&gt;A14,0,IF(Employee!F$156&lt;A14,0,IF(Employee!$S$147&lt;=A14,"C",IF(Employee!S$148&lt;=A14,"J",IF(Employee!S$149&lt;=A14,"B","A")))))</f>
        <v>0</v>
      </c>
      <c r="T14" s="253">
        <f>IF(Employee!F$180&gt;A14,0,IF(Employee!F$182&lt;A14,0,IF(Employee!$S$173&lt;=A14,"C",IF(Employee!S$174&lt;=A14,"J",IF(Employee!S$175&lt;=A14,"B","A")))))</f>
        <v>0</v>
      </c>
      <c r="W14" s="253">
        <f>IF(Employee!F$206&gt;A14,0,IF(Employee!F$208&lt;A14,0,IF(Employee!$S$199&lt;=A14,"C",IF(Employee!S$200&lt;=A14,"J",IF(Employee!S$201&lt;=A14,"B","A")))))</f>
        <v>0</v>
      </c>
      <c r="Z14" s="253">
        <f>IF(Employee!F$232&gt;A14,0,IF(Employee!F$234&lt;A14,0,IF(Employee!$S$225&lt;=A14,"C",IF(Employee!S$226&lt;=A14,"J",IF(Employee!S$227&lt;=A14,"B","A")))))</f>
        <v>0</v>
      </c>
      <c r="AC14" s="253">
        <f>IF(Employee!F$258&gt;A14,0,IF(Employee!F$260&lt;A14,0,IF(Employee!$S$251&lt;=A14,"C",IF(Employee!S$252&lt;=A14,"J",IF(Employee!S$253&lt;=A14,"B","A")))))</f>
        <v>0</v>
      </c>
      <c r="AF14" s="253">
        <f>IF(Employee!F$284&gt;A14,0,IF(Employee!F$286&lt;A14,0,IF(Employee!$S$277&lt;=A14,"C",IF(Employee!S$278&lt;=A14,"J",IF(Employee!S$279&lt;=A14,"B","A")))))</f>
        <v>0</v>
      </c>
      <c r="AI14" s="253">
        <f>IF(Employee!F$310&gt;A14,0,IF(Employee!F$312&lt;A14,0,IF(Employee!$S$303&lt;=A14,"C",IF(Employee!S$304&lt;=A14,"J",IF(Employee!S$305&lt;=A14,"B","A")))))</f>
        <v>0</v>
      </c>
      <c r="AL14" s="253">
        <f>IF(Employee!F$336&gt;A14,0,IF(Employee!F$338&lt;A14,0,IF(Employee!$S$329&lt;=A14,"C",IF(Employee!S$330&lt;=A14,"J",IF(Employee!S$331&lt;=A14,"B","A")))))</f>
        <v>0</v>
      </c>
      <c r="AO14" s="253">
        <f>IF(Employee!F$362&gt;A14,0,IF(Employee!F$364&lt;A14,0,IF(Employee!$S$355&lt;=A14,"C",IF(Employee!S$356&lt;=A14,"J",IF(Employee!S$357&lt;=A14,"B","A")))))</f>
        <v>0</v>
      </c>
      <c r="AR14" s="253">
        <f>IF(Employee!F$388&gt;A14,0,IF(Employee!F$390&lt;A14,0,IF(Employee!$S$381&lt;=A14,"C",IF(Employee!S$382&lt;=A14,"J",IF(Employee!S$383&lt;=A14,"B","A")))))</f>
        <v>0</v>
      </c>
      <c r="AU14" s="253">
        <f>IF(Employee!F$414&gt;A14,0,IF(Employee!F$416&lt;A14,0,IF(Employee!$S$407&lt;=A14,"C",IF(Employee!S$408&lt;=A14,"J",IF(Employee!S$409&lt;=A14,"B","A")))))</f>
        <v>0</v>
      </c>
      <c r="AX14" s="253">
        <f>IF(Employee!F$440&gt;A14,0,IF(Employee!F$442&lt;A14,0,IF(Employee!$S$433&lt;=A14,"C",IF(Employee!S$434&lt;=A14,"J",IF(Employee!S$435&lt;=A14,"B","A")))))</f>
        <v>0</v>
      </c>
      <c r="BA14" s="253">
        <f>IF(Employee!F$466&gt;A14,0,IF(Employee!F$468&lt;A14,0,IF(Employee!$S$459&lt;=A14,"C",IF(Employee!S$460&lt;=A14,"J",IF(Employee!S$461&lt;=A14,"B","A")))))</f>
        <v>0</v>
      </c>
      <c r="BD14" s="253">
        <f>IF(Employee!F$492&gt;A14,0,IF(Employee!F$494&lt;A14,0,IF(Employee!$S$485&lt;=A14,"C",IF(Employee!S$486&lt;=A14,"J",IF(Employee!S$487&lt;=A14,"B","A")))))</f>
        <v>0</v>
      </c>
      <c r="BG14" s="253">
        <f>IF(Employee!F$518&gt;A14,0,IF(Employee!F$520&lt;A14,0,IF(Employee!$S$511&lt;=A14,"C",IF(Employee!S$512&lt;=A14,"J",IF(Employee!S$513&lt;=A14,"B","A")))))</f>
        <v>0</v>
      </c>
    </row>
    <row r="15" spans="1:60" x14ac:dyDescent="0.2">
      <c r="A15" s="253">
        <f t="shared" si="0"/>
        <v>14</v>
      </c>
      <c r="B15" s="253">
        <f>IF(Employee!F$24&gt;A15,0,IF(Employee!F$26&lt;A15,0,IF(Employee!$S$17&lt;=A15,"C",IF(Employee!S$18&lt;=A15,"J",IF(Employee!S$19&lt;=A15,"B","A")))))</f>
        <v>0</v>
      </c>
      <c r="E15" s="253">
        <f>IF(Employee!F$50&gt;A15,0,IF(Employee!F$52&lt;A15,0,IF(Employee!$S$43&lt;=A15,"C",IF(Employee!S$44&lt;=A15,"J",IF(Employee!S$45&lt;=A15,"B","A")))))</f>
        <v>0</v>
      </c>
      <c r="H15" s="253">
        <f>IF(Employee!F$76&gt;A15,0,IF(Employee!F$78&lt;A15,0,IF(Employee!$S$69&lt;=A15,"C",IF(Employee!S$70&lt;=A15,"J",IF(Employee!S$71&lt;=A15,"B","A")))))</f>
        <v>0</v>
      </c>
      <c r="K15" s="253">
        <f>IF(Employee!F$102&gt;A15,0,IF(Employee!F$104&lt;A15,0,IF(Employee!$S$95&lt;=A15,"C",IF(Employee!S$96&lt;=A15,"J",IF(Employee!S$97&lt;=A15,"B","A")))))</f>
        <v>0</v>
      </c>
      <c r="N15" s="253">
        <f>IF(Employee!F$128&gt;A15,0,IF(Employee!F$130&lt;A15,0,IF(Employee!$S$121&lt;=A15,"C",IF(Employee!S$122&lt;=A15,"J",IF(Employee!S$123&lt;=A15,"B","A")))))</f>
        <v>0</v>
      </c>
      <c r="Q15" s="253">
        <f>IF(Employee!F$154&gt;A15,0,IF(Employee!F$156&lt;A15,0,IF(Employee!$S$147&lt;=A15,"C",IF(Employee!S$148&lt;=A15,"J",IF(Employee!S$149&lt;=A15,"B","A")))))</f>
        <v>0</v>
      </c>
      <c r="T15" s="253">
        <f>IF(Employee!F$180&gt;A15,0,IF(Employee!F$182&lt;A15,0,IF(Employee!$S$173&lt;=A15,"C",IF(Employee!S$174&lt;=A15,"J",IF(Employee!S$175&lt;=A15,"B","A")))))</f>
        <v>0</v>
      </c>
      <c r="W15" s="253">
        <f>IF(Employee!F$206&gt;A15,0,IF(Employee!F$208&lt;A15,0,IF(Employee!$S$199&lt;=A15,"C",IF(Employee!S$200&lt;=A15,"J",IF(Employee!S$201&lt;=A15,"B","A")))))</f>
        <v>0</v>
      </c>
      <c r="Z15" s="253">
        <f>IF(Employee!F$232&gt;A15,0,IF(Employee!F$234&lt;A15,0,IF(Employee!$S$225&lt;=A15,"C",IF(Employee!S$226&lt;=A15,"J",IF(Employee!S$227&lt;=A15,"B","A")))))</f>
        <v>0</v>
      </c>
      <c r="AC15" s="253">
        <f>IF(Employee!F$258&gt;A15,0,IF(Employee!F$260&lt;A15,0,IF(Employee!$S$251&lt;=A15,"C",IF(Employee!S$252&lt;=A15,"J",IF(Employee!S$253&lt;=A15,"B","A")))))</f>
        <v>0</v>
      </c>
      <c r="AF15" s="253">
        <f>IF(Employee!F$284&gt;A15,0,IF(Employee!F$286&lt;A15,0,IF(Employee!$S$277&lt;=A15,"C",IF(Employee!S$278&lt;=A15,"J",IF(Employee!S$279&lt;=A15,"B","A")))))</f>
        <v>0</v>
      </c>
      <c r="AI15" s="253">
        <f>IF(Employee!F$310&gt;A15,0,IF(Employee!F$312&lt;A15,0,IF(Employee!$S$303&lt;=A15,"C",IF(Employee!S$304&lt;=A15,"J",IF(Employee!S$305&lt;=A15,"B","A")))))</f>
        <v>0</v>
      </c>
      <c r="AL15" s="253">
        <f>IF(Employee!F$336&gt;A15,0,IF(Employee!F$338&lt;A15,0,IF(Employee!$S$329&lt;=A15,"C",IF(Employee!S$330&lt;=A15,"J",IF(Employee!S$331&lt;=A15,"B","A")))))</f>
        <v>0</v>
      </c>
      <c r="AO15" s="253">
        <f>IF(Employee!F$362&gt;A15,0,IF(Employee!F$364&lt;A15,0,IF(Employee!$S$355&lt;=A15,"C",IF(Employee!S$356&lt;=A15,"J",IF(Employee!S$357&lt;=A15,"B","A")))))</f>
        <v>0</v>
      </c>
      <c r="AR15" s="253">
        <f>IF(Employee!F$388&gt;A15,0,IF(Employee!F$390&lt;A15,0,IF(Employee!$S$381&lt;=A15,"C",IF(Employee!S$382&lt;=A15,"J",IF(Employee!S$383&lt;=A15,"B","A")))))</f>
        <v>0</v>
      </c>
      <c r="AU15" s="253">
        <f>IF(Employee!F$414&gt;A15,0,IF(Employee!F$416&lt;A15,0,IF(Employee!$S$407&lt;=A15,"C",IF(Employee!S$408&lt;=A15,"J",IF(Employee!S$409&lt;=A15,"B","A")))))</f>
        <v>0</v>
      </c>
      <c r="AX15" s="253">
        <f>IF(Employee!F$440&gt;A15,0,IF(Employee!F$442&lt;A15,0,IF(Employee!$S$433&lt;=A15,"C",IF(Employee!S$434&lt;=A15,"J",IF(Employee!S$435&lt;=A15,"B","A")))))</f>
        <v>0</v>
      </c>
      <c r="BA15" s="253">
        <f>IF(Employee!F$466&gt;A15,0,IF(Employee!F$468&lt;A15,0,IF(Employee!$S$459&lt;=A15,"C",IF(Employee!S$460&lt;=A15,"J",IF(Employee!S$461&lt;=A15,"B","A")))))</f>
        <v>0</v>
      </c>
      <c r="BD15" s="253">
        <f>IF(Employee!F$492&gt;A15,0,IF(Employee!F$494&lt;A15,0,IF(Employee!$S$485&lt;=A15,"C",IF(Employee!S$486&lt;=A15,"J",IF(Employee!S$487&lt;=A15,"B","A")))))</f>
        <v>0</v>
      </c>
      <c r="BG15" s="253">
        <f>IF(Employee!F$518&gt;A15,0,IF(Employee!F$520&lt;A15,0,IF(Employee!$S$511&lt;=A15,"C",IF(Employee!S$512&lt;=A15,"J",IF(Employee!S$513&lt;=A15,"B","A")))))</f>
        <v>0</v>
      </c>
    </row>
    <row r="16" spans="1:60" x14ac:dyDescent="0.2">
      <c r="A16" s="253">
        <f t="shared" si="0"/>
        <v>15</v>
      </c>
      <c r="B16" s="253">
        <f>IF(Employee!F$24&gt;A16,0,IF(Employee!F$26&lt;A16,0,IF(Employee!$S$17&lt;=A16,"C",IF(Employee!S$18&lt;=A16,"J",IF(Employee!S$19&lt;=A16,"B","A")))))</f>
        <v>0</v>
      </c>
      <c r="E16" s="253">
        <f>IF(Employee!F$50&gt;A16,0,IF(Employee!F$52&lt;A16,0,IF(Employee!$S$43&lt;=A16,"C",IF(Employee!S$44&lt;=A16,"J",IF(Employee!S$45&lt;=A16,"B","A")))))</f>
        <v>0</v>
      </c>
      <c r="H16" s="253">
        <f>IF(Employee!F$76&gt;A16,0,IF(Employee!F$78&lt;A16,0,IF(Employee!$S$69&lt;=A16,"C",IF(Employee!S$70&lt;=A16,"J",IF(Employee!S$71&lt;=A16,"B","A")))))</f>
        <v>0</v>
      </c>
      <c r="K16" s="253">
        <f>IF(Employee!F$102&gt;A16,0,IF(Employee!F$104&lt;A16,0,IF(Employee!$S$95&lt;=A16,"C",IF(Employee!S$96&lt;=A16,"J",IF(Employee!S$97&lt;=A16,"B","A")))))</f>
        <v>0</v>
      </c>
      <c r="N16" s="253">
        <f>IF(Employee!F$128&gt;A16,0,IF(Employee!F$130&lt;A16,0,IF(Employee!$S$121&lt;=A16,"C",IF(Employee!S$122&lt;=A16,"J",IF(Employee!S$123&lt;=A16,"B","A")))))</f>
        <v>0</v>
      </c>
      <c r="Q16" s="253">
        <f>IF(Employee!F$154&gt;A16,0,IF(Employee!F$156&lt;A16,0,IF(Employee!$S$147&lt;=A16,"C",IF(Employee!S$148&lt;=A16,"J",IF(Employee!S$149&lt;=A16,"B","A")))))</f>
        <v>0</v>
      </c>
      <c r="T16" s="253">
        <f>IF(Employee!F$180&gt;A16,0,IF(Employee!F$182&lt;A16,0,IF(Employee!$S$173&lt;=A16,"C",IF(Employee!S$174&lt;=A16,"J",IF(Employee!S$175&lt;=A16,"B","A")))))</f>
        <v>0</v>
      </c>
      <c r="W16" s="253">
        <f>IF(Employee!F$206&gt;A16,0,IF(Employee!F$208&lt;A16,0,IF(Employee!$S$199&lt;=A16,"C",IF(Employee!S$200&lt;=A16,"J",IF(Employee!S$201&lt;=A16,"B","A")))))</f>
        <v>0</v>
      </c>
      <c r="Z16" s="253">
        <f>IF(Employee!F$232&gt;A16,0,IF(Employee!F$234&lt;A16,0,IF(Employee!$S$225&lt;=A16,"C",IF(Employee!S$226&lt;=A16,"J",IF(Employee!S$227&lt;=A16,"B","A")))))</f>
        <v>0</v>
      </c>
      <c r="AC16" s="253">
        <f>IF(Employee!F$258&gt;A16,0,IF(Employee!F$260&lt;A16,0,IF(Employee!$S$251&lt;=A16,"C",IF(Employee!S$252&lt;=A16,"J",IF(Employee!S$253&lt;=A16,"B","A")))))</f>
        <v>0</v>
      </c>
      <c r="AF16" s="253">
        <f>IF(Employee!F$284&gt;A16,0,IF(Employee!F$286&lt;A16,0,IF(Employee!$S$277&lt;=A16,"C",IF(Employee!S$278&lt;=A16,"J",IF(Employee!S$279&lt;=A16,"B","A")))))</f>
        <v>0</v>
      </c>
      <c r="AI16" s="253">
        <f>IF(Employee!F$310&gt;A16,0,IF(Employee!F$312&lt;A16,0,IF(Employee!$S$303&lt;=A16,"C",IF(Employee!S$304&lt;=A16,"J",IF(Employee!S$305&lt;=A16,"B","A")))))</f>
        <v>0</v>
      </c>
      <c r="AL16" s="253">
        <f>IF(Employee!F$336&gt;A16,0,IF(Employee!F$338&lt;A16,0,IF(Employee!$S$329&lt;=A16,"C",IF(Employee!S$330&lt;=A16,"J",IF(Employee!S$331&lt;=A16,"B","A")))))</f>
        <v>0</v>
      </c>
      <c r="AO16" s="253">
        <f>IF(Employee!F$362&gt;A16,0,IF(Employee!F$364&lt;A16,0,IF(Employee!$S$355&lt;=A16,"C",IF(Employee!S$356&lt;=A16,"J",IF(Employee!S$357&lt;=A16,"B","A")))))</f>
        <v>0</v>
      </c>
      <c r="AR16" s="253">
        <f>IF(Employee!F$388&gt;A16,0,IF(Employee!F$390&lt;A16,0,IF(Employee!$S$381&lt;=A16,"C",IF(Employee!S$382&lt;=A16,"J",IF(Employee!S$383&lt;=A16,"B","A")))))</f>
        <v>0</v>
      </c>
      <c r="AU16" s="253">
        <f>IF(Employee!F$414&gt;A16,0,IF(Employee!F$416&lt;A16,0,IF(Employee!$S$407&lt;=A16,"C",IF(Employee!S$408&lt;=A16,"J",IF(Employee!S$409&lt;=A16,"B","A")))))</f>
        <v>0</v>
      </c>
      <c r="AX16" s="253">
        <f>IF(Employee!F$440&gt;A16,0,IF(Employee!F$442&lt;A16,0,IF(Employee!$S$433&lt;=A16,"C",IF(Employee!S$434&lt;=A16,"J",IF(Employee!S$435&lt;=A16,"B","A")))))</f>
        <v>0</v>
      </c>
      <c r="BA16" s="253">
        <f>IF(Employee!F$466&gt;A16,0,IF(Employee!F$468&lt;A16,0,IF(Employee!$S$459&lt;=A16,"C",IF(Employee!S$460&lt;=A16,"J",IF(Employee!S$461&lt;=A16,"B","A")))))</f>
        <v>0</v>
      </c>
      <c r="BD16" s="253">
        <f>IF(Employee!F$492&gt;A16,0,IF(Employee!F$494&lt;A16,0,IF(Employee!$S$485&lt;=A16,"C",IF(Employee!S$486&lt;=A16,"J",IF(Employee!S$487&lt;=A16,"B","A")))))</f>
        <v>0</v>
      </c>
      <c r="BG16" s="253">
        <f>IF(Employee!F$518&gt;A16,0,IF(Employee!F$520&lt;A16,0,IF(Employee!$S$511&lt;=A16,"C",IF(Employee!S$512&lt;=A16,"J",IF(Employee!S$513&lt;=A16,"B","A")))))</f>
        <v>0</v>
      </c>
    </row>
    <row r="17" spans="1:59" x14ac:dyDescent="0.2">
      <c r="A17" s="253">
        <f t="shared" si="0"/>
        <v>16</v>
      </c>
      <c r="B17" s="253">
        <f>IF(Employee!F$24&gt;A17,0,IF(Employee!F$26&lt;A17,0,IF(Employee!$S$17&lt;=A17,"C",IF(Employee!S$18&lt;=A17,"J",IF(Employee!S$19&lt;=A17,"B","A")))))</f>
        <v>0</v>
      </c>
      <c r="E17" s="253">
        <f>IF(Employee!F$50&gt;A17,0,IF(Employee!F$52&lt;A17,0,IF(Employee!$S$43&lt;=A17,"C",IF(Employee!S$44&lt;=A17,"J",IF(Employee!S$45&lt;=A17,"B","A")))))</f>
        <v>0</v>
      </c>
      <c r="H17" s="253">
        <f>IF(Employee!F$76&gt;A17,0,IF(Employee!F$78&lt;A17,0,IF(Employee!$S$69&lt;=A17,"C",IF(Employee!S$70&lt;=A17,"J",IF(Employee!S$71&lt;=A17,"B","A")))))</f>
        <v>0</v>
      </c>
      <c r="K17" s="253">
        <f>IF(Employee!F$102&gt;A17,0,IF(Employee!F$104&lt;A17,0,IF(Employee!$S$95&lt;=A17,"C",IF(Employee!S$96&lt;=A17,"J",IF(Employee!S$97&lt;=A17,"B","A")))))</f>
        <v>0</v>
      </c>
      <c r="N17" s="253">
        <f>IF(Employee!F$128&gt;A17,0,IF(Employee!F$130&lt;A17,0,IF(Employee!$S$121&lt;=A17,"C",IF(Employee!S$122&lt;=A17,"J",IF(Employee!S$123&lt;=A17,"B","A")))))</f>
        <v>0</v>
      </c>
      <c r="Q17" s="253">
        <f>IF(Employee!F$154&gt;A17,0,IF(Employee!F$156&lt;A17,0,IF(Employee!$S$147&lt;=A17,"C",IF(Employee!S$148&lt;=A17,"J",IF(Employee!S$149&lt;=A17,"B","A")))))</f>
        <v>0</v>
      </c>
      <c r="T17" s="253">
        <f>IF(Employee!F$180&gt;A17,0,IF(Employee!F$182&lt;A17,0,IF(Employee!$S$173&lt;=A17,"C",IF(Employee!S$174&lt;=A17,"J",IF(Employee!S$175&lt;=A17,"B","A")))))</f>
        <v>0</v>
      </c>
      <c r="W17" s="253">
        <f>IF(Employee!F$206&gt;A17,0,IF(Employee!F$208&lt;A17,0,IF(Employee!$S$199&lt;=A17,"C",IF(Employee!S$200&lt;=A17,"J",IF(Employee!S$201&lt;=A17,"B","A")))))</f>
        <v>0</v>
      </c>
      <c r="Z17" s="253">
        <f>IF(Employee!F$232&gt;A17,0,IF(Employee!F$234&lt;A17,0,IF(Employee!$S$225&lt;=A17,"C",IF(Employee!S$226&lt;=A17,"J",IF(Employee!S$227&lt;=A17,"B","A")))))</f>
        <v>0</v>
      </c>
      <c r="AC17" s="253">
        <f>IF(Employee!F$258&gt;A17,0,IF(Employee!F$260&lt;A17,0,IF(Employee!$S$251&lt;=A17,"C",IF(Employee!S$252&lt;=A17,"J",IF(Employee!S$253&lt;=A17,"B","A")))))</f>
        <v>0</v>
      </c>
      <c r="AF17" s="253">
        <f>IF(Employee!F$284&gt;A17,0,IF(Employee!F$286&lt;A17,0,IF(Employee!$S$277&lt;=A17,"C",IF(Employee!S$278&lt;=A17,"J",IF(Employee!S$279&lt;=A17,"B","A")))))</f>
        <v>0</v>
      </c>
      <c r="AI17" s="253">
        <f>IF(Employee!F$310&gt;A17,0,IF(Employee!F$312&lt;A17,0,IF(Employee!$S$303&lt;=A17,"C",IF(Employee!S$304&lt;=A17,"J",IF(Employee!S$305&lt;=A17,"B","A")))))</f>
        <v>0</v>
      </c>
      <c r="AL17" s="253">
        <f>IF(Employee!F$336&gt;A17,0,IF(Employee!F$338&lt;A17,0,IF(Employee!$S$329&lt;=A17,"C",IF(Employee!S$330&lt;=A17,"J",IF(Employee!S$331&lt;=A17,"B","A")))))</f>
        <v>0</v>
      </c>
      <c r="AO17" s="253">
        <f>IF(Employee!F$362&gt;A17,0,IF(Employee!F$364&lt;A17,0,IF(Employee!$S$355&lt;=A17,"C",IF(Employee!S$356&lt;=A17,"J",IF(Employee!S$357&lt;=A17,"B","A")))))</f>
        <v>0</v>
      </c>
      <c r="AR17" s="253">
        <f>IF(Employee!F$388&gt;A17,0,IF(Employee!F$390&lt;A17,0,IF(Employee!$S$381&lt;=A17,"C",IF(Employee!S$382&lt;=A17,"J",IF(Employee!S$383&lt;=A17,"B","A")))))</f>
        <v>0</v>
      </c>
      <c r="AU17" s="253">
        <f>IF(Employee!F$414&gt;A17,0,IF(Employee!F$416&lt;A17,0,IF(Employee!$S$407&lt;=A17,"C",IF(Employee!S$408&lt;=A17,"J",IF(Employee!S$409&lt;=A17,"B","A")))))</f>
        <v>0</v>
      </c>
      <c r="AX17" s="253">
        <f>IF(Employee!F$440&gt;A17,0,IF(Employee!F$442&lt;A17,0,IF(Employee!$S$433&lt;=A17,"C",IF(Employee!S$434&lt;=A17,"J",IF(Employee!S$435&lt;=A17,"B","A")))))</f>
        <v>0</v>
      </c>
      <c r="BA17" s="253">
        <f>IF(Employee!F$466&gt;A17,0,IF(Employee!F$468&lt;A17,0,IF(Employee!$S$459&lt;=A17,"C",IF(Employee!S$460&lt;=A17,"J",IF(Employee!S$461&lt;=A17,"B","A")))))</f>
        <v>0</v>
      </c>
      <c r="BD17" s="253">
        <f>IF(Employee!F$492&gt;A17,0,IF(Employee!F$494&lt;A17,0,IF(Employee!$S$485&lt;=A17,"C",IF(Employee!S$486&lt;=A17,"J",IF(Employee!S$487&lt;=A17,"B","A")))))</f>
        <v>0</v>
      </c>
      <c r="BG17" s="253">
        <f>IF(Employee!F$518&gt;A17,0,IF(Employee!F$520&lt;A17,0,IF(Employee!$S$511&lt;=A17,"C",IF(Employee!S$512&lt;=A17,"J",IF(Employee!S$513&lt;=A17,"B","A")))))</f>
        <v>0</v>
      </c>
    </row>
    <row r="18" spans="1:59" x14ac:dyDescent="0.2">
      <c r="A18" s="253">
        <f t="shared" si="0"/>
        <v>17</v>
      </c>
      <c r="B18" s="253">
        <f>IF(Employee!F$24&gt;A18,0,IF(Employee!F$26&lt;A18,0,IF(Employee!$S$17&lt;=A18,"C",IF(Employee!S$18&lt;=A18,"J",IF(Employee!S$19&lt;=A18,"B","A")))))</f>
        <v>0</v>
      </c>
      <c r="E18" s="253">
        <f>IF(Employee!F$50&gt;A18,0,IF(Employee!F$52&lt;A18,0,IF(Employee!$S$43&lt;=A18,"C",IF(Employee!S$44&lt;=A18,"J",IF(Employee!S$45&lt;=A18,"B","A")))))</f>
        <v>0</v>
      </c>
      <c r="H18" s="253">
        <f>IF(Employee!F$76&gt;A18,0,IF(Employee!F$78&lt;A18,0,IF(Employee!$S$69&lt;=A18,"C",IF(Employee!S$70&lt;=A18,"J",IF(Employee!S$71&lt;=A18,"B","A")))))</f>
        <v>0</v>
      </c>
      <c r="K18" s="253">
        <f>IF(Employee!F$102&gt;A18,0,IF(Employee!F$104&lt;A18,0,IF(Employee!$S$95&lt;=A18,"C",IF(Employee!S$96&lt;=A18,"J",IF(Employee!S$97&lt;=A18,"B","A")))))</f>
        <v>0</v>
      </c>
      <c r="N18" s="253">
        <f>IF(Employee!F$128&gt;A18,0,IF(Employee!F$130&lt;A18,0,IF(Employee!$S$121&lt;=A18,"C",IF(Employee!S$122&lt;=A18,"J",IF(Employee!S$123&lt;=A18,"B","A")))))</f>
        <v>0</v>
      </c>
      <c r="Q18" s="253">
        <f>IF(Employee!F$154&gt;A18,0,IF(Employee!F$156&lt;A18,0,IF(Employee!$S$147&lt;=A18,"C",IF(Employee!S$148&lt;=A18,"J",IF(Employee!S$149&lt;=A18,"B","A")))))</f>
        <v>0</v>
      </c>
      <c r="T18" s="253">
        <f>IF(Employee!F$180&gt;A18,0,IF(Employee!F$182&lt;A18,0,IF(Employee!$S$173&lt;=A18,"C",IF(Employee!S$174&lt;=A18,"J",IF(Employee!S$175&lt;=A18,"B","A")))))</f>
        <v>0</v>
      </c>
      <c r="W18" s="253">
        <f>IF(Employee!F$206&gt;A18,0,IF(Employee!F$208&lt;A18,0,IF(Employee!$S$199&lt;=A18,"C",IF(Employee!S$200&lt;=A18,"J",IF(Employee!S$201&lt;=A18,"B","A")))))</f>
        <v>0</v>
      </c>
      <c r="Z18" s="253">
        <f>IF(Employee!F$232&gt;A18,0,IF(Employee!F$234&lt;A18,0,IF(Employee!$S$225&lt;=A18,"C",IF(Employee!S$226&lt;=A18,"J",IF(Employee!S$227&lt;=A18,"B","A")))))</f>
        <v>0</v>
      </c>
      <c r="AC18" s="253">
        <f>IF(Employee!F$258&gt;A18,0,IF(Employee!F$260&lt;A18,0,IF(Employee!$S$251&lt;=A18,"C",IF(Employee!S$252&lt;=A18,"J",IF(Employee!S$253&lt;=A18,"B","A")))))</f>
        <v>0</v>
      </c>
      <c r="AF18" s="253">
        <f>IF(Employee!F$284&gt;A18,0,IF(Employee!F$286&lt;A18,0,IF(Employee!$S$277&lt;=A18,"C",IF(Employee!S$278&lt;=A18,"J",IF(Employee!S$279&lt;=A18,"B","A")))))</f>
        <v>0</v>
      </c>
      <c r="AI18" s="253">
        <f>IF(Employee!F$310&gt;A18,0,IF(Employee!F$312&lt;A18,0,IF(Employee!$S$303&lt;=A18,"C",IF(Employee!S$304&lt;=A18,"J",IF(Employee!S$305&lt;=A18,"B","A")))))</f>
        <v>0</v>
      </c>
      <c r="AL18" s="253">
        <f>IF(Employee!F$336&gt;A18,0,IF(Employee!F$338&lt;A18,0,IF(Employee!$S$329&lt;=A18,"C",IF(Employee!S$330&lt;=A18,"J",IF(Employee!S$331&lt;=A18,"B","A")))))</f>
        <v>0</v>
      </c>
      <c r="AO18" s="253">
        <f>IF(Employee!F$362&gt;A18,0,IF(Employee!F$364&lt;A18,0,IF(Employee!$S$355&lt;=A18,"C",IF(Employee!S$356&lt;=A18,"J",IF(Employee!S$357&lt;=A18,"B","A")))))</f>
        <v>0</v>
      </c>
      <c r="AR18" s="253">
        <f>IF(Employee!F$388&gt;A18,0,IF(Employee!F$390&lt;A18,0,IF(Employee!$S$381&lt;=A18,"C",IF(Employee!S$382&lt;=A18,"J",IF(Employee!S$383&lt;=A18,"B","A")))))</f>
        <v>0</v>
      </c>
      <c r="AU18" s="253">
        <f>IF(Employee!F$414&gt;A18,0,IF(Employee!F$416&lt;A18,0,IF(Employee!$S$407&lt;=A18,"C",IF(Employee!S$408&lt;=A18,"J",IF(Employee!S$409&lt;=A18,"B","A")))))</f>
        <v>0</v>
      </c>
      <c r="AX18" s="253">
        <f>IF(Employee!F$440&gt;A18,0,IF(Employee!F$442&lt;A18,0,IF(Employee!$S$433&lt;=A18,"C",IF(Employee!S$434&lt;=A18,"J",IF(Employee!S$435&lt;=A18,"B","A")))))</f>
        <v>0</v>
      </c>
      <c r="BA18" s="253">
        <f>IF(Employee!F$466&gt;A18,0,IF(Employee!F$468&lt;A18,0,IF(Employee!$S$459&lt;=A18,"C",IF(Employee!S$460&lt;=A18,"J",IF(Employee!S$461&lt;=A18,"B","A")))))</f>
        <v>0</v>
      </c>
      <c r="BD18" s="253">
        <f>IF(Employee!F$492&gt;A18,0,IF(Employee!F$494&lt;A18,0,IF(Employee!$S$485&lt;=A18,"C",IF(Employee!S$486&lt;=A18,"J",IF(Employee!S$487&lt;=A18,"B","A")))))</f>
        <v>0</v>
      </c>
      <c r="BG18" s="253">
        <f>IF(Employee!F$518&gt;A18,0,IF(Employee!F$520&lt;A18,0,IF(Employee!$S$511&lt;=A18,"C",IF(Employee!S$512&lt;=A18,"J",IF(Employee!S$513&lt;=A18,"B","A")))))</f>
        <v>0</v>
      </c>
    </row>
    <row r="19" spans="1:59" x14ac:dyDescent="0.2">
      <c r="A19" s="253">
        <f t="shared" si="0"/>
        <v>18</v>
      </c>
      <c r="B19" s="253">
        <f>IF(Employee!F$24&gt;A19,0,IF(Employee!F$26&lt;A19,0,IF(Employee!$S$17&lt;=A19,"C",IF(Employee!S$18&lt;=A19,"J",IF(Employee!S$19&lt;=A19,"B","A")))))</f>
        <v>0</v>
      </c>
      <c r="E19" s="253">
        <f>IF(Employee!F$50&gt;A19,0,IF(Employee!F$52&lt;A19,0,IF(Employee!$S$43&lt;=A19,"C",IF(Employee!S$44&lt;=A19,"J",IF(Employee!S$45&lt;=A19,"B","A")))))</f>
        <v>0</v>
      </c>
      <c r="H19" s="253">
        <f>IF(Employee!F$76&gt;A19,0,IF(Employee!F$78&lt;A19,0,IF(Employee!$S$69&lt;=A19,"C",IF(Employee!S$70&lt;=A19,"J",IF(Employee!S$71&lt;=A19,"B","A")))))</f>
        <v>0</v>
      </c>
      <c r="K19" s="253">
        <f>IF(Employee!F$102&gt;A19,0,IF(Employee!F$104&lt;A19,0,IF(Employee!$S$95&lt;=A19,"C",IF(Employee!S$96&lt;=A19,"J",IF(Employee!S$97&lt;=A19,"B","A")))))</f>
        <v>0</v>
      </c>
      <c r="N19" s="253">
        <f>IF(Employee!F$128&gt;A19,0,IF(Employee!F$130&lt;A19,0,IF(Employee!$S$121&lt;=A19,"C",IF(Employee!S$122&lt;=A19,"J",IF(Employee!S$123&lt;=A19,"B","A")))))</f>
        <v>0</v>
      </c>
      <c r="Q19" s="253">
        <f>IF(Employee!F$154&gt;A19,0,IF(Employee!F$156&lt;A19,0,IF(Employee!$S$147&lt;=A19,"C",IF(Employee!S$148&lt;=A19,"J",IF(Employee!S$149&lt;=A19,"B","A")))))</f>
        <v>0</v>
      </c>
      <c r="T19" s="253">
        <f>IF(Employee!F$180&gt;A19,0,IF(Employee!F$182&lt;A19,0,IF(Employee!$S$173&lt;=A19,"C",IF(Employee!S$174&lt;=A19,"J",IF(Employee!S$175&lt;=A19,"B","A")))))</f>
        <v>0</v>
      </c>
      <c r="W19" s="253">
        <f>IF(Employee!F$206&gt;A19,0,IF(Employee!F$208&lt;A19,0,IF(Employee!$S$199&lt;=A19,"C",IF(Employee!S$200&lt;=A19,"J",IF(Employee!S$201&lt;=A19,"B","A")))))</f>
        <v>0</v>
      </c>
      <c r="Z19" s="253">
        <f>IF(Employee!F$232&gt;A19,0,IF(Employee!F$234&lt;A19,0,IF(Employee!$S$225&lt;=A19,"C",IF(Employee!S$226&lt;=A19,"J",IF(Employee!S$227&lt;=A19,"B","A")))))</f>
        <v>0</v>
      </c>
      <c r="AC19" s="253">
        <f>IF(Employee!F$258&gt;A19,0,IF(Employee!F$260&lt;A19,0,IF(Employee!$S$251&lt;=A19,"C",IF(Employee!S$252&lt;=A19,"J",IF(Employee!S$253&lt;=A19,"B","A")))))</f>
        <v>0</v>
      </c>
      <c r="AF19" s="253">
        <f>IF(Employee!F$284&gt;A19,0,IF(Employee!F$286&lt;A19,0,IF(Employee!$S$277&lt;=A19,"C",IF(Employee!S$278&lt;=A19,"J",IF(Employee!S$279&lt;=A19,"B","A")))))</f>
        <v>0</v>
      </c>
      <c r="AI19" s="253">
        <f>IF(Employee!F$310&gt;A19,0,IF(Employee!F$312&lt;A19,0,IF(Employee!$S$303&lt;=A19,"C",IF(Employee!S$304&lt;=A19,"J",IF(Employee!S$305&lt;=A19,"B","A")))))</f>
        <v>0</v>
      </c>
      <c r="AL19" s="253">
        <f>IF(Employee!F$336&gt;A19,0,IF(Employee!F$338&lt;A19,0,IF(Employee!$S$329&lt;=A19,"C",IF(Employee!S$330&lt;=A19,"J",IF(Employee!S$331&lt;=A19,"B","A")))))</f>
        <v>0</v>
      </c>
      <c r="AO19" s="253">
        <f>IF(Employee!F$362&gt;A19,0,IF(Employee!F$364&lt;A19,0,IF(Employee!$S$355&lt;=A19,"C",IF(Employee!S$356&lt;=A19,"J",IF(Employee!S$357&lt;=A19,"B","A")))))</f>
        <v>0</v>
      </c>
      <c r="AR19" s="253">
        <f>IF(Employee!F$388&gt;A19,0,IF(Employee!F$390&lt;A19,0,IF(Employee!$S$381&lt;=A19,"C",IF(Employee!S$382&lt;=A19,"J",IF(Employee!S$383&lt;=A19,"B","A")))))</f>
        <v>0</v>
      </c>
      <c r="AU19" s="253">
        <f>IF(Employee!F$414&gt;A19,0,IF(Employee!F$416&lt;A19,0,IF(Employee!$S$407&lt;=A19,"C",IF(Employee!S$408&lt;=A19,"J",IF(Employee!S$409&lt;=A19,"B","A")))))</f>
        <v>0</v>
      </c>
      <c r="AX19" s="253">
        <f>IF(Employee!F$440&gt;A19,0,IF(Employee!F$442&lt;A19,0,IF(Employee!$S$433&lt;=A19,"C",IF(Employee!S$434&lt;=A19,"J",IF(Employee!S$435&lt;=A19,"B","A")))))</f>
        <v>0</v>
      </c>
      <c r="BA19" s="253">
        <f>IF(Employee!F$466&gt;A19,0,IF(Employee!F$468&lt;A19,0,IF(Employee!$S$459&lt;=A19,"C",IF(Employee!S$460&lt;=A19,"J",IF(Employee!S$461&lt;=A19,"B","A")))))</f>
        <v>0</v>
      </c>
      <c r="BD19" s="253">
        <f>IF(Employee!F$492&gt;A19,0,IF(Employee!F$494&lt;A19,0,IF(Employee!$S$485&lt;=A19,"C",IF(Employee!S$486&lt;=A19,"J",IF(Employee!S$487&lt;=A19,"B","A")))))</f>
        <v>0</v>
      </c>
      <c r="BG19" s="253">
        <f>IF(Employee!F$518&gt;A19,0,IF(Employee!F$520&lt;A19,0,IF(Employee!$S$511&lt;=A19,"C",IF(Employee!S$512&lt;=A19,"J",IF(Employee!S$513&lt;=A19,"B","A")))))</f>
        <v>0</v>
      </c>
    </row>
    <row r="20" spans="1:59" x14ac:dyDescent="0.2">
      <c r="A20" s="253">
        <f t="shared" si="0"/>
        <v>19</v>
      </c>
      <c r="B20" s="253">
        <f>IF(Employee!F$24&gt;A20,0,IF(Employee!F$26&lt;A20,0,IF(Employee!$S$17&lt;=A20,"C",IF(Employee!S$18&lt;=A20,"J",IF(Employee!S$19&lt;=A20,"B","A")))))</f>
        <v>0</v>
      </c>
      <c r="E20" s="253">
        <f>IF(Employee!F$50&gt;A20,0,IF(Employee!F$52&lt;A20,0,IF(Employee!$S$43&lt;=A20,"C",IF(Employee!S$44&lt;=A20,"J",IF(Employee!S$45&lt;=A20,"B","A")))))</f>
        <v>0</v>
      </c>
      <c r="H20" s="253">
        <f>IF(Employee!F$76&gt;A20,0,IF(Employee!F$78&lt;A20,0,IF(Employee!$S$69&lt;=A20,"C",IF(Employee!S$70&lt;=A20,"J",IF(Employee!S$71&lt;=A20,"B","A")))))</f>
        <v>0</v>
      </c>
      <c r="K20" s="253">
        <f>IF(Employee!F$102&gt;A20,0,IF(Employee!F$104&lt;A20,0,IF(Employee!$S$95&lt;=A20,"C",IF(Employee!S$96&lt;=A20,"J",IF(Employee!S$97&lt;=A20,"B","A")))))</f>
        <v>0</v>
      </c>
      <c r="N20" s="253">
        <f>IF(Employee!F$128&gt;A20,0,IF(Employee!F$130&lt;A20,0,IF(Employee!$S$121&lt;=A20,"C",IF(Employee!S$122&lt;=A20,"J",IF(Employee!S$123&lt;=A20,"B","A")))))</f>
        <v>0</v>
      </c>
      <c r="Q20" s="253">
        <f>IF(Employee!F$154&gt;A20,0,IF(Employee!F$156&lt;A20,0,IF(Employee!$S$147&lt;=A20,"C",IF(Employee!S$148&lt;=A20,"J",IF(Employee!S$149&lt;=A20,"B","A")))))</f>
        <v>0</v>
      </c>
      <c r="T20" s="253">
        <f>IF(Employee!F$180&gt;A20,0,IF(Employee!F$182&lt;A20,0,IF(Employee!$S$173&lt;=A20,"C",IF(Employee!S$174&lt;=A20,"J",IF(Employee!S$175&lt;=A20,"B","A")))))</f>
        <v>0</v>
      </c>
      <c r="W20" s="253">
        <f>IF(Employee!F$206&gt;A20,0,IF(Employee!F$208&lt;A20,0,IF(Employee!$S$199&lt;=A20,"C",IF(Employee!S$200&lt;=A20,"J",IF(Employee!S$201&lt;=A20,"B","A")))))</f>
        <v>0</v>
      </c>
      <c r="Z20" s="253">
        <f>IF(Employee!F$232&gt;A20,0,IF(Employee!F$234&lt;A20,0,IF(Employee!$S$225&lt;=A20,"C",IF(Employee!S$226&lt;=A20,"J",IF(Employee!S$227&lt;=A20,"B","A")))))</f>
        <v>0</v>
      </c>
      <c r="AC20" s="253">
        <f>IF(Employee!F$258&gt;A20,0,IF(Employee!F$260&lt;A20,0,IF(Employee!$S$251&lt;=A20,"C",IF(Employee!S$252&lt;=A20,"J",IF(Employee!S$253&lt;=A20,"B","A")))))</f>
        <v>0</v>
      </c>
      <c r="AF20" s="253">
        <f>IF(Employee!F$284&gt;A20,0,IF(Employee!F$286&lt;A20,0,IF(Employee!$S$277&lt;=A20,"C",IF(Employee!S$278&lt;=A20,"J",IF(Employee!S$279&lt;=A20,"B","A")))))</f>
        <v>0</v>
      </c>
      <c r="AI20" s="253">
        <f>IF(Employee!F$310&gt;A20,0,IF(Employee!F$312&lt;A20,0,IF(Employee!$S$303&lt;=A20,"C",IF(Employee!S$304&lt;=A20,"J",IF(Employee!S$305&lt;=A20,"B","A")))))</f>
        <v>0</v>
      </c>
      <c r="AL20" s="253">
        <f>IF(Employee!F$336&gt;A20,0,IF(Employee!F$338&lt;A20,0,IF(Employee!$S$329&lt;=A20,"C",IF(Employee!S$330&lt;=A20,"J",IF(Employee!S$331&lt;=A20,"B","A")))))</f>
        <v>0</v>
      </c>
      <c r="AO20" s="253">
        <f>IF(Employee!F$362&gt;A20,0,IF(Employee!F$364&lt;A20,0,IF(Employee!$S$355&lt;=A20,"C",IF(Employee!S$356&lt;=A20,"J",IF(Employee!S$357&lt;=A20,"B","A")))))</f>
        <v>0</v>
      </c>
      <c r="AR20" s="253">
        <f>IF(Employee!F$388&gt;A20,0,IF(Employee!F$390&lt;A20,0,IF(Employee!$S$381&lt;=A20,"C",IF(Employee!S$382&lt;=A20,"J",IF(Employee!S$383&lt;=A20,"B","A")))))</f>
        <v>0</v>
      </c>
      <c r="AU20" s="253">
        <f>IF(Employee!F$414&gt;A20,0,IF(Employee!F$416&lt;A20,0,IF(Employee!$S$407&lt;=A20,"C",IF(Employee!S$408&lt;=A20,"J",IF(Employee!S$409&lt;=A20,"B","A")))))</f>
        <v>0</v>
      </c>
      <c r="AX20" s="253">
        <f>IF(Employee!F$440&gt;A20,0,IF(Employee!F$442&lt;A20,0,IF(Employee!$S$433&lt;=A20,"C",IF(Employee!S$434&lt;=A20,"J",IF(Employee!S$435&lt;=A20,"B","A")))))</f>
        <v>0</v>
      </c>
      <c r="BA20" s="253">
        <f>IF(Employee!F$466&gt;A20,0,IF(Employee!F$468&lt;A20,0,IF(Employee!$S$459&lt;=A20,"C",IF(Employee!S$460&lt;=A20,"J",IF(Employee!S$461&lt;=A20,"B","A")))))</f>
        <v>0</v>
      </c>
      <c r="BD20" s="253">
        <f>IF(Employee!F$492&gt;A20,0,IF(Employee!F$494&lt;A20,0,IF(Employee!$S$485&lt;=A20,"C",IF(Employee!S$486&lt;=A20,"J",IF(Employee!S$487&lt;=A20,"B","A")))))</f>
        <v>0</v>
      </c>
      <c r="BG20" s="253">
        <f>IF(Employee!F$518&gt;A20,0,IF(Employee!F$520&lt;A20,0,IF(Employee!$S$511&lt;=A20,"C",IF(Employee!S$512&lt;=A20,"J",IF(Employee!S$513&lt;=A20,"B","A")))))</f>
        <v>0</v>
      </c>
    </row>
    <row r="21" spans="1:59" x14ac:dyDescent="0.2">
      <c r="A21" s="253">
        <f t="shared" si="0"/>
        <v>20</v>
      </c>
      <c r="B21" s="253">
        <f>IF(Employee!F$24&gt;A21,0,IF(Employee!F$26&lt;A21,0,IF(Employee!$S$17&lt;=A21,"C",IF(Employee!S$18&lt;=A21,"J",IF(Employee!S$19&lt;=A21,"B","A")))))</f>
        <v>0</v>
      </c>
      <c r="E21" s="253">
        <f>IF(Employee!F$50&gt;A21,0,IF(Employee!F$52&lt;A21,0,IF(Employee!$S$43&lt;=A21,"C",IF(Employee!S$44&lt;=A21,"J",IF(Employee!S$45&lt;=A21,"B","A")))))</f>
        <v>0</v>
      </c>
      <c r="H21" s="253">
        <f>IF(Employee!F$76&gt;A21,0,IF(Employee!F$78&lt;A21,0,IF(Employee!$S$69&lt;=A21,"C",IF(Employee!S$70&lt;=A21,"J",IF(Employee!S$71&lt;=A21,"B","A")))))</f>
        <v>0</v>
      </c>
      <c r="K21" s="253">
        <f>IF(Employee!F$102&gt;A21,0,IF(Employee!F$104&lt;A21,0,IF(Employee!$S$95&lt;=A21,"C",IF(Employee!S$96&lt;=A21,"J",IF(Employee!S$97&lt;=A21,"B","A")))))</f>
        <v>0</v>
      </c>
      <c r="N21" s="253">
        <f>IF(Employee!F$128&gt;A21,0,IF(Employee!F$130&lt;A21,0,IF(Employee!$S$121&lt;=A21,"C",IF(Employee!S$122&lt;=A21,"J",IF(Employee!S$123&lt;=A21,"B","A")))))</f>
        <v>0</v>
      </c>
      <c r="Q21" s="253">
        <f>IF(Employee!F$154&gt;A21,0,IF(Employee!F$156&lt;A21,0,IF(Employee!$S$147&lt;=A21,"C",IF(Employee!S$148&lt;=A21,"J",IF(Employee!S$149&lt;=A21,"B","A")))))</f>
        <v>0</v>
      </c>
      <c r="T21" s="253">
        <f>IF(Employee!F$180&gt;A21,0,IF(Employee!F$182&lt;A21,0,IF(Employee!$S$173&lt;=A21,"C",IF(Employee!S$174&lt;=A21,"J",IF(Employee!S$175&lt;=A21,"B","A")))))</f>
        <v>0</v>
      </c>
      <c r="W21" s="253">
        <f>IF(Employee!F$206&gt;A21,0,IF(Employee!F$208&lt;A21,0,IF(Employee!$S$199&lt;=A21,"C",IF(Employee!S$200&lt;=A21,"J",IF(Employee!S$201&lt;=A21,"B","A")))))</f>
        <v>0</v>
      </c>
      <c r="Z21" s="253">
        <f>IF(Employee!F$232&gt;A21,0,IF(Employee!F$234&lt;A21,0,IF(Employee!$S$225&lt;=A21,"C",IF(Employee!S$226&lt;=A21,"J",IF(Employee!S$227&lt;=A21,"B","A")))))</f>
        <v>0</v>
      </c>
      <c r="AC21" s="253">
        <f>IF(Employee!F$258&gt;A21,0,IF(Employee!F$260&lt;A21,0,IF(Employee!$S$251&lt;=A21,"C",IF(Employee!S$252&lt;=A21,"J",IF(Employee!S$253&lt;=A21,"B","A")))))</f>
        <v>0</v>
      </c>
      <c r="AF21" s="253">
        <f>IF(Employee!F$284&gt;A21,0,IF(Employee!F$286&lt;A21,0,IF(Employee!$S$277&lt;=A21,"C",IF(Employee!S$278&lt;=A21,"J",IF(Employee!S$279&lt;=A21,"B","A")))))</f>
        <v>0</v>
      </c>
      <c r="AI21" s="253">
        <f>IF(Employee!F$310&gt;A21,0,IF(Employee!F$312&lt;A21,0,IF(Employee!$S$303&lt;=A21,"C",IF(Employee!S$304&lt;=A21,"J",IF(Employee!S$305&lt;=A21,"B","A")))))</f>
        <v>0</v>
      </c>
      <c r="AL21" s="253">
        <f>IF(Employee!F$336&gt;A21,0,IF(Employee!F$338&lt;A21,0,IF(Employee!$S$329&lt;=A21,"C",IF(Employee!S$330&lt;=A21,"J",IF(Employee!S$331&lt;=A21,"B","A")))))</f>
        <v>0</v>
      </c>
      <c r="AO21" s="253">
        <f>IF(Employee!F$362&gt;A21,0,IF(Employee!F$364&lt;A21,0,IF(Employee!$S$355&lt;=A21,"C",IF(Employee!S$356&lt;=A21,"J",IF(Employee!S$357&lt;=A21,"B","A")))))</f>
        <v>0</v>
      </c>
      <c r="AR21" s="253">
        <f>IF(Employee!F$388&gt;A21,0,IF(Employee!F$390&lt;A21,0,IF(Employee!$S$381&lt;=A21,"C",IF(Employee!S$382&lt;=A21,"J",IF(Employee!S$383&lt;=A21,"B","A")))))</f>
        <v>0</v>
      </c>
      <c r="AU21" s="253">
        <f>IF(Employee!F$414&gt;A21,0,IF(Employee!F$416&lt;A21,0,IF(Employee!$S$407&lt;=A21,"C",IF(Employee!S$408&lt;=A21,"J",IF(Employee!S$409&lt;=A21,"B","A")))))</f>
        <v>0</v>
      </c>
      <c r="AX21" s="253">
        <f>IF(Employee!F$440&gt;A21,0,IF(Employee!F$442&lt;A21,0,IF(Employee!$S$433&lt;=A21,"C",IF(Employee!S$434&lt;=A21,"J",IF(Employee!S$435&lt;=A21,"B","A")))))</f>
        <v>0</v>
      </c>
      <c r="BA21" s="253">
        <f>IF(Employee!F$466&gt;A21,0,IF(Employee!F$468&lt;A21,0,IF(Employee!$S$459&lt;=A21,"C",IF(Employee!S$460&lt;=A21,"J",IF(Employee!S$461&lt;=A21,"B","A")))))</f>
        <v>0</v>
      </c>
      <c r="BD21" s="253">
        <f>IF(Employee!F$492&gt;A21,0,IF(Employee!F$494&lt;A21,0,IF(Employee!$S$485&lt;=A21,"C",IF(Employee!S$486&lt;=A21,"J",IF(Employee!S$487&lt;=A21,"B","A")))))</f>
        <v>0</v>
      </c>
      <c r="BG21" s="253">
        <f>IF(Employee!F$518&gt;A21,0,IF(Employee!F$520&lt;A21,0,IF(Employee!$S$511&lt;=A21,"C",IF(Employee!S$512&lt;=A21,"J",IF(Employee!S$513&lt;=A21,"B","A")))))</f>
        <v>0</v>
      </c>
    </row>
    <row r="22" spans="1:59" x14ac:dyDescent="0.2">
      <c r="A22" s="253">
        <f t="shared" si="0"/>
        <v>21</v>
      </c>
      <c r="B22" s="253">
        <f>IF(Employee!F$24&gt;A22,0,IF(Employee!F$26&lt;A22,0,IF(Employee!$S$17&lt;=A22,"C",IF(Employee!S$18&lt;=A22,"J",IF(Employee!S$19&lt;=A22,"B","A")))))</f>
        <v>0</v>
      </c>
      <c r="E22" s="253">
        <f>IF(Employee!F$50&gt;A22,0,IF(Employee!F$52&lt;A22,0,IF(Employee!$S$43&lt;=A22,"C",IF(Employee!S$44&lt;=A22,"J",IF(Employee!S$45&lt;=A22,"B","A")))))</f>
        <v>0</v>
      </c>
      <c r="H22" s="253">
        <f>IF(Employee!F$76&gt;A22,0,IF(Employee!F$78&lt;A22,0,IF(Employee!$S$69&lt;=A22,"C",IF(Employee!S$70&lt;=A22,"J",IF(Employee!S$71&lt;=A22,"B","A")))))</f>
        <v>0</v>
      </c>
      <c r="K22" s="253">
        <f>IF(Employee!F$102&gt;A22,0,IF(Employee!F$104&lt;A22,0,IF(Employee!$S$95&lt;=A22,"C",IF(Employee!S$96&lt;=A22,"J",IF(Employee!S$97&lt;=A22,"B","A")))))</f>
        <v>0</v>
      </c>
      <c r="N22" s="253">
        <f>IF(Employee!F$128&gt;A22,0,IF(Employee!F$130&lt;A22,0,IF(Employee!$S$121&lt;=A22,"C",IF(Employee!S$122&lt;=A22,"J",IF(Employee!S$123&lt;=A22,"B","A")))))</f>
        <v>0</v>
      </c>
      <c r="Q22" s="253">
        <f>IF(Employee!F$154&gt;A22,0,IF(Employee!F$156&lt;A22,0,IF(Employee!$S$147&lt;=A22,"C",IF(Employee!S$148&lt;=A22,"J",IF(Employee!S$149&lt;=A22,"B","A")))))</f>
        <v>0</v>
      </c>
      <c r="T22" s="253">
        <f>IF(Employee!F$180&gt;A22,0,IF(Employee!F$182&lt;A22,0,IF(Employee!$S$173&lt;=A22,"C",IF(Employee!S$174&lt;=A22,"J",IF(Employee!S$175&lt;=A22,"B","A")))))</f>
        <v>0</v>
      </c>
      <c r="W22" s="253">
        <f>IF(Employee!F$206&gt;A22,0,IF(Employee!F$208&lt;A22,0,IF(Employee!$S$199&lt;=A22,"C",IF(Employee!S$200&lt;=A22,"J",IF(Employee!S$201&lt;=A22,"B","A")))))</f>
        <v>0</v>
      </c>
      <c r="Z22" s="253">
        <f>IF(Employee!F$232&gt;A22,0,IF(Employee!F$234&lt;A22,0,IF(Employee!$S$225&lt;=A22,"C",IF(Employee!S$226&lt;=A22,"J",IF(Employee!S$227&lt;=A22,"B","A")))))</f>
        <v>0</v>
      </c>
      <c r="AC22" s="253">
        <f>IF(Employee!F$258&gt;A22,0,IF(Employee!F$260&lt;A22,0,IF(Employee!$S$251&lt;=A22,"C",IF(Employee!S$252&lt;=A22,"J",IF(Employee!S$253&lt;=A22,"B","A")))))</f>
        <v>0</v>
      </c>
      <c r="AF22" s="253">
        <f>IF(Employee!F$284&gt;A22,0,IF(Employee!F$286&lt;A22,0,IF(Employee!$S$277&lt;=A22,"C",IF(Employee!S$278&lt;=A22,"J",IF(Employee!S$279&lt;=A22,"B","A")))))</f>
        <v>0</v>
      </c>
      <c r="AI22" s="253">
        <f>IF(Employee!F$310&gt;A22,0,IF(Employee!F$312&lt;A22,0,IF(Employee!$S$303&lt;=A22,"C",IF(Employee!S$304&lt;=A22,"J",IF(Employee!S$305&lt;=A22,"B","A")))))</f>
        <v>0</v>
      </c>
      <c r="AL22" s="253">
        <f>IF(Employee!F$336&gt;A22,0,IF(Employee!F$338&lt;A22,0,IF(Employee!$S$329&lt;=A22,"C",IF(Employee!S$330&lt;=A22,"J",IF(Employee!S$331&lt;=A22,"B","A")))))</f>
        <v>0</v>
      </c>
      <c r="AO22" s="253">
        <f>IF(Employee!F$362&gt;A22,0,IF(Employee!F$364&lt;A22,0,IF(Employee!$S$355&lt;=A22,"C",IF(Employee!S$356&lt;=A22,"J",IF(Employee!S$357&lt;=A22,"B","A")))))</f>
        <v>0</v>
      </c>
      <c r="AR22" s="253">
        <f>IF(Employee!F$388&gt;A22,0,IF(Employee!F$390&lt;A22,0,IF(Employee!$S$381&lt;=A22,"C",IF(Employee!S$382&lt;=A22,"J",IF(Employee!S$383&lt;=A22,"B","A")))))</f>
        <v>0</v>
      </c>
      <c r="AU22" s="253">
        <f>IF(Employee!F$414&gt;A22,0,IF(Employee!F$416&lt;A22,0,IF(Employee!$S$407&lt;=A22,"C",IF(Employee!S$408&lt;=A22,"J",IF(Employee!S$409&lt;=A22,"B","A")))))</f>
        <v>0</v>
      </c>
      <c r="AX22" s="253">
        <f>IF(Employee!F$440&gt;A22,0,IF(Employee!F$442&lt;A22,0,IF(Employee!$S$433&lt;=A22,"C",IF(Employee!S$434&lt;=A22,"J",IF(Employee!S$435&lt;=A22,"B","A")))))</f>
        <v>0</v>
      </c>
      <c r="BA22" s="253">
        <f>IF(Employee!F$466&gt;A22,0,IF(Employee!F$468&lt;A22,0,IF(Employee!$S$459&lt;=A22,"C",IF(Employee!S$460&lt;=A22,"J",IF(Employee!S$461&lt;=A22,"B","A")))))</f>
        <v>0</v>
      </c>
      <c r="BD22" s="253">
        <f>IF(Employee!F$492&gt;A22,0,IF(Employee!F$494&lt;A22,0,IF(Employee!$S$485&lt;=A22,"C",IF(Employee!S$486&lt;=A22,"J",IF(Employee!S$487&lt;=A22,"B","A")))))</f>
        <v>0</v>
      </c>
      <c r="BG22" s="253">
        <f>IF(Employee!F$518&gt;A22,0,IF(Employee!F$520&lt;A22,0,IF(Employee!$S$511&lt;=A22,"C",IF(Employee!S$512&lt;=A22,"J",IF(Employee!S$513&lt;=A22,"B","A")))))</f>
        <v>0</v>
      </c>
    </row>
    <row r="23" spans="1:59" x14ac:dyDescent="0.2">
      <c r="A23" s="253">
        <f t="shared" si="0"/>
        <v>22</v>
      </c>
      <c r="B23" s="253">
        <f>IF(Employee!F$24&gt;A23,0,IF(Employee!F$26&lt;A23,0,IF(Employee!$S$17&lt;=A23,"C",IF(Employee!S$18&lt;=A23,"J",IF(Employee!S$19&lt;=A23,"B","A")))))</f>
        <v>0</v>
      </c>
      <c r="E23" s="253">
        <f>IF(Employee!F$50&gt;A23,0,IF(Employee!F$52&lt;A23,0,IF(Employee!$S$43&lt;=A23,"C",IF(Employee!S$44&lt;=A23,"J",IF(Employee!S$45&lt;=A23,"B","A")))))</f>
        <v>0</v>
      </c>
      <c r="H23" s="253">
        <f>IF(Employee!F$76&gt;A23,0,IF(Employee!F$78&lt;A23,0,IF(Employee!$S$69&lt;=A23,"C",IF(Employee!S$70&lt;=A23,"J",IF(Employee!S$71&lt;=A23,"B","A")))))</f>
        <v>0</v>
      </c>
      <c r="K23" s="253">
        <f>IF(Employee!F$102&gt;A23,0,IF(Employee!F$104&lt;A23,0,IF(Employee!$S$95&lt;=A23,"C",IF(Employee!S$96&lt;=A23,"J",IF(Employee!S$97&lt;=A23,"B","A")))))</f>
        <v>0</v>
      </c>
      <c r="N23" s="253">
        <f>IF(Employee!F$128&gt;A23,0,IF(Employee!F$130&lt;A23,0,IF(Employee!$S$121&lt;=A23,"C",IF(Employee!S$122&lt;=A23,"J",IF(Employee!S$123&lt;=A23,"B","A")))))</f>
        <v>0</v>
      </c>
      <c r="Q23" s="253">
        <f>IF(Employee!F$154&gt;A23,0,IF(Employee!F$156&lt;A23,0,IF(Employee!$S$147&lt;=A23,"C",IF(Employee!S$148&lt;=A23,"J",IF(Employee!S$149&lt;=A23,"B","A")))))</f>
        <v>0</v>
      </c>
      <c r="T23" s="253">
        <f>IF(Employee!F$180&gt;A23,0,IF(Employee!F$182&lt;A23,0,IF(Employee!$S$173&lt;=A23,"C",IF(Employee!S$174&lt;=A23,"J",IF(Employee!S$175&lt;=A23,"B","A")))))</f>
        <v>0</v>
      </c>
      <c r="W23" s="253">
        <f>IF(Employee!F$206&gt;A23,0,IF(Employee!F$208&lt;A23,0,IF(Employee!$S$199&lt;=A23,"C",IF(Employee!S$200&lt;=A23,"J",IF(Employee!S$201&lt;=A23,"B","A")))))</f>
        <v>0</v>
      </c>
      <c r="Z23" s="253">
        <f>IF(Employee!F$232&gt;A23,0,IF(Employee!F$234&lt;A23,0,IF(Employee!$S$225&lt;=A23,"C",IF(Employee!S$226&lt;=A23,"J",IF(Employee!S$227&lt;=A23,"B","A")))))</f>
        <v>0</v>
      </c>
      <c r="AC23" s="253">
        <f>IF(Employee!F$258&gt;A23,0,IF(Employee!F$260&lt;A23,0,IF(Employee!$S$251&lt;=A23,"C",IF(Employee!S$252&lt;=A23,"J",IF(Employee!S$253&lt;=A23,"B","A")))))</f>
        <v>0</v>
      </c>
      <c r="AF23" s="253">
        <f>IF(Employee!F$284&gt;A23,0,IF(Employee!F$286&lt;A23,0,IF(Employee!$S$277&lt;=A23,"C",IF(Employee!S$278&lt;=A23,"J",IF(Employee!S$279&lt;=A23,"B","A")))))</f>
        <v>0</v>
      </c>
      <c r="AI23" s="253">
        <f>IF(Employee!F$310&gt;A23,0,IF(Employee!F$312&lt;A23,0,IF(Employee!$S$303&lt;=A23,"C",IF(Employee!S$304&lt;=A23,"J",IF(Employee!S$305&lt;=A23,"B","A")))))</f>
        <v>0</v>
      </c>
      <c r="AL23" s="253">
        <f>IF(Employee!F$336&gt;A23,0,IF(Employee!F$338&lt;A23,0,IF(Employee!$S$329&lt;=A23,"C",IF(Employee!S$330&lt;=A23,"J",IF(Employee!S$331&lt;=A23,"B","A")))))</f>
        <v>0</v>
      </c>
      <c r="AO23" s="253">
        <f>IF(Employee!F$362&gt;A23,0,IF(Employee!F$364&lt;A23,0,IF(Employee!$S$355&lt;=A23,"C",IF(Employee!S$356&lt;=A23,"J",IF(Employee!S$357&lt;=A23,"B","A")))))</f>
        <v>0</v>
      </c>
      <c r="AR23" s="253">
        <f>IF(Employee!F$388&gt;A23,0,IF(Employee!F$390&lt;A23,0,IF(Employee!$S$381&lt;=A23,"C",IF(Employee!S$382&lt;=A23,"J",IF(Employee!S$383&lt;=A23,"B","A")))))</f>
        <v>0</v>
      </c>
      <c r="AU23" s="253">
        <f>IF(Employee!F$414&gt;A23,0,IF(Employee!F$416&lt;A23,0,IF(Employee!$S$407&lt;=A23,"C",IF(Employee!S$408&lt;=A23,"J",IF(Employee!S$409&lt;=A23,"B","A")))))</f>
        <v>0</v>
      </c>
      <c r="AX23" s="253">
        <f>IF(Employee!F$440&gt;A23,0,IF(Employee!F$442&lt;A23,0,IF(Employee!$S$433&lt;=A23,"C",IF(Employee!S$434&lt;=A23,"J",IF(Employee!S$435&lt;=A23,"B","A")))))</f>
        <v>0</v>
      </c>
      <c r="BA23" s="253">
        <f>IF(Employee!F$466&gt;A23,0,IF(Employee!F$468&lt;A23,0,IF(Employee!$S$459&lt;=A23,"C",IF(Employee!S$460&lt;=A23,"J",IF(Employee!S$461&lt;=A23,"B","A")))))</f>
        <v>0</v>
      </c>
      <c r="BD23" s="253">
        <f>IF(Employee!F$492&gt;A23,0,IF(Employee!F$494&lt;A23,0,IF(Employee!$S$485&lt;=A23,"C",IF(Employee!S$486&lt;=A23,"J",IF(Employee!S$487&lt;=A23,"B","A")))))</f>
        <v>0</v>
      </c>
      <c r="BG23" s="253">
        <f>IF(Employee!F$518&gt;A23,0,IF(Employee!F$520&lt;A23,0,IF(Employee!$S$511&lt;=A23,"C",IF(Employee!S$512&lt;=A23,"J",IF(Employee!S$513&lt;=A23,"B","A")))))</f>
        <v>0</v>
      </c>
    </row>
    <row r="24" spans="1:59" x14ac:dyDescent="0.2">
      <c r="A24" s="253">
        <f t="shared" si="0"/>
        <v>23</v>
      </c>
      <c r="B24" s="253">
        <f>IF(Employee!F$24&gt;A24,0,IF(Employee!F$26&lt;A24,0,IF(Employee!$S$17&lt;=A24,"C",IF(Employee!S$18&lt;=A24,"J",IF(Employee!S$19&lt;=A24,"B","A")))))</f>
        <v>0</v>
      </c>
      <c r="E24" s="253">
        <f>IF(Employee!F$50&gt;A24,0,IF(Employee!F$52&lt;A24,0,IF(Employee!$S$43&lt;=A24,"C",IF(Employee!S$44&lt;=A24,"J",IF(Employee!S$45&lt;=A24,"B","A")))))</f>
        <v>0</v>
      </c>
      <c r="H24" s="253">
        <f>IF(Employee!F$76&gt;A24,0,IF(Employee!F$78&lt;A24,0,IF(Employee!$S$69&lt;=A24,"C",IF(Employee!S$70&lt;=A24,"J",IF(Employee!S$71&lt;=A24,"B","A")))))</f>
        <v>0</v>
      </c>
      <c r="K24" s="253">
        <f>IF(Employee!F$102&gt;A24,0,IF(Employee!F$104&lt;A24,0,IF(Employee!$S$95&lt;=A24,"C",IF(Employee!S$96&lt;=A24,"J",IF(Employee!S$97&lt;=A24,"B","A")))))</f>
        <v>0</v>
      </c>
      <c r="N24" s="253">
        <f>IF(Employee!F$128&gt;A24,0,IF(Employee!F$130&lt;A24,0,IF(Employee!$S$121&lt;=A24,"C",IF(Employee!S$122&lt;=A24,"J",IF(Employee!S$123&lt;=A24,"B","A")))))</f>
        <v>0</v>
      </c>
      <c r="Q24" s="253">
        <f>IF(Employee!F$154&gt;A24,0,IF(Employee!F$156&lt;A24,0,IF(Employee!$S$147&lt;=A24,"C",IF(Employee!S$148&lt;=A24,"J",IF(Employee!S$149&lt;=A24,"B","A")))))</f>
        <v>0</v>
      </c>
      <c r="T24" s="253">
        <f>IF(Employee!F$180&gt;A24,0,IF(Employee!F$182&lt;A24,0,IF(Employee!$S$173&lt;=A24,"C",IF(Employee!S$174&lt;=A24,"J",IF(Employee!S$175&lt;=A24,"B","A")))))</f>
        <v>0</v>
      </c>
      <c r="W24" s="253">
        <f>IF(Employee!F$206&gt;A24,0,IF(Employee!F$208&lt;A24,0,IF(Employee!$S$199&lt;=A24,"C",IF(Employee!S$200&lt;=A24,"J",IF(Employee!S$201&lt;=A24,"B","A")))))</f>
        <v>0</v>
      </c>
      <c r="Z24" s="253">
        <f>IF(Employee!F$232&gt;A24,0,IF(Employee!F$234&lt;A24,0,IF(Employee!$S$225&lt;=A24,"C",IF(Employee!S$226&lt;=A24,"J",IF(Employee!S$227&lt;=A24,"B","A")))))</f>
        <v>0</v>
      </c>
      <c r="AC24" s="253">
        <f>IF(Employee!F$258&gt;A24,0,IF(Employee!F$260&lt;A24,0,IF(Employee!$S$251&lt;=A24,"C",IF(Employee!S$252&lt;=A24,"J",IF(Employee!S$253&lt;=A24,"B","A")))))</f>
        <v>0</v>
      </c>
      <c r="AF24" s="253">
        <f>IF(Employee!F$284&gt;A24,0,IF(Employee!F$286&lt;A24,0,IF(Employee!$S$277&lt;=A24,"C",IF(Employee!S$278&lt;=A24,"J",IF(Employee!S$279&lt;=A24,"B","A")))))</f>
        <v>0</v>
      </c>
      <c r="AI24" s="253">
        <f>IF(Employee!F$310&gt;A24,0,IF(Employee!F$312&lt;A24,0,IF(Employee!$S$303&lt;=A24,"C",IF(Employee!S$304&lt;=A24,"J",IF(Employee!S$305&lt;=A24,"B","A")))))</f>
        <v>0</v>
      </c>
      <c r="AL24" s="253">
        <f>IF(Employee!F$336&gt;A24,0,IF(Employee!F$338&lt;A24,0,IF(Employee!$S$329&lt;=A24,"C",IF(Employee!S$330&lt;=A24,"J",IF(Employee!S$331&lt;=A24,"B","A")))))</f>
        <v>0</v>
      </c>
      <c r="AO24" s="253">
        <f>IF(Employee!F$362&gt;A24,0,IF(Employee!F$364&lt;A24,0,IF(Employee!$S$355&lt;=A24,"C",IF(Employee!S$356&lt;=A24,"J",IF(Employee!S$357&lt;=A24,"B","A")))))</f>
        <v>0</v>
      </c>
      <c r="AR24" s="253">
        <f>IF(Employee!F$388&gt;A24,0,IF(Employee!F$390&lt;A24,0,IF(Employee!$S$381&lt;=A24,"C",IF(Employee!S$382&lt;=A24,"J",IF(Employee!S$383&lt;=A24,"B","A")))))</f>
        <v>0</v>
      </c>
      <c r="AU24" s="253">
        <f>IF(Employee!F$414&gt;A24,0,IF(Employee!F$416&lt;A24,0,IF(Employee!$S$407&lt;=A24,"C",IF(Employee!S$408&lt;=A24,"J",IF(Employee!S$409&lt;=A24,"B","A")))))</f>
        <v>0</v>
      </c>
      <c r="AX24" s="253">
        <f>IF(Employee!F$440&gt;A24,0,IF(Employee!F$442&lt;A24,0,IF(Employee!$S$433&lt;=A24,"C",IF(Employee!S$434&lt;=A24,"J",IF(Employee!S$435&lt;=A24,"B","A")))))</f>
        <v>0</v>
      </c>
      <c r="BA24" s="253">
        <f>IF(Employee!F$466&gt;A24,0,IF(Employee!F$468&lt;A24,0,IF(Employee!$S$459&lt;=A24,"C",IF(Employee!S$460&lt;=A24,"J",IF(Employee!S$461&lt;=A24,"B","A")))))</f>
        <v>0</v>
      </c>
      <c r="BD24" s="253">
        <f>IF(Employee!F$492&gt;A24,0,IF(Employee!F$494&lt;A24,0,IF(Employee!$S$485&lt;=A24,"C",IF(Employee!S$486&lt;=A24,"J",IF(Employee!S$487&lt;=A24,"B","A")))))</f>
        <v>0</v>
      </c>
      <c r="BG24" s="253">
        <f>IF(Employee!F$518&gt;A24,0,IF(Employee!F$520&lt;A24,0,IF(Employee!$S$511&lt;=A24,"C",IF(Employee!S$512&lt;=A24,"J",IF(Employee!S$513&lt;=A24,"B","A")))))</f>
        <v>0</v>
      </c>
    </row>
    <row r="25" spans="1:59" x14ac:dyDescent="0.2">
      <c r="A25" s="253">
        <f t="shared" si="0"/>
        <v>24</v>
      </c>
      <c r="B25" s="253">
        <f>IF(Employee!F$24&gt;A25,0,IF(Employee!F$26&lt;A25,0,IF(Employee!$S$17&lt;=A25,"C",IF(Employee!S$18&lt;=A25,"J",IF(Employee!S$19&lt;=A25,"B","A")))))</f>
        <v>0</v>
      </c>
      <c r="E25" s="253">
        <f>IF(Employee!F$50&gt;A25,0,IF(Employee!F$52&lt;A25,0,IF(Employee!$S$43&lt;=A25,"C",IF(Employee!S$44&lt;=A25,"J",IF(Employee!S$45&lt;=A25,"B","A")))))</f>
        <v>0</v>
      </c>
      <c r="H25" s="253">
        <f>IF(Employee!F$76&gt;A25,0,IF(Employee!F$78&lt;A25,0,IF(Employee!$S$69&lt;=A25,"C",IF(Employee!S$70&lt;=A25,"J",IF(Employee!S$71&lt;=A25,"B","A")))))</f>
        <v>0</v>
      </c>
      <c r="K25" s="253">
        <f>IF(Employee!F$102&gt;A25,0,IF(Employee!F$104&lt;A25,0,IF(Employee!$S$95&lt;=A25,"C",IF(Employee!S$96&lt;=A25,"J",IF(Employee!S$97&lt;=A25,"B","A")))))</f>
        <v>0</v>
      </c>
      <c r="N25" s="253">
        <f>IF(Employee!F$128&gt;A25,0,IF(Employee!F$130&lt;A25,0,IF(Employee!$S$121&lt;=A25,"C",IF(Employee!S$122&lt;=A25,"J",IF(Employee!S$123&lt;=A25,"B","A")))))</f>
        <v>0</v>
      </c>
      <c r="Q25" s="253">
        <f>IF(Employee!F$154&gt;A25,0,IF(Employee!F$156&lt;A25,0,IF(Employee!$S$147&lt;=A25,"C",IF(Employee!S$148&lt;=A25,"J",IF(Employee!S$149&lt;=A25,"B","A")))))</f>
        <v>0</v>
      </c>
      <c r="T25" s="253">
        <f>IF(Employee!F$180&gt;A25,0,IF(Employee!F$182&lt;A25,0,IF(Employee!$S$173&lt;=A25,"C",IF(Employee!S$174&lt;=A25,"J",IF(Employee!S$175&lt;=A25,"B","A")))))</f>
        <v>0</v>
      </c>
      <c r="W25" s="253">
        <f>IF(Employee!F$206&gt;A25,0,IF(Employee!F$208&lt;A25,0,IF(Employee!$S$199&lt;=A25,"C",IF(Employee!S$200&lt;=A25,"J",IF(Employee!S$201&lt;=A25,"B","A")))))</f>
        <v>0</v>
      </c>
      <c r="Z25" s="253">
        <f>IF(Employee!F$232&gt;A25,0,IF(Employee!F$234&lt;A25,0,IF(Employee!$S$225&lt;=A25,"C",IF(Employee!S$226&lt;=A25,"J",IF(Employee!S$227&lt;=A25,"B","A")))))</f>
        <v>0</v>
      </c>
      <c r="AC25" s="253">
        <f>IF(Employee!F$258&gt;A25,0,IF(Employee!F$260&lt;A25,0,IF(Employee!$S$251&lt;=A25,"C",IF(Employee!S$252&lt;=A25,"J",IF(Employee!S$253&lt;=A25,"B","A")))))</f>
        <v>0</v>
      </c>
      <c r="AF25" s="253">
        <f>IF(Employee!F$284&gt;A25,0,IF(Employee!F$286&lt;A25,0,IF(Employee!$S$277&lt;=A25,"C",IF(Employee!S$278&lt;=A25,"J",IF(Employee!S$279&lt;=A25,"B","A")))))</f>
        <v>0</v>
      </c>
      <c r="AI25" s="253">
        <f>IF(Employee!F$310&gt;A25,0,IF(Employee!F$312&lt;A25,0,IF(Employee!$S$303&lt;=A25,"C",IF(Employee!S$304&lt;=A25,"J",IF(Employee!S$305&lt;=A25,"B","A")))))</f>
        <v>0</v>
      </c>
      <c r="AL25" s="253">
        <f>IF(Employee!F$336&gt;A25,0,IF(Employee!F$338&lt;A25,0,IF(Employee!$S$329&lt;=A25,"C",IF(Employee!S$330&lt;=A25,"J",IF(Employee!S$331&lt;=A25,"B","A")))))</f>
        <v>0</v>
      </c>
      <c r="AO25" s="253">
        <f>IF(Employee!F$362&gt;A25,0,IF(Employee!F$364&lt;A25,0,IF(Employee!$S$355&lt;=A25,"C",IF(Employee!S$356&lt;=A25,"J",IF(Employee!S$357&lt;=A25,"B","A")))))</f>
        <v>0</v>
      </c>
      <c r="AR25" s="253">
        <f>IF(Employee!F$388&gt;A25,0,IF(Employee!F$390&lt;A25,0,IF(Employee!$S$381&lt;=A25,"C",IF(Employee!S$382&lt;=A25,"J",IF(Employee!S$383&lt;=A25,"B","A")))))</f>
        <v>0</v>
      </c>
      <c r="AU25" s="253">
        <f>IF(Employee!F$414&gt;A25,0,IF(Employee!F$416&lt;A25,0,IF(Employee!$S$407&lt;=A25,"C",IF(Employee!S$408&lt;=A25,"J",IF(Employee!S$409&lt;=A25,"B","A")))))</f>
        <v>0</v>
      </c>
      <c r="AX25" s="253">
        <f>IF(Employee!F$440&gt;A25,0,IF(Employee!F$442&lt;A25,0,IF(Employee!$S$433&lt;=A25,"C",IF(Employee!S$434&lt;=A25,"J",IF(Employee!S$435&lt;=A25,"B","A")))))</f>
        <v>0</v>
      </c>
      <c r="BA25" s="253">
        <f>IF(Employee!F$466&gt;A25,0,IF(Employee!F$468&lt;A25,0,IF(Employee!$S$459&lt;=A25,"C",IF(Employee!S$460&lt;=A25,"J",IF(Employee!S$461&lt;=A25,"B","A")))))</f>
        <v>0</v>
      </c>
      <c r="BD25" s="253">
        <f>IF(Employee!F$492&gt;A25,0,IF(Employee!F$494&lt;A25,0,IF(Employee!$S$485&lt;=A25,"C",IF(Employee!S$486&lt;=A25,"J",IF(Employee!S$487&lt;=A25,"B","A")))))</f>
        <v>0</v>
      </c>
      <c r="BG25" s="253">
        <f>IF(Employee!F$518&gt;A25,0,IF(Employee!F$520&lt;A25,0,IF(Employee!$S$511&lt;=A25,"C",IF(Employee!S$512&lt;=A25,"J",IF(Employee!S$513&lt;=A25,"B","A")))))</f>
        <v>0</v>
      </c>
    </row>
    <row r="26" spans="1:59" x14ac:dyDescent="0.2">
      <c r="A26" s="253">
        <f t="shared" si="0"/>
        <v>25</v>
      </c>
      <c r="B26" s="253">
        <f>IF(Employee!F$24&gt;A26,0,IF(Employee!F$26&lt;A26,0,IF(Employee!$S$17&lt;=A26,"C",IF(Employee!S$18&lt;=A26,"J",IF(Employee!S$19&lt;=A26,"B","A")))))</f>
        <v>0</v>
      </c>
      <c r="E26" s="253">
        <f>IF(Employee!F$50&gt;A26,0,IF(Employee!F$52&lt;A26,0,IF(Employee!$S$43&lt;=A26,"C",IF(Employee!S$44&lt;=A26,"J",IF(Employee!S$45&lt;=A26,"B","A")))))</f>
        <v>0</v>
      </c>
      <c r="H26" s="253">
        <f>IF(Employee!F$76&gt;A26,0,IF(Employee!F$78&lt;A26,0,IF(Employee!$S$69&lt;=A26,"C",IF(Employee!S$70&lt;=A26,"J",IF(Employee!S$71&lt;=A26,"B","A")))))</f>
        <v>0</v>
      </c>
      <c r="K26" s="253">
        <f>IF(Employee!F$102&gt;A26,0,IF(Employee!F$104&lt;A26,0,IF(Employee!$S$95&lt;=A26,"C",IF(Employee!S$96&lt;=A26,"J",IF(Employee!S$97&lt;=A26,"B","A")))))</f>
        <v>0</v>
      </c>
      <c r="N26" s="253">
        <f>IF(Employee!F$128&gt;A26,0,IF(Employee!F$130&lt;A26,0,IF(Employee!$S$121&lt;=A26,"C",IF(Employee!S$122&lt;=A26,"J",IF(Employee!S$123&lt;=A26,"B","A")))))</f>
        <v>0</v>
      </c>
      <c r="Q26" s="253">
        <f>IF(Employee!F$154&gt;A26,0,IF(Employee!F$156&lt;A26,0,IF(Employee!$S$147&lt;=A26,"C",IF(Employee!S$148&lt;=A26,"J",IF(Employee!S$149&lt;=A26,"B","A")))))</f>
        <v>0</v>
      </c>
      <c r="T26" s="253">
        <f>IF(Employee!F$180&gt;A26,0,IF(Employee!F$182&lt;A26,0,IF(Employee!$S$173&lt;=A26,"C",IF(Employee!S$174&lt;=A26,"J",IF(Employee!S$175&lt;=A26,"B","A")))))</f>
        <v>0</v>
      </c>
      <c r="W26" s="253">
        <f>IF(Employee!F$206&gt;A26,0,IF(Employee!F$208&lt;A26,0,IF(Employee!$S$199&lt;=A26,"C",IF(Employee!S$200&lt;=A26,"J",IF(Employee!S$201&lt;=A26,"B","A")))))</f>
        <v>0</v>
      </c>
      <c r="Z26" s="253">
        <f>IF(Employee!F$232&gt;A26,0,IF(Employee!F$234&lt;A26,0,IF(Employee!$S$225&lt;=A26,"C",IF(Employee!S$226&lt;=A26,"J",IF(Employee!S$227&lt;=A26,"B","A")))))</f>
        <v>0</v>
      </c>
      <c r="AC26" s="253">
        <f>IF(Employee!F$258&gt;A26,0,IF(Employee!F$260&lt;A26,0,IF(Employee!$S$251&lt;=A26,"C",IF(Employee!S$252&lt;=A26,"J",IF(Employee!S$253&lt;=A26,"B","A")))))</f>
        <v>0</v>
      </c>
      <c r="AF26" s="253">
        <f>IF(Employee!F$284&gt;A26,0,IF(Employee!F$286&lt;A26,0,IF(Employee!$S$277&lt;=A26,"C",IF(Employee!S$278&lt;=A26,"J",IF(Employee!S$279&lt;=A26,"B","A")))))</f>
        <v>0</v>
      </c>
      <c r="AI26" s="253">
        <f>IF(Employee!F$310&gt;A26,0,IF(Employee!F$312&lt;A26,0,IF(Employee!$S$303&lt;=A26,"C",IF(Employee!S$304&lt;=A26,"J",IF(Employee!S$305&lt;=A26,"B","A")))))</f>
        <v>0</v>
      </c>
      <c r="AL26" s="253">
        <f>IF(Employee!F$336&gt;A26,0,IF(Employee!F$338&lt;A26,0,IF(Employee!$S$329&lt;=A26,"C",IF(Employee!S$330&lt;=A26,"J",IF(Employee!S$331&lt;=A26,"B","A")))))</f>
        <v>0</v>
      </c>
      <c r="AO26" s="253">
        <f>IF(Employee!F$362&gt;A26,0,IF(Employee!F$364&lt;A26,0,IF(Employee!$S$355&lt;=A26,"C",IF(Employee!S$356&lt;=A26,"J",IF(Employee!S$357&lt;=A26,"B","A")))))</f>
        <v>0</v>
      </c>
      <c r="AR26" s="253">
        <f>IF(Employee!F$388&gt;A26,0,IF(Employee!F$390&lt;A26,0,IF(Employee!$S$381&lt;=A26,"C",IF(Employee!S$382&lt;=A26,"J",IF(Employee!S$383&lt;=A26,"B","A")))))</f>
        <v>0</v>
      </c>
      <c r="AU26" s="253">
        <f>IF(Employee!F$414&gt;A26,0,IF(Employee!F$416&lt;A26,0,IF(Employee!$S$407&lt;=A26,"C",IF(Employee!S$408&lt;=A26,"J",IF(Employee!S$409&lt;=A26,"B","A")))))</f>
        <v>0</v>
      </c>
      <c r="AX26" s="253">
        <f>IF(Employee!F$440&gt;A26,0,IF(Employee!F$442&lt;A26,0,IF(Employee!$S$433&lt;=A26,"C",IF(Employee!S$434&lt;=A26,"J",IF(Employee!S$435&lt;=A26,"B","A")))))</f>
        <v>0</v>
      </c>
      <c r="BA26" s="253">
        <f>IF(Employee!F$466&gt;A26,0,IF(Employee!F$468&lt;A26,0,IF(Employee!$S$459&lt;=A26,"C",IF(Employee!S$460&lt;=A26,"J",IF(Employee!S$461&lt;=A26,"B","A")))))</f>
        <v>0</v>
      </c>
      <c r="BD26" s="253">
        <f>IF(Employee!F$492&gt;A26,0,IF(Employee!F$494&lt;A26,0,IF(Employee!$S$485&lt;=A26,"C",IF(Employee!S$486&lt;=A26,"J",IF(Employee!S$487&lt;=A26,"B","A")))))</f>
        <v>0</v>
      </c>
      <c r="BG26" s="253">
        <f>IF(Employee!F$518&gt;A26,0,IF(Employee!F$520&lt;A26,0,IF(Employee!$S$511&lt;=A26,"C",IF(Employee!S$512&lt;=A26,"J",IF(Employee!S$513&lt;=A26,"B","A")))))</f>
        <v>0</v>
      </c>
    </row>
    <row r="27" spans="1:59" x14ac:dyDescent="0.2">
      <c r="A27" s="253">
        <f t="shared" si="0"/>
        <v>26</v>
      </c>
      <c r="B27" s="253">
        <f>IF(Employee!F$24&gt;A27,0,IF(Employee!F$26&lt;A27,0,IF(Employee!$S$17&lt;=A27,"C",IF(Employee!S$18&lt;=A27,"J",IF(Employee!S$19&lt;=A27,"B","A")))))</f>
        <v>0</v>
      </c>
      <c r="E27" s="253">
        <f>IF(Employee!F$50&gt;A27,0,IF(Employee!F$52&lt;A27,0,IF(Employee!$S$43&lt;=A27,"C",IF(Employee!S$44&lt;=A27,"J",IF(Employee!S$45&lt;=A27,"B","A")))))</f>
        <v>0</v>
      </c>
      <c r="H27" s="253">
        <f>IF(Employee!F$76&gt;A27,0,IF(Employee!F$78&lt;A27,0,IF(Employee!$S$69&lt;=A27,"C",IF(Employee!S$70&lt;=A27,"J",IF(Employee!S$71&lt;=A27,"B","A")))))</f>
        <v>0</v>
      </c>
      <c r="K27" s="253">
        <f>IF(Employee!F$102&gt;A27,0,IF(Employee!F$104&lt;A27,0,IF(Employee!$S$95&lt;=A27,"C",IF(Employee!S$96&lt;=A27,"J",IF(Employee!S$97&lt;=A27,"B","A")))))</f>
        <v>0</v>
      </c>
      <c r="N27" s="253">
        <f>IF(Employee!F$128&gt;A27,0,IF(Employee!F$130&lt;A27,0,IF(Employee!$S$121&lt;=A27,"C",IF(Employee!S$122&lt;=A27,"J",IF(Employee!S$123&lt;=A27,"B","A")))))</f>
        <v>0</v>
      </c>
      <c r="Q27" s="253">
        <f>IF(Employee!F$154&gt;A27,0,IF(Employee!F$156&lt;A27,0,IF(Employee!$S$147&lt;=A27,"C",IF(Employee!S$148&lt;=A27,"J",IF(Employee!S$149&lt;=A27,"B","A")))))</f>
        <v>0</v>
      </c>
      <c r="T27" s="253">
        <f>IF(Employee!F$180&gt;A27,0,IF(Employee!F$182&lt;A27,0,IF(Employee!$S$173&lt;=A27,"C",IF(Employee!S$174&lt;=A27,"J",IF(Employee!S$175&lt;=A27,"B","A")))))</f>
        <v>0</v>
      </c>
      <c r="W27" s="253">
        <f>IF(Employee!F$206&gt;A27,0,IF(Employee!F$208&lt;A27,0,IF(Employee!$S$199&lt;=A27,"C",IF(Employee!S$200&lt;=A27,"J",IF(Employee!S$201&lt;=A27,"B","A")))))</f>
        <v>0</v>
      </c>
      <c r="Z27" s="253">
        <f>IF(Employee!F$232&gt;A27,0,IF(Employee!F$234&lt;A27,0,IF(Employee!$S$225&lt;=A27,"C",IF(Employee!S$226&lt;=A27,"J",IF(Employee!S$227&lt;=A27,"B","A")))))</f>
        <v>0</v>
      </c>
      <c r="AC27" s="253">
        <f>IF(Employee!F$258&gt;A27,0,IF(Employee!F$260&lt;A27,0,IF(Employee!$S$251&lt;=A27,"C",IF(Employee!S$252&lt;=A27,"J",IF(Employee!S$253&lt;=A27,"B","A")))))</f>
        <v>0</v>
      </c>
      <c r="AF27" s="253">
        <f>IF(Employee!F$284&gt;A27,0,IF(Employee!F$286&lt;A27,0,IF(Employee!$S$277&lt;=A27,"C",IF(Employee!S$278&lt;=A27,"J",IF(Employee!S$279&lt;=A27,"B","A")))))</f>
        <v>0</v>
      </c>
      <c r="AI27" s="253">
        <f>IF(Employee!F$310&gt;A27,0,IF(Employee!F$312&lt;A27,0,IF(Employee!$S$303&lt;=A27,"C",IF(Employee!S$304&lt;=A27,"J",IF(Employee!S$305&lt;=A27,"B","A")))))</f>
        <v>0</v>
      </c>
      <c r="AL27" s="253">
        <f>IF(Employee!F$336&gt;A27,0,IF(Employee!F$338&lt;A27,0,IF(Employee!$S$329&lt;=A27,"C",IF(Employee!S$330&lt;=A27,"J",IF(Employee!S$331&lt;=A27,"B","A")))))</f>
        <v>0</v>
      </c>
      <c r="AO27" s="253">
        <f>IF(Employee!F$362&gt;A27,0,IF(Employee!F$364&lt;A27,0,IF(Employee!$S$355&lt;=A27,"C",IF(Employee!S$356&lt;=A27,"J",IF(Employee!S$357&lt;=A27,"B","A")))))</f>
        <v>0</v>
      </c>
      <c r="AR27" s="253">
        <f>IF(Employee!F$388&gt;A27,0,IF(Employee!F$390&lt;A27,0,IF(Employee!$S$381&lt;=A27,"C",IF(Employee!S$382&lt;=A27,"J",IF(Employee!S$383&lt;=A27,"B","A")))))</f>
        <v>0</v>
      </c>
      <c r="AU27" s="253">
        <f>IF(Employee!F$414&gt;A27,0,IF(Employee!F$416&lt;A27,0,IF(Employee!$S$407&lt;=A27,"C",IF(Employee!S$408&lt;=A27,"J",IF(Employee!S$409&lt;=A27,"B","A")))))</f>
        <v>0</v>
      </c>
      <c r="AX27" s="253">
        <f>IF(Employee!F$440&gt;A27,0,IF(Employee!F$442&lt;A27,0,IF(Employee!$S$433&lt;=A27,"C",IF(Employee!S$434&lt;=A27,"J",IF(Employee!S$435&lt;=A27,"B","A")))))</f>
        <v>0</v>
      </c>
      <c r="BA27" s="253">
        <f>IF(Employee!F$466&gt;A27,0,IF(Employee!F$468&lt;A27,0,IF(Employee!$S$459&lt;=A27,"C",IF(Employee!S$460&lt;=A27,"J",IF(Employee!S$461&lt;=A27,"B","A")))))</f>
        <v>0</v>
      </c>
      <c r="BD27" s="253">
        <f>IF(Employee!F$492&gt;A27,0,IF(Employee!F$494&lt;A27,0,IF(Employee!$S$485&lt;=A27,"C",IF(Employee!S$486&lt;=A27,"J",IF(Employee!S$487&lt;=A27,"B","A")))))</f>
        <v>0</v>
      </c>
      <c r="BG27" s="253">
        <f>IF(Employee!F$518&gt;A27,0,IF(Employee!F$520&lt;A27,0,IF(Employee!$S$511&lt;=A27,"C",IF(Employee!S$512&lt;=A27,"J",IF(Employee!S$513&lt;=A27,"B","A")))))</f>
        <v>0</v>
      </c>
    </row>
    <row r="28" spans="1:59" x14ac:dyDescent="0.2">
      <c r="A28" s="253">
        <f t="shared" si="0"/>
        <v>27</v>
      </c>
      <c r="B28" s="253">
        <f>IF(Employee!F$24&gt;A28,0,IF(Employee!F$26&lt;A28,0,IF(Employee!$S$17&lt;=A28,"C",IF(Employee!S$18&lt;=A28,"J",IF(Employee!S$19&lt;=A28,"B","A")))))</f>
        <v>0</v>
      </c>
      <c r="E28" s="253">
        <f>IF(Employee!F$50&gt;A28,0,IF(Employee!F$52&lt;A28,0,IF(Employee!$S$43&lt;=A28,"C",IF(Employee!S$44&lt;=A28,"J",IF(Employee!S$45&lt;=A28,"B","A")))))</f>
        <v>0</v>
      </c>
      <c r="H28" s="253">
        <f>IF(Employee!F$76&gt;A28,0,IF(Employee!F$78&lt;A28,0,IF(Employee!$S$69&lt;=A28,"C",IF(Employee!S$70&lt;=A28,"J",IF(Employee!S$71&lt;=A28,"B","A")))))</f>
        <v>0</v>
      </c>
      <c r="K28" s="253">
        <f>IF(Employee!F$102&gt;A28,0,IF(Employee!F$104&lt;A28,0,IF(Employee!$S$95&lt;=A28,"C",IF(Employee!S$96&lt;=A28,"J",IF(Employee!S$97&lt;=A28,"B","A")))))</f>
        <v>0</v>
      </c>
      <c r="N28" s="253">
        <f>IF(Employee!F$128&gt;A28,0,IF(Employee!F$130&lt;A28,0,IF(Employee!$S$121&lt;=A28,"C",IF(Employee!S$122&lt;=A28,"J",IF(Employee!S$123&lt;=A28,"B","A")))))</f>
        <v>0</v>
      </c>
      <c r="Q28" s="253">
        <f>IF(Employee!F$154&gt;A28,0,IF(Employee!F$156&lt;A28,0,IF(Employee!$S$147&lt;=A28,"C",IF(Employee!S$148&lt;=A28,"J",IF(Employee!S$149&lt;=A28,"B","A")))))</f>
        <v>0</v>
      </c>
      <c r="T28" s="253">
        <f>IF(Employee!F$180&gt;A28,0,IF(Employee!F$182&lt;A28,0,IF(Employee!$S$173&lt;=A28,"C",IF(Employee!S$174&lt;=A28,"J",IF(Employee!S$175&lt;=A28,"B","A")))))</f>
        <v>0</v>
      </c>
      <c r="W28" s="253">
        <f>IF(Employee!F$206&gt;A28,0,IF(Employee!F$208&lt;A28,0,IF(Employee!$S$199&lt;=A28,"C",IF(Employee!S$200&lt;=A28,"J",IF(Employee!S$201&lt;=A28,"B","A")))))</f>
        <v>0</v>
      </c>
      <c r="Z28" s="253">
        <f>IF(Employee!F$232&gt;A28,0,IF(Employee!F$234&lt;A28,0,IF(Employee!$S$225&lt;=A28,"C",IF(Employee!S$226&lt;=A28,"J",IF(Employee!S$227&lt;=A28,"B","A")))))</f>
        <v>0</v>
      </c>
      <c r="AC28" s="253">
        <f>IF(Employee!F$258&gt;A28,0,IF(Employee!F$260&lt;A28,0,IF(Employee!$S$251&lt;=A28,"C",IF(Employee!S$252&lt;=A28,"J",IF(Employee!S$253&lt;=A28,"B","A")))))</f>
        <v>0</v>
      </c>
      <c r="AF28" s="253">
        <f>IF(Employee!F$284&gt;A28,0,IF(Employee!F$286&lt;A28,0,IF(Employee!$S$277&lt;=A28,"C",IF(Employee!S$278&lt;=A28,"J",IF(Employee!S$279&lt;=A28,"B","A")))))</f>
        <v>0</v>
      </c>
      <c r="AI28" s="253">
        <f>IF(Employee!F$310&gt;A28,0,IF(Employee!F$312&lt;A28,0,IF(Employee!$S$303&lt;=A28,"C",IF(Employee!S$304&lt;=A28,"J",IF(Employee!S$305&lt;=A28,"B","A")))))</f>
        <v>0</v>
      </c>
      <c r="AL28" s="253">
        <f>IF(Employee!F$336&gt;A28,0,IF(Employee!F$338&lt;A28,0,IF(Employee!$S$329&lt;=A28,"C",IF(Employee!S$330&lt;=A28,"J",IF(Employee!S$331&lt;=A28,"B","A")))))</f>
        <v>0</v>
      </c>
      <c r="AO28" s="253">
        <f>IF(Employee!F$362&gt;A28,0,IF(Employee!F$364&lt;A28,0,IF(Employee!$S$355&lt;=A28,"C",IF(Employee!S$356&lt;=A28,"J",IF(Employee!S$357&lt;=A28,"B","A")))))</f>
        <v>0</v>
      </c>
      <c r="AR28" s="253">
        <f>IF(Employee!F$388&gt;A28,0,IF(Employee!F$390&lt;A28,0,IF(Employee!$S$381&lt;=A28,"C",IF(Employee!S$382&lt;=A28,"J",IF(Employee!S$383&lt;=A28,"B","A")))))</f>
        <v>0</v>
      </c>
      <c r="AU28" s="253">
        <f>IF(Employee!F$414&gt;A28,0,IF(Employee!F$416&lt;A28,0,IF(Employee!$S$407&lt;=A28,"C",IF(Employee!S$408&lt;=A28,"J",IF(Employee!S$409&lt;=A28,"B","A")))))</f>
        <v>0</v>
      </c>
      <c r="AX28" s="253">
        <f>IF(Employee!F$440&gt;A28,0,IF(Employee!F$442&lt;A28,0,IF(Employee!$S$433&lt;=A28,"C",IF(Employee!S$434&lt;=A28,"J",IF(Employee!S$435&lt;=A28,"B","A")))))</f>
        <v>0</v>
      </c>
      <c r="BA28" s="253">
        <f>IF(Employee!F$466&gt;A28,0,IF(Employee!F$468&lt;A28,0,IF(Employee!$S$459&lt;=A28,"C",IF(Employee!S$460&lt;=A28,"J",IF(Employee!S$461&lt;=A28,"B","A")))))</f>
        <v>0</v>
      </c>
      <c r="BD28" s="253">
        <f>IF(Employee!F$492&gt;A28,0,IF(Employee!F$494&lt;A28,0,IF(Employee!$S$485&lt;=A28,"C",IF(Employee!S$486&lt;=A28,"J",IF(Employee!S$487&lt;=A28,"B","A")))))</f>
        <v>0</v>
      </c>
      <c r="BG28" s="253">
        <f>IF(Employee!F$518&gt;A28,0,IF(Employee!F$520&lt;A28,0,IF(Employee!$S$511&lt;=A28,"C",IF(Employee!S$512&lt;=A28,"J",IF(Employee!S$513&lt;=A28,"B","A")))))</f>
        <v>0</v>
      </c>
    </row>
    <row r="29" spans="1:59" x14ac:dyDescent="0.2">
      <c r="A29" s="253">
        <f t="shared" si="0"/>
        <v>28</v>
      </c>
      <c r="B29" s="253">
        <f>IF(Employee!F$24&gt;A29,0,IF(Employee!F$26&lt;A29,0,IF(Employee!$S$17&lt;=A29,"C",IF(Employee!S$18&lt;=A29,"J",IF(Employee!S$19&lt;=A29,"B","A")))))</f>
        <v>0</v>
      </c>
      <c r="E29" s="253">
        <f>IF(Employee!F$50&gt;A29,0,IF(Employee!F$52&lt;A29,0,IF(Employee!$S$43&lt;=A29,"C",IF(Employee!S$44&lt;=A29,"J",IF(Employee!S$45&lt;=A29,"B","A")))))</f>
        <v>0</v>
      </c>
      <c r="H29" s="253">
        <f>IF(Employee!F$76&gt;A29,0,IF(Employee!F$78&lt;A29,0,IF(Employee!$S$69&lt;=A29,"C",IF(Employee!S$70&lt;=A29,"J",IF(Employee!S$71&lt;=A29,"B","A")))))</f>
        <v>0</v>
      </c>
      <c r="K29" s="253">
        <f>IF(Employee!F$102&gt;A29,0,IF(Employee!F$104&lt;A29,0,IF(Employee!$S$95&lt;=A29,"C",IF(Employee!S$96&lt;=A29,"J",IF(Employee!S$97&lt;=A29,"B","A")))))</f>
        <v>0</v>
      </c>
      <c r="N29" s="253">
        <f>IF(Employee!F$128&gt;A29,0,IF(Employee!F$130&lt;A29,0,IF(Employee!$S$121&lt;=A29,"C",IF(Employee!S$122&lt;=A29,"J",IF(Employee!S$123&lt;=A29,"B","A")))))</f>
        <v>0</v>
      </c>
      <c r="Q29" s="253">
        <f>IF(Employee!F$154&gt;A29,0,IF(Employee!F$156&lt;A29,0,IF(Employee!$S$147&lt;=A29,"C",IF(Employee!S$148&lt;=A29,"J",IF(Employee!S$149&lt;=A29,"B","A")))))</f>
        <v>0</v>
      </c>
      <c r="T29" s="253">
        <f>IF(Employee!F$180&gt;A29,0,IF(Employee!F$182&lt;A29,0,IF(Employee!$S$173&lt;=A29,"C",IF(Employee!S$174&lt;=A29,"J",IF(Employee!S$175&lt;=A29,"B","A")))))</f>
        <v>0</v>
      </c>
      <c r="W29" s="253">
        <f>IF(Employee!F$206&gt;A29,0,IF(Employee!F$208&lt;A29,0,IF(Employee!$S$199&lt;=A29,"C",IF(Employee!S$200&lt;=A29,"J",IF(Employee!S$201&lt;=A29,"B","A")))))</f>
        <v>0</v>
      </c>
      <c r="Z29" s="253">
        <f>IF(Employee!F$232&gt;A29,0,IF(Employee!F$234&lt;A29,0,IF(Employee!$S$225&lt;=A29,"C",IF(Employee!S$226&lt;=A29,"J",IF(Employee!S$227&lt;=A29,"B","A")))))</f>
        <v>0</v>
      </c>
      <c r="AC29" s="253">
        <f>IF(Employee!F$258&gt;A29,0,IF(Employee!F$260&lt;A29,0,IF(Employee!$S$251&lt;=A29,"C",IF(Employee!S$252&lt;=A29,"J",IF(Employee!S$253&lt;=A29,"B","A")))))</f>
        <v>0</v>
      </c>
      <c r="AF29" s="253">
        <f>IF(Employee!F$284&gt;A29,0,IF(Employee!F$286&lt;A29,0,IF(Employee!$S$277&lt;=A29,"C",IF(Employee!S$278&lt;=A29,"J",IF(Employee!S$279&lt;=A29,"B","A")))))</f>
        <v>0</v>
      </c>
      <c r="AI29" s="253">
        <f>IF(Employee!F$310&gt;A29,0,IF(Employee!F$312&lt;A29,0,IF(Employee!$S$303&lt;=A29,"C",IF(Employee!S$304&lt;=A29,"J",IF(Employee!S$305&lt;=A29,"B","A")))))</f>
        <v>0</v>
      </c>
      <c r="AL29" s="253">
        <f>IF(Employee!F$336&gt;A29,0,IF(Employee!F$338&lt;A29,0,IF(Employee!$S$329&lt;=A29,"C",IF(Employee!S$330&lt;=A29,"J",IF(Employee!S$331&lt;=A29,"B","A")))))</f>
        <v>0</v>
      </c>
      <c r="AO29" s="253">
        <f>IF(Employee!F$362&gt;A29,0,IF(Employee!F$364&lt;A29,0,IF(Employee!$S$355&lt;=A29,"C",IF(Employee!S$356&lt;=A29,"J",IF(Employee!S$357&lt;=A29,"B","A")))))</f>
        <v>0</v>
      </c>
      <c r="AR29" s="253">
        <f>IF(Employee!F$388&gt;A29,0,IF(Employee!F$390&lt;A29,0,IF(Employee!$S$381&lt;=A29,"C",IF(Employee!S$382&lt;=A29,"J",IF(Employee!S$383&lt;=A29,"B","A")))))</f>
        <v>0</v>
      </c>
      <c r="AU29" s="253">
        <f>IF(Employee!F$414&gt;A29,0,IF(Employee!F$416&lt;A29,0,IF(Employee!$S$407&lt;=A29,"C",IF(Employee!S$408&lt;=A29,"J",IF(Employee!S$409&lt;=A29,"B","A")))))</f>
        <v>0</v>
      </c>
      <c r="AX29" s="253">
        <f>IF(Employee!F$440&gt;A29,0,IF(Employee!F$442&lt;A29,0,IF(Employee!$S$433&lt;=A29,"C",IF(Employee!S$434&lt;=A29,"J",IF(Employee!S$435&lt;=A29,"B","A")))))</f>
        <v>0</v>
      </c>
      <c r="BA29" s="253">
        <f>IF(Employee!F$466&gt;A29,0,IF(Employee!F$468&lt;A29,0,IF(Employee!$S$459&lt;=A29,"C",IF(Employee!S$460&lt;=A29,"J",IF(Employee!S$461&lt;=A29,"B","A")))))</f>
        <v>0</v>
      </c>
      <c r="BD29" s="253">
        <f>IF(Employee!F$492&gt;A29,0,IF(Employee!F$494&lt;A29,0,IF(Employee!$S$485&lt;=A29,"C",IF(Employee!S$486&lt;=A29,"J",IF(Employee!S$487&lt;=A29,"B","A")))))</f>
        <v>0</v>
      </c>
      <c r="BG29" s="253">
        <f>IF(Employee!F$518&gt;A29,0,IF(Employee!F$520&lt;A29,0,IF(Employee!$S$511&lt;=A29,"C",IF(Employee!S$512&lt;=A29,"J",IF(Employee!S$513&lt;=A29,"B","A")))))</f>
        <v>0</v>
      </c>
    </row>
    <row r="30" spans="1:59" x14ac:dyDescent="0.2">
      <c r="A30" s="253">
        <f t="shared" si="0"/>
        <v>29</v>
      </c>
      <c r="B30" s="253">
        <f>IF(Employee!F$24&gt;A30,0,IF(Employee!F$26&lt;A30,0,IF(Employee!$S$17&lt;=A30,"C",IF(Employee!S$18&lt;=A30,"J",IF(Employee!S$19&lt;=A30,"B","A")))))</f>
        <v>0</v>
      </c>
      <c r="E30" s="253">
        <f>IF(Employee!F$50&gt;A30,0,IF(Employee!F$52&lt;A30,0,IF(Employee!$S$43&lt;=A30,"C",IF(Employee!S$44&lt;=A30,"J",IF(Employee!S$45&lt;=A30,"B","A")))))</f>
        <v>0</v>
      </c>
      <c r="H30" s="253">
        <f>IF(Employee!F$76&gt;A30,0,IF(Employee!F$78&lt;A30,0,IF(Employee!$S$69&lt;=A30,"C",IF(Employee!S$70&lt;=A30,"J",IF(Employee!S$71&lt;=A30,"B","A")))))</f>
        <v>0</v>
      </c>
      <c r="K30" s="253">
        <f>IF(Employee!F$102&gt;A30,0,IF(Employee!F$104&lt;A30,0,IF(Employee!$S$95&lt;=A30,"C",IF(Employee!S$96&lt;=A30,"J",IF(Employee!S$97&lt;=A30,"B","A")))))</f>
        <v>0</v>
      </c>
      <c r="N30" s="253">
        <f>IF(Employee!F$128&gt;A30,0,IF(Employee!F$130&lt;A30,0,IF(Employee!$S$121&lt;=A30,"C",IF(Employee!S$122&lt;=A30,"J",IF(Employee!S$123&lt;=A30,"B","A")))))</f>
        <v>0</v>
      </c>
      <c r="Q30" s="253">
        <f>IF(Employee!F$154&gt;A30,0,IF(Employee!F$156&lt;A30,0,IF(Employee!$S$147&lt;=A30,"C",IF(Employee!S$148&lt;=A30,"J",IF(Employee!S$149&lt;=A30,"B","A")))))</f>
        <v>0</v>
      </c>
      <c r="T30" s="253">
        <f>IF(Employee!F$180&gt;A30,0,IF(Employee!F$182&lt;A30,0,IF(Employee!$S$173&lt;=A30,"C",IF(Employee!S$174&lt;=A30,"J",IF(Employee!S$175&lt;=A30,"B","A")))))</f>
        <v>0</v>
      </c>
      <c r="W30" s="253">
        <f>IF(Employee!F$206&gt;A30,0,IF(Employee!F$208&lt;A30,0,IF(Employee!$S$199&lt;=A30,"C",IF(Employee!S$200&lt;=A30,"J",IF(Employee!S$201&lt;=A30,"B","A")))))</f>
        <v>0</v>
      </c>
      <c r="Z30" s="253">
        <f>IF(Employee!F$232&gt;A30,0,IF(Employee!F$234&lt;A30,0,IF(Employee!$S$225&lt;=A30,"C",IF(Employee!S$226&lt;=A30,"J",IF(Employee!S$227&lt;=A30,"B","A")))))</f>
        <v>0</v>
      </c>
      <c r="AC30" s="253">
        <f>IF(Employee!F$258&gt;A30,0,IF(Employee!F$260&lt;A30,0,IF(Employee!$S$251&lt;=A30,"C",IF(Employee!S$252&lt;=A30,"J",IF(Employee!S$253&lt;=A30,"B","A")))))</f>
        <v>0</v>
      </c>
      <c r="AF30" s="253">
        <f>IF(Employee!F$284&gt;A30,0,IF(Employee!F$286&lt;A30,0,IF(Employee!$S$277&lt;=A30,"C",IF(Employee!S$278&lt;=A30,"J",IF(Employee!S$279&lt;=A30,"B","A")))))</f>
        <v>0</v>
      </c>
      <c r="AI30" s="253">
        <f>IF(Employee!F$310&gt;A30,0,IF(Employee!F$312&lt;A30,0,IF(Employee!$S$303&lt;=A30,"C",IF(Employee!S$304&lt;=A30,"J",IF(Employee!S$305&lt;=A30,"B","A")))))</f>
        <v>0</v>
      </c>
      <c r="AL30" s="253">
        <f>IF(Employee!F$336&gt;A30,0,IF(Employee!F$338&lt;A30,0,IF(Employee!$S$329&lt;=A30,"C",IF(Employee!S$330&lt;=A30,"J",IF(Employee!S$331&lt;=A30,"B","A")))))</f>
        <v>0</v>
      </c>
      <c r="AO30" s="253">
        <f>IF(Employee!F$362&gt;A30,0,IF(Employee!F$364&lt;A30,0,IF(Employee!$S$355&lt;=A30,"C",IF(Employee!S$356&lt;=A30,"J",IF(Employee!S$357&lt;=A30,"B","A")))))</f>
        <v>0</v>
      </c>
      <c r="AR30" s="253">
        <f>IF(Employee!F$388&gt;A30,0,IF(Employee!F$390&lt;A30,0,IF(Employee!$S$381&lt;=A30,"C",IF(Employee!S$382&lt;=A30,"J",IF(Employee!S$383&lt;=A30,"B","A")))))</f>
        <v>0</v>
      </c>
      <c r="AU30" s="253">
        <f>IF(Employee!F$414&gt;A30,0,IF(Employee!F$416&lt;A30,0,IF(Employee!$S$407&lt;=A30,"C",IF(Employee!S$408&lt;=A30,"J",IF(Employee!S$409&lt;=A30,"B","A")))))</f>
        <v>0</v>
      </c>
      <c r="AX30" s="253">
        <f>IF(Employee!F$440&gt;A30,0,IF(Employee!F$442&lt;A30,0,IF(Employee!$S$433&lt;=A30,"C",IF(Employee!S$434&lt;=A30,"J",IF(Employee!S$435&lt;=A30,"B","A")))))</f>
        <v>0</v>
      </c>
      <c r="BA30" s="253">
        <f>IF(Employee!F$466&gt;A30,0,IF(Employee!F$468&lt;A30,0,IF(Employee!$S$459&lt;=A30,"C",IF(Employee!S$460&lt;=A30,"J",IF(Employee!S$461&lt;=A30,"B","A")))))</f>
        <v>0</v>
      </c>
      <c r="BD30" s="253">
        <f>IF(Employee!F$492&gt;A30,0,IF(Employee!F$494&lt;A30,0,IF(Employee!$S$485&lt;=A30,"C",IF(Employee!S$486&lt;=A30,"J",IF(Employee!S$487&lt;=A30,"B","A")))))</f>
        <v>0</v>
      </c>
      <c r="BG30" s="253">
        <f>IF(Employee!F$518&gt;A30,0,IF(Employee!F$520&lt;A30,0,IF(Employee!$S$511&lt;=A30,"C",IF(Employee!S$512&lt;=A30,"J",IF(Employee!S$513&lt;=A30,"B","A")))))</f>
        <v>0</v>
      </c>
    </row>
    <row r="31" spans="1:59" x14ac:dyDescent="0.2">
      <c r="A31" s="253">
        <f t="shared" si="0"/>
        <v>30</v>
      </c>
      <c r="B31" s="253">
        <f>IF(Employee!F$24&gt;A31,0,IF(Employee!F$26&lt;A31,0,IF(Employee!$S$17&lt;=A31,"C",IF(Employee!S$18&lt;=A31,"J",IF(Employee!S$19&lt;=A31,"B","A")))))</f>
        <v>0</v>
      </c>
      <c r="E31" s="253">
        <f>IF(Employee!F$50&gt;A31,0,IF(Employee!F$52&lt;A31,0,IF(Employee!$S$43&lt;=A31,"C",IF(Employee!S$44&lt;=A31,"J",IF(Employee!S$45&lt;=A31,"B","A")))))</f>
        <v>0</v>
      </c>
      <c r="H31" s="253">
        <f>IF(Employee!F$76&gt;A31,0,IF(Employee!F$78&lt;A31,0,IF(Employee!$S$69&lt;=A31,"C",IF(Employee!S$70&lt;=A31,"J",IF(Employee!S$71&lt;=A31,"B","A")))))</f>
        <v>0</v>
      </c>
      <c r="K31" s="253">
        <f>IF(Employee!F$102&gt;A31,0,IF(Employee!F$104&lt;A31,0,IF(Employee!$S$95&lt;=A31,"C",IF(Employee!S$96&lt;=A31,"J",IF(Employee!S$97&lt;=A31,"B","A")))))</f>
        <v>0</v>
      </c>
      <c r="N31" s="253">
        <f>IF(Employee!F$128&gt;A31,0,IF(Employee!F$130&lt;A31,0,IF(Employee!$S$121&lt;=A31,"C",IF(Employee!S$122&lt;=A31,"J",IF(Employee!S$123&lt;=A31,"B","A")))))</f>
        <v>0</v>
      </c>
      <c r="Q31" s="253">
        <f>IF(Employee!F$154&gt;A31,0,IF(Employee!F$156&lt;A31,0,IF(Employee!$S$147&lt;=A31,"C",IF(Employee!S$148&lt;=A31,"J",IF(Employee!S$149&lt;=A31,"B","A")))))</f>
        <v>0</v>
      </c>
      <c r="T31" s="253">
        <f>IF(Employee!F$180&gt;A31,0,IF(Employee!F$182&lt;A31,0,IF(Employee!$S$173&lt;=A31,"C",IF(Employee!S$174&lt;=A31,"J",IF(Employee!S$175&lt;=A31,"B","A")))))</f>
        <v>0</v>
      </c>
      <c r="W31" s="253">
        <f>IF(Employee!F$206&gt;A31,0,IF(Employee!F$208&lt;A31,0,IF(Employee!$S$199&lt;=A31,"C",IF(Employee!S$200&lt;=A31,"J",IF(Employee!S$201&lt;=A31,"B","A")))))</f>
        <v>0</v>
      </c>
      <c r="Z31" s="253">
        <f>IF(Employee!F$232&gt;A31,0,IF(Employee!F$234&lt;A31,0,IF(Employee!$S$225&lt;=A31,"C",IF(Employee!S$226&lt;=A31,"J",IF(Employee!S$227&lt;=A31,"B","A")))))</f>
        <v>0</v>
      </c>
      <c r="AC31" s="253">
        <f>IF(Employee!F$258&gt;A31,0,IF(Employee!F$260&lt;A31,0,IF(Employee!$S$251&lt;=A31,"C",IF(Employee!S$252&lt;=A31,"J",IF(Employee!S$253&lt;=A31,"B","A")))))</f>
        <v>0</v>
      </c>
      <c r="AF31" s="253">
        <f>IF(Employee!F$284&gt;A31,0,IF(Employee!F$286&lt;A31,0,IF(Employee!$S$277&lt;=A31,"C",IF(Employee!S$278&lt;=A31,"J",IF(Employee!S$279&lt;=A31,"B","A")))))</f>
        <v>0</v>
      </c>
      <c r="AI31" s="253">
        <f>IF(Employee!F$310&gt;A31,0,IF(Employee!F$312&lt;A31,0,IF(Employee!$S$303&lt;=A31,"C",IF(Employee!S$304&lt;=A31,"J",IF(Employee!S$305&lt;=A31,"B","A")))))</f>
        <v>0</v>
      </c>
      <c r="AL31" s="253">
        <f>IF(Employee!F$336&gt;A31,0,IF(Employee!F$338&lt;A31,0,IF(Employee!$S$329&lt;=A31,"C",IF(Employee!S$330&lt;=A31,"J",IF(Employee!S$331&lt;=A31,"B","A")))))</f>
        <v>0</v>
      </c>
      <c r="AO31" s="253">
        <f>IF(Employee!F$362&gt;A31,0,IF(Employee!F$364&lt;A31,0,IF(Employee!$S$355&lt;=A31,"C",IF(Employee!S$356&lt;=A31,"J",IF(Employee!S$357&lt;=A31,"B","A")))))</f>
        <v>0</v>
      </c>
      <c r="AR31" s="253">
        <f>IF(Employee!F$388&gt;A31,0,IF(Employee!F$390&lt;A31,0,IF(Employee!$S$381&lt;=A31,"C",IF(Employee!S$382&lt;=A31,"J",IF(Employee!S$383&lt;=A31,"B","A")))))</f>
        <v>0</v>
      </c>
      <c r="AU31" s="253">
        <f>IF(Employee!F$414&gt;A31,0,IF(Employee!F$416&lt;A31,0,IF(Employee!$S$407&lt;=A31,"C",IF(Employee!S$408&lt;=A31,"J",IF(Employee!S$409&lt;=A31,"B","A")))))</f>
        <v>0</v>
      </c>
      <c r="AX31" s="253">
        <f>IF(Employee!F$440&gt;A31,0,IF(Employee!F$442&lt;A31,0,IF(Employee!$S$433&lt;=A31,"C",IF(Employee!S$434&lt;=A31,"J",IF(Employee!S$435&lt;=A31,"B","A")))))</f>
        <v>0</v>
      </c>
      <c r="BA31" s="253">
        <f>IF(Employee!F$466&gt;A31,0,IF(Employee!F$468&lt;A31,0,IF(Employee!$S$459&lt;=A31,"C",IF(Employee!S$460&lt;=A31,"J",IF(Employee!S$461&lt;=A31,"B","A")))))</f>
        <v>0</v>
      </c>
      <c r="BD31" s="253">
        <f>IF(Employee!F$492&gt;A31,0,IF(Employee!F$494&lt;A31,0,IF(Employee!$S$485&lt;=A31,"C",IF(Employee!S$486&lt;=A31,"J",IF(Employee!S$487&lt;=A31,"B","A")))))</f>
        <v>0</v>
      </c>
      <c r="BG31" s="253">
        <f>IF(Employee!F$518&gt;A31,0,IF(Employee!F$520&lt;A31,0,IF(Employee!$S$511&lt;=A31,"C",IF(Employee!S$512&lt;=A31,"J",IF(Employee!S$513&lt;=A31,"B","A")))))</f>
        <v>0</v>
      </c>
    </row>
    <row r="32" spans="1:59" x14ac:dyDescent="0.2">
      <c r="A32" s="253">
        <f t="shared" si="0"/>
        <v>31</v>
      </c>
      <c r="B32" s="253">
        <f>IF(Employee!F$24&gt;A32,0,IF(Employee!F$26&lt;A32,0,IF(Employee!$S$17&lt;=A32,"C",IF(Employee!S$18&lt;=A32,"J",IF(Employee!S$19&lt;=A32,"B","A")))))</f>
        <v>0</v>
      </c>
      <c r="E32" s="253">
        <f>IF(Employee!F$50&gt;A32,0,IF(Employee!F$52&lt;A32,0,IF(Employee!$S$43&lt;=A32,"C",IF(Employee!S$44&lt;=A32,"J",IF(Employee!S$45&lt;=A32,"B","A")))))</f>
        <v>0</v>
      </c>
      <c r="H32" s="253">
        <f>IF(Employee!F$76&gt;A32,0,IF(Employee!F$78&lt;A32,0,IF(Employee!$S$69&lt;=A32,"C",IF(Employee!S$70&lt;=A32,"J",IF(Employee!S$71&lt;=A32,"B","A")))))</f>
        <v>0</v>
      </c>
      <c r="K32" s="253">
        <f>IF(Employee!F$102&gt;A32,0,IF(Employee!F$104&lt;A32,0,IF(Employee!$S$95&lt;=A32,"C",IF(Employee!S$96&lt;=A32,"J",IF(Employee!S$97&lt;=A32,"B","A")))))</f>
        <v>0</v>
      </c>
      <c r="N32" s="253">
        <f>IF(Employee!F$128&gt;A32,0,IF(Employee!F$130&lt;A32,0,IF(Employee!$S$121&lt;=A32,"C",IF(Employee!S$122&lt;=A32,"J",IF(Employee!S$123&lt;=A32,"B","A")))))</f>
        <v>0</v>
      </c>
      <c r="Q32" s="253">
        <f>IF(Employee!F$154&gt;A32,0,IF(Employee!F$156&lt;A32,0,IF(Employee!$S$147&lt;=A32,"C",IF(Employee!S$148&lt;=A32,"J",IF(Employee!S$149&lt;=A32,"B","A")))))</f>
        <v>0</v>
      </c>
      <c r="T32" s="253">
        <f>IF(Employee!F$180&gt;A32,0,IF(Employee!F$182&lt;A32,0,IF(Employee!$S$173&lt;=A32,"C",IF(Employee!S$174&lt;=A32,"J",IF(Employee!S$175&lt;=A32,"B","A")))))</f>
        <v>0</v>
      </c>
      <c r="W32" s="253">
        <f>IF(Employee!F$206&gt;A32,0,IF(Employee!F$208&lt;A32,0,IF(Employee!$S$199&lt;=A32,"C",IF(Employee!S$200&lt;=A32,"J",IF(Employee!S$201&lt;=A32,"B","A")))))</f>
        <v>0</v>
      </c>
      <c r="Z32" s="253">
        <f>IF(Employee!F$232&gt;A32,0,IF(Employee!F$234&lt;A32,0,IF(Employee!$S$225&lt;=A32,"C",IF(Employee!S$226&lt;=A32,"J",IF(Employee!S$227&lt;=A32,"B","A")))))</f>
        <v>0</v>
      </c>
      <c r="AC32" s="253">
        <f>IF(Employee!F$258&gt;A32,0,IF(Employee!F$260&lt;A32,0,IF(Employee!$S$251&lt;=A32,"C",IF(Employee!S$252&lt;=A32,"J",IF(Employee!S$253&lt;=A32,"B","A")))))</f>
        <v>0</v>
      </c>
      <c r="AF32" s="253">
        <f>IF(Employee!F$284&gt;A32,0,IF(Employee!F$286&lt;A32,0,IF(Employee!$S$277&lt;=A32,"C",IF(Employee!S$278&lt;=A32,"J",IF(Employee!S$279&lt;=A32,"B","A")))))</f>
        <v>0</v>
      </c>
      <c r="AI32" s="253">
        <f>IF(Employee!F$310&gt;A32,0,IF(Employee!F$312&lt;A32,0,IF(Employee!$S$303&lt;=A32,"C",IF(Employee!S$304&lt;=A32,"J",IF(Employee!S$305&lt;=A32,"B","A")))))</f>
        <v>0</v>
      </c>
      <c r="AL32" s="253">
        <f>IF(Employee!F$336&gt;A32,0,IF(Employee!F$338&lt;A32,0,IF(Employee!$S$329&lt;=A32,"C",IF(Employee!S$330&lt;=A32,"J",IF(Employee!S$331&lt;=A32,"B","A")))))</f>
        <v>0</v>
      </c>
      <c r="AO32" s="253">
        <f>IF(Employee!F$362&gt;A32,0,IF(Employee!F$364&lt;A32,0,IF(Employee!$S$355&lt;=A32,"C",IF(Employee!S$356&lt;=A32,"J",IF(Employee!S$357&lt;=A32,"B","A")))))</f>
        <v>0</v>
      </c>
      <c r="AR32" s="253">
        <f>IF(Employee!F$388&gt;A32,0,IF(Employee!F$390&lt;A32,0,IF(Employee!$S$381&lt;=A32,"C",IF(Employee!S$382&lt;=A32,"J",IF(Employee!S$383&lt;=A32,"B","A")))))</f>
        <v>0</v>
      </c>
      <c r="AU32" s="253">
        <f>IF(Employee!F$414&gt;A32,0,IF(Employee!F$416&lt;A32,0,IF(Employee!$S$407&lt;=A32,"C",IF(Employee!S$408&lt;=A32,"J",IF(Employee!S$409&lt;=A32,"B","A")))))</f>
        <v>0</v>
      </c>
      <c r="AX32" s="253">
        <f>IF(Employee!F$440&gt;A32,0,IF(Employee!F$442&lt;A32,0,IF(Employee!$S$433&lt;=A32,"C",IF(Employee!S$434&lt;=A32,"J",IF(Employee!S$435&lt;=A32,"B","A")))))</f>
        <v>0</v>
      </c>
      <c r="BA32" s="253">
        <f>IF(Employee!F$466&gt;A32,0,IF(Employee!F$468&lt;A32,0,IF(Employee!$S$459&lt;=A32,"C",IF(Employee!S$460&lt;=A32,"J",IF(Employee!S$461&lt;=A32,"B","A")))))</f>
        <v>0</v>
      </c>
      <c r="BD32" s="253">
        <f>IF(Employee!F$492&gt;A32,0,IF(Employee!F$494&lt;A32,0,IF(Employee!$S$485&lt;=A32,"C",IF(Employee!S$486&lt;=A32,"J",IF(Employee!S$487&lt;=A32,"B","A")))))</f>
        <v>0</v>
      </c>
      <c r="BG32" s="253">
        <f>IF(Employee!F$518&gt;A32,0,IF(Employee!F$520&lt;A32,0,IF(Employee!$S$511&lt;=A32,"C",IF(Employee!S$512&lt;=A32,"J",IF(Employee!S$513&lt;=A32,"B","A")))))</f>
        <v>0</v>
      </c>
    </row>
    <row r="33" spans="1:59" x14ac:dyDescent="0.2">
      <c r="A33" s="253">
        <f t="shared" si="0"/>
        <v>32</v>
      </c>
      <c r="B33" s="253">
        <f>IF(Employee!F$24&gt;A33,0,IF(Employee!F$26&lt;A33,0,IF(Employee!$S$17&lt;=A33,"C",IF(Employee!S$18&lt;=A33,"J",IF(Employee!S$19&lt;=A33,"B","A")))))</f>
        <v>0</v>
      </c>
      <c r="E33" s="253">
        <f>IF(Employee!F$50&gt;A33,0,IF(Employee!F$52&lt;A33,0,IF(Employee!$S$43&lt;=A33,"C",IF(Employee!S$44&lt;=A33,"J",IF(Employee!S$45&lt;=A33,"B","A")))))</f>
        <v>0</v>
      </c>
      <c r="H33" s="253">
        <f>IF(Employee!F$76&gt;A33,0,IF(Employee!F$78&lt;A33,0,IF(Employee!$S$69&lt;=A33,"C",IF(Employee!S$70&lt;=A33,"J",IF(Employee!S$71&lt;=A33,"B","A")))))</f>
        <v>0</v>
      </c>
      <c r="K33" s="253">
        <f>IF(Employee!F$102&gt;A33,0,IF(Employee!F$104&lt;A33,0,IF(Employee!$S$95&lt;=A33,"C",IF(Employee!S$96&lt;=A33,"J",IF(Employee!S$97&lt;=A33,"B","A")))))</f>
        <v>0</v>
      </c>
      <c r="N33" s="253">
        <f>IF(Employee!F$128&gt;A33,0,IF(Employee!F$130&lt;A33,0,IF(Employee!$S$121&lt;=A33,"C",IF(Employee!S$122&lt;=A33,"J",IF(Employee!S$123&lt;=A33,"B","A")))))</f>
        <v>0</v>
      </c>
      <c r="Q33" s="253">
        <f>IF(Employee!F$154&gt;A33,0,IF(Employee!F$156&lt;A33,0,IF(Employee!$S$147&lt;=A33,"C",IF(Employee!S$148&lt;=A33,"J",IF(Employee!S$149&lt;=A33,"B","A")))))</f>
        <v>0</v>
      </c>
      <c r="T33" s="253">
        <f>IF(Employee!F$180&gt;A33,0,IF(Employee!F$182&lt;A33,0,IF(Employee!$S$173&lt;=A33,"C",IF(Employee!S$174&lt;=A33,"J",IF(Employee!S$175&lt;=A33,"B","A")))))</f>
        <v>0</v>
      </c>
      <c r="W33" s="253">
        <f>IF(Employee!F$206&gt;A33,0,IF(Employee!F$208&lt;A33,0,IF(Employee!$S$199&lt;=A33,"C",IF(Employee!S$200&lt;=A33,"J",IF(Employee!S$201&lt;=A33,"B","A")))))</f>
        <v>0</v>
      </c>
      <c r="Z33" s="253">
        <f>IF(Employee!F$232&gt;A33,0,IF(Employee!F$234&lt;A33,0,IF(Employee!$S$225&lt;=A33,"C",IF(Employee!S$226&lt;=A33,"J",IF(Employee!S$227&lt;=A33,"B","A")))))</f>
        <v>0</v>
      </c>
      <c r="AC33" s="253">
        <f>IF(Employee!F$258&gt;A33,0,IF(Employee!F$260&lt;A33,0,IF(Employee!$S$251&lt;=A33,"C",IF(Employee!S$252&lt;=A33,"J",IF(Employee!S$253&lt;=A33,"B","A")))))</f>
        <v>0</v>
      </c>
      <c r="AF33" s="253">
        <f>IF(Employee!F$284&gt;A33,0,IF(Employee!F$286&lt;A33,0,IF(Employee!$S$277&lt;=A33,"C",IF(Employee!S$278&lt;=A33,"J",IF(Employee!S$279&lt;=A33,"B","A")))))</f>
        <v>0</v>
      </c>
      <c r="AI33" s="253">
        <f>IF(Employee!F$310&gt;A33,0,IF(Employee!F$312&lt;A33,0,IF(Employee!$S$303&lt;=A33,"C",IF(Employee!S$304&lt;=A33,"J",IF(Employee!S$305&lt;=A33,"B","A")))))</f>
        <v>0</v>
      </c>
      <c r="AL33" s="253">
        <f>IF(Employee!F$336&gt;A33,0,IF(Employee!F$338&lt;A33,0,IF(Employee!$S$329&lt;=A33,"C",IF(Employee!S$330&lt;=A33,"J",IF(Employee!S$331&lt;=A33,"B","A")))))</f>
        <v>0</v>
      </c>
      <c r="AO33" s="253">
        <f>IF(Employee!F$362&gt;A33,0,IF(Employee!F$364&lt;A33,0,IF(Employee!$S$355&lt;=A33,"C",IF(Employee!S$356&lt;=A33,"J",IF(Employee!S$357&lt;=A33,"B","A")))))</f>
        <v>0</v>
      </c>
      <c r="AR33" s="253">
        <f>IF(Employee!F$388&gt;A33,0,IF(Employee!F$390&lt;A33,0,IF(Employee!$S$381&lt;=A33,"C",IF(Employee!S$382&lt;=A33,"J",IF(Employee!S$383&lt;=A33,"B","A")))))</f>
        <v>0</v>
      </c>
      <c r="AU33" s="253">
        <f>IF(Employee!F$414&gt;A33,0,IF(Employee!F$416&lt;A33,0,IF(Employee!$S$407&lt;=A33,"C",IF(Employee!S$408&lt;=A33,"J",IF(Employee!S$409&lt;=A33,"B","A")))))</f>
        <v>0</v>
      </c>
      <c r="AX33" s="253">
        <f>IF(Employee!F$440&gt;A33,0,IF(Employee!F$442&lt;A33,0,IF(Employee!$S$433&lt;=A33,"C",IF(Employee!S$434&lt;=A33,"J",IF(Employee!S$435&lt;=A33,"B","A")))))</f>
        <v>0</v>
      </c>
      <c r="BA33" s="253">
        <f>IF(Employee!F$466&gt;A33,0,IF(Employee!F$468&lt;A33,0,IF(Employee!$S$459&lt;=A33,"C",IF(Employee!S$460&lt;=A33,"J",IF(Employee!S$461&lt;=A33,"B","A")))))</f>
        <v>0</v>
      </c>
      <c r="BD33" s="253">
        <f>IF(Employee!F$492&gt;A33,0,IF(Employee!F$494&lt;A33,0,IF(Employee!$S$485&lt;=A33,"C",IF(Employee!S$486&lt;=A33,"J",IF(Employee!S$487&lt;=A33,"B","A")))))</f>
        <v>0</v>
      </c>
      <c r="BG33" s="253">
        <f>IF(Employee!F$518&gt;A33,0,IF(Employee!F$520&lt;A33,0,IF(Employee!$S$511&lt;=A33,"C",IF(Employee!S$512&lt;=A33,"J",IF(Employee!S$513&lt;=A33,"B","A")))))</f>
        <v>0</v>
      </c>
    </row>
    <row r="34" spans="1:59" x14ac:dyDescent="0.2">
      <c r="A34" s="253">
        <f t="shared" si="0"/>
        <v>33</v>
      </c>
      <c r="B34" s="253">
        <f>IF(Employee!F$24&gt;A34,0,IF(Employee!F$26&lt;A34,0,IF(Employee!$S$17&lt;=A34,"C",IF(Employee!S$18&lt;=A34,"J",IF(Employee!S$19&lt;=A34,"B","A")))))</f>
        <v>0</v>
      </c>
      <c r="E34" s="253">
        <f>IF(Employee!F$50&gt;A34,0,IF(Employee!F$52&lt;A34,0,IF(Employee!$S$43&lt;=A34,"C",IF(Employee!S$44&lt;=A34,"J",IF(Employee!S$45&lt;=A34,"B","A")))))</f>
        <v>0</v>
      </c>
      <c r="H34" s="253">
        <f>IF(Employee!F$76&gt;A34,0,IF(Employee!F$78&lt;A34,0,IF(Employee!$S$69&lt;=A34,"C",IF(Employee!S$70&lt;=A34,"J",IF(Employee!S$71&lt;=A34,"B","A")))))</f>
        <v>0</v>
      </c>
      <c r="K34" s="253">
        <f>IF(Employee!F$102&gt;A34,0,IF(Employee!F$104&lt;A34,0,IF(Employee!$S$95&lt;=A34,"C",IF(Employee!S$96&lt;=A34,"J",IF(Employee!S$97&lt;=A34,"B","A")))))</f>
        <v>0</v>
      </c>
      <c r="N34" s="253">
        <f>IF(Employee!F$128&gt;A34,0,IF(Employee!F$130&lt;A34,0,IF(Employee!$S$121&lt;=A34,"C",IF(Employee!S$122&lt;=A34,"J",IF(Employee!S$123&lt;=A34,"B","A")))))</f>
        <v>0</v>
      </c>
      <c r="Q34" s="253">
        <f>IF(Employee!F$154&gt;A34,0,IF(Employee!F$156&lt;A34,0,IF(Employee!$S$147&lt;=A34,"C",IF(Employee!S$148&lt;=A34,"J",IF(Employee!S$149&lt;=A34,"B","A")))))</f>
        <v>0</v>
      </c>
      <c r="T34" s="253">
        <f>IF(Employee!F$180&gt;A34,0,IF(Employee!F$182&lt;A34,0,IF(Employee!$S$173&lt;=A34,"C",IF(Employee!S$174&lt;=A34,"J",IF(Employee!S$175&lt;=A34,"B","A")))))</f>
        <v>0</v>
      </c>
      <c r="W34" s="253">
        <f>IF(Employee!F$206&gt;A34,0,IF(Employee!F$208&lt;A34,0,IF(Employee!$S$199&lt;=A34,"C",IF(Employee!S$200&lt;=A34,"J",IF(Employee!S$201&lt;=A34,"B","A")))))</f>
        <v>0</v>
      </c>
      <c r="Z34" s="253">
        <f>IF(Employee!F$232&gt;A34,0,IF(Employee!F$234&lt;A34,0,IF(Employee!$S$225&lt;=A34,"C",IF(Employee!S$226&lt;=A34,"J",IF(Employee!S$227&lt;=A34,"B","A")))))</f>
        <v>0</v>
      </c>
      <c r="AC34" s="253">
        <f>IF(Employee!F$258&gt;A34,0,IF(Employee!F$260&lt;A34,0,IF(Employee!$S$251&lt;=A34,"C",IF(Employee!S$252&lt;=A34,"J",IF(Employee!S$253&lt;=A34,"B","A")))))</f>
        <v>0</v>
      </c>
      <c r="AF34" s="253">
        <f>IF(Employee!F$284&gt;A34,0,IF(Employee!F$286&lt;A34,0,IF(Employee!$S$277&lt;=A34,"C",IF(Employee!S$278&lt;=A34,"J",IF(Employee!S$279&lt;=A34,"B","A")))))</f>
        <v>0</v>
      </c>
      <c r="AI34" s="253">
        <f>IF(Employee!F$310&gt;A34,0,IF(Employee!F$312&lt;A34,0,IF(Employee!$S$303&lt;=A34,"C",IF(Employee!S$304&lt;=A34,"J",IF(Employee!S$305&lt;=A34,"B","A")))))</f>
        <v>0</v>
      </c>
      <c r="AL34" s="253">
        <f>IF(Employee!F$336&gt;A34,0,IF(Employee!F$338&lt;A34,0,IF(Employee!$S$329&lt;=A34,"C",IF(Employee!S$330&lt;=A34,"J",IF(Employee!S$331&lt;=A34,"B","A")))))</f>
        <v>0</v>
      </c>
      <c r="AO34" s="253">
        <f>IF(Employee!F$362&gt;A34,0,IF(Employee!F$364&lt;A34,0,IF(Employee!$S$355&lt;=A34,"C",IF(Employee!S$356&lt;=A34,"J",IF(Employee!S$357&lt;=A34,"B","A")))))</f>
        <v>0</v>
      </c>
      <c r="AR34" s="253">
        <f>IF(Employee!F$388&gt;A34,0,IF(Employee!F$390&lt;A34,0,IF(Employee!$S$381&lt;=A34,"C",IF(Employee!S$382&lt;=A34,"J",IF(Employee!S$383&lt;=A34,"B","A")))))</f>
        <v>0</v>
      </c>
      <c r="AU34" s="253">
        <f>IF(Employee!F$414&gt;A34,0,IF(Employee!F$416&lt;A34,0,IF(Employee!$S$407&lt;=A34,"C",IF(Employee!S$408&lt;=A34,"J",IF(Employee!S$409&lt;=A34,"B","A")))))</f>
        <v>0</v>
      </c>
      <c r="AX34" s="253">
        <f>IF(Employee!F$440&gt;A34,0,IF(Employee!F$442&lt;A34,0,IF(Employee!$S$433&lt;=A34,"C",IF(Employee!S$434&lt;=A34,"J",IF(Employee!S$435&lt;=A34,"B","A")))))</f>
        <v>0</v>
      </c>
      <c r="BA34" s="253">
        <f>IF(Employee!F$466&gt;A34,0,IF(Employee!F$468&lt;A34,0,IF(Employee!$S$459&lt;=A34,"C",IF(Employee!S$460&lt;=A34,"J",IF(Employee!S$461&lt;=A34,"B","A")))))</f>
        <v>0</v>
      </c>
      <c r="BD34" s="253">
        <f>IF(Employee!F$492&gt;A34,0,IF(Employee!F$494&lt;A34,0,IF(Employee!$S$485&lt;=A34,"C",IF(Employee!S$486&lt;=A34,"J",IF(Employee!S$487&lt;=A34,"B","A")))))</f>
        <v>0</v>
      </c>
      <c r="BG34" s="253">
        <f>IF(Employee!F$518&gt;A34,0,IF(Employee!F$520&lt;A34,0,IF(Employee!$S$511&lt;=A34,"C",IF(Employee!S$512&lt;=A34,"J",IF(Employee!S$513&lt;=A34,"B","A")))))</f>
        <v>0</v>
      </c>
    </row>
    <row r="35" spans="1:59" x14ac:dyDescent="0.2">
      <c r="A35" s="253">
        <f t="shared" si="0"/>
        <v>34</v>
      </c>
      <c r="B35" s="253">
        <f>IF(Employee!F$24&gt;A35,0,IF(Employee!F$26&lt;A35,0,IF(Employee!$S$17&lt;=A35,"C",IF(Employee!S$18&lt;=A35,"J",IF(Employee!S$19&lt;=A35,"B","A")))))</f>
        <v>0</v>
      </c>
      <c r="E35" s="253">
        <f>IF(Employee!F$50&gt;A35,0,IF(Employee!F$52&lt;A35,0,IF(Employee!$S$43&lt;=A35,"C",IF(Employee!S$44&lt;=A35,"J",IF(Employee!S$45&lt;=A35,"B","A")))))</f>
        <v>0</v>
      </c>
      <c r="H35" s="253">
        <f>IF(Employee!F$76&gt;A35,0,IF(Employee!F$78&lt;A35,0,IF(Employee!$S$69&lt;=A35,"C",IF(Employee!S$70&lt;=A35,"J",IF(Employee!S$71&lt;=A35,"B","A")))))</f>
        <v>0</v>
      </c>
      <c r="K35" s="253">
        <f>IF(Employee!F$102&gt;A35,0,IF(Employee!F$104&lt;A35,0,IF(Employee!$S$95&lt;=A35,"C",IF(Employee!S$96&lt;=A35,"J",IF(Employee!S$97&lt;=A35,"B","A")))))</f>
        <v>0</v>
      </c>
      <c r="N35" s="253">
        <f>IF(Employee!F$128&gt;A35,0,IF(Employee!F$130&lt;A35,0,IF(Employee!$S$121&lt;=A35,"C",IF(Employee!S$122&lt;=A35,"J",IF(Employee!S$123&lt;=A35,"B","A")))))</f>
        <v>0</v>
      </c>
      <c r="Q35" s="253">
        <f>IF(Employee!F$154&gt;A35,0,IF(Employee!F$156&lt;A35,0,IF(Employee!$S$147&lt;=A35,"C",IF(Employee!S$148&lt;=A35,"J",IF(Employee!S$149&lt;=A35,"B","A")))))</f>
        <v>0</v>
      </c>
      <c r="T35" s="253">
        <f>IF(Employee!F$180&gt;A35,0,IF(Employee!F$182&lt;A35,0,IF(Employee!$S$173&lt;=A35,"C",IF(Employee!S$174&lt;=A35,"J",IF(Employee!S$175&lt;=A35,"B","A")))))</f>
        <v>0</v>
      </c>
      <c r="W35" s="253">
        <f>IF(Employee!F$206&gt;A35,0,IF(Employee!F$208&lt;A35,0,IF(Employee!$S$199&lt;=A35,"C",IF(Employee!S$200&lt;=A35,"J",IF(Employee!S$201&lt;=A35,"B","A")))))</f>
        <v>0</v>
      </c>
      <c r="Z35" s="253">
        <f>IF(Employee!F$232&gt;A35,0,IF(Employee!F$234&lt;A35,0,IF(Employee!$S$225&lt;=A35,"C",IF(Employee!S$226&lt;=A35,"J",IF(Employee!S$227&lt;=A35,"B","A")))))</f>
        <v>0</v>
      </c>
      <c r="AC35" s="253">
        <f>IF(Employee!F$258&gt;A35,0,IF(Employee!F$260&lt;A35,0,IF(Employee!$S$251&lt;=A35,"C",IF(Employee!S$252&lt;=A35,"J",IF(Employee!S$253&lt;=A35,"B","A")))))</f>
        <v>0</v>
      </c>
      <c r="AF35" s="253">
        <f>IF(Employee!F$284&gt;A35,0,IF(Employee!F$286&lt;A35,0,IF(Employee!$S$277&lt;=A35,"C",IF(Employee!S$278&lt;=A35,"J",IF(Employee!S$279&lt;=A35,"B","A")))))</f>
        <v>0</v>
      </c>
      <c r="AI35" s="253">
        <f>IF(Employee!F$310&gt;A35,0,IF(Employee!F$312&lt;A35,0,IF(Employee!$S$303&lt;=A35,"C",IF(Employee!S$304&lt;=A35,"J",IF(Employee!S$305&lt;=A35,"B","A")))))</f>
        <v>0</v>
      </c>
      <c r="AL35" s="253">
        <f>IF(Employee!F$336&gt;A35,0,IF(Employee!F$338&lt;A35,0,IF(Employee!$S$329&lt;=A35,"C",IF(Employee!S$330&lt;=A35,"J",IF(Employee!S$331&lt;=A35,"B","A")))))</f>
        <v>0</v>
      </c>
      <c r="AO35" s="253">
        <f>IF(Employee!F$362&gt;A35,0,IF(Employee!F$364&lt;A35,0,IF(Employee!$S$355&lt;=A35,"C",IF(Employee!S$356&lt;=A35,"J",IF(Employee!S$357&lt;=A35,"B","A")))))</f>
        <v>0</v>
      </c>
      <c r="AR35" s="253">
        <f>IF(Employee!F$388&gt;A35,0,IF(Employee!F$390&lt;A35,0,IF(Employee!$S$381&lt;=A35,"C",IF(Employee!S$382&lt;=A35,"J",IF(Employee!S$383&lt;=A35,"B","A")))))</f>
        <v>0</v>
      </c>
      <c r="AU35" s="253">
        <f>IF(Employee!F$414&gt;A35,0,IF(Employee!F$416&lt;A35,0,IF(Employee!$S$407&lt;=A35,"C",IF(Employee!S$408&lt;=A35,"J",IF(Employee!S$409&lt;=A35,"B","A")))))</f>
        <v>0</v>
      </c>
      <c r="AX35" s="253">
        <f>IF(Employee!F$440&gt;A35,0,IF(Employee!F$442&lt;A35,0,IF(Employee!$S$433&lt;=A35,"C",IF(Employee!S$434&lt;=A35,"J",IF(Employee!S$435&lt;=A35,"B","A")))))</f>
        <v>0</v>
      </c>
      <c r="BA35" s="253">
        <f>IF(Employee!F$466&gt;A35,0,IF(Employee!F$468&lt;A35,0,IF(Employee!$S$459&lt;=A35,"C",IF(Employee!S$460&lt;=A35,"J",IF(Employee!S$461&lt;=A35,"B","A")))))</f>
        <v>0</v>
      </c>
      <c r="BD35" s="253">
        <f>IF(Employee!F$492&gt;A35,0,IF(Employee!F$494&lt;A35,0,IF(Employee!$S$485&lt;=A35,"C",IF(Employee!S$486&lt;=A35,"J",IF(Employee!S$487&lt;=A35,"B","A")))))</f>
        <v>0</v>
      </c>
      <c r="BG35" s="253">
        <f>IF(Employee!F$518&gt;A35,0,IF(Employee!F$520&lt;A35,0,IF(Employee!$S$511&lt;=A35,"C",IF(Employee!S$512&lt;=A35,"J",IF(Employee!S$513&lt;=A35,"B","A")))))</f>
        <v>0</v>
      </c>
    </row>
    <row r="36" spans="1:59" x14ac:dyDescent="0.2">
      <c r="A36" s="253">
        <f t="shared" si="0"/>
        <v>35</v>
      </c>
      <c r="B36" s="253">
        <f>IF(Employee!F$24&gt;A36,0,IF(Employee!F$26&lt;A36,0,IF(Employee!$S$17&lt;=A36,"C",IF(Employee!S$18&lt;=A36,"J",IF(Employee!S$19&lt;=A36,"B","A")))))</f>
        <v>0</v>
      </c>
      <c r="E36" s="253">
        <f>IF(Employee!F$50&gt;A36,0,IF(Employee!F$52&lt;A36,0,IF(Employee!$S$43&lt;=A36,"C",IF(Employee!S$44&lt;=A36,"J",IF(Employee!S$45&lt;=A36,"B","A")))))</f>
        <v>0</v>
      </c>
      <c r="H36" s="253">
        <f>IF(Employee!F$76&gt;A36,0,IF(Employee!F$78&lt;A36,0,IF(Employee!$S$69&lt;=A36,"C",IF(Employee!S$70&lt;=A36,"J",IF(Employee!S$71&lt;=A36,"B","A")))))</f>
        <v>0</v>
      </c>
      <c r="K36" s="253">
        <f>IF(Employee!F$102&gt;A36,0,IF(Employee!F$104&lt;A36,0,IF(Employee!$S$95&lt;=A36,"C",IF(Employee!S$96&lt;=A36,"J",IF(Employee!S$97&lt;=A36,"B","A")))))</f>
        <v>0</v>
      </c>
      <c r="N36" s="253">
        <f>IF(Employee!F$128&gt;A36,0,IF(Employee!F$130&lt;A36,0,IF(Employee!$S$121&lt;=A36,"C",IF(Employee!S$122&lt;=A36,"J",IF(Employee!S$123&lt;=A36,"B","A")))))</f>
        <v>0</v>
      </c>
      <c r="Q36" s="253">
        <f>IF(Employee!F$154&gt;A36,0,IF(Employee!F$156&lt;A36,0,IF(Employee!$S$147&lt;=A36,"C",IF(Employee!S$148&lt;=A36,"J",IF(Employee!S$149&lt;=A36,"B","A")))))</f>
        <v>0</v>
      </c>
      <c r="T36" s="253">
        <f>IF(Employee!F$180&gt;A36,0,IF(Employee!F$182&lt;A36,0,IF(Employee!$S$173&lt;=A36,"C",IF(Employee!S$174&lt;=A36,"J",IF(Employee!S$175&lt;=A36,"B","A")))))</f>
        <v>0</v>
      </c>
      <c r="W36" s="253">
        <f>IF(Employee!F$206&gt;A36,0,IF(Employee!F$208&lt;A36,0,IF(Employee!$S$199&lt;=A36,"C",IF(Employee!S$200&lt;=A36,"J",IF(Employee!S$201&lt;=A36,"B","A")))))</f>
        <v>0</v>
      </c>
      <c r="Z36" s="253">
        <f>IF(Employee!F$232&gt;A36,0,IF(Employee!F$234&lt;A36,0,IF(Employee!$S$225&lt;=A36,"C",IF(Employee!S$226&lt;=A36,"J",IF(Employee!S$227&lt;=A36,"B","A")))))</f>
        <v>0</v>
      </c>
      <c r="AC36" s="253">
        <f>IF(Employee!F$258&gt;A36,0,IF(Employee!F$260&lt;A36,0,IF(Employee!$S$251&lt;=A36,"C",IF(Employee!S$252&lt;=A36,"J",IF(Employee!S$253&lt;=A36,"B","A")))))</f>
        <v>0</v>
      </c>
      <c r="AF36" s="253">
        <f>IF(Employee!F$284&gt;A36,0,IF(Employee!F$286&lt;A36,0,IF(Employee!$S$277&lt;=A36,"C",IF(Employee!S$278&lt;=A36,"J",IF(Employee!S$279&lt;=A36,"B","A")))))</f>
        <v>0</v>
      </c>
      <c r="AI36" s="253">
        <f>IF(Employee!F$310&gt;A36,0,IF(Employee!F$312&lt;A36,0,IF(Employee!$S$303&lt;=A36,"C",IF(Employee!S$304&lt;=A36,"J",IF(Employee!S$305&lt;=A36,"B","A")))))</f>
        <v>0</v>
      </c>
      <c r="AL36" s="253">
        <f>IF(Employee!F$336&gt;A36,0,IF(Employee!F$338&lt;A36,0,IF(Employee!$S$329&lt;=A36,"C",IF(Employee!S$330&lt;=A36,"J",IF(Employee!S$331&lt;=A36,"B","A")))))</f>
        <v>0</v>
      </c>
      <c r="AO36" s="253">
        <f>IF(Employee!F$362&gt;A36,0,IF(Employee!F$364&lt;A36,0,IF(Employee!$S$355&lt;=A36,"C",IF(Employee!S$356&lt;=A36,"J",IF(Employee!S$357&lt;=A36,"B","A")))))</f>
        <v>0</v>
      </c>
      <c r="AR36" s="253">
        <f>IF(Employee!F$388&gt;A36,0,IF(Employee!F$390&lt;A36,0,IF(Employee!$S$381&lt;=A36,"C",IF(Employee!S$382&lt;=A36,"J",IF(Employee!S$383&lt;=A36,"B","A")))))</f>
        <v>0</v>
      </c>
      <c r="AU36" s="253">
        <f>IF(Employee!F$414&gt;A36,0,IF(Employee!F$416&lt;A36,0,IF(Employee!$S$407&lt;=A36,"C",IF(Employee!S$408&lt;=A36,"J",IF(Employee!S$409&lt;=A36,"B","A")))))</f>
        <v>0</v>
      </c>
      <c r="AX36" s="253">
        <f>IF(Employee!F$440&gt;A36,0,IF(Employee!F$442&lt;A36,0,IF(Employee!$S$433&lt;=A36,"C",IF(Employee!S$434&lt;=A36,"J",IF(Employee!S$435&lt;=A36,"B","A")))))</f>
        <v>0</v>
      </c>
      <c r="BA36" s="253">
        <f>IF(Employee!F$466&gt;A36,0,IF(Employee!F$468&lt;A36,0,IF(Employee!$S$459&lt;=A36,"C",IF(Employee!S$460&lt;=A36,"J",IF(Employee!S$461&lt;=A36,"B","A")))))</f>
        <v>0</v>
      </c>
      <c r="BD36" s="253">
        <f>IF(Employee!F$492&gt;A36,0,IF(Employee!F$494&lt;A36,0,IF(Employee!$S$485&lt;=A36,"C",IF(Employee!S$486&lt;=A36,"J",IF(Employee!S$487&lt;=A36,"B","A")))))</f>
        <v>0</v>
      </c>
      <c r="BG36" s="253">
        <f>IF(Employee!F$518&gt;A36,0,IF(Employee!F$520&lt;A36,0,IF(Employee!$S$511&lt;=A36,"C",IF(Employee!S$512&lt;=A36,"J",IF(Employee!S$513&lt;=A36,"B","A")))))</f>
        <v>0</v>
      </c>
    </row>
    <row r="37" spans="1:59" x14ac:dyDescent="0.2">
      <c r="A37" s="253">
        <f t="shared" si="0"/>
        <v>36</v>
      </c>
      <c r="B37" s="253">
        <f>IF(Employee!F$24&gt;A37,0,IF(Employee!F$26&lt;A37,0,IF(Employee!$S$17&lt;=A37,"C",IF(Employee!S$18&lt;=A37,"J",IF(Employee!S$19&lt;=A37,"B","A")))))</f>
        <v>0</v>
      </c>
      <c r="E37" s="253">
        <f>IF(Employee!F$50&gt;A37,0,IF(Employee!F$52&lt;A37,0,IF(Employee!$S$43&lt;=A37,"C",IF(Employee!S$44&lt;=A37,"J",IF(Employee!S$45&lt;=A37,"B","A")))))</f>
        <v>0</v>
      </c>
      <c r="H37" s="253">
        <f>IF(Employee!F$76&gt;A37,0,IF(Employee!F$78&lt;A37,0,IF(Employee!$S$69&lt;=A37,"C",IF(Employee!S$70&lt;=A37,"J",IF(Employee!S$71&lt;=A37,"B","A")))))</f>
        <v>0</v>
      </c>
      <c r="K37" s="253">
        <f>IF(Employee!F$102&gt;A37,0,IF(Employee!F$104&lt;A37,0,IF(Employee!$S$95&lt;=A37,"C",IF(Employee!S$96&lt;=A37,"J",IF(Employee!S$97&lt;=A37,"B","A")))))</f>
        <v>0</v>
      </c>
      <c r="N37" s="253">
        <f>IF(Employee!F$128&gt;A37,0,IF(Employee!F$130&lt;A37,0,IF(Employee!$S$121&lt;=A37,"C",IF(Employee!S$122&lt;=A37,"J",IF(Employee!S$123&lt;=A37,"B","A")))))</f>
        <v>0</v>
      </c>
      <c r="Q37" s="253">
        <f>IF(Employee!F$154&gt;A37,0,IF(Employee!F$156&lt;A37,0,IF(Employee!$S$147&lt;=A37,"C",IF(Employee!S$148&lt;=A37,"J",IF(Employee!S$149&lt;=A37,"B","A")))))</f>
        <v>0</v>
      </c>
      <c r="T37" s="253">
        <f>IF(Employee!F$180&gt;A37,0,IF(Employee!F$182&lt;A37,0,IF(Employee!$S$173&lt;=A37,"C",IF(Employee!S$174&lt;=A37,"J",IF(Employee!S$175&lt;=A37,"B","A")))))</f>
        <v>0</v>
      </c>
      <c r="W37" s="253">
        <f>IF(Employee!F$206&gt;A37,0,IF(Employee!F$208&lt;A37,0,IF(Employee!$S$199&lt;=A37,"C",IF(Employee!S$200&lt;=A37,"J",IF(Employee!S$201&lt;=A37,"B","A")))))</f>
        <v>0</v>
      </c>
      <c r="Z37" s="253">
        <f>IF(Employee!F$232&gt;A37,0,IF(Employee!F$234&lt;A37,0,IF(Employee!$S$225&lt;=A37,"C",IF(Employee!S$226&lt;=A37,"J",IF(Employee!S$227&lt;=A37,"B","A")))))</f>
        <v>0</v>
      </c>
      <c r="AC37" s="253">
        <f>IF(Employee!F$258&gt;A37,0,IF(Employee!F$260&lt;A37,0,IF(Employee!$S$251&lt;=A37,"C",IF(Employee!S$252&lt;=A37,"J",IF(Employee!S$253&lt;=A37,"B","A")))))</f>
        <v>0</v>
      </c>
      <c r="AF37" s="253">
        <f>IF(Employee!F$284&gt;A37,0,IF(Employee!F$286&lt;A37,0,IF(Employee!$S$277&lt;=A37,"C",IF(Employee!S$278&lt;=A37,"J",IF(Employee!S$279&lt;=A37,"B","A")))))</f>
        <v>0</v>
      </c>
      <c r="AI37" s="253">
        <f>IF(Employee!F$310&gt;A37,0,IF(Employee!F$312&lt;A37,0,IF(Employee!$S$303&lt;=A37,"C",IF(Employee!S$304&lt;=A37,"J",IF(Employee!S$305&lt;=A37,"B","A")))))</f>
        <v>0</v>
      </c>
      <c r="AL37" s="253">
        <f>IF(Employee!F$336&gt;A37,0,IF(Employee!F$338&lt;A37,0,IF(Employee!$S$329&lt;=A37,"C",IF(Employee!S$330&lt;=A37,"J",IF(Employee!S$331&lt;=A37,"B","A")))))</f>
        <v>0</v>
      </c>
      <c r="AO37" s="253">
        <f>IF(Employee!F$362&gt;A37,0,IF(Employee!F$364&lt;A37,0,IF(Employee!$S$355&lt;=A37,"C",IF(Employee!S$356&lt;=A37,"J",IF(Employee!S$357&lt;=A37,"B","A")))))</f>
        <v>0</v>
      </c>
      <c r="AR37" s="253">
        <f>IF(Employee!F$388&gt;A37,0,IF(Employee!F$390&lt;A37,0,IF(Employee!$S$381&lt;=A37,"C",IF(Employee!S$382&lt;=A37,"J",IF(Employee!S$383&lt;=A37,"B","A")))))</f>
        <v>0</v>
      </c>
      <c r="AU37" s="253">
        <f>IF(Employee!F$414&gt;A37,0,IF(Employee!F$416&lt;A37,0,IF(Employee!$S$407&lt;=A37,"C",IF(Employee!S$408&lt;=A37,"J",IF(Employee!S$409&lt;=A37,"B","A")))))</f>
        <v>0</v>
      </c>
      <c r="AX37" s="253">
        <f>IF(Employee!F$440&gt;A37,0,IF(Employee!F$442&lt;A37,0,IF(Employee!$S$433&lt;=A37,"C",IF(Employee!S$434&lt;=A37,"J",IF(Employee!S$435&lt;=A37,"B","A")))))</f>
        <v>0</v>
      </c>
      <c r="BA37" s="253">
        <f>IF(Employee!F$466&gt;A37,0,IF(Employee!F$468&lt;A37,0,IF(Employee!$S$459&lt;=A37,"C",IF(Employee!S$460&lt;=A37,"J",IF(Employee!S$461&lt;=A37,"B","A")))))</f>
        <v>0</v>
      </c>
      <c r="BD37" s="253">
        <f>IF(Employee!F$492&gt;A37,0,IF(Employee!F$494&lt;A37,0,IF(Employee!$S$485&lt;=A37,"C",IF(Employee!S$486&lt;=A37,"J",IF(Employee!S$487&lt;=A37,"B","A")))))</f>
        <v>0</v>
      </c>
      <c r="BG37" s="253">
        <f>IF(Employee!F$518&gt;A37,0,IF(Employee!F$520&lt;A37,0,IF(Employee!$S$511&lt;=A37,"C",IF(Employee!S$512&lt;=A37,"J",IF(Employee!S$513&lt;=A37,"B","A")))))</f>
        <v>0</v>
      </c>
    </row>
    <row r="38" spans="1:59" x14ac:dyDescent="0.2">
      <c r="A38" s="253">
        <f t="shared" si="0"/>
        <v>37</v>
      </c>
      <c r="B38" s="253">
        <f>IF(Employee!F$24&gt;A38,0,IF(Employee!F$26&lt;A38,0,IF(Employee!$S$17&lt;=A38,"C",IF(Employee!S$18&lt;=A38,"J",IF(Employee!S$19&lt;=A38,"B","A")))))</f>
        <v>0</v>
      </c>
      <c r="E38" s="253">
        <f>IF(Employee!F$50&gt;A38,0,IF(Employee!F$52&lt;A38,0,IF(Employee!$S$43&lt;=A38,"C",IF(Employee!S$44&lt;=A38,"J",IF(Employee!S$45&lt;=A38,"B","A")))))</f>
        <v>0</v>
      </c>
      <c r="H38" s="253">
        <f>IF(Employee!F$76&gt;A38,0,IF(Employee!F$78&lt;A38,0,IF(Employee!$S$69&lt;=A38,"C",IF(Employee!S$70&lt;=A38,"J",IF(Employee!S$71&lt;=A38,"B","A")))))</f>
        <v>0</v>
      </c>
      <c r="K38" s="253">
        <f>IF(Employee!F$102&gt;A38,0,IF(Employee!F$104&lt;A38,0,IF(Employee!$S$95&lt;=A38,"C",IF(Employee!S$96&lt;=A38,"J",IF(Employee!S$97&lt;=A38,"B","A")))))</f>
        <v>0</v>
      </c>
      <c r="N38" s="253">
        <f>IF(Employee!F$128&gt;A38,0,IF(Employee!F$130&lt;A38,0,IF(Employee!$S$121&lt;=A38,"C",IF(Employee!S$122&lt;=A38,"J",IF(Employee!S$123&lt;=A38,"B","A")))))</f>
        <v>0</v>
      </c>
      <c r="Q38" s="253">
        <f>IF(Employee!F$154&gt;A38,0,IF(Employee!F$156&lt;A38,0,IF(Employee!$S$147&lt;=A38,"C",IF(Employee!S$148&lt;=A38,"J",IF(Employee!S$149&lt;=A38,"B","A")))))</f>
        <v>0</v>
      </c>
      <c r="T38" s="253">
        <f>IF(Employee!F$180&gt;A38,0,IF(Employee!F$182&lt;A38,0,IF(Employee!$S$173&lt;=A38,"C",IF(Employee!S$174&lt;=A38,"J",IF(Employee!S$175&lt;=A38,"B","A")))))</f>
        <v>0</v>
      </c>
      <c r="W38" s="253">
        <f>IF(Employee!F$206&gt;A38,0,IF(Employee!F$208&lt;A38,0,IF(Employee!$S$199&lt;=A38,"C",IF(Employee!S$200&lt;=A38,"J",IF(Employee!S$201&lt;=A38,"B","A")))))</f>
        <v>0</v>
      </c>
      <c r="Z38" s="253">
        <f>IF(Employee!F$232&gt;A38,0,IF(Employee!F$234&lt;A38,0,IF(Employee!$S$225&lt;=A38,"C",IF(Employee!S$226&lt;=A38,"J",IF(Employee!S$227&lt;=A38,"B","A")))))</f>
        <v>0</v>
      </c>
      <c r="AC38" s="253">
        <f>IF(Employee!F$258&gt;A38,0,IF(Employee!F$260&lt;A38,0,IF(Employee!$S$251&lt;=A38,"C",IF(Employee!S$252&lt;=A38,"J",IF(Employee!S$253&lt;=A38,"B","A")))))</f>
        <v>0</v>
      </c>
      <c r="AF38" s="253">
        <f>IF(Employee!F$284&gt;A38,0,IF(Employee!F$286&lt;A38,0,IF(Employee!$S$277&lt;=A38,"C",IF(Employee!S$278&lt;=A38,"J",IF(Employee!S$279&lt;=A38,"B","A")))))</f>
        <v>0</v>
      </c>
      <c r="AI38" s="253">
        <f>IF(Employee!F$310&gt;A38,0,IF(Employee!F$312&lt;A38,0,IF(Employee!$S$303&lt;=A38,"C",IF(Employee!S$304&lt;=A38,"J",IF(Employee!S$305&lt;=A38,"B","A")))))</f>
        <v>0</v>
      </c>
      <c r="AL38" s="253">
        <f>IF(Employee!F$336&gt;A38,0,IF(Employee!F$338&lt;A38,0,IF(Employee!$S$329&lt;=A38,"C",IF(Employee!S$330&lt;=A38,"J",IF(Employee!S$331&lt;=A38,"B","A")))))</f>
        <v>0</v>
      </c>
      <c r="AO38" s="253">
        <f>IF(Employee!F$362&gt;A38,0,IF(Employee!F$364&lt;A38,0,IF(Employee!$S$355&lt;=A38,"C",IF(Employee!S$356&lt;=A38,"J",IF(Employee!S$357&lt;=A38,"B","A")))))</f>
        <v>0</v>
      </c>
      <c r="AR38" s="253">
        <f>IF(Employee!F$388&gt;A38,0,IF(Employee!F$390&lt;A38,0,IF(Employee!$S$381&lt;=A38,"C",IF(Employee!S$382&lt;=A38,"J",IF(Employee!S$383&lt;=A38,"B","A")))))</f>
        <v>0</v>
      </c>
      <c r="AU38" s="253">
        <f>IF(Employee!F$414&gt;A38,0,IF(Employee!F$416&lt;A38,0,IF(Employee!$S$407&lt;=A38,"C",IF(Employee!S$408&lt;=A38,"J",IF(Employee!S$409&lt;=A38,"B","A")))))</f>
        <v>0</v>
      </c>
      <c r="AX38" s="253">
        <f>IF(Employee!F$440&gt;A38,0,IF(Employee!F$442&lt;A38,0,IF(Employee!$S$433&lt;=A38,"C",IF(Employee!S$434&lt;=A38,"J",IF(Employee!S$435&lt;=A38,"B","A")))))</f>
        <v>0</v>
      </c>
      <c r="BA38" s="253">
        <f>IF(Employee!F$466&gt;A38,0,IF(Employee!F$468&lt;A38,0,IF(Employee!$S$459&lt;=A38,"C",IF(Employee!S$460&lt;=A38,"J",IF(Employee!S$461&lt;=A38,"B","A")))))</f>
        <v>0</v>
      </c>
      <c r="BD38" s="253">
        <f>IF(Employee!F$492&gt;A38,0,IF(Employee!F$494&lt;A38,0,IF(Employee!$S$485&lt;=A38,"C",IF(Employee!S$486&lt;=A38,"J",IF(Employee!S$487&lt;=A38,"B","A")))))</f>
        <v>0</v>
      </c>
      <c r="BG38" s="253">
        <f>IF(Employee!F$518&gt;A38,0,IF(Employee!F$520&lt;A38,0,IF(Employee!$S$511&lt;=A38,"C",IF(Employee!S$512&lt;=A38,"J",IF(Employee!S$513&lt;=A38,"B","A")))))</f>
        <v>0</v>
      </c>
    </row>
    <row r="39" spans="1:59" x14ac:dyDescent="0.2">
      <c r="A39" s="253">
        <f t="shared" si="0"/>
        <v>38</v>
      </c>
      <c r="B39" s="253">
        <f>IF(Employee!F$24&gt;A39,0,IF(Employee!F$26&lt;A39,0,IF(Employee!$S$17&lt;=A39,"C",IF(Employee!S$18&lt;=A39,"J",IF(Employee!S$19&lt;=A39,"B","A")))))</f>
        <v>0</v>
      </c>
      <c r="E39" s="253">
        <f>IF(Employee!F$50&gt;A39,0,IF(Employee!F$52&lt;A39,0,IF(Employee!$S$43&lt;=A39,"C",IF(Employee!S$44&lt;=A39,"J",IF(Employee!S$45&lt;=A39,"B","A")))))</f>
        <v>0</v>
      </c>
      <c r="H39" s="253">
        <f>IF(Employee!F$76&gt;A39,0,IF(Employee!F$78&lt;A39,0,IF(Employee!$S$69&lt;=A39,"C",IF(Employee!S$70&lt;=A39,"J",IF(Employee!S$71&lt;=A39,"B","A")))))</f>
        <v>0</v>
      </c>
      <c r="K39" s="253">
        <f>IF(Employee!F$102&gt;A39,0,IF(Employee!F$104&lt;A39,0,IF(Employee!$S$95&lt;=A39,"C",IF(Employee!S$96&lt;=A39,"J",IF(Employee!S$97&lt;=A39,"B","A")))))</f>
        <v>0</v>
      </c>
      <c r="N39" s="253">
        <f>IF(Employee!F$128&gt;A39,0,IF(Employee!F$130&lt;A39,0,IF(Employee!$S$121&lt;=A39,"C",IF(Employee!S$122&lt;=A39,"J",IF(Employee!S$123&lt;=A39,"B","A")))))</f>
        <v>0</v>
      </c>
      <c r="Q39" s="253">
        <f>IF(Employee!F$154&gt;A39,0,IF(Employee!F$156&lt;A39,0,IF(Employee!$S$147&lt;=A39,"C",IF(Employee!S$148&lt;=A39,"J",IF(Employee!S$149&lt;=A39,"B","A")))))</f>
        <v>0</v>
      </c>
      <c r="T39" s="253">
        <f>IF(Employee!F$180&gt;A39,0,IF(Employee!F$182&lt;A39,0,IF(Employee!$S$173&lt;=A39,"C",IF(Employee!S$174&lt;=A39,"J",IF(Employee!S$175&lt;=A39,"B","A")))))</f>
        <v>0</v>
      </c>
      <c r="W39" s="253">
        <f>IF(Employee!F$206&gt;A39,0,IF(Employee!F$208&lt;A39,0,IF(Employee!$S$199&lt;=A39,"C",IF(Employee!S$200&lt;=A39,"J",IF(Employee!S$201&lt;=A39,"B","A")))))</f>
        <v>0</v>
      </c>
      <c r="Z39" s="253">
        <f>IF(Employee!F$232&gt;A39,0,IF(Employee!F$234&lt;A39,0,IF(Employee!$S$225&lt;=A39,"C",IF(Employee!S$226&lt;=A39,"J",IF(Employee!S$227&lt;=A39,"B","A")))))</f>
        <v>0</v>
      </c>
      <c r="AC39" s="253">
        <f>IF(Employee!F$258&gt;A39,0,IF(Employee!F$260&lt;A39,0,IF(Employee!$S$251&lt;=A39,"C",IF(Employee!S$252&lt;=A39,"J",IF(Employee!S$253&lt;=A39,"B","A")))))</f>
        <v>0</v>
      </c>
      <c r="AF39" s="253">
        <f>IF(Employee!F$284&gt;A39,0,IF(Employee!F$286&lt;A39,0,IF(Employee!$S$277&lt;=A39,"C",IF(Employee!S$278&lt;=A39,"J",IF(Employee!S$279&lt;=A39,"B","A")))))</f>
        <v>0</v>
      </c>
      <c r="AI39" s="253">
        <f>IF(Employee!F$310&gt;A39,0,IF(Employee!F$312&lt;A39,0,IF(Employee!$S$303&lt;=A39,"C",IF(Employee!S$304&lt;=A39,"J",IF(Employee!S$305&lt;=A39,"B","A")))))</f>
        <v>0</v>
      </c>
      <c r="AL39" s="253">
        <f>IF(Employee!F$336&gt;A39,0,IF(Employee!F$338&lt;A39,0,IF(Employee!$S$329&lt;=A39,"C",IF(Employee!S$330&lt;=A39,"J",IF(Employee!S$331&lt;=A39,"B","A")))))</f>
        <v>0</v>
      </c>
      <c r="AO39" s="253">
        <f>IF(Employee!F$362&gt;A39,0,IF(Employee!F$364&lt;A39,0,IF(Employee!$S$355&lt;=A39,"C",IF(Employee!S$356&lt;=A39,"J",IF(Employee!S$357&lt;=A39,"B","A")))))</f>
        <v>0</v>
      </c>
      <c r="AR39" s="253">
        <f>IF(Employee!F$388&gt;A39,0,IF(Employee!F$390&lt;A39,0,IF(Employee!$S$381&lt;=A39,"C",IF(Employee!S$382&lt;=A39,"J",IF(Employee!S$383&lt;=A39,"B","A")))))</f>
        <v>0</v>
      </c>
      <c r="AU39" s="253">
        <f>IF(Employee!F$414&gt;A39,0,IF(Employee!F$416&lt;A39,0,IF(Employee!$S$407&lt;=A39,"C",IF(Employee!S$408&lt;=A39,"J",IF(Employee!S$409&lt;=A39,"B","A")))))</f>
        <v>0</v>
      </c>
      <c r="AX39" s="253">
        <f>IF(Employee!F$440&gt;A39,0,IF(Employee!F$442&lt;A39,0,IF(Employee!$S$433&lt;=A39,"C",IF(Employee!S$434&lt;=A39,"J",IF(Employee!S$435&lt;=A39,"B","A")))))</f>
        <v>0</v>
      </c>
      <c r="BA39" s="253">
        <f>IF(Employee!F$466&gt;A39,0,IF(Employee!F$468&lt;A39,0,IF(Employee!$S$459&lt;=A39,"C",IF(Employee!S$460&lt;=A39,"J",IF(Employee!S$461&lt;=A39,"B","A")))))</f>
        <v>0</v>
      </c>
      <c r="BD39" s="253">
        <f>IF(Employee!F$492&gt;A39,0,IF(Employee!F$494&lt;A39,0,IF(Employee!$S$485&lt;=A39,"C",IF(Employee!S$486&lt;=A39,"J",IF(Employee!S$487&lt;=A39,"B","A")))))</f>
        <v>0</v>
      </c>
      <c r="BG39" s="253">
        <f>IF(Employee!F$518&gt;A39,0,IF(Employee!F$520&lt;A39,0,IF(Employee!$S$511&lt;=A39,"C",IF(Employee!S$512&lt;=A39,"J",IF(Employee!S$513&lt;=A39,"B","A")))))</f>
        <v>0</v>
      </c>
    </row>
    <row r="40" spans="1:59" x14ac:dyDescent="0.2">
      <c r="A40" s="253">
        <f t="shared" si="0"/>
        <v>39</v>
      </c>
      <c r="B40" s="253">
        <f>IF(Employee!F$24&gt;A40,0,IF(Employee!F$26&lt;A40,0,IF(Employee!$S$17&lt;=A40,"C",IF(Employee!S$18&lt;=A40,"J",IF(Employee!S$19&lt;=A40,"B","A")))))</f>
        <v>0</v>
      </c>
      <c r="E40" s="253">
        <f>IF(Employee!F$50&gt;A40,0,IF(Employee!F$52&lt;A40,0,IF(Employee!$S$43&lt;=A40,"C",IF(Employee!S$44&lt;=A40,"J",IF(Employee!S$45&lt;=A40,"B","A")))))</f>
        <v>0</v>
      </c>
      <c r="H40" s="253">
        <f>IF(Employee!F$76&gt;A40,0,IF(Employee!F$78&lt;A40,0,IF(Employee!$S$69&lt;=A40,"C",IF(Employee!S$70&lt;=A40,"J",IF(Employee!S$71&lt;=A40,"B","A")))))</f>
        <v>0</v>
      </c>
      <c r="K40" s="253">
        <f>IF(Employee!F$102&gt;A40,0,IF(Employee!F$104&lt;A40,0,IF(Employee!$S$95&lt;=A40,"C",IF(Employee!S$96&lt;=A40,"J",IF(Employee!S$97&lt;=A40,"B","A")))))</f>
        <v>0</v>
      </c>
      <c r="N40" s="253">
        <f>IF(Employee!F$128&gt;A40,0,IF(Employee!F$130&lt;A40,0,IF(Employee!$S$121&lt;=A40,"C",IF(Employee!S$122&lt;=A40,"J",IF(Employee!S$123&lt;=A40,"B","A")))))</f>
        <v>0</v>
      </c>
      <c r="Q40" s="253">
        <f>IF(Employee!F$154&gt;A40,0,IF(Employee!F$156&lt;A40,0,IF(Employee!$S$147&lt;=A40,"C",IF(Employee!S$148&lt;=A40,"J",IF(Employee!S$149&lt;=A40,"B","A")))))</f>
        <v>0</v>
      </c>
      <c r="T40" s="253">
        <f>IF(Employee!F$180&gt;A40,0,IF(Employee!F$182&lt;A40,0,IF(Employee!$S$173&lt;=A40,"C",IF(Employee!S$174&lt;=A40,"J",IF(Employee!S$175&lt;=A40,"B","A")))))</f>
        <v>0</v>
      </c>
      <c r="W40" s="253">
        <f>IF(Employee!F$206&gt;A40,0,IF(Employee!F$208&lt;A40,0,IF(Employee!$S$199&lt;=A40,"C",IF(Employee!S$200&lt;=A40,"J",IF(Employee!S$201&lt;=A40,"B","A")))))</f>
        <v>0</v>
      </c>
      <c r="Z40" s="253">
        <f>IF(Employee!F$232&gt;A40,0,IF(Employee!F$234&lt;A40,0,IF(Employee!$S$225&lt;=A40,"C",IF(Employee!S$226&lt;=A40,"J",IF(Employee!S$227&lt;=A40,"B","A")))))</f>
        <v>0</v>
      </c>
      <c r="AC40" s="253">
        <f>IF(Employee!F$258&gt;A40,0,IF(Employee!F$260&lt;A40,0,IF(Employee!$S$251&lt;=A40,"C",IF(Employee!S$252&lt;=A40,"J",IF(Employee!S$253&lt;=A40,"B","A")))))</f>
        <v>0</v>
      </c>
      <c r="AF40" s="253">
        <f>IF(Employee!F$284&gt;A40,0,IF(Employee!F$286&lt;A40,0,IF(Employee!$S$277&lt;=A40,"C",IF(Employee!S$278&lt;=A40,"J",IF(Employee!S$279&lt;=A40,"B","A")))))</f>
        <v>0</v>
      </c>
      <c r="AI40" s="253">
        <f>IF(Employee!F$310&gt;A40,0,IF(Employee!F$312&lt;A40,0,IF(Employee!$S$303&lt;=A40,"C",IF(Employee!S$304&lt;=A40,"J",IF(Employee!S$305&lt;=A40,"B","A")))))</f>
        <v>0</v>
      </c>
      <c r="AL40" s="253">
        <f>IF(Employee!F$336&gt;A40,0,IF(Employee!F$338&lt;A40,0,IF(Employee!$S$329&lt;=A40,"C",IF(Employee!S$330&lt;=A40,"J",IF(Employee!S$331&lt;=A40,"B","A")))))</f>
        <v>0</v>
      </c>
      <c r="AO40" s="253">
        <f>IF(Employee!F$362&gt;A40,0,IF(Employee!F$364&lt;A40,0,IF(Employee!$S$355&lt;=A40,"C",IF(Employee!S$356&lt;=A40,"J",IF(Employee!S$357&lt;=A40,"B","A")))))</f>
        <v>0</v>
      </c>
      <c r="AR40" s="253">
        <f>IF(Employee!F$388&gt;A40,0,IF(Employee!F$390&lt;A40,0,IF(Employee!$S$381&lt;=A40,"C",IF(Employee!S$382&lt;=A40,"J",IF(Employee!S$383&lt;=A40,"B","A")))))</f>
        <v>0</v>
      </c>
      <c r="AU40" s="253">
        <f>IF(Employee!F$414&gt;A40,0,IF(Employee!F$416&lt;A40,0,IF(Employee!$S$407&lt;=A40,"C",IF(Employee!S$408&lt;=A40,"J",IF(Employee!S$409&lt;=A40,"B","A")))))</f>
        <v>0</v>
      </c>
      <c r="AX40" s="253">
        <f>IF(Employee!F$440&gt;A40,0,IF(Employee!F$442&lt;A40,0,IF(Employee!$S$433&lt;=A40,"C",IF(Employee!S$434&lt;=A40,"J",IF(Employee!S$435&lt;=A40,"B","A")))))</f>
        <v>0</v>
      </c>
      <c r="BA40" s="253">
        <f>IF(Employee!F$466&gt;A40,0,IF(Employee!F$468&lt;A40,0,IF(Employee!$S$459&lt;=A40,"C",IF(Employee!S$460&lt;=A40,"J",IF(Employee!S$461&lt;=A40,"B","A")))))</f>
        <v>0</v>
      </c>
      <c r="BD40" s="253">
        <f>IF(Employee!F$492&gt;A40,0,IF(Employee!F$494&lt;A40,0,IF(Employee!$S$485&lt;=A40,"C",IF(Employee!S$486&lt;=A40,"J",IF(Employee!S$487&lt;=A40,"B","A")))))</f>
        <v>0</v>
      </c>
      <c r="BG40" s="253">
        <f>IF(Employee!F$518&gt;A40,0,IF(Employee!F$520&lt;A40,0,IF(Employee!$S$511&lt;=A40,"C",IF(Employee!S$512&lt;=A40,"J",IF(Employee!S$513&lt;=A40,"B","A")))))</f>
        <v>0</v>
      </c>
    </row>
    <row r="41" spans="1:59" x14ac:dyDescent="0.2">
      <c r="A41" s="253">
        <f t="shared" si="0"/>
        <v>40</v>
      </c>
      <c r="B41" s="253">
        <f>IF(Employee!F$24&gt;A41,0,IF(Employee!F$26&lt;A41,0,IF(Employee!$S$17&lt;=A41,"C",IF(Employee!S$18&lt;=A41,"J",IF(Employee!S$19&lt;=A41,"B","A")))))</f>
        <v>0</v>
      </c>
      <c r="E41" s="253">
        <f>IF(Employee!F$50&gt;A41,0,IF(Employee!F$52&lt;A41,0,IF(Employee!$S$43&lt;=A41,"C",IF(Employee!S$44&lt;=A41,"J",IF(Employee!S$45&lt;=A41,"B","A")))))</f>
        <v>0</v>
      </c>
      <c r="H41" s="253">
        <f>IF(Employee!F$76&gt;A41,0,IF(Employee!F$78&lt;A41,0,IF(Employee!$S$69&lt;=A41,"C",IF(Employee!S$70&lt;=A41,"J",IF(Employee!S$71&lt;=A41,"B","A")))))</f>
        <v>0</v>
      </c>
      <c r="K41" s="253">
        <f>IF(Employee!F$102&gt;A41,0,IF(Employee!F$104&lt;A41,0,IF(Employee!$S$95&lt;=A41,"C",IF(Employee!S$96&lt;=A41,"J",IF(Employee!S$97&lt;=A41,"B","A")))))</f>
        <v>0</v>
      </c>
      <c r="N41" s="253">
        <f>IF(Employee!F$128&gt;A41,0,IF(Employee!F$130&lt;A41,0,IF(Employee!$S$121&lt;=A41,"C",IF(Employee!S$122&lt;=A41,"J",IF(Employee!S$123&lt;=A41,"B","A")))))</f>
        <v>0</v>
      </c>
      <c r="Q41" s="253">
        <f>IF(Employee!F$154&gt;A41,0,IF(Employee!F$156&lt;A41,0,IF(Employee!$S$147&lt;=A41,"C",IF(Employee!S$148&lt;=A41,"J",IF(Employee!S$149&lt;=A41,"B","A")))))</f>
        <v>0</v>
      </c>
      <c r="T41" s="253">
        <f>IF(Employee!F$180&gt;A41,0,IF(Employee!F$182&lt;A41,0,IF(Employee!$S$173&lt;=A41,"C",IF(Employee!S$174&lt;=A41,"J",IF(Employee!S$175&lt;=A41,"B","A")))))</f>
        <v>0</v>
      </c>
      <c r="W41" s="253">
        <f>IF(Employee!F$206&gt;A41,0,IF(Employee!F$208&lt;A41,0,IF(Employee!$S$199&lt;=A41,"C",IF(Employee!S$200&lt;=A41,"J",IF(Employee!S$201&lt;=A41,"B","A")))))</f>
        <v>0</v>
      </c>
      <c r="Z41" s="253">
        <f>IF(Employee!F$232&gt;A41,0,IF(Employee!F$234&lt;A41,0,IF(Employee!$S$225&lt;=A41,"C",IF(Employee!S$226&lt;=A41,"J",IF(Employee!S$227&lt;=A41,"B","A")))))</f>
        <v>0</v>
      </c>
      <c r="AC41" s="253">
        <f>IF(Employee!F$258&gt;A41,0,IF(Employee!F$260&lt;A41,0,IF(Employee!$S$251&lt;=A41,"C",IF(Employee!S$252&lt;=A41,"J",IF(Employee!S$253&lt;=A41,"B","A")))))</f>
        <v>0</v>
      </c>
      <c r="AF41" s="253">
        <f>IF(Employee!F$284&gt;A41,0,IF(Employee!F$286&lt;A41,0,IF(Employee!$S$277&lt;=A41,"C",IF(Employee!S$278&lt;=A41,"J",IF(Employee!S$279&lt;=A41,"B","A")))))</f>
        <v>0</v>
      </c>
      <c r="AI41" s="253">
        <f>IF(Employee!F$310&gt;A41,0,IF(Employee!F$312&lt;A41,0,IF(Employee!$S$303&lt;=A41,"C",IF(Employee!S$304&lt;=A41,"J",IF(Employee!S$305&lt;=A41,"B","A")))))</f>
        <v>0</v>
      </c>
      <c r="AL41" s="253">
        <f>IF(Employee!F$336&gt;A41,0,IF(Employee!F$338&lt;A41,0,IF(Employee!$S$329&lt;=A41,"C",IF(Employee!S$330&lt;=A41,"J",IF(Employee!S$331&lt;=A41,"B","A")))))</f>
        <v>0</v>
      </c>
      <c r="AO41" s="253">
        <f>IF(Employee!F$362&gt;A41,0,IF(Employee!F$364&lt;A41,0,IF(Employee!$S$355&lt;=A41,"C",IF(Employee!S$356&lt;=A41,"J",IF(Employee!S$357&lt;=A41,"B","A")))))</f>
        <v>0</v>
      </c>
      <c r="AR41" s="253">
        <f>IF(Employee!F$388&gt;A41,0,IF(Employee!F$390&lt;A41,0,IF(Employee!$S$381&lt;=A41,"C",IF(Employee!S$382&lt;=A41,"J",IF(Employee!S$383&lt;=A41,"B","A")))))</f>
        <v>0</v>
      </c>
      <c r="AU41" s="253">
        <f>IF(Employee!F$414&gt;A41,0,IF(Employee!F$416&lt;A41,0,IF(Employee!$S$407&lt;=A41,"C",IF(Employee!S$408&lt;=A41,"J",IF(Employee!S$409&lt;=A41,"B","A")))))</f>
        <v>0</v>
      </c>
      <c r="AX41" s="253">
        <f>IF(Employee!F$440&gt;A41,0,IF(Employee!F$442&lt;A41,0,IF(Employee!$S$433&lt;=A41,"C",IF(Employee!S$434&lt;=A41,"J",IF(Employee!S$435&lt;=A41,"B","A")))))</f>
        <v>0</v>
      </c>
      <c r="BA41" s="253">
        <f>IF(Employee!F$466&gt;A41,0,IF(Employee!F$468&lt;A41,0,IF(Employee!$S$459&lt;=A41,"C",IF(Employee!S$460&lt;=A41,"J",IF(Employee!S$461&lt;=A41,"B","A")))))</f>
        <v>0</v>
      </c>
      <c r="BD41" s="253">
        <f>IF(Employee!F$492&gt;A41,0,IF(Employee!F$494&lt;A41,0,IF(Employee!$S$485&lt;=A41,"C",IF(Employee!S$486&lt;=A41,"J",IF(Employee!S$487&lt;=A41,"B","A")))))</f>
        <v>0</v>
      </c>
      <c r="BG41" s="253">
        <f>IF(Employee!F$518&gt;A41,0,IF(Employee!F$520&lt;A41,0,IF(Employee!$S$511&lt;=A41,"C",IF(Employee!S$512&lt;=A41,"J",IF(Employee!S$513&lt;=A41,"B","A")))))</f>
        <v>0</v>
      </c>
    </row>
    <row r="42" spans="1:59" x14ac:dyDescent="0.2">
      <c r="A42" s="253">
        <f t="shared" si="0"/>
        <v>41</v>
      </c>
      <c r="B42" s="253">
        <f>IF(Employee!F$24&gt;A42,0,IF(Employee!F$26&lt;A42,0,IF(Employee!$S$17&lt;=A42,"C",IF(Employee!S$18&lt;=A42,"J",IF(Employee!S$19&lt;=A42,"B","A")))))</f>
        <v>0</v>
      </c>
      <c r="E42" s="253">
        <f>IF(Employee!F$50&gt;A42,0,IF(Employee!F$52&lt;A42,0,IF(Employee!$S$43&lt;=A42,"C",IF(Employee!S$44&lt;=A42,"J",IF(Employee!S$45&lt;=A42,"B","A")))))</f>
        <v>0</v>
      </c>
      <c r="H42" s="253">
        <f>IF(Employee!F$76&gt;A42,0,IF(Employee!F$78&lt;A42,0,IF(Employee!$S$69&lt;=A42,"C",IF(Employee!S$70&lt;=A42,"J",IF(Employee!S$71&lt;=A42,"B","A")))))</f>
        <v>0</v>
      </c>
      <c r="K42" s="253">
        <f>IF(Employee!F$102&gt;A42,0,IF(Employee!F$104&lt;A42,0,IF(Employee!$S$95&lt;=A42,"C",IF(Employee!S$96&lt;=A42,"J",IF(Employee!S$97&lt;=A42,"B","A")))))</f>
        <v>0</v>
      </c>
      <c r="N42" s="253">
        <f>IF(Employee!F$128&gt;A42,0,IF(Employee!F$130&lt;A42,0,IF(Employee!$S$121&lt;=A42,"C",IF(Employee!S$122&lt;=A42,"J",IF(Employee!S$123&lt;=A42,"B","A")))))</f>
        <v>0</v>
      </c>
      <c r="Q42" s="253">
        <f>IF(Employee!F$154&gt;A42,0,IF(Employee!F$156&lt;A42,0,IF(Employee!$S$147&lt;=A42,"C",IF(Employee!S$148&lt;=A42,"J",IF(Employee!S$149&lt;=A42,"B","A")))))</f>
        <v>0</v>
      </c>
      <c r="T42" s="253">
        <f>IF(Employee!F$180&gt;A42,0,IF(Employee!F$182&lt;A42,0,IF(Employee!$S$173&lt;=A42,"C",IF(Employee!S$174&lt;=A42,"J",IF(Employee!S$175&lt;=A42,"B","A")))))</f>
        <v>0</v>
      </c>
      <c r="W42" s="253">
        <f>IF(Employee!F$206&gt;A42,0,IF(Employee!F$208&lt;A42,0,IF(Employee!$S$199&lt;=A42,"C",IF(Employee!S$200&lt;=A42,"J",IF(Employee!S$201&lt;=A42,"B","A")))))</f>
        <v>0</v>
      </c>
      <c r="Z42" s="253">
        <f>IF(Employee!F$232&gt;A42,0,IF(Employee!F$234&lt;A42,0,IF(Employee!$S$225&lt;=A42,"C",IF(Employee!S$226&lt;=A42,"J",IF(Employee!S$227&lt;=A42,"B","A")))))</f>
        <v>0</v>
      </c>
      <c r="AC42" s="253">
        <f>IF(Employee!F$258&gt;A42,0,IF(Employee!F$260&lt;A42,0,IF(Employee!$S$251&lt;=A42,"C",IF(Employee!S$252&lt;=A42,"J",IF(Employee!S$253&lt;=A42,"B","A")))))</f>
        <v>0</v>
      </c>
      <c r="AF42" s="253">
        <f>IF(Employee!F$284&gt;A42,0,IF(Employee!F$286&lt;A42,0,IF(Employee!$S$277&lt;=A42,"C",IF(Employee!S$278&lt;=A42,"J",IF(Employee!S$279&lt;=A42,"B","A")))))</f>
        <v>0</v>
      </c>
      <c r="AI42" s="253">
        <f>IF(Employee!F$310&gt;A42,0,IF(Employee!F$312&lt;A42,0,IF(Employee!$S$303&lt;=A42,"C",IF(Employee!S$304&lt;=A42,"J",IF(Employee!S$305&lt;=A42,"B","A")))))</f>
        <v>0</v>
      </c>
      <c r="AL42" s="253">
        <f>IF(Employee!F$336&gt;A42,0,IF(Employee!F$338&lt;A42,0,IF(Employee!$S$329&lt;=A42,"C",IF(Employee!S$330&lt;=A42,"J",IF(Employee!S$331&lt;=A42,"B","A")))))</f>
        <v>0</v>
      </c>
      <c r="AO42" s="253">
        <f>IF(Employee!F$362&gt;A42,0,IF(Employee!F$364&lt;A42,0,IF(Employee!$S$355&lt;=A42,"C",IF(Employee!S$356&lt;=A42,"J",IF(Employee!S$357&lt;=A42,"B","A")))))</f>
        <v>0</v>
      </c>
      <c r="AR42" s="253">
        <f>IF(Employee!F$388&gt;A42,0,IF(Employee!F$390&lt;A42,0,IF(Employee!$S$381&lt;=A42,"C",IF(Employee!S$382&lt;=A42,"J",IF(Employee!S$383&lt;=A42,"B","A")))))</f>
        <v>0</v>
      </c>
      <c r="AU42" s="253">
        <f>IF(Employee!F$414&gt;A42,0,IF(Employee!F$416&lt;A42,0,IF(Employee!$S$407&lt;=A42,"C",IF(Employee!S$408&lt;=A42,"J",IF(Employee!S$409&lt;=A42,"B","A")))))</f>
        <v>0</v>
      </c>
      <c r="AX42" s="253">
        <f>IF(Employee!F$440&gt;A42,0,IF(Employee!F$442&lt;A42,0,IF(Employee!$S$433&lt;=A42,"C",IF(Employee!S$434&lt;=A42,"J",IF(Employee!S$435&lt;=A42,"B","A")))))</f>
        <v>0</v>
      </c>
      <c r="BA42" s="253">
        <f>IF(Employee!F$466&gt;A42,0,IF(Employee!F$468&lt;A42,0,IF(Employee!$S$459&lt;=A42,"C",IF(Employee!S$460&lt;=A42,"J",IF(Employee!S$461&lt;=A42,"B","A")))))</f>
        <v>0</v>
      </c>
      <c r="BD42" s="253">
        <f>IF(Employee!F$492&gt;A42,0,IF(Employee!F$494&lt;A42,0,IF(Employee!$S$485&lt;=A42,"C",IF(Employee!S$486&lt;=A42,"J",IF(Employee!S$487&lt;=A42,"B","A")))))</f>
        <v>0</v>
      </c>
      <c r="BG42" s="253">
        <f>IF(Employee!F$518&gt;A42,0,IF(Employee!F$520&lt;A42,0,IF(Employee!$S$511&lt;=A42,"C",IF(Employee!S$512&lt;=A42,"J",IF(Employee!S$513&lt;=A42,"B","A")))))</f>
        <v>0</v>
      </c>
    </row>
    <row r="43" spans="1:59" x14ac:dyDescent="0.2">
      <c r="A43" s="253">
        <f t="shared" si="0"/>
        <v>42</v>
      </c>
      <c r="B43" s="253">
        <f>IF(Employee!F$24&gt;A43,0,IF(Employee!F$26&lt;A43,0,IF(Employee!$S$17&lt;=A43,"C",IF(Employee!S$18&lt;=A43,"J",IF(Employee!S$19&lt;=A43,"B","A")))))</f>
        <v>0</v>
      </c>
      <c r="E43" s="253">
        <f>IF(Employee!F$50&gt;A43,0,IF(Employee!F$52&lt;A43,0,IF(Employee!$S$43&lt;=A43,"C",IF(Employee!S$44&lt;=A43,"J",IF(Employee!S$45&lt;=A43,"B","A")))))</f>
        <v>0</v>
      </c>
      <c r="H43" s="253">
        <f>IF(Employee!F$76&gt;A43,0,IF(Employee!F$78&lt;A43,0,IF(Employee!$S$69&lt;=A43,"C",IF(Employee!S$70&lt;=A43,"J",IF(Employee!S$71&lt;=A43,"B","A")))))</f>
        <v>0</v>
      </c>
      <c r="K43" s="253">
        <f>IF(Employee!F$102&gt;A43,0,IF(Employee!F$104&lt;A43,0,IF(Employee!$S$95&lt;=A43,"C",IF(Employee!S$96&lt;=A43,"J",IF(Employee!S$97&lt;=A43,"B","A")))))</f>
        <v>0</v>
      </c>
      <c r="N43" s="253">
        <f>IF(Employee!F$128&gt;A43,0,IF(Employee!F$130&lt;A43,0,IF(Employee!$S$121&lt;=A43,"C",IF(Employee!S$122&lt;=A43,"J",IF(Employee!S$123&lt;=A43,"B","A")))))</f>
        <v>0</v>
      </c>
      <c r="Q43" s="253">
        <f>IF(Employee!F$154&gt;A43,0,IF(Employee!F$156&lt;A43,0,IF(Employee!$S$147&lt;=A43,"C",IF(Employee!S$148&lt;=A43,"J",IF(Employee!S$149&lt;=A43,"B","A")))))</f>
        <v>0</v>
      </c>
      <c r="T43" s="253">
        <f>IF(Employee!F$180&gt;A43,0,IF(Employee!F$182&lt;A43,0,IF(Employee!$S$173&lt;=A43,"C",IF(Employee!S$174&lt;=A43,"J",IF(Employee!S$175&lt;=A43,"B","A")))))</f>
        <v>0</v>
      </c>
      <c r="W43" s="253">
        <f>IF(Employee!F$206&gt;A43,0,IF(Employee!F$208&lt;A43,0,IF(Employee!$S$199&lt;=A43,"C",IF(Employee!S$200&lt;=A43,"J",IF(Employee!S$201&lt;=A43,"B","A")))))</f>
        <v>0</v>
      </c>
      <c r="Z43" s="253">
        <f>IF(Employee!F$232&gt;A43,0,IF(Employee!F$234&lt;A43,0,IF(Employee!$S$225&lt;=A43,"C",IF(Employee!S$226&lt;=A43,"J",IF(Employee!S$227&lt;=A43,"B","A")))))</f>
        <v>0</v>
      </c>
      <c r="AC43" s="253">
        <f>IF(Employee!F$258&gt;A43,0,IF(Employee!F$260&lt;A43,0,IF(Employee!$S$251&lt;=A43,"C",IF(Employee!S$252&lt;=A43,"J",IF(Employee!S$253&lt;=A43,"B","A")))))</f>
        <v>0</v>
      </c>
      <c r="AF43" s="253">
        <f>IF(Employee!F$284&gt;A43,0,IF(Employee!F$286&lt;A43,0,IF(Employee!$S$277&lt;=A43,"C",IF(Employee!S$278&lt;=A43,"J",IF(Employee!S$279&lt;=A43,"B","A")))))</f>
        <v>0</v>
      </c>
      <c r="AI43" s="253">
        <f>IF(Employee!F$310&gt;A43,0,IF(Employee!F$312&lt;A43,0,IF(Employee!$S$303&lt;=A43,"C",IF(Employee!S$304&lt;=A43,"J",IF(Employee!S$305&lt;=A43,"B","A")))))</f>
        <v>0</v>
      </c>
      <c r="AL43" s="253">
        <f>IF(Employee!F$336&gt;A43,0,IF(Employee!F$338&lt;A43,0,IF(Employee!$S$329&lt;=A43,"C",IF(Employee!S$330&lt;=A43,"J",IF(Employee!S$331&lt;=A43,"B","A")))))</f>
        <v>0</v>
      </c>
      <c r="AO43" s="253">
        <f>IF(Employee!F$362&gt;A43,0,IF(Employee!F$364&lt;A43,0,IF(Employee!$S$355&lt;=A43,"C",IF(Employee!S$356&lt;=A43,"J",IF(Employee!S$357&lt;=A43,"B","A")))))</f>
        <v>0</v>
      </c>
      <c r="AR43" s="253">
        <f>IF(Employee!F$388&gt;A43,0,IF(Employee!F$390&lt;A43,0,IF(Employee!$S$381&lt;=A43,"C",IF(Employee!S$382&lt;=A43,"J",IF(Employee!S$383&lt;=A43,"B","A")))))</f>
        <v>0</v>
      </c>
      <c r="AU43" s="253">
        <f>IF(Employee!F$414&gt;A43,0,IF(Employee!F$416&lt;A43,0,IF(Employee!$S$407&lt;=A43,"C",IF(Employee!S$408&lt;=A43,"J",IF(Employee!S$409&lt;=A43,"B","A")))))</f>
        <v>0</v>
      </c>
      <c r="AX43" s="253">
        <f>IF(Employee!F$440&gt;A43,0,IF(Employee!F$442&lt;A43,0,IF(Employee!$S$433&lt;=A43,"C",IF(Employee!S$434&lt;=A43,"J",IF(Employee!S$435&lt;=A43,"B","A")))))</f>
        <v>0</v>
      </c>
      <c r="BA43" s="253">
        <f>IF(Employee!F$466&gt;A43,0,IF(Employee!F$468&lt;A43,0,IF(Employee!$S$459&lt;=A43,"C",IF(Employee!S$460&lt;=A43,"J",IF(Employee!S$461&lt;=A43,"B","A")))))</f>
        <v>0</v>
      </c>
      <c r="BD43" s="253">
        <f>IF(Employee!F$492&gt;A43,0,IF(Employee!F$494&lt;A43,0,IF(Employee!$S$485&lt;=A43,"C",IF(Employee!S$486&lt;=A43,"J",IF(Employee!S$487&lt;=A43,"B","A")))))</f>
        <v>0</v>
      </c>
      <c r="BG43" s="253">
        <f>IF(Employee!F$518&gt;A43,0,IF(Employee!F$520&lt;A43,0,IF(Employee!$S$511&lt;=A43,"C",IF(Employee!S$512&lt;=A43,"J",IF(Employee!S$513&lt;=A43,"B","A")))))</f>
        <v>0</v>
      </c>
    </row>
    <row r="44" spans="1:59" x14ac:dyDescent="0.2">
      <c r="A44" s="253">
        <f t="shared" si="0"/>
        <v>43</v>
      </c>
      <c r="B44" s="253">
        <f>IF(Employee!F$24&gt;A44,0,IF(Employee!F$26&lt;A44,0,IF(Employee!$S$17&lt;=A44,"C",IF(Employee!S$18&lt;=A44,"J",IF(Employee!S$19&lt;=A44,"B","A")))))</f>
        <v>0</v>
      </c>
      <c r="E44" s="253">
        <f>IF(Employee!F$50&gt;A44,0,IF(Employee!F$52&lt;A44,0,IF(Employee!$S$43&lt;=A44,"C",IF(Employee!S$44&lt;=A44,"J",IF(Employee!S$45&lt;=A44,"B","A")))))</f>
        <v>0</v>
      </c>
      <c r="H44" s="253">
        <f>IF(Employee!F$76&gt;A44,0,IF(Employee!F$78&lt;A44,0,IF(Employee!$S$69&lt;=A44,"C",IF(Employee!S$70&lt;=A44,"J",IF(Employee!S$71&lt;=A44,"B","A")))))</f>
        <v>0</v>
      </c>
      <c r="K44" s="253">
        <f>IF(Employee!F$102&gt;A44,0,IF(Employee!F$104&lt;A44,0,IF(Employee!$S$95&lt;=A44,"C",IF(Employee!S$96&lt;=A44,"J",IF(Employee!S$97&lt;=A44,"B","A")))))</f>
        <v>0</v>
      </c>
      <c r="N44" s="253">
        <f>IF(Employee!F$128&gt;A44,0,IF(Employee!F$130&lt;A44,0,IF(Employee!$S$121&lt;=A44,"C",IF(Employee!S$122&lt;=A44,"J",IF(Employee!S$123&lt;=A44,"B","A")))))</f>
        <v>0</v>
      </c>
      <c r="Q44" s="253">
        <f>IF(Employee!F$154&gt;A44,0,IF(Employee!F$156&lt;A44,0,IF(Employee!$S$147&lt;=A44,"C",IF(Employee!S$148&lt;=A44,"J",IF(Employee!S$149&lt;=A44,"B","A")))))</f>
        <v>0</v>
      </c>
      <c r="T44" s="253">
        <f>IF(Employee!F$180&gt;A44,0,IF(Employee!F$182&lt;A44,0,IF(Employee!$S$173&lt;=A44,"C",IF(Employee!S$174&lt;=A44,"J",IF(Employee!S$175&lt;=A44,"B","A")))))</f>
        <v>0</v>
      </c>
      <c r="W44" s="253">
        <f>IF(Employee!F$206&gt;A44,0,IF(Employee!F$208&lt;A44,0,IF(Employee!$S$199&lt;=A44,"C",IF(Employee!S$200&lt;=A44,"J",IF(Employee!S$201&lt;=A44,"B","A")))))</f>
        <v>0</v>
      </c>
      <c r="Z44" s="253">
        <f>IF(Employee!F$232&gt;A44,0,IF(Employee!F$234&lt;A44,0,IF(Employee!$S$225&lt;=A44,"C",IF(Employee!S$226&lt;=A44,"J",IF(Employee!S$227&lt;=A44,"B","A")))))</f>
        <v>0</v>
      </c>
      <c r="AC44" s="253">
        <f>IF(Employee!F$258&gt;A44,0,IF(Employee!F$260&lt;A44,0,IF(Employee!$S$251&lt;=A44,"C",IF(Employee!S$252&lt;=A44,"J",IF(Employee!S$253&lt;=A44,"B","A")))))</f>
        <v>0</v>
      </c>
      <c r="AF44" s="253">
        <f>IF(Employee!F$284&gt;A44,0,IF(Employee!F$286&lt;A44,0,IF(Employee!$S$277&lt;=A44,"C",IF(Employee!S$278&lt;=A44,"J",IF(Employee!S$279&lt;=A44,"B","A")))))</f>
        <v>0</v>
      </c>
      <c r="AI44" s="253">
        <f>IF(Employee!F$310&gt;A44,0,IF(Employee!F$312&lt;A44,0,IF(Employee!$S$303&lt;=A44,"C",IF(Employee!S$304&lt;=A44,"J",IF(Employee!S$305&lt;=A44,"B","A")))))</f>
        <v>0</v>
      </c>
      <c r="AL44" s="253">
        <f>IF(Employee!F$336&gt;A44,0,IF(Employee!F$338&lt;A44,0,IF(Employee!$S$329&lt;=A44,"C",IF(Employee!S$330&lt;=A44,"J",IF(Employee!S$331&lt;=A44,"B","A")))))</f>
        <v>0</v>
      </c>
      <c r="AO44" s="253">
        <f>IF(Employee!F$362&gt;A44,0,IF(Employee!F$364&lt;A44,0,IF(Employee!$S$355&lt;=A44,"C",IF(Employee!S$356&lt;=A44,"J",IF(Employee!S$357&lt;=A44,"B","A")))))</f>
        <v>0</v>
      </c>
      <c r="AR44" s="253">
        <f>IF(Employee!F$388&gt;A44,0,IF(Employee!F$390&lt;A44,0,IF(Employee!$S$381&lt;=A44,"C",IF(Employee!S$382&lt;=A44,"J",IF(Employee!S$383&lt;=A44,"B","A")))))</f>
        <v>0</v>
      </c>
      <c r="AU44" s="253">
        <f>IF(Employee!F$414&gt;A44,0,IF(Employee!F$416&lt;A44,0,IF(Employee!$S$407&lt;=A44,"C",IF(Employee!S$408&lt;=A44,"J",IF(Employee!S$409&lt;=A44,"B","A")))))</f>
        <v>0</v>
      </c>
      <c r="AX44" s="253">
        <f>IF(Employee!F$440&gt;A44,0,IF(Employee!F$442&lt;A44,0,IF(Employee!$S$433&lt;=A44,"C",IF(Employee!S$434&lt;=A44,"J",IF(Employee!S$435&lt;=A44,"B","A")))))</f>
        <v>0</v>
      </c>
      <c r="BA44" s="253">
        <f>IF(Employee!F$466&gt;A44,0,IF(Employee!F$468&lt;A44,0,IF(Employee!$S$459&lt;=A44,"C",IF(Employee!S$460&lt;=A44,"J",IF(Employee!S$461&lt;=A44,"B","A")))))</f>
        <v>0</v>
      </c>
      <c r="BD44" s="253">
        <f>IF(Employee!F$492&gt;A44,0,IF(Employee!F$494&lt;A44,0,IF(Employee!$S$485&lt;=A44,"C",IF(Employee!S$486&lt;=A44,"J",IF(Employee!S$487&lt;=A44,"B","A")))))</f>
        <v>0</v>
      </c>
      <c r="BG44" s="253">
        <f>IF(Employee!F$518&gt;A44,0,IF(Employee!F$520&lt;A44,0,IF(Employee!$S$511&lt;=A44,"C",IF(Employee!S$512&lt;=A44,"J",IF(Employee!S$513&lt;=A44,"B","A")))))</f>
        <v>0</v>
      </c>
    </row>
    <row r="45" spans="1:59" x14ac:dyDescent="0.2">
      <c r="A45" s="253">
        <f t="shared" si="0"/>
        <v>44</v>
      </c>
      <c r="B45" s="253">
        <f>IF(Employee!F$24&gt;A45,0,IF(Employee!F$26&lt;A45,0,IF(Employee!$S$17&lt;=A45,"C",IF(Employee!S$18&lt;=A45,"J",IF(Employee!S$19&lt;=A45,"B","A")))))</f>
        <v>0</v>
      </c>
      <c r="E45" s="253">
        <f>IF(Employee!F$50&gt;A45,0,IF(Employee!F$52&lt;A45,0,IF(Employee!$S$43&lt;=A45,"C",IF(Employee!S$44&lt;=A45,"J",IF(Employee!S$45&lt;=A45,"B","A")))))</f>
        <v>0</v>
      </c>
      <c r="H45" s="253">
        <f>IF(Employee!F$76&gt;A45,0,IF(Employee!F$78&lt;A45,0,IF(Employee!$S$69&lt;=A45,"C",IF(Employee!S$70&lt;=A45,"J",IF(Employee!S$71&lt;=A45,"B","A")))))</f>
        <v>0</v>
      </c>
      <c r="K45" s="253">
        <f>IF(Employee!F$102&gt;A45,0,IF(Employee!F$104&lt;A45,0,IF(Employee!$S$95&lt;=A45,"C",IF(Employee!S$96&lt;=A45,"J",IF(Employee!S$97&lt;=A45,"B","A")))))</f>
        <v>0</v>
      </c>
      <c r="N45" s="253">
        <f>IF(Employee!F$128&gt;A45,0,IF(Employee!F$130&lt;A45,0,IF(Employee!$S$121&lt;=A45,"C",IF(Employee!S$122&lt;=A45,"J",IF(Employee!S$123&lt;=A45,"B","A")))))</f>
        <v>0</v>
      </c>
      <c r="Q45" s="253">
        <f>IF(Employee!F$154&gt;A45,0,IF(Employee!F$156&lt;A45,0,IF(Employee!$S$147&lt;=A45,"C",IF(Employee!S$148&lt;=A45,"J",IF(Employee!S$149&lt;=A45,"B","A")))))</f>
        <v>0</v>
      </c>
      <c r="T45" s="253">
        <f>IF(Employee!F$180&gt;A45,0,IF(Employee!F$182&lt;A45,0,IF(Employee!$S$173&lt;=A45,"C",IF(Employee!S$174&lt;=A45,"J",IF(Employee!S$175&lt;=A45,"B","A")))))</f>
        <v>0</v>
      </c>
      <c r="W45" s="253">
        <f>IF(Employee!F$206&gt;A45,0,IF(Employee!F$208&lt;A45,0,IF(Employee!$S$199&lt;=A45,"C",IF(Employee!S$200&lt;=A45,"J",IF(Employee!S$201&lt;=A45,"B","A")))))</f>
        <v>0</v>
      </c>
      <c r="Z45" s="253">
        <f>IF(Employee!F$232&gt;A45,0,IF(Employee!F$234&lt;A45,0,IF(Employee!$S$225&lt;=A45,"C",IF(Employee!S$226&lt;=A45,"J",IF(Employee!S$227&lt;=A45,"B","A")))))</f>
        <v>0</v>
      </c>
      <c r="AC45" s="253">
        <f>IF(Employee!F$258&gt;A45,0,IF(Employee!F$260&lt;A45,0,IF(Employee!$S$251&lt;=A45,"C",IF(Employee!S$252&lt;=A45,"J",IF(Employee!S$253&lt;=A45,"B","A")))))</f>
        <v>0</v>
      </c>
      <c r="AF45" s="253">
        <f>IF(Employee!F$284&gt;A45,0,IF(Employee!F$286&lt;A45,0,IF(Employee!$S$277&lt;=A45,"C",IF(Employee!S$278&lt;=A45,"J",IF(Employee!S$279&lt;=A45,"B","A")))))</f>
        <v>0</v>
      </c>
      <c r="AI45" s="253">
        <f>IF(Employee!F$310&gt;A45,0,IF(Employee!F$312&lt;A45,0,IF(Employee!$S$303&lt;=A45,"C",IF(Employee!S$304&lt;=A45,"J",IF(Employee!S$305&lt;=A45,"B","A")))))</f>
        <v>0</v>
      </c>
      <c r="AL45" s="253">
        <f>IF(Employee!F$336&gt;A45,0,IF(Employee!F$338&lt;A45,0,IF(Employee!$S$329&lt;=A45,"C",IF(Employee!S$330&lt;=A45,"J",IF(Employee!S$331&lt;=A45,"B","A")))))</f>
        <v>0</v>
      </c>
      <c r="AO45" s="253">
        <f>IF(Employee!F$362&gt;A45,0,IF(Employee!F$364&lt;A45,0,IF(Employee!$S$355&lt;=A45,"C",IF(Employee!S$356&lt;=A45,"J",IF(Employee!S$357&lt;=A45,"B","A")))))</f>
        <v>0</v>
      </c>
      <c r="AR45" s="253">
        <f>IF(Employee!F$388&gt;A45,0,IF(Employee!F$390&lt;A45,0,IF(Employee!$S$381&lt;=A45,"C",IF(Employee!S$382&lt;=A45,"J",IF(Employee!S$383&lt;=A45,"B","A")))))</f>
        <v>0</v>
      </c>
      <c r="AU45" s="253">
        <f>IF(Employee!F$414&gt;A45,0,IF(Employee!F$416&lt;A45,0,IF(Employee!$S$407&lt;=A45,"C",IF(Employee!S$408&lt;=A45,"J",IF(Employee!S$409&lt;=A45,"B","A")))))</f>
        <v>0</v>
      </c>
      <c r="AX45" s="253">
        <f>IF(Employee!F$440&gt;A45,0,IF(Employee!F$442&lt;A45,0,IF(Employee!$S$433&lt;=A45,"C",IF(Employee!S$434&lt;=A45,"J",IF(Employee!S$435&lt;=A45,"B","A")))))</f>
        <v>0</v>
      </c>
      <c r="BA45" s="253">
        <f>IF(Employee!F$466&gt;A45,0,IF(Employee!F$468&lt;A45,0,IF(Employee!$S$459&lt;=A45,"C",IF(Employee!S$460&lt;=A45,"J",IF(Employee!S$461&lt;=A45,"B","A")))))</f>
        <v>0</v>
      </c>
      <c r="BD45" s="253">
        <f>IF(Employee!F$492&gt;A45,0,IF(Employee!F$494&lt;A45,0,IF(Employee!$S$485&lt;=A45,"C",IF(Employee!S$486&lt;=A45,"J",IF(Employee!S$487&lt;=A45,"B","A")))))</f>
        <v>0</v>
      </c>
      <c r="BG45" s="253">
        <f>IF(Employee!F$518&gt;A45,0,IF(Employee!F$520&lt;A45,0,IF(Employee!$S$511&lt;=A45,"C",IF(Employee!S$512&lt;=A45,"J",IF(Employee!S$513&lt;=A45,"B","A")))))</f>
        <v>0</v>
      </c>
    </row>
    <row r="46" spans="1:59" x14ac:dyDescent="0.2">
      <c r="A46" s="253">
        <f t="shared" si="0"/>
        <v>45</v>
      </c>
      <c r="B46" s="253">
        <f>IF(Employee!F$24&gt;A46,0,IF(Employee!F$26&lt;A46,0,IF(Employee!$S$17&lt;=A46,"C",IF(Employee!S$18&lt;=A46,"J",IF(Employee!S$19&lt;=A46,"B","A")))))</f>
        <v>0</v>
      </c>
      <c r="E46" s="253">
        <f>IF(Employee!F$50&gt;A46,0,IF(Employee!F$52&lt;A46,0,IF(Employee!$S$43&lt;=A46,"C",IF(Employee!S$44&lt;=A46,"J",IF(Employee!S$45&lt;=A46,"B","A")))))</f>
        <v>0</v>
      </c>
      <c r="H46" s="253">
        <f>IF(Employee!F$76&gt;A46,0,IF(Employee!F$78&lt;A46,0,IF(Employee!$S$69&lt;=A46,"C",IF(Employee!S$70&lt;=A46,"J",IF(Employee!S$71&lt;=A46,"B","A")))))</f>
        <v>0</v>
      </c>
      <c r="K46" s="253">
        <f>IF(Employee!F$102&gt;A46,0,IF(Employee!F$104&lt;A46,0,IF(Employee!$S$95&lt;=A46,"C",IF(Employee!S$96&lt;=A46,"J",IF(Employee!S$97&lt;=A46,"B","A")))))</f>
        <v>0</v>
      </c>
      <c r="N46" s="253">
        <f>IF(Employee!F$128&gt;A46,0,IF(Employee!F$130&lt;A46,0,IF(Employee!$S$121&lt;=A46,"C",IF(Employee!S$122&lt;=A46,"J",IF(Employee!S$123&lt;=A46,"B","A")))))</f>
        <v>0</v>
      </c>
      <c r="Q46" s="253">
        <f>IF(Employee!F$154&gt;A46,0,IF(Employee!F$156&lt;A46,0,IF(Employee!$S$147&lt;=A46,"C",IF(Employee!S$148&lt;=A46,"J",IF(Employee!S$149&lt;=A46,"B","A")))))</f>
        <v>0</v>
      </c>
      <c r="T46" s="253">
        <f>IF(Employee!F$180&gt;A46,0,IF(Employee!F$182&lt;A46,0,IF(Employee!$S$173&lt;=A46,"C",IF(Employee!S$174&lt;=A46,"J",IF(Employee!S$175&lt;=A46,"B","A")))))</f>
        <v>0</v>
      </c>
      <c r="W46" s="253">
        <f>IF(Employee!F$206&gt;A46,0,IF(Employee!F$208&lt;A46,0,IF(Employee!$S$199&lt;=A46,"C",IF(Employee!S$200&lt;=A46,"J",IF(Employee!S$201&lt;=A46,"B","A")))))</f>
        <v>0</v>
      </c>
      <c r="Z46" s="253">
        <f>IF(Employee!F$232&gt;A46,0,IF(Employee!F$234&lt;A46,0,IF(Employee!$S$225&lt;=A46,"C",IF(Employee!S$226&lt;=A46,"J",IF(Employee!S$227&lt;=A46,"B","A")))))</f>
        <v>0</v>
      </c>
      <c r="AC46" s="253">
        <f>IF(Employee!F$258&gt;A46,0,IF(Employee!F$260&lt;A46,0,IF(Employee!$S$251&lt;=A46,"C",IF(Employee!S$252&lt;=A46,"J",IF(Employee!S$253&lt;=A46,"B","A")))))</f>
        <v>0</v>
      </c>
      <c r="AF46" s="253">
        <f>IF(Employee!F$284&gt;A46,0,IF(Employee!F$286&lt;A46,0,IF(Employee!$S$277&lt;=A46,"C",IF(Employee!S$278&lt;=A46,"J",IF(Employee!S$279&lt;=A46,"B","A")))))</f>
        <v>0</v>
      </c>
      <c r="AI46" s="253">
        <f>IF(Employee!F$310&gt;A46,0,IF(Employee!F$312&lt;A46,0,IF(Employee!$S$303&lt;=A46,"C",IF(Employee!S$304&lt;=A46,"J",IF(Employee!S$305&lt;=A46,"B","A")))))</f>
        <v>0</v>
      </c>
      <c r="AL46" s="253">
        <f>IF(Employee!F$336&gt;A46,0,IF(Employee!F$338&lt;A46,0,IF(Employee!$S$329&lt;=A46,"C",IF(Employee!S$330&lt;=A46,"J",IF(Employee!S$331&lt;=A46,"B","A")))))</f>
        <v>0</v>
      </c>
      <c r="AO46" s="253">
        <f>IF(Employee!F$362&gt;A46,0,IF(Employee!F$364&lt;A46,0,IF(Employee!$S$355&lt;=A46,"C",IF(Employee!S$356&lt;=A46,"J",IF(Employee!S$357&lt;=A46,"B","A")))))</f>
        <v>0</v>
      </c>
      <c r="AR46" s="253">
        <f>IF(Employee!F$388&gt;A46,0,IF(Employee!F$390&lt;A46,0,IF(Employee!$S$381&lt;=A46,"C",IF(Employee!S$382&lt;=A46,"J",IF(Employee!S$383&lt;=A46,"B","A")))))</f>
        <v>0</v>
      </c>
      <c r="AU46" s="253">
        <f>IF(Employee!F$414&gt;A46,0,IF(Employee!F$416&lt;A46,0,IF(Employee!$S$407&lt;=A46,"C",IF(Employee!S$408&lt;=A46,"J",IF(Employee!S$409&lt;=A46,"B","A")))))</f>
        <v>0</v>
      </c>
      <c r="AX46" s="253">
        <f>IF(Employee!F$440&gt;A46,0,IF(Employee!F$442&lt;A46,0,IF(Employee!$S$433&lt;=A46,"C",IF(Employee!S$434&lt;=A46,"J",IF(Employee!S$435&lt;=A46,"B","A")))))</f>
        <v>0</v>
      </c>
      <c r="BA46" s="253">
        <f>IF(Employee!F$466&gt;A46,0,IF(Employee!F$468&lt;A46,0,IF(Employee!$S$459&lt;=A46,"C",IF(Employee!S$460&lt;=A46,"J",IF(Employee!S$461&lt;=A46,"B","A")))))</f>
        <v>0</v>
      </c>
      <c r="BD46" s="253">
        <f>IF(Employee!F$492&gt;A46,0,IF(Employee!F$494&lt;A46,0,IF(Employee!$S$485&lt;=A46,"C",IF(Employee!S$486&lt;=A46,"J",IF(Employee!S$487&lt;=A46,"B","A")))))</f>
        <v>0</v>
      </c>
      <c r="BG46" s="253">
        <f>IF(Employee!F$518&gt;A46,0,IF(Employee!F$520&lt;A46,0,IF(Employee!$S$511&lt;=A46,"C",IF(Employee!S$512&lt;=A46,"J",IF(Employee!S$513&lt;=A46,"B","A")))))</f>
        <v>0</v>
      </c>
    </row>
    <row r="47" spans="1:59" x14ac:dyDescent="0.2">
      <c r="A47" s="253">
        <f t="shared" si="0"/>
        <v>46</v>
      </c>
      <c r="B47" s="253">
        <f>IF(Employee!F$24&gt;A47,0,IF(Employee!F$26&lt;A47,0,IF(Employee!$S$17&lt;=A47,"C",IF(Employee!S$18&lt;=A47,"J",IF(Employee!S$19&lt;=A47,"B","A")))))</f>
        <v>0</v>
      </c>
      <c r="E47" s="253">
        <f>IF(Employee!F$50&gt;A47,0,IF(Employee!F$52&lt;A47,0,IF(Employee!$S$43&lt;=A47,"C",IF(Employee!S$44&lt;=A47,"J",IF(Employee!S$45&lt;=A47,"B","A")))))</f>
        <v>0</v>
      </c>
      <c r="H47" s="253">
        <f>IF(Employee!F$76&gt;A47,0,IF(Employee!F$78&lt;A47,0,IF(Employee!$S$69&lt;=A47,"C",IF(Employee!S$70&lt;=A47,"J",IF(Employee!S$71&lt;=A47,"B","A")))))</f>
        <v>0</v>
      </c>
      <c r="K47" s="253">
        <f>IF(Employee!F$102&gt;A47,0,IF(Employee!F$104&lt;A47,0,IF(Employee!$S$95&lt;=A47,"C",IF(Employee!S$96&lt;=A47,"J",IF(Employee!S$97&lt;=A47,"B","A")))))</f>
        <v>0</v>
      </c>
      <c r="N47" s="253">
        <f>IF(Employee!F$128&gt;A47,0,IF(Employee!F$130&lt;A47,0,IF(Employee!$S$121&lt;=A47,"C",IF(Employee!S$122&lt;=A47,"J",IF(Employee!S$123&lt;=A47,"B","A")))))</f>
        <v>0</v>
      </c>
      <c r="Q47" s="253">
        <f>IF(Employee!F$154&gt;A47,0,IF(Employee!F$156&lt;A47,0,IF(Employee!$S$147&lt;=A47,"C",IF(Employee!S$148&lt;=A47,"J",IF(Employee!S$149&lt;=A47,"B","A")))))</f>
        <v>0</v>
      </c>
      <c r="T47" s="253">
        <f>IF(Employee!F$180&gt;A47,0,IF(Employee!F$182&lt;A47,0,IF(Employee!$S$173&lt;=A47,"C",IF(Employee!S$174&lt;=A47,"J",IF(Employee!S$175&lt;=A47,"B","A")))))</f>
        <v>0</v>
      </c>
      <c r="W47" s="253">
        <f>IF(Employee!F$206&gt;A47,0,IF(Employee!F$208&lt;A47,0,IF(Employee!$S$199&lt;=A47,"C",IF(Employee!S$200&lt;=A47,"J",IF(Employee!S$201&lt;=A47,"B","A")))))</f>
        <v>0</v>
      </c>
      <c r="Z47" s="253">
        <f>IF(Employee!F$232&gt;A47,0,IF(Employee!F$234&lt;A47,0,IF(Employee!$S$225&lt;=A47,"C",IF(Employee!S$226&lt;=A47,"J",IF(Employee!S$227&lt;=A47,"B","A")))))</f>
        <v>0</v>
      </c>
      <c r="AC47" s="253">
        <f>IF(Employee!F$258&gt;A47,0,IF(Employee!F$260&lt;A47,0,IF(Employee!$S$251&lt;=A47,"C",IF(Employee!S$252&lt;=A47,"J",IF(Employee!S$253&lt;=A47,"B","A")))))</f>
        <v>0</v>
      </c>
      <c r="AF47" s="253">
        <f>IF(Employee!F$284&gt;A47,0,IF(Employee!F$286&lt;A47,0,IF(Employee!$S$277&lt;=A47,"C",IF(Employee!S$278&lt;=A47,"J",IF(Employee!S$279&lt;=A47,"B","A")))))</f>
        <v>0</v>
      </c>
      <c r="AI47" s="253">
        <f>IF(Employee!F$310&gt;A47,0,IF(Employee!F$312&lt;A47,0,IF(Employee!$S$303&lt;=A47,"C",IF(Employee!S$304&lt;=A47,"J",IF(Employee!S$305&lt;=A47,"B","A")))))</f>
        <v>0</v>
      </c>
      <c r="AL47" s="253">
        <f>IF(Employee!F$336&gt;A47,0,IF(Employee!F$338&lt;A47,0,IF(Employee!$S$329&lt;=A47,"C",IF(Employee!S$330&lt;=A47,"J",IF(Employee!S$331&lt;=A47,"B","A")))))</f>
        <v>0</v>
      </c>
      <c r="AO47" s="253">
        <f>IF(Employee!F$362&gt;A47,0,IF(Employee!F$364&lt;A47,0,IF(Employee!$S$355&lt;=A47,"C",IF(Employee!S$356&lt;=A47,"J",IF(Employee!S$357&lt;=A47,"B","A")))))</f>
        <v>0</v>
      </c>
      <c r="AR47" s="253">
        <f>IF(Employee!F$388&gt;A47,0,IF(Employee!F$390&lt;A47,0,IF(Employee!$S$381&lt;=A47,"C",IF(Employee!S$382&lt;=A47,"J",IF(Employee!S$383&lt;=A47,"B","A")))))</f>
        <v>0</v>
      </c>
      <c r="AU47" s="253">
        <f>IF(Employee!F$414&gt;A47,0,IF(Employee!F$416&lt;A47,0,IF(Employee!$S$407&lt;=A47,"C",IF(Employee!S$408&lt;=A47,"J",IF(Employee!S$409&lt;=A47,"B","A")))))</f>
        <v>0</v>
      </c>
      <c r="AX47" s="253">
        <f>IF(Employee!F$440&gt;A47,0,IF(Employee!F$442&lt;A47,0,IF(Employee!$S$433&lt;=A47,"C",IF(Employee!S$434&lt;=A47,"J",IF(Employee!S$435&lt;=A47,"B","A")))))</f>
        <v>0</v>
      </c>
      <c r="BA47" s="253">
        <f>IF(Employee!F$466&gt;A47,0,IF(Employee!F$468&lt;A47,0,IF(Employee!$S$459&lt;=A47,"C",IF(Employee!S$460&lt;=A47,"J",IF(Employee!S$461&lt;=A47,"B","A")))))</f>
        <v>0</v>
      </c>
      <c r="BD47" s="253">
        <f>IF(Employee!F$492&gt;A47,0,IF(Employee!F$494&lt;A47,0,IF(Employee!$S$485&lt;=A47,"C",IF(Employee!S$486&lt;=A47,"J",IF(Employee!S$487&lt;=A47,"B","A")))))</f>
        <v>0</v>
      </c>
      <c r="BG47" s="253">
        <f>IF(Employee!F$518&gt;A47,0,IF(Employee!F$520&lt;A47,0,IF(Employee!$S$511&lt;=A47,"C",IF(Employee!S$512&lt;=A47,"J",IF(Employee!S$513&lt;=A47,"B","A")))))</f>
        <v>0</v>
      </c>
    </row>
    <row r="48" spans="1:59" x14ac:dyDescent="0.2">
      <c r="A48" s="253">
        <f t="shared" si="0"/>
        <v>47</v>
      </c>
      <c r="B48" s="253">
        <f>IF(Employee!F$24&gt;A48,0,IF(Employee!F$26&lt;A48,0,IF(Employee!$S$17&lt;=A48,"C",IF(Employee!S$18&lt;=A48,"J",IF(Employee!S$19&lt;=A48,"B","A")))))</f>
        <v>0</v>
      </c>
      <c r="E48" s="253">
        <f>IF(Employee!F$50&gt;A48,0,IF(Employee!F$52&lt;A48,0,IF(Employee!$S$43&lt;=A48,"C",IF(Employee!S$44&lt;=A48,"J",IF(Employee!S$45&lt;=A48,"B","A")))))</f>
        <v>0</v>
      </c>
      <c r="H48" s="253">
        <f>IF(Employee!F$76&gt;A48,0,IF(Employee!F$78&lt;A48,0,IF(Employee!$S$69&lt;=A48,"C",IF(Employee!S$70&lt;=A48,"J",IF(Employee!S$71&lt;=A48,"B","A")))))</f>
        <v>0</v>
      </c>
      <c r="K48" s="253">
        <f>IF(Employee!F$102&gt;A48,0,IF(Employee!F$104&lt;A48,0,IF(Employee!$S$95&lt;=A48,"C",IF(Employee!S$96&lt;=A48,"J",IF(Employee!S$97&lt;=A48,"B","A")))))</f>
        <v>0</v>
      </c>
      <c r="N48" s="253">
        <f>IF(Employee!F$128&gt;A48,0,IF(Employee!F$130&lt;A48,0,IF(Employee!$S$121&lt;=A48,"C",IF(Employee!S$122&lt;=A48,"J",IF(Employee!S$123&lt;=A48,"B","A")))))</f>
        <v>0</v>
      </c>
      <c r="Q48" s="253">
        <f>IF(Employee!F$154&gt;A48,0,IF(Employee!F$156&lt;A48,0,IF(Employee!$S$147&lt;=A48,"C",IF(Employee!S$148&lt;=A48,"J",IF(Employee!S$149&lt;=A48,"B","A")))))</f>
        <v>0</v>
      </c>
      <c r="T48" s="253">
        <f>IF(Employee!F$180&gt;A48,0,IF(Employee!F$182&lt;A48,0,IF(Employee!$S$173&lt;=A48,"C",IF(Employee!S$174&lt;=A48,"J",IF(Employee!S$175&lt;=A48,"B","A")))))</f>
        <v>0</v>
      </c>
      <c r="W48" s="253">
        <f>IF(Employee!F$206&gt;A48,0,IF(Employee!F$208&lt;A48,0,IF(Employee!$S$199&lt;=A48,"C",IF(Employee!S$200&lt;=A48,"J",IF(Employee!S$201&lt;=A48,"B","A")))))</f>
        <v>0</v>
      </c>
      <c r="Z48" s="253">
        <f>IF(Employee!F$232&gt;A48,0,IF(Employee!F$234&lt;A48,0,IF(Employee!$S$225&lt;=A48,"C",IF(Employee!S$226&lt;=A48,"J",IF(Employee!S$227&lt;=A48,"B","A")))))</f>
        <v>0</v>
      </c>
      <c r="AC48" s="253">
        <f>IF(Employee!F$258&gt;A48,0,IF(Employee!F$260&lt;A48,0,IF(Employee!$S$251&lt;=A48,"C",IF(Employee!S$252&lt;=A48,"J",IF(Employee!S$253&lt;=A48,"B","A")))))</f>
        <v>0</v>
      </c>
      <c r="AF48" s="253">
        <f>IF(Employee!F$284&gt;A48,0,IF(Employee!F$286&lt;A48,0,IF(Employee!$S$277&lt;=A48,"C",IF(Employee!S$278&lt;=A48,"J",IF(Employee!S$279&lt;=A48,"B","A")))))</f>
        <v>0</v>
      </c>
      <c r="AI48" s="253">
        <f>IF(Employee!F$310&gt;A48,0,IF(Employee!F$312&lt;A48,0,IF(Employee!$S$303&lt;=A48,"C",IF(Employee!S$304&lt;=A48,"J",IF(Employee!S$305&lt;=A48,"B","A")))))</f>
        <v>0</v>
      </c>
      <c r="AL48" s="253">
        <f>IF(Employee!F$336&gt;A48,0,IF(Employee!F$338&lt;A48,0,IF(Employee!$S$329&lt;=A48,"C",IF(Employee!S$330&lt;=A48,"J",IF(Employee!S$331&lt;=A48,"B","A")))))</f>
        <v>0</v>
      </c>
      <c r="AO48" s="253">
        <f>IF(Employee!F$362&gt;A48,0,IF(Employee!F$364&lt;A48,0,IF(Employee!$S$355&lt;=A48,"C",IF(Employee!S$356&lt;=A48,"J",IF(Employee!S$357&lt;=A48,"B","A")))))</f>
        <v>0</v>
      </c>
      <c r="AR48" s="253">
        <f>IF(Employee!F$388&gt;A48,0,IF(Employee!F$390&lt;A48,0,IF(Employee!$S$381&lt;=A48,"C",IF(Employee!S$382&lt;=A48,"J",IF(Employee!S$383&lt;=A48,"B","A")))))</f>
        <v>0</v>
      </c>
      <c r="AU48" s="253">
        <f>IF(Employee!F$414&gt;A48,0,IF(Employee!F$416&lt;A48,0,IF(Employee!$S$407&lt;=A48,"C",IF(Employee!S$408&lt;=A48,"J",IF(Employee!S$409&lt;=A48,"B","A")))))</f>
        <v>0</v>
      </c>
      <c r="AX48" s="253">
        <f>IF(Employee!F$440&gt;A48,0,IF(Employee!F$442&lt;A48,0,IF(Employee!$S$433&lt;=A48,"C",IF(Employee!S$434&lt;=A48,"J",IF(Employee!S$435&lt;=A48,"B","A")))))</f>
        <v>0</v>
      </c>
      <c r="BA48" s="253">
        <f>IF(Employee!F$466&gt;A48,0,IF(Employee!F$468&lt;A48,0,IF(Employee!$S$459&lt;=A48,"C",IF(Employee!S$460&lt;=A48,"J",IF(Employee!S$461&lt;=A48,"B","A")))))</f>
        <v>0</v>
      </c>
      <c r="BD48" s="253">
        <f>IF(Employee!F$492&gt;A48,0,IF(Employee!F$494&lt;A48,0,IF(Employee!$S$485&lt;=A48,"C",IF(Employee!S$486&lt;=A48,"J",IF(Employee!S$487&lt;=A48,"B","A")))))</f>
        <v>0</v>
      </c>
      <c r="BG48" s="253">
        <f>IF(Employee!F$518&gt;A48,0,IF(Employee!F$520&lt;A48,0,IF(Employee!$S$511&lt;=A48,"C",IF(Employee!S$512&lt;=A48,"J",IF(Employee!S$513&lt;=A48,"B","A")))))</f>
        <v>0</v>
      </c>
    </row>
    <row r="49" spans="1:59" x14ac:dyDescent="0.2">
      <c r="A49" s="253">
        <f t="shared" si="0"/>
        <v>48</v>
      </c>
      <c r="B49" s="253">
        <f>IF(Employee!F$24&gt;A49,0,IF(Employee!F$26&lt;A49,0,IF(Employee!$S$17&lt;=A49,"C",IF(Employee!S$18&lt;=A49,"J",IF(Employee!S$19&lt;=A49,"B","A")))))</f>
        <v>0</v>
      </c>
      <c r="E49" s="253">
        <f>IF(Employee!F$50&gt;A49,0,IF(Employee!F$52&lt;A49,0,IF(Employee!$S$43&lt;=A49,"C",IF(Employee!S$44&lt;=A49,"J",IF(Employee!S$45&lt;=A49,"B","A")))))</f>
        <v>0</v>
      </c>
      <c r="H49" s="253">
        <f>IF(Employee!F$76&gt;A49,0,IF(Employee!F$78&lt;A49,0,IF(Employee!$S$69&lt;=A49,"C",IF(Employee!S$70&lt;=A49,"J",IF(Employee!S$71&lt;=A49,"B","A")))))</f>
        <v>0</v>
      </c>
      <c r="K49" s="253">
        <f>IF(Employee!F$102&gt;A49,0,IF(Employee!F$104&lt;A49,0,IF(Employee!$S$95&lt;=A49,"C",IF(Employee!S$96&lt;=A49,"J",IF(Employee!S$97&lt;=A49,"B","A")))))</f>
        <v>0</v>
      </c>
      <c r="N49" s="253">
        <f>IF(Employee!F$128&gt;A49,0,IF(Employee!F$130&lt;A49,0,IF(Employee!$S$121&lt;=A49,"C",IF(Employee!S$122&lt;=A49,"J",IF(Employee!S$123&lt;=A49,"B","A")))))</f>
        <v>0</v>
      </c>
      <c r="Q49" s="253">
        <f>IF(Employee!F$154&gt;A49,0,IF(Employee!F$156&lt;A49,0,IF(Employee!$S$147&lt;=A49,"C",IF(Employee!S$148&lt;=A49,"J",IF(Employee!S$149&lt;=A49,"B","A")))))</f>
        <v>0</v>
      </c>
      <c r="T49" s="253">
        <f>IF(Employee!F$180&gt;A49,0,IF(Employee!F$182&lt;A49,0,IF(Employee!$S$173&lt;=A49,"C",IF(Employee!S$174&lt;=A49,"J",IF(Employee!S$175&lt;=A49,"B","A")))))</f>
        <v>0</v>
      </c>
      <c r="W49" s="253">
        <f>IF(Employee!F$206&gt;A49,0,IF(Employee!F$208&lt;A49,0,IF(Employee!$S$199&lt;=A49,"C",IF(Employee!S$200&lt;=A49,"J",IF(Employee!S$201&lt;=A49,"B","A")))))</f>
        <v>0</v>
      </c>
      <c r="Z49" s="253">
        <f>IF(Employee!F$232&gt;A49,0,IF(Employee!F$234&lt;A49,0,IF(Employee!$S$225&lt;=A49,"C",IF(Employee!S$226&lt;=A49,"J",IF(Employee!S$227&lt;=A49,"B","A")))))</f>
        <v>0</v>
      </c>
      <c r="AC49" s="253">
        <f>IF(Employee!F$258&gt;A49,0,IF(Employee!F$260&lt;A49,0,IF(Employee!$S$251&lt;=A49,"C",IF(Employee!S$252&lt;=A49,"J",IF(Employee!S$253&lt;=A49,"B","A")))))</f>
        <v>0</v>
      </c>
      <c r="AF49" s="253">
        <f>IF(Employee!F$284&gt;A49,0,IF(Employee!F$286&lt;A49,0,IF(Employee!$S$277&lt;=A49,"C",IF(Employee!S$278&lt;=A49,"J",IF(Employee!S$279&lt;=A49,"B","A")))))</f>
        <v>0</v>
      </c>
      <c r="AI49" s="253">
        <f>IF(Employee!F$310&gt;A49,0,IF(Employee!F$312&lt;A49,0,IF(Employee!$S$303&lt;=A49,"C",IF(Employee!S$304&lt;=A49,"J",IF(Employee!S$305&lt;=A49,"B","A")))))</f>
        <v>0</v>
      </c>
      <c r="AL49" s="253">
        <f>IF(Employee!F$336&gt;A49,0,IF(Employee!F$338&lt;A49,0,IF(Employee!$S$329&lt;=A49,"C",IF(Employee!S$330&lt;=A49,"J",IF(Employee!S$331&lt;=A49,"B","A")))))</f>
        <v>0</v>
      </c>
      <c r="AO49" s="253">
        <f>IF(Employee!F$362&gt;A49,0,IF(Employee!F$364&lt;A49,0,IF(Employee!$S$355&lt;=A49,"C",IF(Employee!S$356&lt;=A49,"J",IF(Employee!S$357&lt;=A49,"B","A")))))</f>
        <v>0</v>
      </c>
      <c r="AR49" s="253">
        <f>IF(Employee!F$388&gt;A49,0,IF(Employee!F$390&lt;A49,0,IF(Employee!$S$381&lt;=A49,"C",IF(Employee!S$382&lt;=A49,"J",IF(Employee!S$383&lt;=A49,"B","A")))))</f>
        <v>0</v>
      </c>
      <c r="AU49" s="253">
        <f>IF(Employee!F$414&gt;A49,0,IF(Employee!F$416&lt;A49,0,IF(Employee!$S$407&lt;=A49,"C",IF(Employee!S$408&lt;=A49,"J",IF(Employee!S$409&lt;=A49,"B","A")))))</f>
        <v>0</v>
      </c>
      <c r="AX49" s="253">
        <f>IF(Employee!F$440&gt;A49,0,IF(Employee!F$442&lt;A49,0,IF(Employee!$S$433&lt;=A49,"C",IF(Employee!S$434&lt;=A49,"J",IF(Employee!S$435&lt;=A49,"B","A")))))</f>
        <v>0</v>
      </c>
      <c r="BA49" s="253">
        <f>IF(Employee!F$466&gt;A49,0,IF(Employee!F$468&lt;A49,0,IF(Employee!$S$459&lt;=A49,"C",IF(Employee!S$460&lt;=A49,"J",IF(Employee!S$461&lt;=A49,"B","A")))))</f>
        <v>0</v>
      </c>
      <c r="BD49" s="253">
        <f>IF(Employee!F$492&gt;A49,0,IF(Employee!F$494&lt;A49,0,IF(Employee!$S$485&lt;=A49,"C",IF(Employee!S$486&lt;=A49,"J",IF(Employee!S$487&lt;=A49,"B","A")))))</f>
        <v>0</v>
      </c>
      <c r="BG49" s="253">
        <f>IF(Employee!F$518&gt;A49,0,IF(Employee!F$520&lt;A49,0,IF(Employee!$S$511&lt;=A49,"C",IF(Employee!S$512&lt;=A49,"J",IF(Employee!S$513&lt;=A49,"B","A")))))</f>
        <v>0</v>
      </c>
    </row>
    <row r="50" spans="1:59" x14ac:dyDescent="0.2">
      <c r="A50" s="253">
        <f t="shared" si="0"/>
        <v>49</v>
      </c>
      <c r="B50" s="253">
        <f>IF(Employee!F$24&gt;A50,0,IF(Employee!F$26&lt;A50,0,IF(Employee!$S$17&lt;=A50,"C",IF(Employee!S$18&lt;=A50,"J",IF(Employee!S$19&lt;=A50,"B","A")))))</f>
        <v>0</v>
      </c>
      <c r="E50" s="253">
        <f>IF(Employee!F$50&gt;A50,0,IF(Employee!F$52&lt;A50,0,IF(Employee!$S$43&lt;=A50,"C",IF(Employee!S$44&lt;=A50,"J",IF(Employee!S$45&lt;=A50,"B","A")))))</f>
        <v>0</v>
      </c>
      <c r="H50" s="253">
        <f>IF(Employee!F$76&gt;A50,0,IF(Employee!F$78&lt;A50,0,IF(Employee!$S$69&lt;=A50,"C",IF(Employee!S$70&lt;=A50,"J",IF(Employee!S$71&lt;=A50,"B","A")))))</f>
        <v>0</v>
      </c>
      <c r="K50" s="253">
        <f>IF(Employee!F$102&gt;A50,0,IF(Employee!F$104&lt;A50,0,IF(Employee!$S$95&lt;=A50,"C",IF(Employee!S$96&lt;=A50,"J",IF(Employee!S$97&lt;=A50,"B","A")))))</f>
        <v>0</v>
      </c>
      <c r="N50" s="253">
        <f>IF(Employee!F$128&gt;A50,0,IF(Employee!F$130&lt;A50,0,IF(Employee!$S$121&lt;=A50,"C",IF(Employee!S$122&lt;=A50,"J",IF(Employee!S$123&lt;=A50,"B","A")))))</f>
        <v>0</v>
      </c>
      <c r="Q50" s="253">
        <f>IF(Employee!F$154&gt;A50,0,IF(Employee!F$156&lt;A50,0,IF(Employee!$S$147&lt;=A50,"C",IF(Employee!S$148&lt;=A50,"J",IF(Employee!S$149&lt;=A50,"B","A")))))</f>
        <v>0</v>
      </c>
      <c r="T50" s="253">
        <f>IF(Employee!F$180&gt;A50,0,IF(Employee!F$182&lt;A50,0,IF(Employee!$S$173&lt;=A50,"C",IF(Employee!S$174&lt;=A50,"J",IF(Employee!S$175&lt;=A50,"B","A")))))</f>
        <v>0</v>
      </c>
      <c r="W50" s="253">
        <f>IF(Employee!F$206&gt;A50,0,IF(Employee!F$208&lt;A50,0,IF(Employee!$S$199&lt;=A50,"C",IF(Employee!S$200&lt;=A50,"J",IF(Employee!S$201&lt;=A50,"B","A")))))</f>
        <v>0</v>
      </c>
      <c r="Z50" s="253">
        <f>IF(Employee!F$232&gt;A50,0,IF(Employee!F$234&lt;A50,0,IF(Employee!$S$225&lt;=A50,"C",IF(Employee!S$226&lt;=A50,"J",IF(Employee!S$227&lt;=A50,"B","A")))))</f>
        <v>0</v>
      </c>
      <c r="AC50" s="253">
        <f>IF(Employee!F$258&gt;A50,0,IF(Employee!F$260&lt;A50,0,IF(Employee!$S$251&lt;=A50,"C",IF(Employee!S$252&lt;=A50,"J",IF(Employee!S$253&lt;=A50,"B","A")))))</f>
        <v>0</v>
      </c>
      <c r="AF50" s="253">
        <f>IF(Employee!F$284&gt;A50,0,IF(Employee!F$286&lt;A50,0,IF(Employee!$S$277&lt;=A50,"C",IF(Employee!S$278&lt;=A50,"J",IF(Employee!S$279&lt;=A50,"B","A")))))</f>
        <v>0</v>
      </c>
      <c r="AI50" s="253">
        <f>IF(Employee!F$310&gt;A50,0,IF(Employee!F$312&lt;A50,0,IF(Employee!$S$303&lt;=A50,"C",IF(Employee!S$304&lt;=A50,"J",IF(Employee!S$305&lt;=A50,"B","A")))))</f>
        <v>0</v>
      </c>
      <c r="AL50" s="253">
        <f>IF(Employee!F$336&gt;A50,0,IF(Employee!F$338&lt;A50,0,IF(Employee!$S$329&lt;=A50,"C",IF(Employee!S$330&lt;=A50,"J",IF(Employee!S$331&lt;=A50,"B","A")))))</f>
        <v>0</v>
      </c>
      <c r="AO50" s="253">
        <f>IF(Employee!F$362&gt;A50,0,IF(Employee!F$364&lt;A50,0,IF(Employee!$S$355&lt;=A50,"C",IF(Employee!S$356&lt;=A50,"J",IF(Employee!S$357&lt;=A50,"B","A")))))</f>
        <v>0</v>
      </c>
      <c r="AR50" s="253">
        <f>IF(Employee!F$388&gt;A50,0,IF(Employee!F$390&lt;A50,0,IF(Employee!$S$381&lt;=A50,"C",IF(Employee!S$382&lt;=A50,"J",IF(Employee!S$383&lt;=A50,"B","A")))))</f>
        <v>0</v>
      </c>
      <c r="AU50" s="253">
        <f>IF(Employee!F$414&gt;A50,0,IF(Employee!F$416&lt;A50,0,IF(Employee!$S$407&lt;=A50,"C",IF(Employee!S$408&lt;=A50,"J",IF(Employee!S$409&lt;=A50,"B","A")))))</f>
        <v>0</v>
      </c>
      <c r="AX50" s="253">
        <f>IF(Employee!F$440&gt;A50,0,IF(Employee!F$442&lt;A50,0,IF(Employee!$S$433&lt;=A50,"C",IF(Employee!S$434&lt;=A50,"J",IF(Employee!S$435&lt;=A50,"B","A")))))</f>
        <v>0</v>
      </c>
      <c r="BA50" s="253">
        <f>IF(Employee!F$466&gt;A50,0,IF(Employee!F$468&lt;A50,0,IF(Employee!$S$459&lt;=A50,"C",IF(Employee!S$460&lt;=A50,"J",IF(Employee!S$461&lt;=A50,"B","A")))))</f>
        <v>0</v>
      </c>
      <c r="BD50" s="253">
        <f>IF(Employee!F$492&gt;A50,0,IF(Employee!F$494&lt;A50,0,IF(Employee!$S$485&lt;=A50,"C",IF(Employee!S$486&lt;=A50,"J",IF(Employee!S$487&lt;=A50,"B","A")))))</f>
        <v>0</v>
      </c>
      <c r="BG50" s="253">
        <f>IF(Employee!F$518&gt;A50,0,IF(Employee!F$520&lt;A50,0,IF(Employee!$S$511&lt;=A50,"C",IF(Employee!S$512&lt;=A50,"J",IF(Employee!S$513&lt;=A50,"B","A")))))</f>
        <v>0</v>
      </c>
    </row>
    <row r="51" spans="1:59" x14ac:dyDescent="0.2">
      <c r="A51" s="253">
        <f t="shared" si="0"/>
        <v>50</v>
      </c>
      <c r="B51" s="253">
        <f>IF(Employee!F$24&gt;A51,0,IF(Employee!F$26&lt;A51,0,IF(Employee!$S$17&lt;=A51,"C",IF(Employee!S$18&lt;=A51,"J",IF(Employee!S$19&lt;=A51,"B","A")))))</f>
        <v>0</v>
      </c>
      <c r="E51" s="253">
        <f>IF(Employee!F$50&gt;A51,0,IF(Employee!F$52&lt;A51,0,IF(Employee!$S$43&lt;=A51,"C",IF(Employee!S$44&lt;=A51,"J",IF(Employee!S$45&lt;=A51,"B","A")))))</f>
        <v>0</v>
      </c>
      <c r="H51" s="253">
        <f>IF(Employee!F$76&gt;A51,0,IF(Employee!F$78&lt;A51,0,IF(Employee!$S$69&lt;=A51,"C",IF(Employee!S$70&lt;=A51,"J",IF(Employee!S$71&lt;=A51,"B","A")))))</f>
        <v>0</v>
      </c>
      <c r="K51" s="253">
        <f>IF(Employee!F$102&gt;A51,0,IF(Employee!F$104&lt;A51,0,IF(Employee!$S$95&lt;=A51,"C",IF(Employee!S$96&lt;=A51,"J",IF(Employee!S$97&lt;=A51,"B","A")))))</f>
        <v>0</v>
      </c>
      <c r="N51" s="253">
        <f>IF(Employee!F$128&gt;A51,0,IF(Employee!F$130&lt;A51,0,IF(Employee!$S$121&lt;=A51,"C",IF(Employee!S$122&lt;=A51,"J",IF(Employee!S$123&lt;=A51,"B","A")))))</f>
        <v>0</v>
      </c>
      <c r="Q51" s="253">
        <f>IF(Employee!F$154&gt;A51,0,IF(Employee!F$156&lt;A51,0,IF(Employee!$S$147&lt;=A51,"C",IF(Employee!S$148&lt;=A51,"J",IF(Employee!S$149&lt;=A51,"B","A")))))</f>
        <v>0</v>
      </c>
      <c r="T51" s="253">
        <f>IF(Employee!F$180&gt;A51,0,IF(Employee!F$182&lt;A51,0,IF(Employee!$S$173&lt;=A51,"C",IF(Employee!S$174&lt;=A51,"J",IF(Employee!S$175&lt;=A51,"B","A")))))</f>
        <v>0</v>
      </c>
      <c r="W51" s="253">
        <f>IF(Employee!F$206&gt;A51,0,IF(Employee!F$208&lt;A51,0,IF(Employee!$S$199&lt;=A51,"C",IF(Employee!S$200&lt;=A51,"J",IF(Employee!S$201&lt;=A51,"B","A")))))</f>
        <v>0</v>
      </c>
      <c r="Z51" s="253">
        <f>IF(Employee!F$232&gt;A51,0,IF(Employee!F$234&lt;A51,0,IF(Employee!$S$225&lt;=A51,"C",IF(Employee!S$226&lt;=A51,"J",IF(Employee!S$227&lt;=A51,"B","A")))))</f>
        <v>0</v>
      </c>
      <c r="AC51" s="253">
        <f>IF(Employee!F$258&gt;A51,0,IF(Employee!F$260&lt;A51,0,IF(Employee!$S$251&lt;=A51,"C",IF(Employee!S$252&lt;=A51,"J",IF(Employee!S$253&lt;=A51,"B","A")))))</f>
        <v>0</v>
      </c>
      <c r="AF51" s="253">
        <f>IF(Employee!F$284&gt;A51,0,IF(Employee!F$286&lt;A51,0,IF(Employee!$S$277&lt;=A51,"C",IF(Employee!S$278&lt;=A51,"J",IF(Employee!S$279&lt;=A51,"B","A")))))</f>
        <v>0</v>
      </c>
      <c r="AI51" s="253">
        <f>IF(Employee!F$310&gt;A51,0,IF(Employee!F$312&lt;A51,0,IF(Employee!$S$303&lt;=A51,"C",IF(Employee!S$304&lt;=A51,"J",IF(Employee!S$305&lt;=A51,"B","A")))))</f>
        <v>0</v>
      </c>
      <c r="AL51" s="253">
        <f>IF(Employee!F$336&gt;A51,0,IF(Employee!F$338&lt;A51,0,IF(Employee!$S$329&lt;=A51,"C",IF(Employee!S$330&lt;=A51,"J",IF(Employee!S$331&lt;=A51,"B","A")))))</f>
        <v>0</v>
      </c>
      <c r="AO51" s="253">
        <f>IF(Employee!F$362&gt;A51,0,IF(Employee!F$364&lt;A51,0,IF(Employee!$S$355&lt;=A51,"C",IF(Employee!S$356&lt;=A51,"J",IF(Employee!S$357&lt;=A51,"B","A")))))</f>
        <v>0</v>
      </c>
      <c r="AR51" s="253">
        <f>IF(Employee!F$388&gt;A51,0,IF(Employee!F$390&lt;A51,0,IF(Employee!$S$381&lt;=A51,"C",IF(Employee!S$382&lt;=A51,"J",IF(Employee!S$383&lt;=A51,"B","A")))))</f>
        <v>0</v>
      </c>
      <c r="AU51" s="253">
        <f>IF(Employee!F$414&gt;A51,0,IF(Employee!F$416&lt;A51,0,IF(Employee!$S$407&lt;=A51,"C",IF(Employee!S$408&lt;=A51,"J",IF(Employee!S$409&lt;=A51,"B","A")))))</f>
        <v>0</v>
      </c>
      <c r="AX51" s="253">
        <f>IF(Employee!F$440&gt;A51,0,IF(Employee!F$442&lt;A51,0,IF(Employee!$S$433&lt;=A51,"C",IF(Employee!S$434&lt;=A51,"J",IF(Employee!S$435&lt;=A51,"B","A")))))</f>
        <v>0</v>
      </c>
      <c r="BA51" s="253">
        <f>IF(Employee!F$466&gt;A51,0,IF(Employee!F$468&lt;A51,0,IF(Employee!$S$459&lt;=A51,"C",IF(Employee!S$460&lt;=A51,"J",IF(Employee!S$461&lt;=A51,"B","A")))))</f>
        <v>0</v>
      </c>
      <c r="BD51" s="253">
        <f>IF(Employee!F$492&gt;A51,0,IF(Employee!F$494&lt;A51,0,IF(Employee!$S$485&lt;=A51,"C",IF(Employee!S$486&lt;=A51,"J",IF(Employee!S$487&lt;=A51,"B","A")))))</f>
        <v>0</v>
      </c>
      <c r="BG51" s="253">
        <f>IF(Employee!F$518&gt;A51,0,IF(Employee!F$520&lt;A51,0,IF(Employee!$S$511&lt;=A51,"C",IF(Employee!S$512&lt;=A51,"J",IF(Employee!S$513&lt;=A51,"B","A")))))</f>
        <v>0</v>
      </c>
    </row>
    <row r="52" spans="1:59" x14ac:dyDescent="0.2">
      <c r="A52" s="253">
        <f t="shared" si="0"/>
        <v>51</v>
      </c>
      <c r="B52" s="253">
        <f>IF(Employee!F$24&gt;A52,0,IF(Employee!F$26&lt;A52,0,IF(Employee!$S$17&lt;=A52,"C",IF(Employee!S$18&lt;=A52,"J",IF(Employee!S$19&lt;=A52,"B","A")))))</f>
        <v>0</v>
      </c>
      <c r="E52" s="253">
        <f>IF(Employee!F$50&gt;A52,0,IF(Employee!F$52&lt;A52,0,IF(Employee!$S$43&lt;=A52,"C",IF(Employee!S$44&lt;=A52,"J",IF(Employee!S$45&lt;=A52,"B","A")))))</f>
        <v>0</v>
      </c>
      <c r="H52" s="253">
        <f>IF(Employee!F$76&gt;A52,0,IF(Employee!F$78&lt;A52,0,IF(Employee!$S$69&lt;=A52,"C",IF(Employee!S$70&lt;=A52,"J",IF(Employee!S$71&lt;=A52,"B","A")))))</f>
        <v>0</v>
      </c>
      <c r="K52" s="253">
        <f>IF(Employee!F$102&gt;A52,0,IF(Employee!F$104&lt;A52,0,IF(Employee!$S$95&lt;=A52,"C",IF(Employee!S$96&lt;=A52,"J",IF(Employee!S$97&lt;=A52,"B","A")))))</f>
        <v>0</v>
      </c>
      <c r="N52" s="253">
        <f>IF(Employee!F$128&gt;A52,0,IF(Employee!F$130&lt;A52,0,IF(Employee!$S$121&lt;=A52,"C",IF(Employee!S$122&lt;=A52,"J",IF(Employee!S$123&lt;=A52,"B","A")))))</f>
        <v>0</v>
      </c>
      <c r="Q52" s="253">
        <f>IF(Employee!F$154&gt;A52,0,IF(Employee!F$156&lt;A52,0,IF(Employee!$S$147&lt;=A52,"C",IF(Employee!S$148&lt;=A52,"J",IF(Employee!S$149&lt;=A52,"B","A")))))</f>
        <v>0</v>
      </c>
      <c r="T52" s="253">
        <f>IF(Employee!F$180&gt;A52,0,IF(Employee!F$182&lt;A52,0,IF(Employee!$S$173&lt;=A52,"C",IF(Employee!S$174&lt;=A52,"J",IF(Employee!S$175&lt;=A52,"B","A")))))</f>
        <v>0</v>
      </c>
      <c r="W52" s="253">
        <f>IF(Employee!F$206&gt;A52,0,IF(Employee!F$208&lt;A52,0,IF(Employee!$S$199&lt;=A52,"C",IF(Employee!S$200&lt;=A52,"J",IF(Employee!S$201&lt;=A52,"B","A")))))</f>
        <v>0</v>
      </c>
      <c r="Z52" s="253">
        <f>IF(Employee!F$232&gt;A52,0,IF(Employee!F$234&lt;A52,0,IF(Employee!$S$225&lt;=A52,"C",IF(Employee!S$226&lt;=A52,"J",IF(Employee!S$227&lt;=A52,"B","A")))))</f>
        <v>0</v>
      </c>
      <c r="AC52" s="253">
        <f>IF(Employee!F$258&gt;A52,0,IF(Employee!F$260&lt;A52,0,IF(Employee!$S$251&lt;=A52,"C",IF(Employee!S$252&lt;=A52,"J",IF(Employee!S$253&lt;=A52,"B","A")))))</f>
        <v>0</v>
      </c>
      <c r="AF52" s="253">
        <f>IF(Employee!F$284&gt;A52,0,IF(Employee!F$286&lt;A52,0,IF(Employee!$S$277&lt;=A52,"C",IF(Employee!S$278&lt;=A52,"J",IF(Employee!S$279&lt;=A52,"B","A")))))</f>
        <v>0</v>
      </c>
      <c r="AI52" s="253">
        <f>IF(Employee!F$310&gt;A52,0,IF(Employee!F$312&lt;A52,0,IF(Employee!$S$303&lt;=A52,"C",IF(Employee!S$304&lt;=A52,"J",IF(Employee!S$305&lt;=A52,"B","A")))))</f>
        <v>0</v>
      </c>
      <c r="AL52" s="253">
        <f>IF(Employee!F$336&gt;A52,0,IF(Employee!F$338&lt;A52,0,IF(Employee!$S$329&lt;=A52,"C",IF(Employee!S$330&lt;=A52,"J",IF(Employee!S$331&lt;=A52,"B","A")))))</f>
        <v>0</v>
      </c>
      <c r="AO52" s="253">
        <f>IF(Employee!F$362&gt;A52,0,IF(Employee!F$364&lt;A52,0,IF(Employee!$S$355&lt;=A52,"C",IF(Employee!S$356&lt;=A52,"J",IF(Employee!S$357&lt;=A52,"B","A")))))</f>
        <v>0</v>
      </c>
      <c r="AR52" s="253">
        <f>IF(Employee!F$388&gt;A52,0,IF(Employee!F$390&lt;A52,0,IF(Employee!$S$381&lt;=A52,"C",IF(Employee!S$382&lt;=A52,"J",IF(Employee!S$383&lt;=A52,"B","A")))))</f>
        <v>0</v>
      </c>
      <c r="AU52" s="253">
        <f>IF(Employee!F$414&gt;A52,0,IF(Employee!F$416&lt;A52,0,IF(Employee!$S$407&lt;=A52,"C",IF(Employee!S$408&lt;=A52,"J",IF(Employee!S$409&lt;=A52,"B","A")))))</f>
        <v>0</v>
      </c>
      <c r="AX52" s="253">
        <f>IF(Employee!F$440&gt;A52,0,IF(Employee!F$442&lt;A52,0,IF(Employee!$S$433&lt;=A52,"C",IF(Employee!S$434&lt;=A52,"J",IF(Employee!S$435&lt;=A52,"B","A")))))</f>
        <v>0</v>
      </c>
      <c r="BA52" s="253">
        <f>IF(Employee!F$466&gt;A52,0,IF(Employee!F$468&lt;A52,0,IF(Employee!$S$459&lt;=A52,"C",IF(Employee!S$460&lt;=A52,"J",IF(Employee!S$461&lt;=A52,"B","A")))))</f>
        <v>0</v>
      </c>
      <c r="BD52" s="253">
        <f>IF(Employee!F$492&gt;A52,0,IF(Employee!F$494&lt;A52,0,IF(Employee!$S$485&lt;=A52,"C",IF(Employee!S$486&lt;=A52,"J",IF(Employee!S$487&lt;=A52,"B","A")))))</f>
        <v>0</v>
      </c>
      <c r="BG52" s="253">
        <f>IF(Employee!F$518&gt;A52,0,IF(Employee!F$520&lt;A52,0,IF(Employee!$S$511&lt;=A52,"C",IF(Employee!S$512&lt;=A52,"J",IF(Employee!S$513&lt;=A52,"B","A")))))</f>
        <v>0</v>
      </c>
    </row>
    <row r="53" spans="1:59" x14ac:dyDescent="0.2">
      <c r="A53" s="253">
        <f t="shared" si="0"/>
        <v>52</v>
      </c>
      <c r="B53" s="253">
        <f>IF(Employee!F$24&gt;A53,0,IF(Employee!F$26&lt;A53,0,IF(Employee!$S$17&lt;=A53,"C",IF(Employee!S$18&lt;=A53,"J",IF(Employee!S$19&lt;=A53,"B","A")))))</f>
        <v>0</v>
      </c>
      <c r="E53" s="253">
        <f>IF(Employee!F$50&gt;A53,0,IF(Employee!F$52&lt;A53,0,IF(Employee!$S$43&lt;=A53,"C",IF(Employee!S$44&lt;=A53,"J",IF(Employee!S$45&lt;=A53,"B","A")))))</f>
        <v>0</v>
      </c>
      <c r="H53" s="253">
        <f>IF(Employee!F$76&gt;A53,0,IF(Employee!F$78&lt;A53,0,IF(Employee!$S$69&lt;=A53,"C",IF(Employee!S$70&lt;=A53,"J",IF(Employee!S$71&lt;=A53,"B","A")))))</f>
        <v>0</v>
      </c>
      <c r="K53" s="253">
        <f>IF(Employee!F$102&gt;A53,0,IF(Employee!F$104&lt;A53,0,IF(Employee!$S$95&lt;=A53,"C",IF(Employee!S$96&lt;=A53,"J",IF(Employee!S$97&lt;=A53,"B","A")))))</f>
        <v>0</v>
      </c>
      <c r="N53" s="253">
        <f>IF(Employee!F$128&gt;A53,0,IF(Employee!F$130&lt;A53,0,IF(Employee!$S$121&lt;=A53,"C",IF(Employee!S$122&lt;=A53,"J",IF(Employee!S$123&lt;=A53,"B","A")))))</f>
        <v>0</v>
      </c>
      <c r="Q53" s="253">
        <f>IF(Employee!F$154&gt;A53,0,IF(Employee!F$156&lt;A53,0,IF(Employee!$S$147&lt;=A53,"C",IF(Employee!S$148&lt;=A53,"J",IF(Employee!S$149&lt;=A53,"B","A")))))</f>
        <v>0</v>
      </c>
      <c r="T53" s="253">
        <f>IF(Employee!F$180&gt;A53,0,IF(Employee!F$182&lt;A53,0,IF(Employee!$S$173&lt;=A53,"C",IF(Employee!S$174&lt;=A53,"J",IF(Employee!S$175&lt;=A53,"B","A")))))</f>
        <v>0</v>
      </c>
      <c r="W53" s="253">
        <f>IF(Employee!F$206&gt;A53,0,IF(Employee!F$208&lt;A53,0,IF(Employee!$S$199&lt;=A53,"C",IF(Employee!S$200&lt;=A53,"J",IF(Employee!S$201&lt;=A53,"B","A")))))</f>
        <v>0</v>
      </c>
      <c r="Z53" s="253">
        <f>IF(Employee!F$232&gt;A53,0,IF(Employee!F$234&lt;A53,0,IF(Employee!$S$225&lt;=A53,"C",IF(Employee!S$226&lt;=A53,"J",IF(Employee!S$227&lt;=A53,"B","A")))))</f>
        <v>0</v>
      </c>
      <c r="AC53" s="253">
        <f>IF(Employee!F$258&gt;A53,0,IF(Employee!F$260&lt;A53,0,IF(Employee!$S$251&lt;=A53,"C",IF(Employee!S$252&lt;=A53,"J",IF(Employee!S$253&lt;=A53,"B","A")))))</f>
        <v>0</v>
      </c>
      <c r="AF53" s="253">
        <f>IF(Employee!F$284&gt;A53,0,IF(Employee!F$286&lt;A53,0,IF(Employee!$S$277&lt;=A53,"C",IF(Employee!S$278&lt;=A53,"J",IF(Employee!S$279&lt;=A53,"B","A")))))</f>
        <v>0</v>
      </c>
      <c r="AI53" s="253">
        <f>IF(Employee!F$310&gt;A53,0,IF(Employee!F$312&lt;A53,0,IF(Employee!$S$303&lt;=A53,"C",IF(Employee!S$304&lt;=A53,"J",IF(Employee!S$305&lt;=A53,"B","A")))))</f>
        <v>0</v>
      </c>
      <c r="AL53" s="253">
        <f>IF(Employee!F$336&gt;A53,0,IF(Employee!F$338&lt;A53,0,IF(Employee!$S$329&lt;=A53,"C",IF(Employee!S$330&lt;=A53,"J",IF(Employee!S$331&lt;=A53,"B","A")))))</f>
        <v>0</v>
      </c>
      <c r="AO53" s="253">
        <f>IF(Employee!F$362&gt;A53,0,IF(Employee!F$364&lt;A53,0,IF(Employee!$S$355&lt;=A53,"C",IF(Employee!S$356&lt;=A53,"J",IF(Employee!S$357&lt;=A53,"B","A")))))</f>
        <v>0</v>
      </c>
      <c r="AR53" s="253">
        <f>IF(Employee!F$388&gt;A53,0,IF(Employee!F$390&lt;A53,0,IF(Employee!$S$381&lt;=A53,"C",IF(Employee!S$382&lt;=A53,"J",IF(Employee!S$383&lt;=A53,"B","A")))))</f>
        <v>0</v>
      </c>
      <c r="AU53" s="253">
        <f>IF(Employee!F$414&gt;A53,0,IF(Employee!F$416&lt;A53,0,IF(Employee!$S$407&lt;=A53,"C",IF(Employee!S$408&lt;=A53,"J",IF(Employee!S$409&lt;=A53,"B","A")))))</f>
        <v>0</v>
      </c>
      <c r="AX53" s="253">
        <f>IF(Employee!F$440&gt;A53,0,IF(Employee!F$442&lt;A53,0,IF(Employee!$S$433&lt;=A53,"C",IF(Employee!S$434&lt;=A53,"J",IF(Employee!S$435&lt;=A53,"B","A")))))</f>
        <v>0</v>
      </c>
      <c r="BA53" s="253">
        <f>IF(Employee!F$466&gt;A53,0,IF(Employee!F$468&lt;A53,0,IF(Employee!$S$459&lt;=A53,"C",IF(Employee!S$460&lt;=A53,"J",IF(Employee!S$461&lt;=A53,"B","A")))))</f>
        <v>0</v>
      </c>
      <c r="BD53" s="253">
        <f>IF(Employee!F$492&gt;A53,0,IF(Employee!F$494&lt;A53,0,IF(Employee!$S$485&lt;=A53,"C",IF(Employee!S$486&lt;=A53,"J",IF(Employee!S$487&lt;=A53,"B","A")))))</f>
        <v>0</v>
      </c>
      <c r="BG53" s="253">
        <f>IF(Employee!F$518&gt;A53,0,IF(Employee!F$520&lt;A53,0,IF(Employee!$S$511&lt;=A53,"C",IF(Employee!S$512&lt;=A53,"J",IF(Employee!S$513&lt;=A53,"B","A")))))</f>
        <v>0</v>
      </c>
    </row>
    <row r="54" spans="1:59" x14ac:dyDescent="0.2">
      <c r="A54" s="253">
        <f t="shared" si="0"/>
        <v>53</v>
      </c>
      <c r="B54" s="253">
        <f>IF(Employee!F$24&gt;A54,0,IF(Employee!F$26&lt;A54,0,IF(Employee!$S$17&lt;=A54,"C",IF(Employee!S$18&lt;=A54,"J",IF(Employee!S$19&lt;=A54,"B","A")))))</f>
        <v>0</v>
      </c>
      <c r="E54" s="253">
        <f>IF(Employee!F$50&gt;A54,0,IF(Employee!F$52&lt;A54,0,IF(Employee!$S$43&lt;=A54,"C",IF(Employee!S$44&lt;=A54,"J",IF(Employee!S$45&lt;=A54,"B","A")))))</f>
        <v>0</v>
      </c>
      <c r="H54" s="253">
        <f>IF(Employee!F$76&gt;A54,0,IF(Employee!F$78&lt;A54,0,IF(Employee!$S$69&lt;=A54,"C",IF(Employee!S$70&lt;=A54,"J",IF(Employee!S$71&lt;=A54,"B","A")))))</f>
        <v>0</v>
      </c>
      <c r="K54" s="253">
        <f>IF(Employee!F$102&gt;A54,0,IF(Employee!F$104&lt;A54,0,IF(Employee!$S$95&lt;=A54,"C",IF(Employee!S$96&lt;=A54,"J",IF(Employee!S$97&lt;=A54,"B","A")))))</f>
        <v>0</v>
      </c>
      <c r="N54" s="253">
        <f>IF(Employee!F$128&gt;A54,0,IF(Employee!F$130&lt;A54,0,IF(Employee!$S$121&lt;=A54,"C",IF(Employee!S$122&lt;=A54,"J",IF(Employee!S$123&lt;=A54,"B","A")))))</f>
        <v>0</v>
      </c>
      <c r="Q54" s="253">
        <f>IF(Employee!F$154&gt;A54,0,IF(Employee!F$156&lt;A54,0,IF(Employee!$S$147&lt;=A54,"C",IF(Employee!S$148&lt;=A54,"J",IF(Employee!S$149&lt;=A54,"B","A")))))</f>
        <v>0</v>
      </c>
      <c r="T54" s="253">
        <f>IF(Employee!F$180&gt;A54,0,IF(Employee!F$182&lt;A54,0,IF(Employee!$S$173&lt;=A54,"C",IF(Employee!S$174&lt;=A54,"J",IF(Employee!S$175&lt;=A54,"B","A")))))</f>
        <v>0</v>
      </c>
      <c r="W54" s="253">
        <f>IF(Employee!F$206&gt;A54,0,IF(Employee!F$208&lt;A54,0,IF(Employee!$S$199&lt;=A54,"C",IF(Employee!S$200&lt;=A54,"J",IF(Employee!S$201&lt;=A54,"B","A")))))</f>
        <v>0</v>
      </c>
      <c r="Z54" s="253">
        <f>IF(Employee!F$232&gt;A54,0,IF(Employee!F$234&lt;A54,0,IF(Employee!$S$225&lt;=A54,"C",IF(Employee!S$226&lt;=A54,"J",IF(Employee!S$227&lt;=A54,"B","A")))))</f>
        <v>0</v>
      </c>
      <c r="AC54" s="253">
        <f>IF(Employee!F$258&gt;A54,0,IF(Employee!F$260&lt;A54,0,IF(Employee!$S$251&lt;=A54,"C",IF(Employee!S$252&lt;=A54,"J",IF(Employee!S$253&lt;=A54,"B","A")))))</f>
        <v>0</v>
      </c>
      <c r="AF54" s="253">
        <f>IF(Employee!F$284&gt;A54,0,IF(Employee!F$286&lt;A54,0,IF(Employee!$S$277&lt;=A54,"C",IF(Employee!S$278&lt;=A54,"J",IF(Employee!S$279&lt;=A54,"B","A")))))</f>
        <v>0</v>
      </c>
      <c r="AI54" s="253">
        <f>IF(Employee!F$310&gt;A54,0,IF(Employee!F$312&lt;A54,0,IF(Employee!$S$303&lt;=A54,"C",IF(Employee!S$304&lt;=A54,"J",IF(Employee!S$305&lt;=A54,"B","A")))))</f>
        <v>0</v>
      </c>
      <c r="AL54" s="253">
        <f>IF(Employee!F$336&gt;A54,0,IF(Employee!F$338&lt;A54,0,IF(Employee!$S$329&lt;=A54,"C",IF(Employee!S$330&lt;=A54,"J",IF(Employee!S$331&lt;=A54,"B","A")))))</f>
        <v>0</v>
      </c>
      <c r="AO54" s="253">
        <f>IF(Employee!F$362&gt;A54,0,IF(Employee!F$364&lt;A54,0,IF(Employee!$S$355&lt;=A54,"C",IF(Employee!S$356&lt;=A54,"J",IF(Employee!S$357&lt;=A54,"B","A")))))</f>
        <v>0</v>
      </c>
      <c r="AR54" s="253">
        <f>IF(Employee!F$388&gt;A54,0,IF(Employee!F$390&lt;A54,0,IF(Employee!$S$381&lt;=A54,"C",IF(Employee!S$382&lt;=A54,"J",IF(Employee!S$383&lt;=A54,"B","A")))))</f>
        <v>0</v>
      </c>
      <c r="AU54" s="253">
        <f>IF(Employee!F$414&gt;A54,0,IF(Employee!F$416&lt;A54,0,IF(Employee!$S$407&lt;=A54,"C",IF(Employee!S$408&lt;=A54,"J",IF(Employee!S$409&lt;=A54,"B","A")))))</f>
        <v>0</v>
      </c>
      <c r="AX54" s="253">
        <f>IF(Employee!F$440&gt;A54,0,IF(Employee!F$442&lt;A54,0,IF(Employee!$S$433&lt;=A54,"C",IF(Employee!S$434&lt;=A54,"J",IF(Employee!S$435&lt;=A54,"B","A")))))</f>
        <v>0</v>
      </c>
      <c r="BA54" s="253">
        <f>IF(Employee!F$466&gt;A54,0,IF(Employee!F$468&lt;A54,0,IF(Employee!$S$459&lt;=A54,"C",IF(Employee!S$460&lt;=A54,"J",IF(Employee!S$461&lt;=A54,"B","A")))))</f>
        <v>0</v>
      </c>
      <c r="BD54" s="253">
        <f>IF(Employee!F$492&gt;A54,0,IF(Employee!F$494&lt;A54,0,IF(Employee!$S$485&lt;=A54,"C",IF(Employee!S$486&lt;=A54,"J",IF(Employee!S$487&lt;=A54,"B","A")))))</f>
        <v>0</v>
      </c>
      <c r="BG54" s="253">
        <f>IF(Employee!F$518&gt;A54,0,IF(Employee!F$520&lt;A54,0,IF(Employee!$S$511&lt;=A54,"C",IF(Employee!S$512&lt;=A54,"J",IF(Employee!S$513&lt;=A54,"B","A")))))</f>
        <v>0</v>
      </c>
    </row>
  </sheetData>
  <sheetProtection password="CC41" sheet="1" objects="1" scenarios="1"/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15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4.2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5</v>
      </c>
      <c r="F9" s="62"/>
      <c r="G9" s="62"/>
      <c r="H9" s="399" t="s">
        <v>39</v>
      </c>
      <c r="I9" s="400"/>
      <c r="J9" s="398"/>
      <c r="K9" s="401" t="s">
        <v>285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IF(T$9="Y",'Apr08'!H86,0)</f>
        <v>0</v>
      </c>
      <c r="I11" s="117">
        <f>IF(T$9="Y",'Apr08'!I86,0)</f>
        <v>0</v>
      </c>
      <c r="J11" s="117">
        <f>IF(T$9="Y",'Apr08'!J86,0)</f>
        <v>0</v>
      </c>
      <c r="K11" s="117">
        <f>IF(T$9="Y",'Apr08'!K86,I11*J11)</f>
        <v>0</v>
      </c>
      <c r="L11" s="117">
        <f>IF(T$9="Y",'Apr08'!L86,0)</f>
        <v>0</v>
      </c>
      <c r="M11" s="232" t="str">
        <f>IF(E11=" "," ",IF(T$9="Y",'Apr08'!M86,IF((H11+K11+L11)&gt;0,H11+K11+L11," ")))</f>
        <v xml:space="preserve"> </v>
      </c>
      <c r="N11" s="235" t="str">
        <f>IF(M11=" "," ",IF(M11=0," ",IF(Employee!O$24="W1",AN11,AI11-'Apr08'!W86)))</f>
        <v xml:space="preserve"> </v>
      </c>
      <c r="O11" s="130" t="str">
        <f>IF(M11=" "," ",IF(M11=0," ",IF(Employee!P$17&gt;E$9,0,IF(C11="A",WNI!E83,IF(C11="B",WNI!F83,IF(C11="C",WNI!G83,IF(C11="J",WNI!H83,"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",WNI!I83))</f>
        <v xml:space="preserve"> </v>
      </c>
      <c r="U11" s="49"/>
      <c r="V11" s="60">
        <f>IF(Employee!H$34=E$9,Employee!D$34+SUM(M11)+'Apr08'!V86,SUM(M11)+'Apr08'!V86)</f>
        <v>0</v>
      </c>
      <c r="W11" s="60">
        <f>IF(Employee!H$34=E$9,Employee!D$35+SUM(N11)+'Apr08'!W86,SUM(N11)+'Apr08'!W86)</f>
        <v>0</v>
      </c>
      <c r="X11" s="60">
        <f>IF(O11=" ",'Apr08'!X86,O11+'Apr08'!X86)</f>
        <v>0</v>
      </c>
      <c r="Y11" s="60">
        <f>IF(P11=" ",'Apr08'!Y86,P11+'Apr08'!Y86)</f>
        <v>0</v>
      </c>
      <c r="Z11" s="60">
        <f>IF(Q11=" ",'Apr08'!Z86,Q11+'Apr08'!Z86)</f>
        <v>0</v>
      </c>
      <c r="AA11" s="60">
        <f>IF(R11=" ",'Apr08'!AA86,R11+'Apr08'!AA86)</f>
        <v>0</v>
      </c>
      <c r="AB11" s="61"/>
      <c r="AC11" s="60">
        <f>IF(T11=" ",'Apr08'!AC86,T11+'Apr08'!AC86)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IF(T$9="Y",'Apr08'!H87,0)</f>
        <v>0</v>
      </c>
      <c r="I12" s="121">
        <f>IF(T$9="Y",'Apr08'!I87,0)</f>
        <v>0</v>
      </c>
      <c r="J12" s="121">
        <f>IF(T$9="Y",'Apr08'!J87,0)</f>
        <v>0</v>
      </c>
      <c r="K12" s="121">
        <f>IF(T$9="Y",'Apr08'!K87,I12*J12)</f>
        <v>0</v>
      </c>
      <c r="L12" s="121">
        <f>IF(T$9="Y",'Apr08'!L87,0)</f>
        <v>0</v>
      </c>
      <c r="M12" s="233" t="str">
        <f>IF(E12=" "," ",IF(T$9="Y",'Apr08'!M87,IF((H12+K12+L12)&gt;0,H12+K12+L12," ")))</f>
        <v xml:space="preserve"> </v>
      </c>
      <c r="N12" s="237" t="str">
        <f>IF(M12=" "," ",IF(M12=0," ",IF(Employee!O$50="W1",AN12,AI12-'Apr08'!W87)))</f>
        <v xml:space="preserve"> </v>
      </c>
      <c r="O12" s="132" t="str">
        <f>IF(M12=" "," ",IF(M12=0," ",IF(Employee!P$43&gt;E$9,0,IF(C12="A",WNI!E84,IF(C12="B",WNI!F84,IF(C12="C",WNI!G84,IF(C12="J",WNI!H84,"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",WNI!I84))</f>
        <v xml:space="preserve"> </v>
      </c>
      <c r="U12" s="49"/>
      <c r="V12" s="60">
        <f>IF(Employee!H$60=E$9,Employee!D$60+SUM(M12)+'Apr08'!V87,SUM(M12)+'Apr08'!V87)</f>
        <v>0</v>
      </c>
      <c r="W12" s="60">
        <f>IF(Employee!H$60=E$9,Employee!D$61+SUM(N12)+'Apr08'!W87,SUM(N12)+'Apr08'!W87)</f>
        <v>0</v>
      </c>
      <c r="X12" s="60">
        <f>IF(O12=" ",'Apr08'!X87,O12+'Apr08'!X87)</f>
        <v>0</v>
      </c>
      <c r="Y12" s="60">
        <f>IF(P12=" ",'Apr08'!Y87,P12+'Apr08'!Y87)</f>
        <v>0</v>
      </c>
      <c r="Z12" s="60">
        <f>IF(Q12=" ",'Apr08'!Z87,Q12+'Apr08'!Z87)</f>
        <v>0</v>
      </c>
      <c r="AA12" s="60">
        <f>IF(R12=" ",'Apr08'!AA87,R12+'Apr08'!AA87)</f>
        <v>0</v>
      </c>
      <c r="AB12" s="61"/>
      <c r="AC12" s="60">
        <f>IF(T12=" ",'Apr08'!AC87,T12+'Apr08'!AC87)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IF(T$9="Y",'Apr08'!H88,0)</f>
        <v>0</v>
      </c>
      <c r="I13" s="121">
        <f>IF(T$9="Y",'Apr08'!I88,0)</f>
        <v>0</v>
      </c>
      <c r="J13" s="121">
        <f>IF(T$9="Y",'Apr08'!J88,0)</f>
        <v>0</v>
      </c>
      <c r="K13" s="121">
        <f>IF(T$9="Y",'Apr08'!K88,I13*J13)</f>
        <v>0</v>
      </c>
      <c r="L13" s="121">
        <f>IF(T$9="Y",'Apr08'!L88,0)</f>
        <v>0</v>
      </c>
      <c r="M13" s="233" t="str">
        <f>IF(E13=" "," ",IF(T$9="Y",'Apr08'!M88,IF((H13+K13+L13)&gt;0,H13+K13+L13," ")))</f>
        <v xml:space="preserve"> </v>
      </c>
      <c r="N13" s="237" t="str">
        <f>IF(M13=" "," ",IF(M13=0," ",IF(Employee!O$76="W1",AN13,AI13-'Apr08'!W88)))</f>
        <v xml:space="preserve"> </v>
      </c>
      <c r="O13" s="132" t="str">
        <f>IF(M13=" "," ",IF(M13=0," ",IF(Employee!P$69&gt;E$9,0,IF(C13="A",WNI!E85,IF(C13="B",WNI!F85,IF(C13="C",WNI!G85,IF(C13="J",WNI!H85,"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",WNI!I85))</f>
        <v xml:space="preserve"> </v>
      </c>
      <c r="U13" s="49"/>
      <c r="V13" s="60">
        <f>IF(Employee!H$86=E$9,Employee!D$86+SUM(M13)+'Apr08'!V88,SUM(M13)+'Apr08'!V88)</f>
        <v>0</v>
      </c>
      <c r="W13" s="60">
        <f>IF(Employee!H$86=E$9,Employee!D$87+SUM(N13)+'Apr08'!W88,SUM(N13)+'Apr08'!W88)</f>
        <v>0</v>
      </c>
      <c r="X13" s="60">
        <f>IF(O13=" ",'Apr08'!X88,O13+'Apr08'!X88)</f>
        <v>0</v>
      </c>
      <c r="Y13" s="60">
        <f>IF(P13=" ",'Apr08'!Y88,P13+'Apr08'!Y88)</f>
        <v>0</v>
      </c>
      <c r="Z13" s="60">
        <f>IF(Q13=" ",'Apr08'!Z88,Q13+'Apr08'!Z88)</f>
        <v>0</v>
      </c>
      <c r="AA13" s="60">
        <f>IF(R13=" ",'Apr08'!AA88,R13+'Apr08'!AA88)</f>
        <v>0</v>
      </c>
      <c r="AB13" s="61"/>
      <c r="AC13" s="60">
        <f>IF(T13=" ",'Apr08'!AC88,T13+'Apr08'!AC88)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IF(T$9="Y",'Apr08'!H89,0)</f>
        <v>0</v>
      </c>
      <c r="I14" s="121">
        <f>IF(T$9="Y",'Apr08'!I89,0)</f>
        <v>0</v>
      </c>
      <c r="J14" s="121">
        <f>IF(T$9="Y",'Apr08'!J89,0)</f>
        <v>0</v>
      </c>
      <c r="K14" s="121">
        <f>IF(T$9="Y",'Apr08'!K89,I14*J14)</f>
        <v>0</v>
      </c>
      <c r="L14" s="121">
        <f>IF(T$9="Y",'Apr08'!L89,0)</f>
        <v>0</v>
      </c>
      <c r="M14" s="233" t="str">
        <f>IF(E14=" "," ",IF(T$9="Y",'Apr08'!M89,IF((H14+K14+L14)&gt;0,H14+K14+L14," ")))</f>
        <v xml:space="preserve"> </v>
      </c>
      <c r="N14" s="237" t="str">
        <f>IF(M14=" "," ",IF(M14=0," ",IF(Employee!O$102="W1",AN14,AI14-'Apr08'!W89)))</f>
        <v xml:space="preserve"> </v>
      </c>
      <c r="O14" s="132" t="str">
        <f>IF(M14=" "," ",IF(M14=0," ",IF(Employee!P$95&gt;E$9,0,IF(C14="A",WNI!E86,IF(C14="B",WNI!F86,IF(C14="C",WNI!G86,IF(C14="J",WNI!H86,"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",WNI!I86))</f>
        <v xml:space="preserve"> </v>
      </c>
      <c r="U14" s="49"/>
      <c r="V14" s="60">
        <f>IF(Employee!H$112=E$9,Employee!D$112+SUM(M14)+'Apr08'!V89,SUM(M14)+'Apr08'!V89)</f>
        <v>0</v>
      </c>
      <c r="W14" s="60">
        <f>IF(Employee!H$112=E$9,Employee!D$113+SUM(N14)+'Apr08'!W89,SUM(N14)+'Apr08'!W89)</f>
        <v>0</v>
      </c>
      <c r="X14" s="60">
        <f>IF(O14=" ",'Apr08'!X89,O14+'Apr08'!X89)</f>
        <v>0</v>
      </c>
      <c r="Y14" s="60">
        <f>IF(P14=" ",'Apr08'!Y89,P14+'Apr08'!Y89)</f>
        <v>0</v>
      </c>
      <c r="Z14" s="60">
        <f>IF(Q14=" ",'Apr08'!Z89,Q14+'Apr08'!Z89)</f>
        <v>0</v>
      </c>
      <c r="AA14" s="60">
        <f>IF(R14=" ",'Apr08'!AA89,R14+'Apr08'!AA89)</f>
        <v>0</v>
      </c>
      <c r="AB14" s="61"/>
      <c r="AC14" s="60">
        <f>IF(T14=" ",'Apr08'!AC89,T14+'Apr08'!AC89)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IF(T$9="Y",'Apr08'!H90,0)</f>
        <v>0</v>
      </c>
      <c r="I15" s="121">
        <f>IF(T$9="Y",'Apr08'!I90,0)</f>
        <v>0</v>
      </c>
      <c r="J15" s="121">
        <f>IF(T$9="Y",'Apr08'!J90,0)</f>
        <v>0</v>
      </c>
      <c r="K15" s="121">
        <f>IF(T$9="Y",'Apr08'!K90,I15*J15)</f>
        <v>0</v>
      </c>
      <c r="L15" s="121">
        <f>IF(T$9="Y",'Apr08'!L90,0)</f>
        <v>0</v>
      </c>
      <c r="M15" s="233" t="str">
        <f>IF(E15=" "," ",IF(T$9="Y",'Apr08'!M90,IF((H15+K15+L15)&gt;0,H15+K15+L15," ")))</f>
        <v xml:space="preserve"> </v>
      </c>
      <c r="N15" s="237" t="str">
        <f>IF(M15=" "," ",IF(M15=0," ",IF(Employee!O$128="W1",AN15,AI15-'Apr08'!W90)))</f>
        <v xml:space="preserve"> </v>
      </c>
      <c r="O15" s="132" t="str">
        <f>IF(M15=" "," ",IF(M15=0," ",IF(Employee!P$121&gt;E$9,0,IF(C15="A",WNI!E87,IF(C15="B",WNI!F87,IF(C15="C",WNI!G87,IF(C15="J",WNI!H87,"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",WNI!I87))</f>
        <v xml:space="preserve"> </v>
      </c>
      <c r="U15" s="49"/>
      <c r="V15" s="60">
        <f>IF(Employee!H$138=E$9,Employee!D$138+SUM(M15)+'Apr08'!V90,SUM(M15)+'Apr08'!V90)</f>
        <v>0</v>
      </c>
      <c r="W15" s="60">
        <f>IF(Employee!H$138=E$9,Employee!D$139+SUM(N15)+'Apr08'!W90,SUM(N15)+'Apr08'!W90)</f>
        <v>0</v>
      </c>
      <c r="X15" s="60">
        <f>IF(O15=" ",'Apr08'!X90,O15+'Apr08'!X90)</f>
        <v>0</v>
      </c>
      <c r="Y15" s="60">
        <f>IF(P15=" ",'Apr08'!Y90,P15+'Apr08'!Y90)</f>
        <v>0</v>
      </c>
      <c r="Z15" s="60">
        <f>IF(Q15=" ",'Apr08'!Z90,Q15+'Apr08'!Z90)</f>
        <v>0</v>
      </c>
      <c r="AA15" s="60">
        <f>IF(R15=" ",'Apr08'!AA90,R15+'Apr08'!AA90)</f>
        <v>0</v>
      </c>
      <c r="AB15" s="61"/>
      <c r="AC15" s="60">
        <f>IF(T15=" ",'Apr08'!AC90,T15+'Apr08'!AC90)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IF(T$9="Y",'Apr08'!H91,0)</f>
        <v>0</v>
      </c>
      <c r="I16" s="121">
        <f>IF(T$9="Y",'Apr08'!I91,0)</f>
        <v>0</v>
      </c>
      <c r="J16" s="121">
        <f>IF(T$9="Y",'Apr08'!J91,0)</f>
        <v>0</v>
      </c>
      <c r="K16" s="121">
        <f>IF(T$9="Y",'Apr08'!K91,I16*J16)</f>
        <v>0</v>
      </c>
      <c r="L16" s="121">
        <f>IF(T$9="Y",'Apr08'!L91,0)</f>
        <v>0</v>
      </c>
      <c r="M16" s="233" t="str">
        <f>IF(E16=" "," ",IF(T$9="Y",'Apr08'!M91,IF((H16+K16+L16)&gt;0,H16+K16+L16," ")))</f>
        <v xml:space="preserve"> </v>
      </c>
      <c r="N16" s="237" t="str">
        <f>IF(M16=" "," ",IF(M16=0," ",IF(Employee!O$154="W1",AN16,AI16-'Apr08'!W91)))</f>
        <v xml:space="preserve"> </v>
      </c>
      <c r="O16" s="132" t="str">
        <f>IF(M16=" "," ",IF(M16=0," ",IF(Employee!P$147&gt;E$9,0,IF(C16="A",WNI!E88,IF(C16="B",WNI!F88,IF(C16="C",WNI!G88,IF(C16="J",WNI!H88,"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",WNI!I88))</f>
        <v xml:space="preserve"> </v>
      </c>
      <c r="U16" s="49"/>
      <c r="V16" s="60">
        <f>IF(Employee!H$164=E$9,Employee!D$164+SUM(M16)+'Apr08'!V91,SUM(M16)+'Apr08'!V91)</f>
        <v>0</v>
      </c>
      <c r="W16" s="60">
        <f>IF(Employee!H$164=E$9,Employee!D$165+SUM(N16)+'Apr08'!W91,SUM(N16)+'Apr08'!W91)</f>
        <v>0</v>
      </c>
      <c r="X16" s="60">
        <f>IF(O16=" ",'Apr08'!X91,O16+'Apr08'!X91)</f>
        <v>0</v>
      </c>
      <c r="Y16" s="60">
        <f>IF(P16=" ",'Apr08'!Y91,P16+'Apr08'!Y91)</f>
        <v>0</v>
      </c>
      <c r="Z16" s="60">
        <f>IF(Q16=" ",'Apr08'!Z91,Q16+'Apr08'!Z91)</f>
        <v>0</v>
      </c>
      <c r="AA16" s="60">
        <f>IF(R16=" ",'Apr08'!AA91,R16+'Apr08'!AA91)</f>
        <v>0</v>
      </c>
      <c r="AB16" s="61"/>
      <c r="AC16" s="60">
        <f>IF(T16=" ",'Apr08'!AC91,T16+'Apr08'!AC91)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IF(T$9="Y",'Apr08'!H92,0)</f>
        <v>0</v>
      </c>
      <c r="I17" s="121">
        <f>IF(T$9="Y",'Apr08'!I92,0)</f>
        <v>0</v>
      </c>
      <c r="J17" s="121">
        <f>IF(T$9="Y",'Apr08'!J92,0)</f>
        <v>0</v>
      </c>
      <c r="K17" s="121">
        <f>IF(T$9="Y",'Apr08'!K92,I17*J17)</f>
        <v>0</v>
      </c>
      <c r="L17" s="121">
        <f>IF(T$9="Y",'Apr08'!L92,0)</f>
        <v>0</v>
      </c>
      <c r="M17" s="233" t="str">
        <f>IF(E17=" "," ",IF(T$9="Y",'Apr08'!M92,IF((H17+K17+L17)&gt;0,H17+K17+L17," ")))</f>
        <v xml:space="preserve"> </v>
      </c>
      <c r="N17" s="237" t="str">
        <f>IF(M17=" "," ",IF(M17=0," ",IF(Employee!O$180="W1",AN17,AI17-'Apr08'!W92)))</f>
        <v xml:space="preserve"> </v>
      </c>
      <c r="O17" s="132" t="str">
        <f>IF(M17=" "," ",IF(M17=0," ",IF(Employee!P$173&gt;E$9,0,IF(C17="A",WNI!E89,IF(C17="B",WNI!F89,IF(C17="C",WNI!G89,IF(C17="J",WNI!H89,"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",WNI!I89))</f>
        <v xml:space="preserve"> </v>
      </c>
      <c r="U17" s="49"/>
      <c r="V17" s="60">
        <f>IF(Employee!H$190=E$9,Employee!D$190+SUM(M17)+'Apr08'!V92,SUM(M17)+'Apr08'!V92)</f>
        <v>0</v>
      </c>
      <c r="W17" s="60">
        <f>IF(Employee!H$190=E$9,Employee!D$191+SUM(N17)+'Apr08'!W92,SUM(N17)+'Apr08'!W92)</f>
        <v>0</v>
      </c>
      <c r="X17" s="60">
        <f>IF(O17=" ",'Apr08'!X92,O17+'Apr08'!X92)</f>
        <v>0</v>
      </c>
      <c r="Y17" s="60">
        <f>IF(P17=" ",'Apr08'!Y92,P17+'Apr08'!Y92)</f>
        <v>0</v>
      </c>
      <c r="Z17" s="60">
        <f>IF(Q17=" ",'Apr08'!Z92,Q17+'Apr08'!Z92)</f>
        <v>0</v>
      </c>
      <c r="AA17" s="60">
        <f>IF(R17=" ",'Apr08'!AA92,R17+'Apr08'!AA92)</f>
        <v>0</v>
      </c>
      <c r="AB17" s="61"/>
      <c r="AC17" s="60">
        <f>IF(T17=" ",'Apr08'!AC92,T17+'Apr08'!AC92)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IF(T$9="Y",'Apr08'!H93,0)</f>
        <v>0</v>
      </c>
      <c r="I18" s="121">
        <f>IF(T$9="Y",'Apr08'!I93,0)</f>
        <v>0</v>
      </c>
      <c r="J18" s="121">
        <f>IF(T$9="Y",'Apr08'!J93,0)</f>
        <v>0</v>
      </c>
      <c r="K18" s="121">
        <f>IF(T$9="Y",'Apr08'!K93,I18*J18)</f>
        <v>0</v>
      </c>
      <c r="L18" s="121">
        <f>IF(T$9="Y",'Apr08'!L93,0)</f>
        <v>0</v>
      </c>
      <c r="M18" s="233" t="str">
        <f>IF(E18=" "," ",IF(T$9="Y",'Apr08'!M93,IF((H18+K18+L18)&gt;0,H18+K18+L18," ")))</f>
        <v xml:space="preserve"> </v>
      </c>
      <c r="N18" s="237" t="str">
        <f>IF(M18=" "," ",IF(M18=0," ",IF(Employee!O$206="W1",AN18,AI18-'Apr08'!W93)))</f>
        <v xml:space="preserve"> </v>
      </c>
      <c r="O18" s="132" t="str">
        <f>IF(M18=" "," ",IF(M18=0," ",IF(Employee!P$199&gt;E$9,0,IF(C18="A",WNI!E90,IF(C18="B",WNI!F90,IF(C18="C",WNI!G90,IF(C18="J",WNI!H90,"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",WNI!I90))</f>
        <v xml:space="preserve"> </v>
      </c>
      <c r="U18" s="49"/>
      <c r="V18" s="60">
        <f>IF(Employee!H$216=E$9,Employee!D$216+SUM(M18)+'Apr08'!V93,SUM(M18)+'Apr08'!V93)</f>
        <v>0</v>
      </c>
      <c r="W18" s="60">
        <f>IF(Employee!H$216=E$9,Employee!D$217+SUM(N18)+'Apr08'!W93,SUM(N18)+'Apr08'!W93)</f>
        <v>0</v>
      </c>
      <c r="X18" s="60">
        <f>IF(O18=" ",'Apr08'!X93,O18+'Apr08'!X93)</f>
        <v>0</v>
      </c>
      <c r="Y18" s="60">
        <f>IF(P18=" ",'Apr08'!Y93,P18+'Apr08'!Y93)</f>
        <v>0</v>
      </c>
      <c r="Z18" s="60">
        <f>IF(Q18=" ",'Apr08'!Z93,Q18+'Apr08'!Z93)</f>
        <v>0</v>
      </c>
      <c r="AA18" s="60">
        <f>IF(R18=" ",'Apr08'!AA93,R18+'Apr08'!AA93)</f>
        <v>0</v>
      </c>
      <c r="AB18" s="61"/>
      <c r="AC18" s="60">
        <f>IF(T18=" ",'Apr08'!AC93,T18+'Apr08'!AC93)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IF(T$9="Y",'Apr08'!H94,0)</f>
        <v>0</v>
      </c>
      <c r="I19" s="121">
        <f>IF(T$9="Y",'Apr08'!I94,0)</f>
        <v>0</v>
      </c>
      <c r="J19" s="121">
        <f>IF(T$9="Y",'Apr08'!J94,0)</f>
        <v>0</v>
      </c>
      <c r="K19" s="121">
        <f>IF(T$9="Y",'Apr08'!K94,I19*J19)</f>
        <v>0</v>
      </c>
      <c r="L19" s="121">
        <f>IF(T$9="Y",'Apr08'!L94,0)</f>
        <v>0</v>
      </c>
      <c r="M19" s="233" t="str">
        <f>IF(E19=" "," ",IF(T$9="Y",'Apr08'!M94,IF((H19+K19+L19)&gt;0,H19+K19+L19," ")))</f>
        <v xml:space="preserve"> </v>
      </c>
      <c r="N19" s="237" t="str">
        <f>IF(M19=" "," ",IF(M19=0," ",IF(Employee!O$232="W1",AN19,AI19-'Apr08'!W94)))</f>
        <v xml:space="preserve"> </v>
      </c>
      <c r="O19" s="132" t="str">
        <f>IF(M19=" "," ",IF(M19=0," ",IF(Employee!P$225&gt;E$9,0,IF(C19="A",WNI!E91,IF(C19="B",WNI!F91,IF(C19="C",WNI!G91,IF(C19="J",WNI!H91,"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",WNI!I91))</f>
        <v xml:space="preserve"> </v>
      </c>
      <c r="U19" s="49"/>
      <c r="V19" s="60">
        <f>IF(Employee!H$242=E$9,Employee!D$242+SUM(M19)+'Apr08'!V94,SUM(M19)+'Apr08'!V94)</f>
        <v>0</v>
      </c>
      <c r="W19" s="60">
        <f>IF(Employee!H$242=E$9,Employee!D$243+SUM(N19)+'Apr08'!W94,SUM(N19)+'Apr08'!W94)</f>
        <v>0</v>
      </c>
      <c r="X19" s="60">
        <f>IF(O19=" ",'Apr08'!X94,O19+'Apr08'!X94)</f>
        <v>0</v>
      </c>
      <c r="Y19" s="60">
        <f>IF(P19=" ",'Apr08'!Y94,P19+'Apr08'!Y94)</f>
        <v>0</v>
      </c>
      <c r="Z19" s="60">
        <f>IF(Q19=" ",'Apr08'!Z94,Q19+'Apr08'!Z94)</f>
        <v>0</v>
      </c>
      <c r="AA19" s="60">
        <f>IF(R19=" ",'Apr08'!AA94,R19+'Apr08'!AA94)</f>
        <v>0</v>
      </c>
      <c r="AB19" s="61"/>
      <c r="AC19" s="60">
        <f>IF(T19=" ",'Apr08'!AC94,T19+'Apr08'!AC94)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IF(T$9="Y",'Apr08'!H95,0)</f>
        <v>0</v>
      </c>
      <c r="I20" s="121">
        <f>IF(T$9="Y",'Apr08'!I95,0)</f>
        <v>0</v>
      </c>
      <c r="J20" s="121">
        <f>IF(T$9="Y",'Apr08'!J95,0)</f>
        <v>0</v>
      </c>
      <c r="K20" s="121">
        <f>IF(T$9="Y",'Apr08'!K95,I20*J20)</f>
        <v>0</v>
      </c>
      <c r="L20" s="121">
        <f>IF(T$9="Y",'Apr08'!L95,0)</f>
        <v>0</v>
      </c>
      <c r="M20" s="233" t="str">
        <f>IF(E20=" "," ",IF(T$9="Y",'Apr08'!M95,IF((H20+K20+L20)&gt;0,H20+K20+L20," ")))</f>
        <v xml:space="preserve"> </v>
      </c>
      <c r="N20" s="237" t="str">
        <f>IF(M20=" "," ",IF(M20=0," ",IF(Employee!O$258="W1",AN20,AI20-'Apr08'!W95)))</f>
        <v xml:space="preserve"> </v>
      </c>
      <c r="O20" s="132" t="str">
        <f>IF(M20=" "," ",IF(M20=0," ",IF(Employee!P$251&gt;E$9,0,IF(C20="A",WNI!E92,IF(C20="B",WNI!F92,IF(C20="C",WNI!G92,IF(C20="J",WNI!H92,"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",WNI!I92))</f>
        <v xml:space="preserve"> </v>
      </c>
      <c r="U20" s="49"/>
      <c r="V20" s="60">
        <f>IF(Employee!H$268=E$9,Employee!D$268+SUM(M20)+'Apr08'!V95,SUM(M20)+'Apr08'!V95)</f>
        <v>0</v>
      </c>
      <c r="W20" s="60">
        <f>IF(Employee!H$268=E$9,Employee!D$269+SUM(N20)+'Apr08'!W95,SUM(N20)+'Apr08'!W95)</f>
        <v>0</v>
      </c>
      <c r="X20" s="60">
        <f>IF(O20=" ",'Apr08'!X95,O20+'Apr08'!X95)</f>
        <v>0</v>
      </c>
      <c r="Y20" s="60">
        <f>IF(P20=" ",'Apr08'!Y95,P20+'Apr08'!Y95)</f>
        <v>0</v>
      </c>
      <c r="Z20" s="60">
        <f>IF(Q20=" ",'Apr08'!Z95,Q20+'Apr08'!Z95)</f>
        <v>0</v>
      </c>
      <c r="AA20" s="60">
        <f>IF(R20=" ",'Apr08'!AA95,R20+'Apr08'!AA95)</f>
        <v>0</v>
      </c>
      <c r="AB20" s="61"/>
      <c r="AC20" s="60">
        <f>IF(T20=" ",'Apr08'!AC95,T20+'Apr08'!AC95)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IF(T$9="Y",'Apr08'!H96,0)</f>
        <v>0</v>
      </c>
      <c r="I21" s="121">
        <f>IF(T$9="Y",'Apr08'!I96,0)</f>
        <v>0</v>
      </c>
      <c r="J21" s="121">
        <f>IF(T$9="Y",'Apr08'!J96,0)</f>
        <v>0</v>
      </c>
      <c r="K21" s="121">
        <f>IF(T$9="Y",'Apr08'!K96,I21*J21)</f>
        <v>0</v>
      </c>
      <c r="L21" s="121">
        <f>IF(T$9="Y",'Apr08'!L96,0)</f>
        <v>0</v>
      </c>
      <c r="M21" s="233" t="str">
        <f>IF(E21=" "," ",IF(T$9="Y",'Apr08'!M96,IF((H21+K21+L21)&gt;0,H21+K21+L21," ")))</f>
        <v xml:space="preserve"> </v>
      </c>
      <c r="N21" s="237" t="str">
        <f>IF(M21=" "," ",IF(M21=0," ",IF(Employee!O$284="W1",AN21,AI21-'Apr08'!W96)))</f>
        <v xml:space="preserve"> </v>
      </c>
      <c r="O21" s="132" t="str">
        <f>IF(M21=" "," ",IF(M21=0," ",IF(Employee!P$277&gt;E$9,0,IF(C21="A",WNI!E93,IF(C21="B",WNI!F93,IF(C21="C",WNI!G93,IF(C21="J",WNI!H93,"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",WNI!I93))</f>
        <v xml:space="preserve"> </v>
      </c>
      <c r="U21" s="49"/>
      <c r="V21" s="60">
        <f>IF(Employee!H$294=E$9,Employee!D$294+SUM(M21)+'Apr08'!V96,SUM(M21)+'Apr08'!V96)</f>
        <v>0</v>
      </c>
      <c r="W21" s="60">
        <f>IF(Employee!H$294=E$9,Employee!D$295+SUM(N21)+'Apr08'!W96,SUM(N21)+'Apr08'!W96)</f>
        <v>0</v>
      </c>
      <c r="X21" s="60">
        <f>IF(O21=" ",'Apr08'!X96,O21+'Apr08'!X96)</f>
        <v>0</v>
      </c>
      <c r="Y21" s="60">
        <f>IF(P21=" ",'Apr08'!Y96,P21+'Apr08'!Y96)</f>
        <v>0</v>
      </c>
      <c r="Z21" s="60">
        <f>IF(Q21=" ",'Apr08'!Z96,Q21+'Apr08'!Z96)</f>
        <v>0</v>
      </c>
      <c r="AA21" s="60">
        <f>IF(R21=" ",'Apr08'!AA96,R21+'Apr08'!AA96)</f>
        <v>0</v>
      </c>
      <c r="AB21" s="61"/>
      <c r="AC21" s="60">
        <f>IF(T21=" ",'Apr08'!AC96,T21+'Apr08'!AC96)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IF(T$9="Y",'Apr08'!H97,0)</f>
        <v>0</v>
      </c>
      <c r="I22" s="121">
        <f>IF(T$9="Y",'Apr08'!I97,0)</f>
        <v>0</v>
      </c>
      <c r="J22" s="121">
        <f>IF(T$9="Y",'Apr08'!J97,0)</f>
        <v>0</v>
      </c>
      <c r="K22" s="121">
        <f>IF(T$9="Y",'Apr08'!K97,I22*J22)</f>
        <v>0</v>
      </c>
      <c r="L22" s="121">
        <f>IF(T$9="Y",'Apr08'!L97,0)</f>
        <v>0</v>
      </c>
      <c r="M22" s="233" t="str">
        <f>IF(E22=" "," ",IF(T$9="Y",'Apr08'!M97,IF((H22+K22+L22)&gt;0,H22+K22+L22," ")))</f>
        <v xml:space="preserve"> </v>
      </c>
      <c r="N22" s="237" t="str">
        <f>IF(M22=" "," ",IF(M22=0," ",IF(Employee!O$310="W1",AN22,AI22-'Apr08'!W97)))</f>
        <v xml:space="preserve"> </v>
      </c>
      <c r="O22" s="132" t="str">
        <f>IF(M22=" "," ",IF(M22=0," ",IF(Employee!P$303&gt;E$9,0,IF(C22="A",WNI!E94,IF(C22="B",WNI!F94,IF(C22="C",WNI!G94,IF(C22="J",WNI!H94,"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",WNI!I94))</f>
        <v xml:space="preserve"> </v>
      </c>
      <c r="U22" s="49"/>
      <c r="V22" s="60">
        <f>IF(Employee!H$320=E$9,Employee!D$320+SUM(M22)+'Apr08'!V97,SUM(M22)+'Apr08'!V97)</f>
        <v>0</v>
      </c>
      <c r="W22" s="60">
        <f>IF(Employee!H$320=E$9,Employee!D$321+SUM(N22)+'Apr08'!W97,SUM(N22)+'Apr08'!W97)</f>
        <v>0</v>
      </c>
      <c r="X22" s="60">
        <f>IF(O22=" ",'Apr08'!X97,O22+'Apr08'!X97)</f>
        <v>0</v>
      </c>
      <c r="Y22" s="60">
        <f>IF(P22=" ",'Apr08'!Y97,P22+'Apr08'!Y97)</f>
        <v>0</v>
      </c>
      <c r="Z22" s="60">
        <f>IF(Q22=" ",'Apr08'!Z97,Q22+'Apr08'!Z97)</f>
        <v>0</v>
      </c>
      <c r="AA22" s="60">
        <f>IF(R22=" ",'Apr08'!AA97,R22+'Apr08'!AA97)</f>
        <v>0</v>
      </c>
      <c r="AB22" s="61"/>
      <c r="AC22" s="60">
        <f>IF(T22=" ",'Apr08'!AC97,T22+'Apr08'!AC97)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IF(T$9="Y",'Apr08'!H98,0)</f>
        <v>0</v>
      </c>
      <c r="I23" s="121">
        <f>IF(T$9="Y",'Apr08'!I98,0)</f>
        <v>0</v>
      </c>
      <c r="J23" s="121">
        <f>IF(T$9="Y",'Apr08'!J98,0)</f>
        <v>0</v>
      </c>
      <c r="K23" s="121">
        <f>IF(T$9="Y",'Apr08'!K98,I23*J23)</f>
        <v>0</v>
      </c>
      <c r="L23" s="121">
        <f>IF(T$9="Y",'Apr08'!L98,0)</f>
        <v>0</v>
      </c>
      <c r="M23" s="233" t="str">
        <f>IF(E23=" "," ",IF(T$9="Y",'Apr08'!M98,IF((H23+K23+L23)&gt;0,H23+K23+L23," ")))</f>
        <v xml:space="preserve"> </v>
      </c>
      <c r="N23" s="237" t="str">
        <f>IF(M23=" "," ",IF(M23=0," ",IF(Employee!O$336="W1",AN23,AI23-'Apr08'!W98)))</f>
        <v xml:space="preserve"> </v>
      </c>
      <c r="O23" s="132" t="str">
        <f>IF(M23=" "," ",IF(M23=0," ",IF(Employee!P$329&gt;E$9,0,IF(C23="A",WNI!E95,IF(C23="B",WNI!F95,IF(C23="C",WNI!G95,IF(C23="J",WNI!H95,"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",WNI!I95))</f>
        <v xml:space="preserve"> </v>
      </c>
      <c r="U23" s="49"/>
      <c r="V23" s="60">
        <f>IF(Employee!H$346=E$9,Employee!D$346+SUM(M23)+'Apr08'!V98,SUM(M23)+'Apr08'!V98)</f>
        <v>0</v>
      </c>
      <c r="W23" s="60">
        <f>IF(Employee!H$346=E$9,Employee!D$347+SUM(N23)+'Apr08'!W98,SUM(N23)+'Apr08'!W98)</f>
        <v>0</v>
      </c>
      <c r="X23" s="60">
        <f>IF(O23=" ",'Apr08'!X98,O23+'Apr08'!X98)</f>
        <v>0</v>
      </c>
      <c r="Y23" s="60">
        <f>IF(P23=" ",'Apr08'!Y98,P23+'Apr08'!Y98)</f>
        <v>0</v>
      </c>
      <c r="Z23" s="60">
        <f>IF(Q23=" ",'Apr08'!Z98,Q23+'Apr08'!Z98)</f>
        <v>0</v>
      </c>
      <c r="AA23" s="60">
        <f>IF(R23=" ",'Apr08'!AA98,R23+'Apr08'!AA98)</f>
        <v>0</v>
      </c>
      <c r="AB23" s="61"/>
      <c r="AC23" s="60">
        <f>IF(T23=" ",'Apr08'!AC98,T23+'Apr08'!AC98)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IF(T$9="Y",'Apr08'!H99,0)</f>
        <v>0</v>
      </c>
      <c r="I24" s="121">
        <f>IF(T$9="Y",'Apr08'!I99,0)</f>
        <v>0</v>
      </c>
      <c r="J24" s="121">
        <f>IF(T$9="Y",'Apr08'!J99,0)</f>
        <v>0</v>
      </c>
      <c r="K24" s="121">
        <f>IF(T$9="Y",'Apr08'!K99,I24*J24)</f>
        <v>0</v>
      </c>
      <c r="L24" s="121">
        <f>IF(T$9="Y",'Apr08'!L99,0)</f>
        <v>0</v>
      </c>
      <c r="M24" s="233" t="str">
        <f>IF(E24=" "," ",IF(T$9="Y",'Apr08'!M99,IF((H24+K24+L24)&gt;0,H24+K24+L24," ")))</f>
        <v xml:space="preserve"> </v>
      </c>
      <c r="N24" s="237" t="str">
        <f>IF(M24=" "," ",IF(M24=0," ",IF(Employee!O$362="W1",AN24,AI24-'Apr08'!W99)))</f>
        <v xml:space="preserve"> </v>
      </c>
      <c r="O24" s="132" t="str">
        <f>IF(M24=" "," ",IF(M24=0," ",IF(Employee!P$355&gt;E$9,0,IF(C24="A",WNI!E96,IF(C24="B",WNI!F96,IF(C24="C",WNI!G96,IF(C24="J",WNI!H96,"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",WNI!I96))</f>
        <v xml:space="preserve"> </v>
      </c>
      <c r="U24" s="49"/>
      <c r="V24" s="60">
        <f>IF(Employee!H$372=E$9,Employee!D$372+SUM(M24)+'Apr08'!V99,SUM(M24)+'Apr08'!V99)</f>
        <v>0</v>
      </c>
      <c r="W24" s="60">
        <f>IF(Employee!H$372=E$9,Employee!D$373+SUM(N24)+'Apr08'!W99,SUM(N24)+'Apr08'!W99)</f>
        <v>0</v>
      </c>
      <c r="X24" s="60">
        <f>IF(O24=" ",'Apr08'!X99,O24+'Apr08'!X99)</f>
        <v>0</v>
      </c>
      <c r="Y24" s="60">
        <f>IF(P24=" ",'Apr08'!Y99,P24+'Apr08'!Y99)</f>
        <v>0</v>
      </c>
      <c r="Z24" s="60">
        <f>IF(Q24=" ",'Apr08'!Z99,Q24+'Apr08'!Z99)</f>
        <v>0</v>
      </c>
      <c r="AA24" s="60">
        <f>IF(R24=" ",'Apr08'!AA99,R24+'Apr08'!AA99)</f>
        <v>0</v>
      </c>
      <c r="AB24" s="61"/>
      <c r="AC24" s="60">
        <f>IF(T24=" ",'Apr08'!AC99,T24+'Apr08'!AC99)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IF(T$9="Y",'Apr08'!H100,0)</f>
        <v>0</v>
      </c>
      <c r="I25" s="121">
        <f>IF(T$9="Y",'Apr08'!I100,0)</f>
        <v>0</v>
      </c>
      <c r="J25" s="121">
        <f>IF(T$9="Y",'Apr08'!J100,0)</f>
        <v>0</v>
      </c>
      <c r="K25" s="121">
        <f>IF(T$9="Y",'Apr08'!K100,I25*J25)</f>
        <v>0</v>
      </c>
      <c r="L25" s="121">
        <f>IF(T$9="Y",'Apr08'!L100,0)</f>
        <v>0</v>
      </c>
      <c r="M25" s="233" t="str">
        <f>IF(E25=" "," ",IF(T$9="Y",'Apr08'!M100,IF((H25+K25+L25)&gt;0,H25+K25+L25," ")))</f>
        <v xml:space="preserve"> </v>
      </c>
      <c r="N25" s="237" t="str">
        <f>IF(M25=" "," ",IF(M25=0," ",IF(Employee!O$388="W1",AN25,AI25-'Apr08'!W100)))</f>
        <v xml:space="preserve"> </v>
      </c>
      <c r="O25" s="132" t="str">
        <f>IF(M25=" "," ",IF(M25=0," ",IF(Employee!P$381&gt;E$9,0,IF(C25="A",WNI!E97,IF(C25="B",WNI!F97,IF(C25="C",WNI!G97,IF(C25="J",WNI!H97,"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",WNI!I97))</f>
        <v xml:space="preserve"> </v>
      </c>
      <c r="U25" s="49"/>
      <c r="V25" s="60">
        <f>IF(Employee!H$398=E$9,Employee!D$398+SUM(M25)+'Apr08'!V100,SUM(M25)+'Apr08'!V100)</f>
        <v>0</v>
      </c>
      <c r="W25" s="60">
        <f>IF(Employee!H$398=E$9,Employee!D$399+SUM(N25)+'Apr08'!W100,SUM(N25)+'Apr08'!W100)</f>
        <v>0</v>
      </c>
      <c r="X25" s="60">
        <f>IF(O25=" ",'Apr08'!X100,O25+'Apr08'!X100)</f>
        <v>0</v>
      </c>
      <c r="Y25" s="60">
        <f>IF(P25=" ",'Apr08'!Y100,P25+'Apr08'!Y100)</f>
        <v>0</v>
      </c>
      <c r="Z25" s="60">
        <f>IF(Q25=" ",'Apr08'!Z100,Q25+'Apr08'!Z100)</f>
        <v>0</v>
      </c>
      <c r="AA25" s="60">
        <f>IF(R25=" ",'Apr08'!AA100,R25+'Apr08'!AA100)</f>
        <v>0</v>
      </c>
      <c r="AB25" s="61"/>
      <c r="AC25" s="60">
        <f>IF(T25=" ",'Apr08'!AC100,T25+'Apr08'!AC100)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IF(T$9="Y",'Apr08'!H101,0)</f>
        <v>0</v>
      </c>
      <c r="I26" s="121">
        <f>IF(T$9="Y",'Apr08'!I101,0)</f>
        <v>0</v>
      </c>
      <c r="J26" s="121">
        <f>IF(T$9="Y",'Apr08'!J101,0)</f>
        <v>0</v>
      </c>
      <c r="K26" s="121">
        <f>IF(T$9="Y",'Apr08'!K101,I26*J26)</f>
        <v>0</v>
      </c>
      <c r="L26" s="121">
        <f>IF(T$9="Y",'Apr08'!L101,0)</f>
        <v>0</v>
      </c>
      <c r="M26" s="233" t="str">
        <f>IF(E26=" "," ",IF(T$9="Y",'Apr08'!M101,IF((H26+K26+L26)&gt;0,H26+K26+L26," ")))</f>
        <v xml:space="preserve"> </v>
      </c>
      <c r="N26" s="237" t="str">
        <f>IF(M26=" "," ",IF(M26=0," ",IF(Employee!O$414="W1",AN26,AI26-'Apr08'!W101)))</f>
        <v xml:space="preserve"> </v>
      </c>
      <c r="O26" s="132" t="str">
        <f>IF(M26=" "," ",IF(M26=0," ",IF(Employee!P$407&gt;E$9,0,IF(C26="A",WNI!E98,IF(C26="B",WNI!F98,IF(C26="C",WNI!G98,IF(C26="J",WNI!H98,"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",WNI!I98))</f>
        <v xml:space="preserve"> </v>
      </c>
      <c r="U26" s="49"/>
      <c r="V26" s="60">
        <f>IF(Employee!H$424=E$9,Employee!D$424+SUM(M26)+'Apr08'!V101,SUM(M26)+'Apr08'!V101)</f>
        <v>0</v>
      </c>
      <c r="W26" s="60">
        <f>IF(Employee!H$424=E$9,Employee!D$425+SUM(N26)+'Apr08'!W101,SUM(N26)+'Apr08'!W101)</f>
        <v>0</v>
      </c>
      <c r="X26" s="60">
        <f>IF(O26=" ",'Apr08'!X101,O26+'Apr08'!X101)</f>
        <v>0</v>
      </c>
      <c r="Y26" s="60">
        <f>IF(P26=" ",'Apr08'!Y101,P26+'Apr08'!Y101)</f>
        <v>0</v>
      </c>
      <c r="Z26" s="60">
        <f>IF(Q26=" ",'Apr08'!Z101,Q26+'Apr08'!Z101)</f>
        <v>0</v>
      </c>
      <c r="AA26" s="60">
        <f>IF(R26=" ",'Apr08'!AA101,R26+'Apr08'!AA101)</f>
        <v>0</v>
      </c>
      <c r="AB26" s="61"/>
      <c r="AC26" s="60">
        <f>IF(T26=" ",'Apr08'!AC101,T26+'Apr08'!AC101)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IF(T$9="Y",'Apr08'!H102,0)</f>
        <v>0</v>
      </c>
      <c r="I27" s="121">
        <f>IF(T$9="Y",'Apr08'!I102,0)</f>
        <v>0</v>
      </c>
      <c r="J27" s="121">
        <f>IF(T$9="Y",'Apr08'!J102,0)</f>
        <v>0</v>
      </c>
      <c r="K27" s="121">
        <f>IF(T$9="Y",'Apr08'!K102,I27*J27)</f>
        <v>0</v>
      </c>
      <c r="L27" s="121">
        <f>IF(T$9="Y",'Apr08'!L102,0)</f>
        <v>0</v>
      </c>
      <c r="M27" s="233" t="str">
        <f>IF(E27=" "," ",IF(T$9="Y",'Apr08'!M102,IF((H27+K27+L27)&gt;0,H27+K27+L27," ")))</f>
        <v xml:space="preserve"> </v>
      </c>
      <c r="N27" s="237" t="str">
        <f>IF(M27=" "," ",IF(M27=0," ",IF(Employee!O$440="W1",AN27,AI27-'Apr08'!W102)))</f>
        <v xml:space="preserve"> </v>
      </c>
      <c r="O27" s="132" t="str">
        <f>IF(M27=" "," ",IF(M27=0," ",IF(Employee!P$433&gt;E$9,0,IF(C27="A",WNI!E99,IF(C27="B",WNI!F99,IF(C27="C",WNI!G99,IF(C27="J",WNI!H99,"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",WNI!I99))</f>
        <v xml:space="preserve"> </v>
      </c>
      <c r="U27" s="49"/>
      <c r="V27" s="60">
        <f>IF(Employee!H$450=E$9,Employee!D$450+SUM(M27)+'Apr08'!V102,SUM(M27)+'Apr08'!V102)</f>
        <v>0</v>
      </c>
      <c r="W27" s="60">
        <f>IF(Employee!H$450=E$9,Employee!D$451+SUM(N27)+'Apr08'!W102,SUM(N27)+'Apr08'!W102)</f>
        <v>0</v>
      </c>
      <c r="X27" s="60">
        <f>IF(O27=" ",'Apr08'!X102,O27+'Apr08'!X102)</f>
        <v>0</v>
      </c>
      <c r="Y27" s="60">
        <f>IF(P27=" ",'Apr08'!Y102,P27+'Apr08'!Y102)</f>
        <v>0</v>
      </c>
      <c r="Z27" s="60">
        <f>IF(Q27=" ",'Apr08'!Z102,Q27+'Apr08'!Z102)</f>
        <v>0</v>
      </c>
      <c r="AA27" s="60">
        <f>IF(R27=" ",'Apr08'!AA102,R27+'Apr08'!AA102)</f>
        <v>0</v>
      </c>
      <c r="AB27" s="61"/>
      <c r="AC27" s="60">
        <f>IF(T27=" ",'Apr08'!AC102,T27+'Apr08'!AC102)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IF(T$9="Y",'Apr08'!H103,0)</f>
        <v>0</v>
      </c>
      <c r="I28" s="121">
        <f>IF(T$9="Y",'Apr08'!I103,0)</f>
        <v>0</v>
      </c>
      <c r="J28" s="121">
        <f>IF(T$9="Y",'Apr08'!J103,0)</f>
        <v>0</v>
      </c>
      <c r="K28" s="121">
        <f>IF(T$9="Y",'Apr08'!K103,I28*J28)</f>
        <v>0</v>
      </c>
      <c r="L28" s="121">
        <f>IF(T$9="Y",'Apr08'!L103,0)</f>
        <v>0</v>
      </c>
      <c r="M28" s="233" t="str">
        <f>IF(E28=" "," ",IF(T$9="Y",'Apr08'!M103,IF((H28+K28+L28)&gt;0,H28+K28+L28," ")))</f>
        <v xml:space="preserve"> </v>
      </c>
      <c r="N28" s="237" t="str">
        <f>IF(M28=" "," ",IF(M28=0," ",IF(Employee!O$466="W1",AN28,AI28-'Apr08'!W103)))</f>
        <v xml:space="preserve"> </v>
      </c>
      <c r="O28" s="132" t="str">
        <f>IF(M28=" "," ",IF(M28=0," ",IF(Employee!P$459&gt;E$9,0,IF(C28="A",WNI!E100,IF(C28="B",WNI!F100,IF(C28="C",WNI!G100,IF(C28="J",WNI!H100,"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",WNI!I100))</f>
        <v xml:space="preserve"> </v>
      </c>
      <c r="U28" s="49"/>
      <c r="V28" s="60">
        <f>IF(Employee!H$476=E$9,Employee!D$476+SUM(M28)+'Apr08'!V103,SUM(M28)+'Apr08'!V103)</f>
        <v>0</v>
      </c>
      <c r="W28" s="60">
        <f>IF(Employee!H$476=E$9,Employee!D$477+SUM(N28)+'Apr08'!W103,SUM(N28)+'Apr08'!W103)</f>
        <v>0</v>
      </c>
      <c r="X28" s="60">
        <f>IF(O28=" ",'Apr08'!X103,O28+'Apr08'!X103)</f>
        <v>0</v>
      </c>
      <c r="Y28" s="60">
        <f>IF(P28=" ",'Apr08'!Y103,P28+'Apr08'!Y103)</f>
        <v>0</v>
      </c>
      <c r="Z28" s="60">
        <f>IF(Q28=" ",'Apr08'!Z103,Q28+'Apr08'!Z103)</f>
        <v>0</v>
      </c>
      <c r="AA28" s="60">
        <f>IF(R28=" ",'Apr08'!AA103,R28+'Apr08'!AA103)</f>
        <v>0</v>
      </c>
      <c r="AB28" s="61"/>
      <c r="AC28" s="60">
        <f>IF(T28=" ",'Apr08'!AC103,T28+'Apr08'!AC103)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IF(T$9="Y",'Apr08'!H104,0)</f>
        <v>0</v>
      </c>
      <c r="I29" s="121">
        <f>IF(T$9="Y",'Apr08'!I104,0)</f>
        <v>0</v>
      </c>
      <c r="J29" s="121">
        <f>IF(T$9="Y",'Apr08'!J104,0)</f>
        <v>0</v>
      </c>
      <c r="K29" s="121">
        <f>IF(T$9="Y",'Apr08'!K104,I29*J29)</f>
        <v>0</v>
      </c>
      <c r="L29" s="121">
        <f>IF(T$9="Y",'Apr08'!L104,0)</f>
        <v>0</v>
      </c>
      <c r="M29" s="233" t="str">
        <f>IF(E29=" "," ",IF(T$9="Y",'Apr08'!M104,IF((H29+K29+L29)&gt;0,H29+K29+L29," ")))</f>
        <v xml:space="preserve"> </v>
      </c>
      <c r="N29" s="237" t="str">
        <f>IF(M29=" "," ",IF(M29=0," ",IF(Employee!O$492="W1",AN29,AI29-'Apr08'!W104)))</f>
        <v xml:space="preserve"> </v>
      </c>
      <c r="O29" s="132" t="str">
        <f>IF(M29=" "," ",IF(M29=0," ",IF(Employee!P$485&gt;E$9,0,IF(C29="A",WNI!E101,IF(C29="B",WNI!F101,IF(C29="C",WNI!G101,IF(C29="J",WNI!H101,"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",WNI!I101))</f>
        <v xml:space="preserve"> </v>
      </c>
      <c r="U29" s="49"/>
      <c r="V29" s="60">
        <f>IF(Employee!H$502=E$9,Employee!D$502+SUM(M29)+'Apr08'!V104,SUM(M29)+'Apr08'!V104)</f>
        <v>0</v>
      </c>
      <c r="W29" s="60">
        <f>IF(Employee!H$502=E$9,Employee!D$503+SUM(N29)+'Apr08'!W104,SUM(N29)+'Apr08'!W104)</f>
        <v>0</v>
      </c>
      <c r="X29" s="60">
        <f>IF(O29=" ",'Apr08'!X104,O29+'Apr08'!X104)</f>
        <v>0</v>
      </c>
      <c r="Y29" s="60">
        <f>IF(P29=" ",'Apr08'!Y104,P29+'Apr08'!Y104)</f>
        <v>0</v>
      </c>
      <c r="Z29" s="60">
        <f>IF(Q29=" ",'Apr08'!Z104,Q29+'Apr08'!Z104)</f>
        <v>0</v>
      </c>
      <c r="AA29" s="60">
        <f>IF(R29=" ",'Apr08'!AA104,R29+'Apr08'!AA104)</f>
        <v>0</v>
      </c>
      <c r="AB29" s="61"/>
      <c r="AC29" s="60">
        <f>IF(T29=" ",'Apr08'!AC104,T29+'Apr08'!AC104)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IF(T$9="Y",'Apr08'!H105,0)</f>
        <v>0</v>
      </c>
      <c r="I30" s="147">
        <f>IF(T$9="Y",'Apr08'!I105,0)</f>
        <v>0</v>
      </c>
      <c r="J30" s="147">
        <f>IF(T$9="Y",'Apr08'!J105,0)</f>
        <v>0</v>
      </c>
      <c r="K30" s="147">
        <f>IF(T$9="Y",'Apr08'!K105,I30*J30)</f>
        <v>0</v>
      </c>
      <c r="L30" s="147">
        <f>IF(T$9="Y",'Apr08'!L105,0)</f>
        <v>0</v>
      </c>
      <c r="M30" s="234" t="str">
        <f>IF(E30=" "," ",IF(T$9="Y",'Apr08'!M105,IF((H30+K30+L30)&gt;0,H30+K30+L30," ")))</f>
        <v xml:space="preserve"> </v>
      </c>
      <c r="N30" s="134" t="str">
        <f>IF(M30=" "," ",IF(M30=0," ",IF(Employee!O$518="W1",AN30,AI30-'Apr08'!W105)))</f>
        <v xml:space="preserve"> </v>
      </c>
      <c r="O30" s="132" t="str">
        <f>IF(M30=" "," ",IF(M30=0," ",IF(Employee!P$511&gt;E$9,0,IF(C30="A",WNI!E102,IF(C30="B",WNI!F102,IF(C30="C",WNI!G102,IF(C30="J",WNI!H102,"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",WNI!I102))</f>
        <v xml:space="preserve"> </v>
      </c>
      <c r="U30" s="49"/>
      <c r="V30" s="60">
        <f>IF(Employee!H$528=E$9,Employee!D$528+SUM(M30)+'Apr08'!V105,SUM(M30)+'Apr08'!V105)</f>
        <v>0</v>
      </c>
      <c r="W30" s="60">
        <f>IF(Employee!H$528=E$9,Employee!D$529+SUM(N30)+'Apr08'!W105,SUM(N30)+'Apr08'!W105)</f>
        <v>0</v>
      </c>
      <c r="X30" s="60">
        <f>IF(O30=" ",'Apr08'!X105,O30+'Apr08'!X105)</f>
        <v>0</v>
      </c>
      <c r="Y30" s="60">
        <f>IF(P30=" ",'Apr08'!Y105,P30+'Apr08'!Y105)</f>
        <v>0</v>
      </c>
      <c r="Z30" s="60">
        <f>IF(Q30=" ",'Apr08'!Z105,Q30+'Apr08'!Z105)</f>
        <v>0</v>
      </c>
      <c r="AA30" s="60">
        <f>IF(R30=" ",'Apr08'!AA105,R30+'Apr08'!AA105)</f>
        <v>0</v>
      </c>
      <c r="AB30" s="61"/>
      <c r="AC30" s="60">
        <f>IF(T30=" ",'Apr08'!AC105,T30+'Apr08'!AC105)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6</v>
      </c>
      <c r="F34" s="62"/>
      <c r="G34" s="62"/>
      <c r="H34" s="399" t="s">
        <v>39</v>
      </c>
      <c r="I34" s="400"/>
      <c r="J34" s="398"/>
      <c r="K34" s="401" t="s">
        <v>286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59">
        <f t="shared" ref="L36:L45" si="23">IF(T$34="Y",L11,0)</f>
        <v>0</v>
      </c>
      <c r="M36" s="143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",IF(Employee!P$17&gt;E$34,0,IF(C36="A",WNI!E103,IF(C36="B",WNI!F103,IF(C36="C",WNI!G103,IF(C36="J",WNI!H103,"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",WNI!I103))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45" si="26">IF(O36=" ",X11,O36+X11)</f>
        <v>0</v>
      </c>
      <c r="Y36" s="60">
        <f t="shared" ref="Y36:Y45" si="27">IF(P36=0,Y11,P36+Y11)</f>
        <v>0</v>
      </c>
      <c r="Z36" s="60">
        <f t="shared" ref="Z36:Z45" si="28">IF(Q36=0,Z11,Q36+Z11)</f>
        <v>0</v>
      </c>
      <c r="AA36" s="60">
        <f t="shared" ref="AA36:AA45" si="29">IF(R36=" ",AA11,AA11+R36)</f>
        <v>0</v>
      </c>
      <c r="AC36" s="60">
        <f t="shared" ref="AC36:AC45" si="30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60">
        <f t="shared" si="23"/>
        <v>0</v>
      </c>
      <c r="M37" s="144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",IF(Employee!P$43&gt;E$34,0,IF(C37="A",WNI!E104,IF(C37="B",WNI!F104,IF(C37="C",WNI!G104,IF(C37="J",WNI!H104,"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",WNI!I104))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8"/>
        <v>0</v>
      </c>
      <c r="AA37" s="60">
        <f t="shared" si="29"/>
        <v>0</v>
      </c>
      <c r="AC37" s="60">
        <f t="shared" si="30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1">IF(E37=" ",0,V37-AE37)</f>
        <v>0</v>
      </c>
      <c r="AG37" s="95">
        <f t="shared" ref="AG37:AG55" si="32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3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4">IF(E37=" ",0,SUM(M37)-AJ37)</f>
        <v>0</v>
      </c>
      <c r="AL37" s="95">
        <f t="shared" ref="AL37:AL55" si="35">AK37*AL$7</f>
        <v>0</v>
      </c>
      <c r="AM37" s="95">
        <f>IF(D37="D",AK37*AM$7,IF(AK37&gt;LOOKUP(1,HR!A:A,HR!B:B),(AK37-LOOKUP(1,HR!A:A,HR!B:B))*AH$7,0))</f>
        <v>0</v>
      </c>
      <c r="AN37" s="95">
        <f t="shared" ref="AN37:AN55" si="36">IF(AK37&lt;1,0,AL37+AM37)</f>
        <v>0</v>
      </c>
      <c r="AO37" s="99"/>
      <c r="AP37" s="62"/>
      <c r="AQ37" s="95">
        <f t="shared" ref="AQ37:AQ44" si="37">IF(G37="SSP",H37,0)</f>
        <v>0</v>
      </c>
      <c r="AR37" s="95">
        <f t="shared" ref="AR37:AR44" si="38">IF(G37="SMP",H37,0)</f>
        <v>0</v>
      </c>
      <c r="AS37" s="95">
        <f t="shared" ref="AS37:AS44" si="39">IF(G37="SPP",H37,0)</f>
        <v>0</v>
      </c>
      <c r="AT37" s="95">
        <f t="shared" ref="AT37:AT44" si="40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60">
        <f t="shared" si="23"/>
        <v>0</v>
      </c>
      <c r="M38" s="144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",IF(Employee!P$69&gt;E$34,0,IF(C38="A",WNI!E105,IF(C38="B",WNI!F105,IF(C38="C",WNI!G105,IF(C38="J",WNI!H105,"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",WNI!I105))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8"/>
        <v>0</v>
      </c>
      <c r="AA38" s="60">
        <f t="shared" si="29"/>
        <v>0</v>
      </c>
      <c r="AC38" s="60">
        <f t="shared" si="30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1"/>
        <v>0</v>
      </c>
      <c r="AG38" s="95">
        <f t="shared" si="32"/>
        <v>0</v>
      </c>
      <c r="AH38" s="95">
        <f>IF(D38="D",AF38*AH$7,IF(AF38&gt;LOOKUP(E$34,HR!A:A,HR!B:B),(AF38-LOOKUP(E$34,HR!A:A,HR!B:B))*AH$7,0))</f>
        <v>0</v>
      </c>
      <c r="AI38" s="95">
        <f t="shared" si="33"/>
        <v>0</v>
      </c>
      <c r="AJ38" s="95">
        <f>IF(E38=" ",0,IF(D38="BR",0,IF(D38="D",0,IF(D38="NT",M38,LOOKUP(D38,Free!A:A,Free!B:B)*1/52))))</f>
        <v>0</v>
      </c>
      <c r="AK38" s="95">
        <f t="shared" si="34"/>
        <v>0</v>
      </c>
      <c r="AL38" s="95">
        <f t="shared" si="35"/>
        <v>0</v>
      </c>
      <c r="AM38" s="95">
        <f>IF(D38="D",AK38*AM$7,IF(AK38&gt;LOOKUP(1,HR!A:A,HR!B:B),(AK38-LOOKUP(1,HR!A:A,HR!B:B))*AH$7,0))</f>
        <v>0</v>
      </c>
      <c r="AN38" s="95">
        <f t="shared" si="36"/>
        <v>0</v>
      </c>
      <c r="AO38" s="99"/>
      <c r="AP38" s="62"/>
      <c r="AQ38" s="95">
        <f t="shared" si="37"/>
        <v>0</v>
      </c>
      <c r="AR38" s="95">
        <f t="shared" si="38"/>
        <v>0</v>
      </c>
      <c r="AS38" s="95">
        <f t="shared" si="39"/>
        <v>0</v>
      </c>
      <c r="AT38" s="95">
        <f t="shared" si="40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60">
        <f t="shared" si="23"/>
        <v>0</v>
      </c>
      <c r="M39" s="144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",IF(Employee!P$95&gt;E$34,0,IF(C39="A",WNI!E106,IF(C39="B",WNI!F106,IF(C39="C",WNI!G106,IF(C39="J",WNI!H106,"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",WNI!I106))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8"/>
        <v>0</v>
      </c>
      <c r="AA39" s="60">
        <f t="shared" si="29"/>
        <v>0</v>
      </c>
      <c r="AC39" s="60">
        <f t="shared" si="30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1"/>
        <v>0</v>
      </c>
      <c r="AG39" s="95">
        <f t="shared" si="32"/>
        <v>0</v>
      </c>
      <c r="AH39" s="95">
        <f>IF(D39="D",AF39*AH$7,IF(AF39&gt;LOOKUP(E$34,HR!A:A,HR!B:B),(AF39-LOOKUP(E$34,HR!A:A,HR!B:B))*AH$7,0))</f>
        <v>0</v>
      </c>
      <c r="AI39" s="95">
        <f t="shared" si="33"/>
        <v>0</v>
      </c>
      <c r="AJ39" s="95">
        <f>IF(E39=" ",0,IF(D39="BR",0,IF(D39="D",0,IF(D39="NT",M39,LOOKUP(D39,Free!A:A,Free!B:B)*1/52))))</f>
        <v>0</v>
      </c>
      <c r="AK39" s="95">
        <f t="shared" si="34"/>
        <v>0</v>
      </c>
      <c r="AL39" s="95">
        <f t="shared" si="35"/>
        <v>0</v>
      </c>
      <c r="AM39" s="95">
        <f>IF(D39="D",AK39*AM$7,IF(AK39&gt;LOOKUP(1,HR!A:A,HR!B:B),(AK39-LOOKUP(1,HR!A:A,HR!B:B))*AH$7,0))</f>
        <v>0</v>
      </c>
      <c r="AN39" s="95">
        <f t="shared" si="36"/>
        <v>0</v>
      </c>
      <c r="AO39" s="99"/>
      <c r="AP39" s="62"/>
      <c r="AQ39" s="95">
        <f t="shared" si="37"/>
        <v>0</v>
      </c>
      <c r="AR39" s="95">
        <f t="shared" si="38"/>
        <v>0</v>
      </c>
      <c r="AS39" s="95">
        <f t="shared" si="39"/>
        <v>0</v>
      </c>
      <c r="AT39" s="95">
        <f t="shared" si="40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60">
        <f t="shared" si="23"/>
        <v>0</v>
      </c>
      <c r="M40" s="144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",IF(Employee!P$121&gt;E$34,0,IF(C40="A",WNI!E107,IF(C40="B",WNI!F107,IF(C40="C",WNI!G107,IF(C40="J",WNI!H107,"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",WNI!I107))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8"/>
        <v>0</v>
      </c>
      <c r="AA40" s="60">
        <f t="shared" si="29"/>
        <v>0</v>
      </c>
      <c r="AC40" s="60">
        <f t="shared" si="30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1"/>
        <v>0</v>
      </c>
      <c r="AG40" s="95">
        <f t="shared" si="32"/>
        <v>0</v>
      </c>
      <c r="AH40" s="95">
        <f>IF(D40="D",AF40*AH$7,IF(AF40&gt;LOOKUP(E$34,HR!A:A,HR!B:B),(AF40-LOOKUP(E$34,HR!A:A,HR!B:B))*AH$7,0))</f>
        <v>0</v>
      </c>
      <c r="AI40" s="95">
        <f t="shared" si="33"/>
        <v>0</v>
      </c>
      <c r="AJ40" s="95">
        <f>IF(E40=" ",0,IF(D40="BR",0,IF(D40="D",0,IF(D40="NT",M40,LOOKUP(D40,Free!A:A,Free!B:B)*1/52))))</f>
        <v>0</v>
      </c>
      <c r="AK40" s="95">
        <f t="shared" si="34"/>
        <v>0</v>
      </c>
      <c r="AL40" s="95">
        <f t="shared" si="35"/>
        <v>0</v>
      </c>
      <c r="AM40" s="95">
        <f>IF(D40="D",AK40*AM$7,IF(AK40&gt;LOOKUP(1,HR!A:A,HR!B:B),(AK40-LOOKUP(1,HR!A:A,HR!B:B))*AH$7,0))</f>
        <v>0</v>
      </c>
      <c r="AN40" s="95">
        <f t="shared" si="36"/>
        <v>0</v>
      </c>
      <c r="AO40" s="99"/>
      <c r="AP40" s="62"/>
      <c r="AQ40" s="95">
        <f t="shared" si="37"/>
        <v>0</v>
      </c>
      <c r="AR40" s="95">
        <f t="shared" si="38"/>
        <v>0</v>
      </c>
      <c r="AS40" s="95">
        <f t="shared" si="39"/>
        <v>0</v>
      </c>
      <c r="AT40" s="95">
        <f t="shared" si="40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60">
        <f t="shared" si="23"/>
        <v>0</v>
      </c>
      <c r="M41" s="144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",IF(Employee!P$147&gt;E$34,0,IF(C41="A",WNI!E108,IF(C41="B",WNI!F108,IF(C41="C",WNI!G108,IF(C41="J",WNI!H108,"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",WNI!I108))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8"/>
        <v>0</v>
      </c>
      <c r="AA41" s="60">
        <f t="shared" si="29"/>
        <v>0</v>
      </c>
      <c r="AC41" s="60">
        <f t="shared" si="30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1"/>
        <v>0</v>
      </c>
      <c r="AG41" s="95">
        <f t="shared" si="32"/>
        <v>0</v>
      </c>
      <c r="AH41" s="95">
        <f>IF(D41="D",AF41*AH$7,IF(AF41&gt;LOOKUP(E$34,HR!A:A,HR!B:B),(AF41-LOOKUP(E$34,HR!A:A,HR!B:B))*AH$7,0))</f>
        <v>0</v>
      </c>
      <c r="AI41" s="95">
        <f t="shared" si="33"/>
        <v>0</v>
      </c>
      <c r="AJ41" s="95">
        <f>IF(E41=" ",0,IF(D41="BR",0,IF(D41="D",0,IF(D41="NT",M41,LOOKUP(D41,Free!A:A,Free!B:B)*1/52))))</f>
        <v>0</v>
      </c>
      <c r="AK41" s="95">
        <f t="shared" si="34"/>
        <v>0</v>
      </c>
      <c r="AL41" s="95">
        <f t="shared" si="35"/>
        <v>0</v>
      </c>
      <c r="AM41" s="95">
        <f>IF(D41="D",AK41*AM$7,IF(AK41&gt;LOOKUP(1,HR!A:A,HR!B:B),(AK41-LOOKUP(1,HR!A:A,HR!B:B))*AH$7,0))</f>
        <v>0</v>
      </c>
      <c r="AN41" s="95">
        <f t="shared" si="36"/>
        <v>0</v>
      </c>
      <c r="AO41" s="99"/>
      <c r="AP41" s="62"/>
      <c r="AQ41" s="95">
        <f t="shared" si="37"/>
        <v>0</v>
      </c>
      <c r="AR41" s="95">
        <f t="shared" si="38"/>
        <v>0</v>
      </c>
      <c r="AS41" s="95">
        <f t="shared" si="39"/>
        <v>0</v>
      </c>
      <c r="AT41" s="95">
        <f t="shared" si="40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60">
        <f t="shared" si="23"/>
        <v>0</v>
      </c>
      <c r="M42" s="144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",IF(Employee!P$173&gt;E$34,0,IF(C42="A",WNI!E109,IF(C42="B",WNI!F109,IF(C42="C",WNI!G109,IF(C42="J",WNI!H109,"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",WNI!I109))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8"/>
        <v>0</v>
      </c>
      <c r="AA42" s="60">
        <f t="shared" si="29"/>
        <v>0</v>
      </c>
      <c r="AC42" s="60">
        <f t="shared" si="30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1"/>
        <v>0</v>
      </c>
      <c r="AG42" s="95">
        <f t="shared" si="32"/>
        <v>0</v>
      </c>
      <c r="AH42" s="95">
        <f>IF(D42="D",AF42*AH$7,IF(AF42&gt;LOOKUP(E$34,HR!A:A,HR!B:B),(AF42-LOOKUP(E$34,HR!A:A,HR!B:B))*AH$7,0))</f>
        <v>0</v>
      </c>
      <c r="AI42" s="95">
        <f t="shared" si="33"/>
        <v>0</v>
      </c>
      <c r="AJ42" s="95">
        <f>IF(E42=" ",0,IF(D42="BR",0,IF(D42="D",0,IF(D42="NT",M42,LOOKUP(D42,Free!A:A,Free!B:B)*1/52))))</f>
        <v>0</v>
      </c>
      <c r="AK42" s="95">
        <f t="shared" si="34"/>
        <v>0</v>
      </c>
      <c r="AL42" s="95">
        <f t="shared" si="35"/>
        <v>0</v>
      </c>
      <c r="AM42" s="95">
        <f>IF(D42="D",AK42*AM$7,IF(AK42&gt;LOOKUP(1,HR!A:A,HR!B:B),(AK42-LOOKUP(1,HR!A:A,HR!B:B))*AH$7,0))</f>
        <v>0</v>
      </c>
      <c r="AN42" s="95">
        <f t="shared" si="36"/>
        <v>0</v>
      </c>
      <c r="AO42" s="99"/>
      <c r="AP42" s="62"/>
      <c r="AQ42" s="95">
        <f t="shared" si="37"/>
        <v>0</v>
      </c>
      <c r="AR42" s="95">
        <f t="shared" si="38"/>
        <v>0</v>
      </c>
      <c r="AS42" s="95">
        <f t="shared" si="39"/>
        <v>0</v>
      </c>
      <c r="AT42" s="95">
        <f t="shared" si="40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60">
        <f t="shared" si="23"/>
        <v>0</v>
      </c>
      <c r="M43" s="144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",IF(Employee!P$199&gt;E$34,0,IF(C43="A",WNI!E110,IF(C43="B",WNI!F110,IF(C43="C",WNI!G110,IF(C43="J",WNI!H110,"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",WNI!I110))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8"/>
        <v>0</v>
      </c>
      <c r="AA43" s="60">
        <f t="shared" si="29"/>
        <v>0</v>
      </c>
      <c r="AC43" s="60">
        <f t="shared" si="30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1"/>
        <v>0</v>
      </c>
      <c r="AG43" s="95">
        <f t="shared" si="32"/>
        <v>0</v>
      </c>
      <c r="AH43" s="95">
        <f>IF(D43="D",AF43*AH$7,IF(AF43&gt;LOOKUP(E$34,HR!A:A,HR!B:B),(AF43-LOOKUP(E$34,HR!A:A,HR!B:B))*AH$7,0))</f>
        <v>0</v>
      </c>
      <c r="AI43" s="95">
        <f t="shared" si="33"/>
        <v>0</v>
      </c>
      <c r="AJ43" s="95">
        <f>IF(E43=" ",0,IF(D43="BR",0,IF(D43="D",0,IF(D43="NT",M43,LOOKUP(D43,Free!A:A,Free!B:B)*1/52))))</f>
        <v>0</v>
      </c>
      <c r="AK43" s="95">
        <f t="shared" si="34"/>
        <v>0</v>
      </c>
      <c r="AL43" s="95">
        <f t="shared" si="35"/>
        <v>0</v>
      </c>
      <c r="AM43" s="95">
        <f>IF(D43="D",AK43*AM$7,IF(AK43&gt;LOOKUP(1,HR!A:A,HR!B:B),(AK43-LOOKUP(1,HR!A:A,HR!B:B))*AH$7,0))</f>
        <v>0</v>
      </c>
      <c r="AN43" s="95">
        <f t="shared" si="36"/>
        <v>0</v>
      </c>
      <c r="AO43" s="99"/>
      <c r="AP43" s="62"/>
      <c r="AQ43" s="95">
        <f t="shared" si="37"/>
        <v>0</v>
      </c>
      <c r="AR43" s="95">
        <f t="shared" si="38"/>
        <v>0</v>
      </c>
      <c r="AS43" s="95">
        <f t="shared" si="39"/>
        <v>0</v>
      </c>
      <c r="AT43" s="95">
        <f t="shared" si="40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60">
        <f t="shared" si="23"/>
        <v>0</v>
      </c>
      <c r="M44" s="144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",IF(Employee!P$225&gt;E$34,0,IF(C44="A",WNI!E111,IF(C44="B",WNI!F111,IF(C44="C",WNI!G111,IF(C44="J",WNI!H111,"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",WNI!I111))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8"/>
        <v>0</v>
      </c>
      <c r="AA44" s="60">
        <f t="shared" si="29"/>
        <v>0</v>
      </c>
      <c r="AC44" s="60">
        <f t="shared" si="30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1"/>
        <v>0</v>
      </c>
      <c r="AG44" s="95">
        <f t="shared" si="32"/>
        <v>0</v>
      </c>
      <c r="AH44" s="95">
        <f>IF(D44="D",AF44*AH$7,IF(AF44&gt;LOOKUP(E$34,HR!A:A,HR!B:B),(AF44-LOOKUP(E$34,HR!A:A,HR!B:B))*AH$7,0))</f>
        <v>0</v>
      </c>
      <c r="AI44" s="95">
        <f t="shared" si="33"/>
        <v>0</v>
      </c>
      <c r="AJ44" s="95">
        <f>IF(E44=" ",0,IF(D44="BR",0,IF(D44="D",0,IF(D44="NT",M44,LOOKUP(D44,Free!A:A,Free!B:B)*1/52))))</f>
        <v>0</v>
      </c>
      <c r="AK44" s="95">
        <f t="shared" si="34"/>
        <v>0</v>
      </c>
      <c r="AL44" s="95">
        <f t="shared" si="35"/>
        <v>0</v>
      </c>
      <c r="AM44" s="95">
        <f>IF(D44="D",AK44*AM$7,IF(AK44&gt;LOOKUP(1,HR!A:A,HR!B:B),(AK44-LOOKUP(1,HR!A:A,HR!B:B))*AH$7,0))</f>
        <v>0</v>
      </c>
      <c r="AN44" s="95">
        <f t="shared" si="36"/>
        <v>0</v>
      </c>
      <c r="AO44" s="99"/>
      <c r="AP44" s="62"/>
      <c r="AQ44" s="95">
        <f t="shared" si="37"/>
        <v>0</v>
      </c>
      <c r="AR44" s="95">
        <f t="shared" si="38"/>
        <v>0</v>
      </c>
      <c r="AS44" s="95">
        <f t="shared" si="39"/>
        <v>0</v>
      </c>
      <c r="AT44" s="95">
        <f t="shared" si="40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60">
        <f t="shared" si="23"/>
        <v>0</v>
      </c>
      <c r="M45" s="144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",IF(Employee!P$251&gt;E$34,0,IF(C45="A",WNI!E112,IF(C45="B",WNI!F112,IF(C45="C",WNI!G112,IF(C45="J",WNI!H112,"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",WNI!I112))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8"/>
        <v>0</v>
      </c>
      <c r="AA45" s="60">
        <f t="shared" si="29"/>
        <v>0</v>
      </c>
      <c r="AC45" s="60">
        <f t="shared" si="30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1"/>
        <v>0</v>
      </c>
      <c r="AG45" s="95">
        <f t="shared" si="32"/>
        <v>0</v>
      </c>
      <c r="AH45" s="95">
        <f>IF(D45="D",AF45*AH$7,IF(AF45&gt;LOOKUP(E$34,HR!A:A,HR!B:B),(AF45-LOOKUP(E$34,HR!A:A,HR!B:B))*AH$7,0))</f>
        <v>0</v>
      </c>
      <c r="AI45" s="95">
        <f t="shared" si="33"/>
        <v>0</v>
      </c>
      <c r="AJ45" s="95">
        <f>IF(E45=" ",0,IF(D45="BR",0,IF(D45="D",0,IF(D45="NT",M45,LOOKUP(D45,Free!A:A,Free!B:B)*1/52))))</f>
        <v>0</v>
      </c>
      <c r="AK45" s="95">
        <f t="shared" si="34"/>
        <v>0</v>
      </c>
      <c r="AL45" s="95">
        <f t="shared" si="35"/>
        <v>0</v>
      </c>
      <c r="AM45" s="95">
        <f>IF(D45="D",AK45*AM$7,IF(AK45&gt;LOOKUP(1,HR!A:A,HR!B:B),(AK45-LOOKUP(1,HR!A:A,HR!B:B))*AH$7,0))</f>
        <v>0</v>
      </c>
      <c r="AN45" s="95">
        <f t="shared" si="36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1">IF(T$34="Y",H21,0)</f>
        <v>0</v>
      </c>
      <c r="I46" s="121">
        <f t="shared" ref="I46:I55" si="42">IF(T$34="Y",I21,0)</f>
        <v>0</v>
      </c>
      <c r="J46" s="121">
        <f t="shared" ref="J46:J55" si="43">IF(T$34="Y",J21,0)</f>
        <v>0</v>
      </c>
      <c r="K46" s="121">
        <f t="shared" ref="K46:K55" si="44">IF(T$34="Y",K21,I46*J46)</f>
        <v>0</v>
      </c>
      <c r="L46" s="160">
        <f t="shared" ref="L46:L55" si="45">IF(T$34="Y",L21,0)</f>
        <v>0</v>
      </c>
      <c r="M46" s="144" t="str">
        <f t="shared" ref="M46:M55" si="46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",IF(Employee!P$277&gt;E$34,0,IF(C46="A",WNI!E113,IF(C46="B",WNI!F113,IF(C46="C",WNI!G113,IF(C46="J",WNI!H113," ")))))))</f>
        <v xml:space="preserve"> </v>
      </c>
      <c r="P46" s="123"/>
      <c r="Q46" s="123"/>
      <c r="R46" s="137" t="str">
        <f t="shared" ref="R46:R55" si="47">IF(M46=" "," ",IF(M46=0," ",M46-SUM(N46:Q46)))</f>
        <v xml:space="preserve"> </v>
      </c>
      <c r="S46" s="123"/>
      <c r="T46" s="124" t="str">
        <f>IF(M46=" "," ",IF(M46=0," ",WNI!I113))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ref="X46:X55" si="48">IF(O46=" ",X21,O46+X21)</f>
        <v>0</v>
      </c>
      <c r="Y46" s="60">
        <f t="shared" ref="Y46:Y55" si="49">IF(P46=0,Y21,P46+Y21)</f>
        <v>0</v>
      </c>
      <c r="Z46" s="60">
        <f t="shared" ref="Z46:Z55" si="50">IF(Q46=0,Z21,Q46+Z21)</f>
        <v>0</v>
      </c>
      <c r="AA46" s="60">
        <f t="shared" ref="AA46:AA55" si="51">IF(R46=" ",AA21,AA21+R46)</f>
        <v>0</v>
      </c>
      <c r="AC46" s="60">
        <f t="shared" ref="AC46:AC55" si="52">IF(T46=" ",AC21,T46+AC21)</f>
        <v>0</v>
      </c>
      <c r="AD46" s="99"/>
      <c r="AE46" s="114">
        <f>IF(E46=" ",0,IF(D46="BR",0,IF(D46="D",0,IF(D46="NT",V46,LOOKUP(D46,Free!A:A,Free!B:B)*E$34/52))))</f>
        <v>0</v>
      </c>
      <c r="AF46" s="95">
        <f t="shared" si="31"/>
        <v>0</v>
      </c>
      <c r="AG46" s="95">
        <f t="shared" si="32"/>
        <v>0</v>
      </c>
      <c r="AH46" s="95">
        <f>IF(D46="D",AF46*AH$7,IF(AF46&gt;LOOKUP(E$34,HR!A:A,HR!B:B),(AF46-LOOKUP(E$34,HR!A:A,HR!B:B))*AH$7,0))</f>
        <v>0</v>
      </c>
      <c r="AI46" s="95">
        <f t="shared" si="33"/>
        <v>0</v>
      </c>
      <c r="AJ46" s="95">
        <f>IF(E46=" ",0,IF(D46="BR",0,IF(D46="D",0,IF(D46="NT",M46,LOOKUP(D46,Free!A:A,Free!B:B)*1/52))))</f>
        <v>0</v>
      </c>
      <c r="AK46" s="95">
        <f t="shared" si="34"/>
        <v>0</v>
      </c>
      <c r="AL46" s="95">
        <f t="shared" si="35"/>
        <v>0</v>
      </c>
      <c r="AM46" s="95">
        <f>IF(D46="D",AK46*AM$7,IF(AK46&gt;LOOKUP(1,HR!A:A,HR!B:B),(AK46-LOOKUP(1,HR!A:A,HR!B:B))*AH$7,0))</f>
        <v>0</v>
      </c>
      <c r="AN46" s="95">
        <f t="shared" si="36"/>
        <v>0</v>
      </c>
      <c r="AO46" s="99"/>
      <c r="AP46" s="62"/>
      <c r="AQ46" s="95">
        <f t="shared" ref="AQ46:AQ55" si="53">IF(G46="SSP",H46,0)</f>
        <v>0</v>
      </c>
      <c r="AR46" s="95">
        <f t="shared" ref="AR46:AR55" si="54">IF(G46="SMP",H46,0)</f>
        <v>0</v>
      </c>
      <c r="AS46" s="95">
        <f t="shared" ref="AS46:AS55" si="55">IF(G46="SPP",H46,0)</f>
        <v>0</v>
      </c>
      <c r="AT46" s="95">
        <f t="shared" ref="AT46:AT55" si="56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1"/>
        <v>0</v>
      </c>
      <c r="I47" s="121">
        <f t="shared" si="42"/>
        <v>0</v>
      </c>
      <c r="J47" s="121">
        <f t="shared" si="43"/>
        <v>0</v>
      </c>
      <c r="K47" s="121">
        <f t="shared" si="44"/>
        <v>0</v>
      </c>
      <c r="L47" s="160">
        <f t="shared" si="45"/>
        <v>0</v>
      </c>
      <c r="M47" s="144" t="str">
        <f t="shared" si="46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",IF(Employee!P$303&gt;E$34,0,IF(C47="A",WNI!E114,IF(C47="B",WNI!F114,IF(C47="C",WNI!G114,IF(C47="J",WNI!H114," ")))))))</f>
        <v xml:space="preserve"> </v>
      </c>
      <c r="P47" s="123"/>
      <c r="Q47" s="123"/>
      <c r="R47" s="137" t="str">
        <f t="shared" si="47"/>
        <v xml:space="preserve"> </v>
      </c>
      <c r="S47" s="123"/>
      <c r="T47" s="124" t="str">
        <f>IF(M47=" "," ",IF(M47=0," ",WNI!I114))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48"/>
        <v>0</v>
      </c>
      <c r="Y47" s="60">
        <f t="shared" si="49"/>
        <v>0</v>
      </c>
      <c r="Z47" s="60">
        <f t="shared" si="50"/>
        <v>0</v>
      </c>
      <c r="AA47" s="60">
        <f t="shared" si="51"/>
        <v>0</v>
      </c>
      <c r="AC47" s="60">
        <f t="shared" si="52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1"/>
        <v>0</v>
      </c>
      <c r="AG47" s="95">
        <f t="shared" si="32"/>
        <v>0</v>
      </c>
      <c r="AH47" s="95">
        <f>IF(D47="D",AF47*AH$7,IF(AF47&gt;LOOKUP(E$34,HR!A:A,HR!B:B),(AF47-LOOKUP(E$34,HR!A:A,HR!B:B))*AH$7,0))</f>
        <v>0</v>
      </c>
      <c r="AI47" s="95">
        <f t="shared" si="33"/>
        <v>0</v>
      </c>
      <c r="AJ47" s="95">
        <f>IF(E47=" ",0,IF(D47="BR",0,IF(D47="D",0,IF(D47="NT",M47,LOOKUP(D47,Free!A:A,Free!B:B)*1/52))))</f>
        <v>0</v>
      </c>
      <c r="AK47" s="95">
        <f t="shared" si="34"/>
        <v>0</v>
      </c>
      <c r="AL47" s="95">
        <f t="shared" si="35"/>
        <v>0</v>
      </c>
      <c r="AM47" s="95">
        <f>IF(D47="D",AK47*AM$7,IF(AK47&gt;LOOKUP(1,HR!A:A,HR!B:B),(AK47-LOOKUP(1,HR!A:A,HR!B:B))*AH$7,0))</f>
        <v>0</v>
      </c>
      <c r="AN47" s="95">
        <f t="shared" si="36"/>
        <v>0</v>
      </c>
      <c r="AO47" s="99"/>
      <c r="AP47" s="62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1"/>
        <v>0</v>
      </c>
      <c r="I48" s="121">
        <f t="shared" si="42"/>
        <v>0</v>
      </c>
      <c r="J48" s="121">
        <f t="shared" si="43"/>
        <v>0</v>
      </c>
      <c r="K48" s="121">
        <f t="shared" si="44"/>
        <v>0</v>
      </c>
      <c r="L48" s="160">
        <f t="shared" si="45"/>
        <v>0</v>
      </c>
      <c r="M48" s="144" t="str">
        <f t="shared" si="46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",IF(Employee!P$329&gt;E$34,0,IF(C48="A",WNI!E115,IF(C48="B",WNI!F115,IF(C48="C",WNI!G115,IF(C48="J",WNI!H115," ")))))))</f>
        <v xml:space="preserve"> </v>
      </c>
      <c r="P48" s="123"/>
      <c r="Q48" s="123"/>
      <c r="R48" s="137" t="str">
        <f t="shared" si="47"/>
        <v xml:space="preserve"> </v>
      </c>
      <c r="S48" s="123"/>
      <c r="T48" s="124" t="str">
        <f>IF(M48=" "," ",IF(M48=0," ",WNI!I115))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48"/>
        <v>0</v>
      </c>
      <c r="Y48" s="60">
        <f t="shared" si="49"/>
        <v>0</v>
      </c>
      <c r="Z48" s="60">
        <f t="shared" si="50"/>
        <v>0</v>
      </c>
      <c r="AA48" s="60">
        <f t="shared" si="51"/>
        <v>0</v>
      </c>
      <c r="AC48" s="60">
        <f t="shared" si="52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1"/>
        <v>0</v>
      </c>
      <c r="AG48" s="95">
        <f t="shared" si="32"/>
        <v>0</v>
      </c>
      <c r="AH48" s="95">
        <f>IF(D48="D",AF48*AH$7,IF(AF48&gt;LOOKUP(E$34,HR!A:A,HR!B:B),(AF48-LOOKUP(E$34,HR!A:A,HR!B:B))*AH$7,0))</f>
        <v>0</v>
      </c>
      <c r="AI48" s="95">
        <f t="shared" si="33"/>
        <v>0</v>
      </c>
      <c r="AJ48" s="95">
        <f>IF(E48=" ",0,IF(D48="BR",0,IF(D48="D",0,IF(D48="NT",M48,LOOKUP(D48,Free!A:A,Free!B:B)*1/52))))</f>
        <v>0</v>
      </c>
      <c r="AK48" s="95">
        <f t="shared" si="34"/>
        <v>0</v>
      </c>
      <c r="AL48" s="95">
        <f t="shared" si="35"/>
        <v>0</v>
      </c>
      <c r="AM48" s="95">
        <f>IF(D48="D",AK48*AM$7,IF(AK48&gt;LOOKUP(1,HR!A:A,HR!B:B),(AK48-LOOKUP(1,HR!A:A,HR!B:B))*AH$7,0))</f>
        <v>0</v>
      </c>
      <c r="AN48" s="95">
        <f t="shared" si="36"/>
        <v>0</v>
      </c>
      <c r="AO48" s="99"/>
      <c r="AP48" s="62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1"/>
        <v>0</v>
      </c>
      <c r="I49" s="121">
        <f t="shared" si="42"/>
        <v>0</v>
      </c>
      <c r="J49" s="121">
        <f t="shared" si="43"/>
        <v>0</v>
      </c>
      <c r="K49" s="121">
        <f t="shared" si="44"/>
        <v>0</v>
      </c>
      <c r="L49" s="160">
        <f t="shared" si="45"/>
        <v>0</v>
      </c>
      <c r="M49" s="144" t="str">
        <f t="shared" si="46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",IF(Employee!P$355&gt;E$34,0,IF(C49="A",WNI!E116,IF(C49="B",WNI!F116,IF(C49="C",WNI!G116,IF(C49="J",WNI!H116," ")))))))</f>
        <v xml:space="preserve"> </v>
      </c>
      <c r="P49" s="123"/>
      <c r="Q49" s="123"/>
      <c r="R49" s="137" t="str">
        <f t="shared" si="47"/>
        <v xml:space="preserve"> </v>
      </c>
      <c r="S49" s="123"/>
      <c r="T49" s="124" t="str">
        <f>IF(M49=" "," ",IF(M49=0," ",WNI!I116))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48"/>
        <v>0</v>
      </c>
      <c r="Y49" s="60">
        <f t="shared" si="49"/>
        <v>0</v>
      </c>
      <c r="Z49" s="60">
        <f t="shared" si="50"/>
        <v>0</v>
      </c>
      <c r="AA49" s="60">
        <f t="shared" si="51"/>
        <v>0</v>
      </c>
      <c r="AC49" s="60">
        <f t="shared" si="52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1"/>
        <v>0</v>
      </c>
      <c r="AG49" s="95">
        <f t="shared" si="32"/>
        <v>0</v>
      </c>
      <c r="AH49" s="95">
        <f>IF(D49="D",AF49*AH$7,IF(AF49&gt;LOOKUP(E$34,HR!A:A,HR!B:B),(AF49-LOOKUP(E$34,HR!A:A,HR!B:B))*AH$7,0))</f>
        <v>0</v>
      </c>
      <c r="AI49" s="95">
        <f t="shared" si="33"/>
        <v>0</v>
      </c>
      <c r="AJ49" s="95">
        <f>IF(E49=" ",0,IF(D49="BR",0,IF(D49="D",0,IF(D49="NT",M49,LOOKUP(D49,Free!A:A,Free!B:B)*1/52))))</f>
        <v>0</v>
      </c>
      <c r="AK49" s="95">
        <f t="shared" si="34"/>
        <v>0</v>
      </c>
      <c r="AL49" s="95">
        <f t="shared" si="35"/>
        <v>0</v>
      </c>
      <c r="AM49" s="95">
        <f>IF(D49="D",AK49*AM$7,IF(AK49&gt;LOOKUP(1,HR!A:A,HR!B:B),(AK49-LOOKUP(1,HR!A:A,HR!B:B))*AH$7,0))</f>
        <v>0</v>
      </c>
      <c r="AN49" s="95">
        <f t="shared" si="36"/>
        <v>0</v>
      </c>
      <c r="AO49" s="99"/>
      <c r="AP49" s="62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1"/>
        <v>0</v>
      </c>
      <c r="I50" s="121">
        <f t="shared" si="42"/>
        <v>0</v>
      </c>
      <c r="J50" s="121">
        <f t="shared" si="43"/>
        <v>0</v>
      </c>
      <c r="K50" s="121">
        <f t="shared" si="44"/>
        <v>0</v>
      </c>
      <c r="L50" s="160">
        <f t="shared" si="45"/>
        <v>0</v>
      </c>
      <c r="M50" s="144" t="str">
        <f t="shared" si="46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",IF(Employee!P$381&gt;E$34,0,IF(C50="A",WNI!E117,IF(C50="B",WNI!F117,IF(C50="C",WNI!G117,IF(C50="J",WNI!H117," ")))))))</f>
        <v xml:space="preserve"> </v>
      </c>
      <c r="P50" s="123"/>
      <c r="Q50" s="123"/>
      <c r="R50" s="137" t="str">
        <f t="shared" si="47"/>
        <v xml:space="preserve"> </v>
      </c>
      <c r="S50" s="123"/>
      <c r="T50" s="124" t="str">
        <f>IF(M50=" "," ",IF(M50=0," ",WNI!I117))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48"/>
        <v>0</v>
      </c>
      <c r="Y50" s="60">
        <f t="shared" si="49"/>
        <v>0</v>
      </c>
      <c r="Z50" s="60">
        <f t="shared" si="50"/>
        <v>0</v>
      </c>
      <c r="AA50" s="60">
        <f t="shared" si="51"/>
        <v>0</v>
      </c>
      <c r="AC50" s="60">
        <f t="shared" si="52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1"/>
        <v>0</v>
      </c>
      <c r="AG50" s="95">
        <f t="shared" si="32"/>
        <v>0</v>
      </c>
      <c r="AH50" s="95">
        <f>IF(D50="D",AF50*AH$7,IF(AF50&gt;LOOKUP(E$34,HR!A:A,HR!B:B),(AF50-LOOKUP(E$34,HR!A:A,HR!B:B))*AH$7,0))</f>
        <v>0</v>
      </c>
      <c r="AI50" s="95">
        <f t="shared" si="33"/>
        <v>0</v>
      </c>
      <c r="AJ50" s="95">
        <f>IF(E50=" ",0,IF(D50="BR",0,IF(D50="D",0,IF(D50="NT",M50,LOOKUP(D50,Free!A:A,Free!B:B)*1/52))))</f>
        <v>0</v>
      </c>
      <c r="AK50" s="95">
        <f t="shared" si="34"/>
        <v>0</v>
      </c>
      <c r="AL50" s="95">
        <f t="shared" si="35"/>
        <v>0</v>
      </c>
      <c r="AM50" s="95">
        <f>IF(D50="D",AK50*AM$7,IF(AK50&gt;LOOKUP(1,HR!A:A,HR!B:B),(AK50-LOOKUP(1,HR!A:A,HR!B:B))*AH$7,0))</f>
        <v>0</v>
      </c>
      <c r="AN50" s="95">
        <f t="shared" si="36"/>
        <v>0</v>
      </c>
      <c r="AO50" s="99"/>
      <c r="AP50" s="62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1"/>
        <v>0</v>
      </c>
      <c r="I51" s="121">
        <f t="shared" si="42"/>
        <v>0</v>
      </c>
      <c r="J51" s="121">
        <f t="shared" si="43"/>
        <v>0</v>
      </c>
      <c r="K51" s="121">
        <f t="shared" si="44"/>
        <v>0</v>
      </c>
      <c r="L51" s="160">
        <f t="shared" si="45"/>
        <v>0</v>
      </c>
      <c r="M51" s="144" t="str">
        <f t="shared" si="46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",IF(Employee!P$407&gt;E$34,0,IF(C51="A",WNI!E118,IF(C51="B",WNI!F118,IF(C51="C",WNI!G118,IF(C51="J",WNI!H118," ")))))))</f>
        <v xml:space="preserve"> </v>
      </c>
      <c r="P51" s="123"/>
      <c r="Q51" s="123"/>
      <c r="R51" s="137" t="str">
        <f t="shared" si="47"/>
        <v xml:space="preserve"> </v>
      </c>
      <c r="S51" s="123"/>
      <c r="T51" s="124" t="str">
        <f>IF(M51=" "," ",IF(M51=0," ",WNI!I118))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48"/>
        <v>0</v>
      </c>
      <c r="Y51" s="60">
        <f t="shared" si="49"/>
        <v>0</v>
      </c>
      <c r="Z51" s="60">
        <f t="shared" si="50"/>
        <v>0</v>
      </c>
      <c r="AA51" s="60">
        <f t="shared" si="51"/>
        <v>0</v>
      </c>
      <c r="AC51" s="60">
        <f t="shared" si="52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1"/>
        <v>0</v>
      </c>
      <c r="AG51" s="95">
        <f t="shared" si="32"/>
        <v>0</v>
      </c>
      <c r="AH51" s="95">
        <f>IF(D51="D",AF51*AH$7,IF(AF51&gt;LOOKUP(E$34,HR!A:A,HR!B:B),(AF51-LOOKUP(E$34,HR!A:A,HR!B:B))*AH$7,0))</f>
        <v>0</v>
      </c>
      <c r="AI51" s="95">
        <f t="shared" si="33"/>
        <v>0</v>
      </c>
      <c r="AJ51" s="95">
        <f>IF(E51=" ",0,IF(D51="BR",0,IF(D51="D",0,IF(D51="NT",M51,LOOKUP(D51,Free!A:A,Free!B:B)*1/52))))</f>
        <v>0</v>
      </c>
      <c r="AK51" s="95">
        <f t="shared" si="34"/>
        <v>0</v>
      </c>
      <c r="AL51" s="95">
        <f t="shared" si="35"/>
        <v>0</v>
      </c>
      <c r="AM51" s="95">
        <f>IF(D51="D",AK51*AM$7,IF(AK51&gt;LOOKUP(1,HR!A:A,HR!B:B),(AK51-LOOKUP(1,HR!A:A,HR!B:B))*AH$7,0))</f>
        <v>0</v>
      </c>
      <c r="AN51" s="95">
        <f t="shared" si="36"/>
        <v>0</v>
      </c>
      <c r="AO51" s="99"/>
      <c r="AP51" s="62"/>
      <c r="AQ51" s="95">
        <f t="shared" si="53"/>
        <v>0</v>
      </c>
      <c r="AR51" s="95">
        <f t="shared" si="54"/>
        <v>0</v>
      </c>
      <c r="AS51" s="95">
        <f t="shared" si="55"/>
        <v>0</v>
      </c>
      <c r="AT51" s="95">
        <f t="shared" si="56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1"/>
        <v>0</v>
      </c>
      <c r="I52" s="121">
        <f t="shared" si="42"/>
        <v>0</v>
      </c>
      <c r="J52" s="121">
        <f t="shared" si="43"/>
        <v>0</v>
      </c>
      <c r="K52" s="121">
        <f t="shared" si="44"/>
        <v>0</v>
      </c>
      <c r="L52" s="160">
        <f t="shared" si="45"/>
        <v>0</v>
      </c>
      <c r="M52" s="144" t="str">
        <f t="shared" si="46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",IF(Employee!P$433&gt;E$34,0,IF(C52="A",WNI!E119,IF(C52="B",WNI!F119,IF(C52="C",WNI!G119,IF(C52="J",WNI!H119," ")))))))</f>
        <v xml:space="preserve"> </v>
      </c>
      <c r="P52" s="123"/>
      <c r="Q52" s="123"/>
      <c r="R52" s="137" t="str">
        <f t="shared" si="47"/>
        <v xml:space="preserve"> </v>
      </c>
      <c r="S52" s="123"/>
      <c r="T52" s="124" t="str">
        <f>IF(M52=" "," ",IF(M52=0," ",WNI!I119))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48"/>
        <v>0</v>
      </c>
      <c r="Y52" s="60">
        <f t="shared" si="49"/>
        <v>0</v>
      </c>
      <c r="Z52" s="60">
        <f t="shared" si="50"/>
        <v>0</v>
      </c>
      <c r="AA52" s="60">
        <f t="shared" si="51"/>
        <v>0</v>
      </c>
      <c r="AC52" s="60">
        <f t="shared" si="52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1"/>
        <v>0</v>
      </c>
      <c r="AG52" s="95">
        <f t="shared" si="32"/>
        <v>0</v>
      </c>
      <c r="AH52" s="95">
        <f>IF(D52="D",AF52*AH$7,IF(AF52&gt;LOOKUP(E$34,HR!A:A,HR!B:B),(AF52-LOOKUP(E$34,HR!A:A,HR!B:B))*AH$7,0))</f>
        <v>0</v>
      </c>
      <c r="AI52" s="95">
        <f t="shared" si="33"/>
        <v>0</v>
      </c>
      <c r="AJ52" s="95">
        <f>IF(E52=" ",0,IF(D52="BR",0,IF(D52="D",0,IF(D52="NT",M52,LOOKUP(D52,Free!A:A,Free!B:B)*1/52))))</f>
        <v>0</v>
      </c>
      <c r="AK52" s="95">
        <f t="shared" si="34"/>
        <v>0</v>
      </c>
      <c r="AL52" s="95">
        <f t="shared" si="35"/>
        <v>0</v>
      </c>
      <c r="AM52" s="95">
        <f>IF(D52="D",AK52*AM$7,IF(AK52&gt;LOOKUP(1,HR!A:A,HR!B:B),(AK52-LOOKUP(1,HR!A:A,HR!B:B))*AH$7,0))</f>
        <v>0</v>
      </c>
      <c r="AN52" s="95">
        <f t="shared" si="36"/>
        <v>0</v>
      </c>
      <c r="AO52" s="99"/>
      <c r="AP52" s="62"/>
      <c r="AQ52" s="95">
        <f t="shared" si="53"/>
        <v>0</v>
      </c>
      <c r="AR52" s="95">
        <f t="shared" si="54"/>
        <v>0</v>
      </c>
      <c r="AS52" s="95">
        <f t="shared" si="55"/>
        <v>0</v>
      </c>
      <c r="AT52" s="95">
        <f t="shared" si="56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1"/>
        <v>0</v>
      </c>
      <c r="I53" s="121">
        <f t="shared" si="42"/>
        <v>0</v>
      </c>
      <c r="J53" s="121">
        <f t="shared" si="43"/>
        <v>0</v>
      </c>
      <c r="K53" s="121">
        <f t="shared" si="44"/>
        <v>0</v>
      </c>
      <c r="L53" s="160">
        <f t="shared" si="45"/>
        <v>0</v>
      </c>
      <c r="M53" s="144" t="str">
        <f t="shared" si="46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",IF(Employee!P$459&gt;E$34,0,IF(C53="A",WNI!E120,IF(C53="B",WNI!F120,IF(C53="C",WNI!G120,IF(C53="J",WNI!H120," ")))))))</f>
        <v xml:space="preserve"> </v>
      </c>
      <c r="P53" s="123"/>
      <c r="Q53" s="123"/>
      <c r="R53" s="137" t="str">
        <f t="shared" si="47"/>
        <v xml:space="preserve"> </v>
      </c>
      <c r="S53" s="123"/>
      <c r="T53" s="124" t="str">
        <f>IF(M53=" "," ",IF(M53=0," ",WNI!I120))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48"/>
        <v>0</v>
      </c>
      <c r="Y53" s="60">
        <f t="shared" si="49"/>
        <v>0</v>
      </c>
      <c r="Z53" s="60">
        <f t="shared" si="50"/>
        <v>0</v>
      </c>
      <c r="AA53" s="60">
        <f t="shared" si="51"/>
        <v>0</v>
      </c>
      <c r="AC53" s="60">
        <f t="shared" si="52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1"/>
        <v>0</v>
      </c>
      <c r="AG53" s="95">
        <f t="shared" si="32"/>
        <v>0</v>
      </c>
      <c r="AH53" s="95">
        <f>IF(D53="D",AF53*AH$7,IF(AF53&gt;LOOKUP(E$34,HR!A:A,HR!B:B),(AF53-LOOKUP(E$34,HR!A:A,HR!B:B))*AH$7,0))</f>
        <v>0</v>
      </c>
      <c r="AI53" s="95">
        <f t="shared" si="33"/>
        <v>0</v>
      </c>
      <c r="AJ53" s="95">
        <f>IF(E53=" ",0,IF(D53="BR",0,IF(D53="D",0,IF(D53="NT",M53,LOOKUP(D53,Free!A:A,Free!B:B)*1/52))))</f>
        <v>0</v>
      </c>
      <c r="AK53" s="95">
        <f t="shared" si="34"/>
        <v>0</v>
      </c>
      <c r="AL53" s="95">
        <f t="shared" si="35"/>
        <v>0</v>
      </c>
      <c r="AM53" s="95">
        <f>IF(D53="D",AK53*AM$7,IF(AK53&gt;LOOKUP(1,HR!A:A,HR!B:B),(AK53-LOOKUP(1,HR!A:A,HR!B:B))*AH$7,0))</f>
        <v>0</v>
      </c>
      <c r="AN53" s="95">
        <f t="shared" si="36"/>
        <v>0</v>
      </c>
      <c r="AO53" s="99"/>
      <c r="AP53" s="62"/>
      <c r="AQ53" s="95">
        <f t="shared" si="53"/>
        <v>0</v>
      </c>
      <c r="AR53" s="95">
        <f t="shared" si="54"/>
        <v>0</v>
      </c>
      <c r="AS53" s="95">
        <f t="shared" si="55"/>
        <v>0</v>
      </c>
      <c r="AT53" s="95">
        <f t="shared" si="56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1"/>
        <v>0</v>
      </c>
      <c r="I54" s="121">
        <f t="shared" si="42"/>
        <v>0</v>
      </c>
      <c r="J54" s="121">
        <f t="shared" si="43"/>
        <v>0</v>
      </c>
      <c r="K54" s="121">
        <f t="shared" si="44"/>
        <v>0</v>
      </c>
      <c r="L54" s="160">
        <f t="shared" si="45"/>
        <v>0</v>
      </c>
      <c r="M54" s="144" t="str">
        <f t="shared" si="46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",IF(Employee!P$485&gt;E$34,0,IF(C54="A",WNI!E121,IF(C54="B",WNI!F121,IF(C54="C",WNI!G121,IF(C54="J",WNI!H121," ")))))))</f>
        <v xml:space="preserve"> </v>
      </c>
      <c r="P54" s="123"/>
      <c r="Q54" s="123"/>
      <c r="R54" s="137" t="str">
        <f t="shared" si="47"/>
        <v xml:space="preserve"> </v>
      </c>
      <c r="S54" s="123"/>
      <c r="T54" s="124" t="str">
        <f>IF(M54=" "," ",IF(M54=0," ",WNI!I121))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48"/>
        <v>0</v>
      </c>
      <c r="Y54" s="60">
        <f t="shared" si="49"/>
        <v>0</v>
      </c>
      <c r="Z54" s="60">
        <f t="shared" si="50"/>
        <v>0</v>
      </c>
      <c r="AA54" s="60">
        <f t="shared" si="51"/>
        <v>0</v>
      </c>
      <c r="AC54" s="60">
        <f t="shared" si="52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1"/>
        <v>0</v>
      </c>
      <c r="AG54" s="95">
        <f t="shared" si="32"/>
        <v>0</v>
      </c>
      <c r="AH54" s="95">
        <f>IF(D54="D",AF54*AH$7,IF(AF54&gt;LOOKUP(E$34,HR!A:A,HR!B:B),(AF54-LOOKUP(E$34,HR!A:A,HR!B:B))*AH$7,0))</f>
        <v>0</v>
      </c>
      <c r="AI54" s="95">
        <f t="shared" si="33"/>
        <v>0</v>
      </c>
      <c r="AJ54" s="95">
        <f>IF(E54=" ",0,IF(D54="BR",0,IF(D54="D",0,IF(D54="NT",M54,LOOKUP(D54,Free!A:A,Free!B:B)*1/52))))</f>
        <v>0</v>
      </c>
      <c r="AK54" s="95">
        <f t="shared" si="34"/>
        <v>0</v>
      </c>
      <c r="AL54" s="95">
        <f t="shared" si="35"/>
        <v>0</v>
      </c>
      <c r="AM54" s="95">
        <f>IF(D54="D",AK54*AM$7,IF(AK54&gt;LOOKUP(1,HR!A:A,HR!B:B),(AK54-LOOKUP(1,HR!A:A,HR!B:B))*AH$7,0))</f>
        <v>0</v>
      </c>
      <c r="AN54" s="95">
        <f t="shared" si="36"/>
        <v>0</v>
      </c>
      <c r="AO54" s="99"/>
      <c r="AP54" s="62"/>
      <c r="AQ54" s="95">
        <f t="shared" si="53"/>
        <v>0</v>
      </c>
      <c r="AR54" s="95">
        <f t="shared" si="54"/>
        <v>0</v>
      </c>
      <c r="AS54" s="95">
        <f t="shared" si="55"/>
        <v>0</v>
      </c>
      <c r="AT54" s="95">
        <f t="shared" si="56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1"/>
        <v>0</v>
      </c>
      <c r="I55" s="147">
        <f t="shared" si="42"/>
        <v>0</v>
      </c>
      <c r="J55" s="147">
        <f t="shared" si="43"/>
        <v>0</v>
      </c>
      <c r="K55" s="147">
        <f t="shared" si="44"/>
        <v>0</v>
      </c>
      <c r="L55" s="161">
        <f t="shared" si="45"/>
        <v>0</v>
      </c>
      <c r="M55" s="145" t="str">
        <f t="shared" si="46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",IF(Employee!P$511&gt;E$34,0,IF(C55="A",WNI!E122,IF(C55="B",WNI!F122,IF(C55="C",WNI!G122,IF(C55="J",WNI!H122," ")))))))</f>
        <v xml:space="preserve"> </v>
      </c>
      <c r="P55" s="135"/>
      <c r="Q55" s="135"/>
      <c r="R55" s="125" t="str">
        <f t="shared" si="47"/>
        <v xml:space="preserve"> </v>
      </c>
      <c r="S55" s="123"/>
      <c r="T55" s="124" t="str">
        <f>IF(M55=" "," ",IF(M55=0," ",WNI!I122))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48"/>
        <v>0</v>
      </c>
      <c r="Y55" s="60">
        <f t="shared" si="49"/>
        <v>0</v>
      </c>
      <c r="Z55" s="60">
        <f t="shared" si="50"/>
        <v>0</v>
      </c>
      <c r="AA55" s="60">
        <f t="shared" si="51"/>
        <v>0</v>
      </c>
      <c r="AC55" s="60">
        <f t="shared" si="52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1"/>
        <v>0</v>
      </c>
      <c r="AG55" s="95">
        <f t="shared" si="32"/>
        <v>0</v>
      </c>
      <c r="AH55" s="95">
        <f>IF(D55="D",AF55*AH$7,IF(AF55&gt;LOOKUP(E$34,HR!A:A,HR!B:B),(AF55-LOOKUP(E$34,HR!A:A,HR!B:B))*AH$7,0))</f>
        <v>0</v>
      </c>
      <c r="AI55" s="95">
        <f t="shared" si="33"/>
        <v>0</v>
      </c>
      <c r="AJ55" s="95">
        <f>IF(E55=" ",0,IF(D55="BR",0,IF(D55="D",0,IF(D55="NT",M55,LOOKUP(D55,Free!A:A,Free!B:B)*1/52))))</f>
        <v>0</v>
      </c>
      <c r="AK55" s="95">
        <f t="shared" si="34"/>
        <v>0</v>
      </c>
      <c r="AL55" s="95">
        <f t="shared" si="35"/>
        <v>0</v>
      </c>
      <c r="AM55" s="95">
        <f>IF(D55="D",AK55*AM$7,IF(AK55&gt;LOOKUP(1,HR!A:A,HR!B:B),(AK55-LOOKUP(1,HR!A:A,HR!B:B))*AH$7,0))</f>
        <v>0</v>
      </c>
      <c r="AN55" s="95">
        <f t="shared" si="36"/>
        <v>0</v>
      </c>
      <c r="AO55" s="99"/>
      <c r="AP55" s="62"/>
      <c r="AQ55" s="95">
        <f t="shared" si="53"/>
        <v>0</v>
      </c>
      <c r="AR55" s="95">
        <f t="shared" si="54"/>
        <v>0</v>
      </c>
      <c r="AS55" s="95">
        <f t="shared" si="55"/>
        <v>0</v>
      </c>
      <c r="AT55" s="95">
        <f t="shared" si="56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7">SUM(M36:M55)</f>
        <v>0</v>
      </c>
      <c r="N56" s="165">
        <f t="shared" si="57"/>
        <v>0</v>
      </c>
      <c r="O56" s="165">
        <f t="shared" si="57"/>
        <v>0</v>
      </c>
      <c r="P56" s="165">
        <f t="shared" si="57"/>
        <v>0</v>
      </c>
      <c r="Q56" s="165">
        <f t="shared" si="57"/>
        <v>0</v>
      </c>
      <c r="R56" s="165">
        <f t="shared" si="57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7</v>
      </c>
      <c r="F59" s="62"/>
      <c r="G59" s="62"/>
      <c r="H59" s="399" t="s">
        <v>39</v>
      </c>
      <c r="I59" s="400"/>
      <c r="J59" s="398"/>
      <c r="K59" s="401" t="s">
        <v>287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8">IF(T$59="Y",H36,0)</f>
        <v>0</v>
      </c>
      <c r="I61" s="117">
        <f t="shared" ref="I61:I70" si="59">IF(T$59="Y",I36,0)</f>
        <v>0</v>
      </c>
      <c r="J61" s="117">
        <f t="shared" ref="J61:J70" si="60">IF(T$59="Y",J36,0)</f>
        <v>0</v>
      </c>
      <c r="K61" s="117">
        <f t="shared" ref="K61:K70" si="61">IF(T$59="Y",K36,I61*J61)</f>
        <v>0</v>
      </c>
      <c r="L61" s="159">
        <f t="shared" ref="L61:L70" si="62">IF(T$59="Y",L36,0)</f>
        <v>0</v>
      </c>
      <c r="M61" s="143" t="str">
        <f t="shared" ref="M61:M70" si="63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",IF(Employee!P$17&gt;E$59,0,IF(C61="A",WNI!E123,IF(C61="B",WNI!F123,IF(C61="C",WNI!G123,IF(C61="J",WNI!H123," ")))))))</f>
        <v xml:space="preserve"> </v>
      </c>
      <c r="P61" s="119"/>
      <c r="Q61" s="119"/>
      <c r="R61" s="136" t="str">
        <f t="shared" ref="R61:R80" si="64">IF(M61=" "," ",IF(M61=0," ",M61-SUM(N61:Q61)))</f>
        <v xml:space="preserve"> </v>
      </c>
      <c r="S61" s="123"/>
      <c r="T61" s="120" t="str">
        <f>IF(M61=" "," ",IF(M61=0," ",WNI!I123))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5">IF(O61=" ",X36,O61+X36)</f>
        <v>0</v>
      </c>
      <c r="Y61" s="60">
        <f t="shared" ref="Y61:Y80" si="66">IF(P61=0,Y36,P61+Y36)</f>
        <v>0</v>
      </c>
      <c r="Z61" s="60">
        <f t="shared" ref="Z61:Z80" si="67">IF(Q61=0,Z36,Q61+Z36)</f>
        <v>0</v>
      </c>
      <c r="AA61" s="60">
        <f t="shared" ref="AA61:AA80" si="68">IF(R61=" ",AA36,AA36+R61)</f>
        <v>0</v>
      </c>
      <c r="AC61" s="60">
        <f t="shared" ref="AC61:AC80" si="69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8"/>
        <v>0</v>
      </c>
      <c r="I62" s="121">
        <f t="shared" si="59"/>
        <v>0</v>
      </c>
      <c r="J62" s="121">
        <f t="shared" si="60"/>
        <v>0</v>
      </c>
      <c r="K62" s="121">
        <f t="shared" si="61"/>
        <v>0</v>
      </c>
      <c r="L62" s="160">
        <f t="shared" si="62"/>
        <v>0</v>
      </c>
      <c r="M62" s="144" t="str">
        <f t="shared" si="63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",IF(Employee!P$43&gt;E$59,0,IF(C62="A",WNI!E124,IF(C62="B",WNI!F124,IF(C62="C",WNI!G124,IF(C62="J",WNI!H124," ")))))))</f>
        <v xml:space="preserve"> </v>
      </c>
      <c r="P62" s="123"/>
      <c r="Q62" s="123"/>
      <c r="R62" s="137" t="str">
        <f t="shared" si="64"/>
        <v xml:space="preserve"> </v>
      </c>
      <c r="S62" s="123"/>
      <c r="T62" s="124" t="str">
        <f>IF(M62=" "," ",IF(M62=0," ",WNI!I124))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5"/>
        <v>0</v>
      </c>
      <c r="Y62" s="60">
        <f t="shared" si="66"/>
        <v>0</v>
      </c>
      <c r="Z62" s="60">
        <f t="shared" si="67"/>
        <v>0</v>
      </c>
      <c r="AA62" s="60">
        <f t="shared" si="68"/>
        <v>0</v>
      </c>
      <c r="AC62" s="60">
        <f t="shared" si="69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70">IF(E62=" ",0,V62-AE62)</f>
        <v>0</v>
      </c>
      <c r="AG62" s="95">
        <f t="shared" ref="AG62:AG80" si="71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72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73">IF(E62=" ",0,SUM(M62)-AJ62)</f>
        <v>0</v>
      </c>
      <c r="AL62" s="95">
        <f t="shared" ref="AL62:AL80" si="74">AK62*AL$7</f>
        <v>0</v>
      </c>
      <c r="AM62" s="95">
        <f>IF(D62="D",AK62*AM$7,IF(AK62&gt;LOOKUP(1,HR!A:A,HR!B:B),(AK62-LOOKUP(1,HR!A:A,HR!B:B))*AH$7,0))</f>
        <v>0</v>
      </c>
      <c r="AN62" s="95">
        <f t="shared" ref="AN62:AN80" si="75">IF(AK62&lt;1,0,AL62+AM62)</f>
        <v>0</v>
      </c>
      <c r="AO62" s="99"/>
      <c r="AP62" s="62"/>
      <c r="AQ62" s="95">
        <f t="shared" ref="AQ62:AQ69" si="76">IF(G62="SSP",H62,0)</f>
        <v>0</v>
      </c>
      <c r="AR62" s="95">
        <f t="shared" ref="AR62:AR69" si="77">IF(G62="SMP",H62,0)</f>
        <v>0</v>
      </c>
      <c r="AS62" s="95">
        <f t="shared" ref="AS62:AS69" si="78">IF(G62="SPP",H62,0)</f>
        <v>0</v>
      </c>
      <c r="AT62" s="95">
        <f t="shared" ref="AT62:AT69" si="79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8"/>
        <v>0</v>
      </c>
      <c r="I63" s="121">
        <f t="shared" si="59"/>
        <v>0</v>
      </c>
      <c r="J63" s="121">
        <f t="shared" si="60"/>
        <v>0</v>
      </c>
      <c r="K63" s="121">
        <f t="shared" si="61"/>
        <v>0</v>
      </c>
      <c r="L63" s="160">
        <f t="shared" si="62"/>
        <v>0</v>
      </c>
      <c r="M63" s="144" t="str">
        <f t="shared" si="63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",IF(Employee!P$69&gt;E$59,0,IF(C63="A",WNI!E125,IF(C63="B",WNI!F125,IF(C63="C",WNI!G125,IF(C63="J",WNI!H125," ")))))))</f>
        <v xml:space="preserve"> </v>
      </c>
      <c r="P63" s="123"/>
      <c r="Q63" s="123"/>
      <c r="R63" s="137" t="str">
        <f t="shared" si="64"/>
        <v xml:space="preserve"> </v>
      </c>
      <c r="S63" s="123"/>
      <c r="T63" s="124" t="str">
        <f>IF(M63=" "," ",IF(M63=0," ",WNI!I125))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5"/>
        <v>0</v>
      </c>
      <c r="Y63" s="60">
        <f t="shared" si="66"/>
        <v>0</v>
      </c>
      <c r="Z63" s="60">
        <f t="shared" si="67"/>
        <v>0</v>
      </c>
      <c r="AA63" s="60">
        <f t="shared" si="68"/>
        <v>0</v>
      </c>
      <c r="AC63" s="60">
        <f t="shared" si="69"/>
        <v>0</v>
      </c>
      <c r="AD63" s="99"/>
      <c r="AE63" s="114">
        <f>IF(E63=" ",0,IF(D63="BR",0,IF(D63="D",0,IF(D63="NT",V63,LOOKUP(D63,Free!A:A,Free!B:B)*E$59/52))))</f>
        <v>0</v>
      </c>
      <c r="AF63" s="95">
        <f t="shared" si="70"/>
        <v>0</v>
      </c>
      <c r="AG63" s="95">
        <f t="shared" si="71"/>
        <v>0</v>
      </c>
      <c r="AH63" s="95">
        <f>IF(D63="D",AF63*AH$7,IF(AF63&gt;LOOKUP(E$59,HR!A:A,HR!B:B),(AF63-LOOKUP(E$59,HR!A:A,HR!B:B))*AH$7,0))</f>
        <v>0</v>
      </c>
      <c r="AI63" s="95">
        <f t="shared" si="72"/>
        <v>0</v>
      </c>
      <c r="AJ63" s="95">
        <f>IF(E63=" ",0,IF(D63="BR",0,IF(D63="D",0,IF(D63="NT",M63,LOOKUP(D63,Free!A:A,Free!B:B)*1/52))))</f>
        <v>0</v>
      </c>
      <c r="AK63" s="95">
        <f t="shared" si="73"/>
        <v>0</v>
      </c>
      <c r="AL63" s="95">
        <f t="shared" si="74"/>
        <v>0</v>
      </c>
      <c r="AM63" s="95">
        <f>IF(D63="D",AK63*AM$7,IF(AK63&gt;LOOKUP(1,HR!A:A,HR!B:B),(AK63-LOOKUP(1,HR!A:A,HR!B:B))*AH$7,0))</f>
        <v>0</v>
      </c>
      <c r="AN63" s="95">
        <f t="shared" si="75"/>
        <v>0</v>
      </c>
      <c r="AO63" s="99"/>
      <c r="AP63" s="62"/>
      <c r="AQ63" s="95">
        <f t="shared" si="76"/>
        <v>0</v>
      </c>
      <c r="AR63" s="95">
        <f t="shared" si="77"/>
        <v>0</v>
      </c>
      <c r="AS63" s="95">
        <f t="shared" si="78"/>
        <v>0</v>
      </c>
      <c r="AT63" s="95">
        <f t="shared" si="79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8"/>
        <v>0</v>
      </c>
      <c r="I64" s="121">
        <f t="shared" si="59"/>
        <v>0</v>
      </c>
      <c r="J64" s="121">
        <f t="shared" si="60"/>
        <v>0</v>
      </c>
      <c r="K64" s="121">
        <f t="shared" si="61"/>
        <v>0</v>
      </c>
      <c r="L64" s="160">
        <f t="shared" si="62"/>
        <v>0</v>
      </c>
      <c r="M64" s="144" t="str">
        <f t="shared" si="63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",IF(Employee!P$95&gt;E$59,0,IF(C64="A",WNI!E126,IF(C64="B",WNI!F126,IF(C64="C",WNI!G126,IF(C64="J",WNI!H126," ")))))))</f>
        <v xml:space="preserve"> </v>
      </c>
      <c r="P64" s="123"/>
      <c r="Q64" s="123"/>
      <c r="R64" s="137" t="str">
        <f t="shared" si="64"/>
        <v xml:space="preserve"> </v>
      </c>
      <c r="S64" s="123"/>
      <c r="T64" s="124" t="str">
        <f>IF(M64=" "," ",IF(M64=0," ",WNI!I126))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5"/>
        <v>0</v>
      </c>
      <c r="Y64" s="60">
        <f t="shared" si="66"/>
        <v>0</v>
      </c>
      <c r="Z64" s="60">
        <f t="shared" si="67"/>
        <v>0</v>
      </c>
      <c r="AA64" s="60">
        <f t="shared" si="68"/>
        <v>0</v>
      </c>
      <c r="AC64" s="60">
        <f t="shared" si="69"/>
        <v>0</v>
      </c>
      <c r="AD64" s="99"/>
      <c r="AE64" s="114">
        <f>IF(E64=" ",0,IF(D64="BR",0,IF(D64="D",0,IF(D64="NT",V64,LOOKUP(D64,Free!A:A,Free!B:B)*E$59/52))))</f>
        <v>0</v>
      </c>
      <c r="AF64" s="95">
        <f t="shared" si="70"/>
        <v>0</v>
      </c>
      <c r="AG64" s="95">
        <f t="shared" si="71"/>
        <v>0</v>
      </c>
      <c r="AH64" s="95">
        <f>IF(D64="D",AF64*AH$7,IF(AF64&gt;LOOKUP(E$59,HR!A:A,HR!B:B),(AF64-LOOKUP(E$59,HR!A:A,HR!B:B))*AH$7,0))</f>
        <v>0</v>
      </c>
      <c r="AI64" s="95">
        <f t="shared" si="72"/>
        <v>0</v>
      </c>
      <c r="AJ64" s="95">
        <f>IF(E64=" ",0,IF(D64="BR",0,IF(D64="D",0,IF(D64="NT",M64,LOOKUP(D64,Free!A:A,Free!B:B)*1/52))))</f>
        <v>0</v>
      </c>
      <c r="AK64" s="95">
        <f t="shared" si="73"/>
        <v>0</v>
      </c>
      <c r="AL64" s="95">
        <f t="shared" si="74"/>
        <v>0</v>
      </c>
      <c r="AM64" s="95">
        <f>IF(D64="D",AK64*AM$7,IF(AK64&gt;LOOKUP(1,HR!A:A,HR!B:B),(AK64-LOOKUP(1,HR!A:A,HR!B:B))*AH$7,0))</f>
        <v>0</v>
      </c>
      <c r="AN64" s="95">
        <f t="shared" si="75"/>
        <v>0</v>
      </c>
      <c r="AO64" s="99"/>
      <c r="AP64" s="62"/>
      <c r="AQ64" s="95">
        <f t="shared" si="76"/>
        <v>0</v>
      </c>
      <c r="AR64" s="95">
        <f t="shared" si="77"/>
        <v>0</v>
      </c>
      <c r="AS64" s="95">
        <f t="shared" si="78"/>
        <v>0</v>
      </c>
      <c r="AT64" s="95">
        <f t="shared" si="79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8"/>
        <v>0</v>
      </c>
      <c r="I65" s="121">
        <f t="shared" si="59"/>
        <v>0</v>
      </c>
      <c r="J65" s="121">
        <f t="shared" si="60"/>
        <v>0</v>
      </c>
      <c r="K65" s="121">
        <f t="shared" si="61"/>
        <v>0</v>
      </c>
      <c r="L65" s="160">
        <f t="shared" si="62"/>
        <v>0</v>
      </c>
      <c r="M65" s="144" t="str">
        <f t="shared" si="63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",IF(Employee!P$121&gt;E$59,0,IF(C65="A",WNI!E127,IF(C65="B",WNI!F127,IF(C65="C",WNI!G127,IF(C65="J",WNI!H127," ")))))))</f>
        <v xml:space="preserve"> </v>
      </c>
      <c r="P65" s="123"/>
      <c r="Q65" s="123"/>
      <c r="R65" s="137" t="str">
        <f t="shared" si="64"/>
        <v xml:space="preserve"> </v>
      </c>
      <c r="S65" s="123"/>
      <c r="T65" s="124" t="str">
        <f>IF(M65=" "," ",IF(M65=0," ",WNI!I127))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5"/>
        <v>0</v>
      </c>
      <c r="Y65" s="60">
        <f t="shared" si="66"/>
        <v>0</v>
      </c>
      <c r="Z65" s="60">
        <f t="shared" si="67"/>
        <v>0</v>
      </c>
      <c r="AA65" s="60">
        <f t="shared" si="68"/>
        <v>0</v>
      </c>
      <c r="AC65" s="60">
        <f t="shared" si="69"/>
        <v>0</v>
      </c>
      <c r="AD65" s="99"/>
      <c r="AE65" s="114">
        <f>IF(E65=" ",0,IF(D65="BR",0,IF(D65="D",0,IF(D65="NT",V65,LOOKUP(D65,Free!A:A,Free!B:B)*E$59/52))))</f>
        <v>0</v>
      </c>
      <c r="AF65" s="95">
        <f t="shared" si="70"/>
        <v>0</v>
      </c>
      <c r="AG65" s="95">
        <f t="shared" si="71"/>
        <v>0</v>
      </c>
      <c r="AH65" s="95">
        <f>IF(D65="D",AF65*AH$7,IF(AF65&gt;LOOKUP(E$59,HR!A:A,HR!B:B),(AF65-LOOKUP(E$59,HR!A:A,HR!B:B))*AH$7,0))</f>
        <v>0</v>
      </c>
      <c r="AI65" s="95">
        <f t="shared" si="72"/>
        <v>0</v>
      </c>
      <c r="AJ65" s="95">
        <f>IF(E65=" ",0,IF(D65="BR",0,IF(D65="D",0,IF(D65="NT",M65,LOOKUP(D65,Free!A:A,Free!B:B)*1/52))))</f>
        <v>0</v>
      </c>
      <c r="AK65" s="95">
        <f t="shared" si="73"/>
        <v>0</v>
      </c>
      <c r="AL65" s="95">
        <f t="shared" si="74"/>
        <v>0</v>
      </c>
      <c r="AM65" s="95">
        <f>IF(D65="D",AK65*AM$7,IF(AK65&gt;LOOKUP(1,HR!A:A,HR!B:B),(AK65-LOOKUP(1,HR!A:A,HR!B:B))*AH$7,0))</f>
        <v>0</v>
      </c>
      <c r="AN65" s="95">
        <f t="shared" si="75"/>
        <v>0</v>
      </c>
      <c r="AO65" s="99"/>
      <c r="AP65" s="62"/>
      <c r="AQ65" s="95">
        <f t="shared" si="76"/>
        <v>0</v>
      </c>
      <c r="AR65" s="95">
        <f t="shared" si="77"/>
        <v>0</v>
      </c>
      <c r="AS65" s="95">
        <f t="shared" si="78"/>
        <v>0</v>
      </c>
      <c r="AT65" s="95">
        <f t="shared" si="79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8"/>
        <v>0</v>
      </c>
      <c r="I66" s="121">
        <f t="shared" si="59"/>
        <v>0</v>
      </c>
      <c r="J66" s="121">
        <f t="shared" si="60"/>
        <v>0</v>
      </c>
      <c r="K66" s="121">
        <f t="shared" si="61"/>
        <v>0</v>
      </c>
      <c r="L66" s="160">
        <f t="shared" si="62"/>
        <v>0</v>
      </c>
      <c r="M66" s="144" t="str">
        <f t="shared" si="63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",IF(Employee!P$147&gt;E$59,0,IF(C66="A",WNI!E128,IF(C66="B",WNI!F128,IF(C66="C",WNI!G128,IF(C66="J",WNI!H128," ")))))))</f>
        <v xml:space="preserve"> </v>
      </c>
      <c r="P66" s="123"/>
      <c r="Q66" s="123"/>
      <c r="R66" s="137" t="str">
        <f t="shared" si="64"/>
        <v xml:space="preserve"> </v>
      </c>
      <c r="S66" s="123"/>
      <c r="T66" s="124" t="str">
        <f>IF(M66=" "," ",IF(M66=0," ",WNI!I128))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5"/>
        <v>0</v>
      </c>
      <c r="Y66" s="60">
        <f t="shared" si="66"/>
        <v>0</v>
      </c>
      <c r="Z66" s="60">
        <f t="shared" si="67"/>
        <v>0</v>
      </c>
      <c r="AA66" s="60">
        <f t="shared" si="68"/>
        <v>0</v>
      </c>
      <c r="AC66" s="60">
        <f t="shared" si="69"/>
        <v>0</v>
      </c>
      <c r="AD66" s="99"/>
      <c r="AE66" s="114">
        <f>IF(E66=" ",0,IF(D66="BR",0,IF(D66="D",0,IF(D66="NT",V66,LOOKUP(D66,Free!A:A,Free!B:B)*E$59/52))))</f>
        <v>0</v>
      </c>
      <c r="AF66" s="95">
        <f t="shared" si="70"/>
        <v>0</v>
      </c>
      <c r="AG66" s="95">
        <f t="shared" si="71"/>
        <v>0</v>
      </c>
      <c r="AH66" s="95">
        <f>IF(D66="D",AF66*AH$7,IF(AF66&gt;LOOKUP(E$59,HR!A:A,HR!B:B),(AF66-LOOKUP(E$59,HR!A:A,HR!B:B))*AH$7,0))</f>
        <v>0</v>
      </c>
      <c r="AI66" s="95">
        <f t="shared" si="72"/>
        <v>0</v>
      </c>
      <c r="AJ66" s="95">
        <f>IF(E66=" ",0,IF(D66="BR",0,IF(D66="D",0,IF(D66="NT",M66,LOOKUP(D66,Free!A:A,Free!B:B)*1/52))))</f>
        <v>0</v>
      </c>
      <c r="AK66" s="95">
        <f t="shared" si="73"/>
        <v>0</v>
      </c>
      <c r="AL66" s="95">
        <f t="shared" si="74"/>
        <v>0</v>
      </c>
      <c r="AM66" s="95">
        <f>IF(D66="D",AK66*AM$7,IF(AK66&gt;LOOKUP(1,HR!A:A,HR!B:B),(AK66-LOOKUP(1,HR!A:A,HR!B:B))*AH$7,0))</f>
        <v>0</v>
      </c>
      <c r="AN66" s="95">
        <f t="shared" si="75"/>
        <v>0</v>
      </c>
      <c r="AO66" s="99"/>
      <c r="AP66" s="62"/>
      <c r="AQ66" s="95">
        <f t="shared" si="76"/>
        <v>0</v>
      </c>
      <c r="AR66" s="95">
        <f t="shared" si="77"/>
        <v>0</v>
      </c>
      <c r="AS66" s="95">
        <f t="shared" si="78"/>
        <v>0</v>
      </c>
      <c r="AT66" s="95">
        <f t="shared" si="79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8"/>
        <v>0</v>
      </c>
      <c r="I67" s="121">
        <f t="shared" si="59"/>
        <v>0</v>
      </c>
      <c r="J67" s="121">
        <f t="shared" si="60"/>
        <v>0</v>
      </c>
      <c r="K67" s="121">
        <f t="shared" si="61"/>
        <v>0</v>
      </c>
      <c r="L67" s="160">
        <f t="shared" si="62"/>
        <v>0</v>
      </c>
      <c r="M67" s="144" t="str">
        <f t="shared" si="63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",IF(Employee!P$173&gt;E$59,0,IF(C67="A",WNI!E129,IF(C67="B",WNI!F129,IF(C67="C",WNI!G129,IF(C67="J",WNI!H129," ")))))))</f>
        <v xml:space="preserve"> </v>
      </c>
      <c r="P67" s="123"/>
      <c r="Q67" s="123"/>
      <c r="R67" s="137" t="str">
        <f t="shared" si="64"/>
        <v xml:space="preserve"> </v>
      </c>
      <c r="S67" s="123"/>
      <c r="T67" s="124" t="str">
        <f>IF(M67=" "," ",IF(M67=0," ",WNI!I129))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5"/>
        <v>0</v>
      </c>
      <c r="Y67" s="60">
        <f t="shared" si="66"/>
        <v>0</v>
      </c>
      <c r="Z67" s="60">
        <f t="shared" si="67"/>
        <v>0</v>
      </c>
      <c r="AA67" s="60">
        <f t="shared" si="68"/>
        <v>0</v>
      </c>
      <c r="AC67" s="60">
        <f t="shared" si="69"/>
        <v>0</v>
      </c>
      <c r="AD67" s="99"/>
      <c r="AE67" s="114">
        <f>IF(E67=" ",0,IF(D67="BR",0,IF(D67="D",0,IF(D67="NT",V67,LOOKUP(D67,Free!A:A,Free!B:B)*E$59/52))))</f>
        <v>0</v>
      </c>
      <c r="AF67" s="95">
        <f t="shared" si="70"/>
        <v>0</v>
      </c>
      <c r="AG67" s="95">
        <f t="shared" si="71"/>
        <v>0</v>
      </c>
      <c r="AH67" s="95">
        <f>IF(D67="D",AF67*AH$7,IF(AF67&gt;LOOKUP(E$59,HR!A:A,HR!B:B),(AF67-LOOKUP(E$59,HR!A:A,HR!B:B))*AH$7,0))</f>
        <v>0</v>
      </c>
      <c r="AI67" s="95">
        <f t="shared" si="72"/>
        <v>0</v>
      </c>
      <c r="AJ67" s="95">
        <f>IF(E67=" ",0,IF(D67="BR",0,IF(D67="D",0,IF(D67="NT",M67,LOOKUP(D67,Free!A:A,Free!B:B)*1/52))))</f>
        <v>0</v>
      </c>
      <c r="AK67" s="95">
        <f t="shared" si="73"/>
        <v>0</v>
      </c>
      <c r="AL67" s="95">
        <f t="shared" si="74"/>
        <v>0</v>
      </c>
      <c r="AM67" s="95">
        <f>IF(D67="D",AK67*AM$7,IF(AK67&gt;LOOKUP(1,HR!A:A,HR!B:B),(AK67-LOOKUP(1,HR!A:A,HR!B:B))*AH$7,0))</f>
        <v>0</v>
      </c>
      <c r="AN67" s="95">
        <f t="shared" si="75"/>
        <v>0</v>
      </c>
      <c r="AO67" s="99"/>
      <c r="AP67" s="62"/>
      <c r="AQ67" s="95">
        <f t="shared" si="76"/>
        <v>0</v>
      </c>
      <c r="AR67" s="95">
        <f t="shared" si="77"/>
        <v>0</v>
      </c>
      <c r="AS67" s="95">
        <f t="shared" si="78"/>
        <v>0</v>
      </c>
      <c r="AT67" s="95">
        <f t="shared" si="79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8"/>
        <v>0</v>
      </c>
      <c r="I68" s="121">
        <f t="shared" si="59"/>
        <v>0</v>
      </c>
      <c r="J68" s="121">
        <f t="shared" si="60"/>
        <v>0</v>
      </c>
      <c r="K68" s="121">
        <f t="shared" si="61"/>
        <v>0</v>
      </c>
      <c r="L68" s="160">
        <f t="shared" si="62"/>
        <v>0</v>
      </c>
      <c r="M68" s="144" t="str">
        <f t="shared" si="63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",IF(Employee!P$199&gt;E$59,0,IF(C68="A",WNI!E130,IF(C68="B",WNI!F130,IF(C68="C",WNI!G130,IF(C68="J",WNI!H130," ")))))))</f>
        <v xml:space="preserve"> </v>
      </c>
      <c r="P68" s="123"/>
      <c r="Q68" s="123"/>
      <c r="R68" s="137" t="str">
        <f t="shared" si="64"/>
        <v xml:space="preserve"> </v>
      </c>
      <c r="S68" s="123"/>
      <c r="T68" s="124" t="str">
        <f>IF(M68=" "," ",IF(M68=0," ",WNI!I130))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5"/>
        <v>0</v>
      </c>
      <c r="Y68" s="60">
        <f t="shared" si="66"/>
        <v>0</v>
      </c>
      <c r="Z68" s="60">
        <f t="shared" si="67"/>
        <v>0</v>
      </c>
      <c r="AA68" s="60">
        <f t="shared" si="68"/>
        <v>0</v>
      </c>
      <c r="AC68" s="60">
        <f t="shared" si="69"/>
        <v>0</v>
      </c>
      <c r="AD68" s="99"/>
      <c r="AE68" s="114">
        <f>IF(E68=" ",0,IF(D68="BR",0,IF(D68="D",0,IF(D68="NT",V68,LOOKUP(D68,Free!A:A,Free!B:B)*E$59/52))))</f>
        <v>0</v>
      </c>
      <c r="AF68" s="95">
        <f t="shared" si="70"/>
        <v>0</v>
      </c>
      <c r="AG68" s="95">
        <f t="shared" si="71"/>
        <v>0</v>
      </c>
      <c r="AH68" s="95">
        <f>IF(D68="D",AF68*AH$7,IF(AF68&gt;LOOKUP(E$59,HR!A:A,HR!B:B),(AF68-LOOKUP(E$59,HR!A:A,HR!B:B))*AH$7,0))</f>
        <v>0</v>
      </c>
      <c r="AI68" s="95">
        <f t="shared" si="72"/>
        <v>0</v>
      </c>
      <c r="AJ68" s="95">
        <f>IF(E68=" ",0,IF(D68="BR",0,IF(D68="D",0,IF(D68="NT",M68,LOOKUP(D68,Free!A:A,Free!B:B)*1/52))))</f>
        <v>0</v>
      </c>
      <c r="AK68" s="95">
        <f t="shared" si="73"/>
        <v>0</v>
      </c>
      <c r="AL68" s="95">
        <f t="shared" si="74"/>
        <v>0</v>
      </c>
      <c r="AM68" s="95">
        <f>IF(D68="D",AK68*AM$7,IF(AK68&gt;LOOKUP(1,HR!A:A,HR!B:B),(AK68-LOOKUP(1,HR!A:A,HR!B:B))*AH$7,0))</f>
        <v>0</v>
      </c>
      <c r="AN68" s="95">
        <f t="shared" si="75"/>
        <v>0</v>
      </c>
      <c r="AO68" s="99"/>
      <c r="AP68" s="62"/>
      <c r="AQ68" s="95">
        <f t="shared" si="76"/>
        <v>0</v>
      </c>
      <c r="AR68" s="95">
        <f t="shared" si="77"/>
        <v>0</v>
      </c>
      <c r="AS68" s="95">
        <f t="shared" si="78"/>
        <v>0</v>
      </c>
      <c r="AT68" s="95">
        <f t="shared" si="79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8"/>
        <v>0</v>
      </c>
      <c r="I69" s="121">
        <f t="shared" si="59"/>
        <v>0</v>
      </c>
      <c r="J69" s="121">
        <f t="shared" si="60"/>
        <v>0</v>
      </c>
      <c r="K69" s="121">
        <f t="shared" si="61"/>
        <v>0</v>
      </c>
      <c r="L69" s="160">
        <f t="shared" si="62"/>
        <v>0</v>
      </c>
      <c r="M69" s="144" t="str">
        <f t="shared" si="63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",IF(Employee!P$225&gt;E$59,0,IF(C69="A",WNI!E131,IF(C69="B",WNI!F131,IF(C69="C",WNI!G131,IF(C69="J",WNI!H131," ")))))))</f>
        <v xml:space="preserve"> </v>
      </c>
      <c r="P69" s="123"/>
      <c r="Q69" s="123"/>
      <c r="R69" s="137" t="str">
        <f t="shared" si="64"/>
        <v xml:space="preserve"> </v>
      </c>
      <c r="S69" s="123"/>
      <c r="T69" s="124" t="str">
        <f>IF(M69=" "," ",IF(M69=0," ",WNI!I131))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5"/>
        <v>0</v>
      </c>
      <c r="Y69" s="60">
        <f t="shared" si="66"/>
        <v>0</v>
      </c>
      <c r="Z69" s="60">
        <f t="shared" si="67"/>
        <v>0</v>
      </c>
      <c r="AA69" s="60">
        <f t="shared" si="68"/>
        <v>0</v>
      </c>
      <c r="AC69" s="60">
        <f t="shared" si="69"/>
        <v>0</v>
      </c>
      <c r="AD69" s="99"/>
      <c r="AE69" s="114">
        <f>IF(E69=" ",0,IF(D69="BR",0,IF(D69="D",0,IF(D69="NT",V69,LOOKUP(D69,Free!A:A,Free!B:B)*E$59/52))))</f>
        <v>0</v>
      </c>
      <c r="AF69" s="95">
        <f t="shared" si="70"/>
        <v>0</v>
      </c>
      <c r="AG69" s="95">
        <f t="shared" si="71"/>
        <v>0</v>
      </c>
      <c r="AH69" s="95">
        <f>IF(D69="D",AF69*AH$7,IF(AF69&gt;LOOKUP(E$59,HR!A:A,HR!B:B),(AF69-LOOKUP(E$59,HR!A:A,HR!B:B))*AH$7,0))</f>
        <v>0</v>
      </c>
      <c r="AI69" s="95">
        <f t="shared" si="72"/>
        <v>0</v>
      </c>
      <c r="AJ69" s="95">
        <f>IF(E69=" ",0,IF(D69="BR",0,IF(D69="D",0,IF(D69="NT",M69,LOOKUP(D69,Free!A:A,Free!B:B)*1/52))))</f>
        <v>0</v>
      </c>
      <c r="AK69" s="95">
        <f t="shared" si="73"/>
        <v>0</v>
      </c>
      <c r="AL69" s="95">
        <f t="shared" si="74"/>
        <v>0</v>
      </c>
      <c r="AM69" s="95">
        <f>IF(D69="D",AK69*AM$7,IF(AK69&gt;LOOKUP(1,HR!A:A,HR!B:B),(AK69-LOOKUP(1,HR!A:A,HR!B:B))*AH$7,0))</f>
        <v>0</v>
      </c>
      <c r="AN69" s="95">
        <f t="shared" si="75"/>
        <v>0</v>
      </c>
      <c r="AO69" s="99"/>
      <c r="AP69" s="62"/>
      <c r="AQ69" s="95">
        <f t="shared" si="76"/>
        <v>0</v>
      </c>
      <c r="AR69" s="95">
        <f t="shared" si="77"/>
        <v>0</v>
      </c>
      <c r="AS69" s="95">
        <f t="shared" si="78"/>
        <v>0</v>
      </c>
      <c r="AT69" s="95">
        <f t="shared" si="79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8"/>
        <v>0</v>
      </c>
      <c r="I70" s="121">
        <f t="shared" si="59"/>
        <v>0</v>
      </c>
      <c r="J70" s="121">
        <f t="shared" si="60"/>
        <v>0</v>
      </c>
      <c r="K70" s="121">
        <f t="shared" si="61"/>
        <v>0</v>
      </c>
      <c r="L70" s="160">
        <f t="shared" si="62"/>
        <v>0</v>
      </c>
      <c r="M70" s="144" t="str">
        <f t="shared" si="63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",IF(Employee!P$251&gt;E$59,0,IF(C70="A",WNI!E132,IF(C70="B",WNI!F132,IF(C70="C",WNI!G132,IF(C70="J",WNI!H132," ")))))))</f>
        <v xml:space="preserve"> </v>
      </c>
      <c r="P70" s="123"/>
      <c r="Q70" s="123"/>
      <c r="R70" s="137" t="str">
        <f t="shared" si="64"/>
        <v xml:space="preserve"> </v>
      </c>
      <c r="S70" s="123"/>
      <c r="T70" s="124" t="str">
        <f>IF(M70=" "," ",IF(M70=0," ",WNI!I132))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5"/>
        <v>0</v>
      </c>
      <c r="Y70" s="60">
        <f t="shared" si="66"/>
        <v>0</v>
      </c>
      <c r="Z70" s="60">
        <f t="shared" si="67"/>
        <v>0</v>
      </c>
      <c r="AA70" s="60">
        <f t="shared" si="68"/>
        <v>0</v>
      </c>
      <c r="AC70" s="60">
        <f t="shared" si="69"/>
        <v>0</v>
      </c>
      <c r="AD70" s="99"/>
      <c r="AE70" s="114">
        <f>IF(E70=" ",0,IF(D70="BR",0,IF(D70="D",0,IF(D70="NT",V70,LOOKUP(D70,Free!A:A,Free!B:B)*E$59/52))))</f>
        <v>0</v>
      </c>
      <c r="AF70" s="95">
        <f t="shared" si="70"/>
        <v>0</v>
      </c>
      <c r="AG70" s="95">
        <f t="shared" si="71"/>
        <v>0</v>
      </c>
      <c r="AH70" s="95">
        <f>IF(D70="D",AF70*AH$7,IF(AF70&gt;LOOKUP(E$59,HR!A:A,HR!B:B),(AF70-LOOKUP(E$59,HR!A:A,HR!B:B))*AH$7,0))</f>
        <v>0</v>
      </c>
      <c r="AI70" s="95">
        <f t="shared" si="72"/>
        <v>0</v>
      </c>
      <c r="AJ70" s="95">
        <f>IF(E70=" ",0,IF(D70="BR",0,IF(D70="D",0,IF(D70="NT",M70,LOOKUP(D70,Free!A:A,Free!B:B)*1/52))))</f>
        <v>0</v>
      </c>
      <c r="AK70" s="95">
        <f t="shared" si="73"/>
        <v>0</v>
      </c>
      <c r="AL70" s="95">
        <f t="shared" si="74"/>
        <v>0</v>
      </c>
      <c r="AM70" s="95">
        <f>IF(D70="D",AK70*AM$7,IF(AK70&gt;LOOKUP(1,HR!A:A,HR!B:B),(AK70-LOOKUP(1,HR!A:A,HR!B:B))*AH$7,0))</f>
        <v>0</v>
      </c>
      <c r="AN70" s="95">
        <f t="shared" si="75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80">IF(T$59="Y",H46,0)</f>
        <v>0</v>
      </c>
      <c r="I71" s="121">
        <f t="shared" ref="I71:I80" si="81">IF(T$59="Y",I46,0)</f>
        <v>0</v>
      </c>
      <c r="J71" s="121">
        <f t="shared" ref="J71:J80" si="82">IF(T$59="Y",J46,0)</f>
        <v>0</v>
      </c>
      <c r="K71" s="121">
        <f t="shared" ref="K71:K80" si="83">IF(T$59="Y",K46,I71*J71)</f>
        <v>0</v>
      </c>
      <c r="L71" s="160">
        <f t="shared" ref="L71:L80" si="84">IF(T$59="Y",L46,0)</f>
        <v>0</v>
      </c>
      <c r="M71" s="144" t="str">
        <f t="shared" ref="M71:M80" si="85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",IF(Employee!P$277&gt;E$59,0,IF(C71="A",WNI!E133,IF(C71="B",WNI!F133,IF(C71="C",WNI!G133,IF(C71="J",WNI!H133," ")))))))</f>
        <v xml:space="preserve"> </v>
      </c>
      <c r="P71" s="123"/>
      <c r="Q71" s="123"/>
      <c r="R71" s="137" t="str">
        <f t="shared" si="64"/>
        <v xml:space="preserve"> </v>
      </c>
      <c r="S71" s="123"/>
      <c r="T71" s="124" t="str">
        <f>IF(M71=" "," ",IF(M71=0," ",WNI!I133))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5"/>
        <v>0</v>
      </c>
      <c r="Y71" s="60">
        <f t="shared" si="66"/>
        <v>0</v>
      </c>
      <c r="Z71" s="60">
        <f t="shared" si="67"/>
        <v>0</v>
      </c>
      <c r="AA71" s="60">
        <f t="shared" si="68"/>
        <v>0</v>
      </c>
      <c r="AC71" s="60">
        <f t="shared" si="69"/>
        <v>0</v>
      </c>
      <c r="AD71" s="99"/>
      <c r="AE71" s="114">
        <f>IF(E71=" ",0,IF(D71="BR",0,IF(D71="D",0,IF(D71="NT",V71,LOOKUP(D71,Free!A:A,Free!B:B)*E$59/52))))</f>
        <v>0</v>
      </c>
      <c r="AF71" s="95">
        <f t="shared" si="70"/>
        <v>0</v>
      </c>
      <c r="AG71" s="95">
        <f t="shared" si="71"/>
        <v>0</v>
      </c>
      <c r="AH71" s="95">
        <f>IF(D71="D",AF71*AH$7,IF(AF71&gt;LOOKUP(E$59,HR!A:A,HR!B:B),(AF71-LOOKUP(E$59,HR!A:A,HR!B:B))*AH$7,0))</f>
        <v>0</v>
      </c>
      <c r="AI71" s="95">
        <f t="shared" si="72"/>
        <v>0</v>
      </c>
      <c r="AJ71" s="95">
        <f>IF(E71=" ",0,IF(D71="BR",0,IF(D71="D",0,IF(D71="NT",M71,LOOKUP(D71,Free!A:A,Free!B:B)*1/52))))</f>
        <v>0</v>
      </c>
      <c r="AK71" s="95">
        <f t="shared" si="73"/>
        <v>0</v>
      </c>
      <c r="AL71" s="95">
        <f t="shared" si="74"/>
        <v>0</v>
      </c>
      <c r="AM71" s="95">
        <f>IF(D71="D",AK71*AM$7,IF(AK71&gt;LOOKUP(1,HR!A:A,HR!B:B),(AK71-LOOKUP(1,HR!A:A,HR!B:B))*AH$7,0))</f>
        <v>0</v>
      </c>
      <c r="AN71" s="95">
        <f t="shared" si="75"/>
        <v>0</v>
      </c>
      <c r="AO71" s="99"/>
      <c r="AP71" s="62"/>
      <c r="AQ71" s="95">
        <f t="shared" ref="AQ71:AQ80" si="86">IF(G71="SSP",H71,0)</f>
        <v>0</v>
      </c>
      <c r="AR71" s="95">
        <f t="shared" ref="AR71:AR80" si="87">IF(G71="SMP",H71,0)</f>
        <v>0</v>
      </c>
      <c r="AS71" s="95">
        <f t="shared" ref="AS71:AS80" si="88">IF(G71="SPP",H71,0)</f>
        <v>0</v>
      </c>
      <c r="AT71" s="95">
        <f t="shared" ref="AT71:AT80" si="89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80"/>
        <v>0</v>
      </c>
      <c r="I72" s="121">
        <f t="shared" si="81"/>
        <v>0</v>
      </c>
      <c r="J72" s="121">
        <f t="shared" si="82"/>
        <v>0</v>
      </c>
      <c r="K72" s="121">
        <f t="shared" si="83"/>
        <v>0</v>
      </c>
      <c r="L72" s="160">
        <f t="shared" si="84"/>
        <v>0</v>
      </c>
      <c r="M72" s="144" t="str">
        <f t="shared" si="85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",IF(Employee!P$303&gt;E$59,0,IF(C72="A",WNI!E134,IF(C72="B",WNI!F134,IF(C72="C",WNI!G134,IF(C72="J",WNI!H134," ")))))))</f>
        <v xml:space="preserve"> </v>
      </c>
      <c r="P72" s="123"/>
      <c r="Q72" s="123"/>
      <c r="R72" s="137" t="str">
        <f t="shared" si="64"/>
        <v xml:space="preserve"> </v>
      </c>
      <c r="S72" s="123"/>
      <c r="T72" s="124" t="str">
        <f>IF(M72=" "," ",IF(M72=0," ",WNI!I134))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5"/>
        <v>0</v>
      </c>
      <c r="Y72" s="60">
        <f t="shared" si="66"/>
        <v>0</v>
      </c>
      <c r="Z72" s="60">
        <f t="shared" si="67"/>
        <v>0</v>
      </c>
      <c r="AA72" s="60">
        <f t="shared" si="68"/>
        <v>0</v>
      </c>
      <c r="AC72" s="60">
        <f t="shared" si="69"/>
        <v>0</v>
      </c>
      <c r="AD72" s="99"/>
      <c r="AE72" s="114">
        <f>IF(E72=" ",0,IF(D72="BR",0,IF(D72="D",0,IF(D72="NT",V72,LOOKUP(D72,Free!A:A,Free!B:B)*E$59/52))))</f>
        <v>0</v>
      </c>
      <c r="AF72" s="95">
        <f t="shared" si="70"/>
        <v>0</v>
      </c>
      <c r="AG72" s="95">
        <f t="shared" si="71"/>
        <v>0</v>
      </c>
      <c r="AH72" s="95">
        <f>IF(D72="D",AF72*AH$7,IF(AF72&gt;LOOKUP(E$59,HR!A:A,HR!B:B),(AF72-LOOKUP(E$59,HR!A:A,HR!B:B))*AH$7,0))</f>
        <v>0</v>
      </c>
      <c r="AI72" s="95">
        <f t="shared" si="72"/>
        <v>0</v>
      </c>
      <c r="AJ72" s="95">
        <f>IF(E72=" ",0,IF(D72="BR",0,IF(D72="D",0,IF(D72="NT",M72,LOOKUP(D72,Free!A:A,Free!B:B)*1/52))))</f>
        <v>0</v>
      </c>
      <c r="AK72" s="95">
        <f t="shared" si="73"/>
        <v>0</v>
      </c>
      <c r="AL72" s="95">
        <f t="shared" si="74"/>
        <v>0</v>
      </c>
      <c r="AM72" s="95">
        <f>IF(D72="D",AK72*AM$7,IF(AK72&gt;LOOKUP(1,HR!A:A,HR!B:B),(AK72-LOOKUP(1,HR!A:A,HR!B:B))*AH$7,0))</f>
        <v>0</v>
      </c>
      <c r="AN72" s="95">
        <f t="shared" si="75"/>
        <v>0</v>
      </c>
      <c r="AO72" s="99"/>
      <c r="AP72" s="62"/>
      <c r="AQ72" s="95">
        <f t="shared" si="86"/>
        <v>0</v>
      </c>
      <c r="AR72" s="95">
        <f t="shared" si="87"/>
        <v>0</v>
      </c>
      <c r="AS72" s="95">
        <f t="shared" si="88"/>
        <v>0</v>
      </c>
      <c r="AT72" s="95">
        <f t="shared" si="89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80"/>
        <v>0</v>
      </c>
      <c r="I73" s="121">
        <f t="shared" si="81"/>
        <v>0</v>
      </c>
      <c r="J73" s="121">
        <f t="shared" si="82"/>
        <v>0</v>
      </c>
      <c r="K73" s="121">
        <f t="shared" si="83"/>
        <v>0</v>
      </c>
      <c r="L73" s="160">
        <f t="shared" si="84"/>
        <v>0</v>
      </c>
      <c r="M73" s="144" t="str">
        <f t="shared" si="85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",IF(Employee!P$329&gt;E$59,0,IF(C73="A",WNI!E135,IF(C73="B",WNI!F135,IF(C73="C",WNI!G135,IF(C73="J",WNI!H135," ")))))))</f>
        <v xml:space="preserve"> </v>
      </c>
      <c r="P73" s="123"/>
      <c r="Q73" s="123"/>
      <c r="R73" s="137" t="str">
        <f t="shared" si="64"/>
        <v xml:space="preserve"> </v>
      </c>
      <c r="S73" s="123"/>
      <c r="T73" s="124" t="str">
        <f>IF(M73=" "," ",IF(M73=0," ",WNI!I135))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5"/>
        <v>0</v>
      </c>
      <c r="Y73" s="60">
        <f t="shared" si="66"/>
        <v>0</v>
      </c>
      <c r="Z73" s="60">
        <f t="shared" si="67"/>
        <v>0</v>
      </c>
      <c r="AA73" s="60">
        <f t="shared" si="68"/>
        <v>0</v>
      </c>
      <c r="AC73" s="60">
        <f t="shared" si="69"/>
        <v>0</v>
      </c>
      <c r="AD73" s="99"/>
      <c r="AE73" s="114">
        <f>IF(E73=" ",0,IF(D73="BR",0,IF(D73="D",0,IF(D73="NT",V73,LOOKUP(D73,Free!A:A,Free!B:B)*E$59/52))))</f>
        <v>0</v>
      </c>
      <c r="AF73" s="95">
        <f t="shared" si="70"/>
        <v>0</v>
      </c>
      <c r="AG73" s="95">
        <f t="shared" si="71"/>
        <v>0</v>
      </c>
      <c r="AH73" s="95">
        <f>IF(D73="D",AF73*AH$7,IF(AF73&gt;LOOKUP(E$59,HR!A:A,HR!B:B),(AF73-LOOKUP(E$59,HR!A:A,HR!B:B))*AH$7,0))</f>
        <v>0</v>
      </c>
      <c r="AI73" s="95">
        <f t="shared" si="72"/>
        <v>0</v>
      </c>
      <c r="AJ73" s="95">
        <f>IF(E73=" ",0,IF(D73="BR",0,IF(D73="D",0,IF(D73="NT",M73,LOOKUP(D73,Free!A:A,Free!B:B)*1/52))))</f>
        <v>0</v>
      </c>
      <c r="AK73" s="95">
        <f t="shared" si="73"/>
        <v>0</v>
      </c>
      <c r="AL73" s="95">
        <f t="shared" si="74"/>
        <v>0</v>
      </c>
      <c r="AM73" s="95">
        <f>IF(D73="D",AK73*AM$7,IF(AK73&gt;LOOKUP(1,HR!A:A,HR!B:B),(AK73-LOOKUP(1,HR!A:A,HR!B:B))*AH$7,0))</f>
        <v>0</v>
      </c>
      <c r="AN73" s="95">
        <f t="shared" si="75"/>
        <v>0</v>
      </c>
      <c r="AO73" s="99"/>
      <c r="AP73" s="62"/>
      <c r="AQ73" s="95">
        <f t="shared" si="86"/>
        <v>0</v>
      </c>
      <c r="AR73" s="95">
        <f t="shared" si="87"/>
        <v>0</v>
      </c>
      <c r="AS73" s="95">
        <f t="shared" si="88"/>
        <v>0</v>
      </c>
      <c r="AT73" s="95">
        <f t="shared" si="89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80"/>
        <v>0</v>
      </c>
      <c r="I74" s="121">
        <f t="shared" si="81"/>
        <v>0</v>
      </c>
      <c r="J74" s="121">
        <f t="shared" si="82"/>
        <v>0</v>
      </c>
      <c r="K74" s="121">
        <f t="shared" si="83"/>
        <v>0</v>
      </c>
      <c r="L74" s="160">
        <f t="shared" si="84"/>
        <v>0</v>
      </c>
      <c r="M74" s="144" t="str">
        <f t="shared" si="85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",IF(Employee!P$355&gt;E$59,0,IF(C74="A",WNI!E136,IF(C74="B",WNI!F136,IF(C74="C",WNI!G136,IF(C74="J",WNI!H136," ")))))))</f>
        <v xml:space="preserve"> </v>
      </c>
      <c r="P74" s="123"/>
      <c r="Q74" s="123"/>
      <c r="R74" s="137" t="str">
        <f t="shared" si="64"/>
        <v xml:space="preserve"> </v>
      </c>
      <c r="S74" s="123"/>
      <c r="T74" s="124" t="str">
        <f>IF(M74=" "," ",IF(M74=0," ",WNI!I136))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5"/>
        <v>0</v>
      </c>
      <c r="Y74" s="60">
        <f t="shared" si="66"/>
        <v>0</v>
      </c>
      <c r="Z74" s="60">
        <f t="shared" si="67"/>
        <v>0</v>
      </c>
      <c r="AA74" s="60">
        <f t="shared" si="68"/>
        <v>0</v>
      </c>
      <c r="AC74" s="60">
        <f t="shared" si="69"/>
        <v>0</v>
      </c>
      <c r="AD74" s="99"/>
      <c r="AE74" s="114">
        <f>IF(E74=" ",0,IF(D74="BR",0,IF(D74="D",0,IF(D74="NT",V74,LOOKUP(D74,Free!A:A,Free!B:B)*E$59/52))))</f>
        <v>0</v>
      </c>
      <c r="AF74" s="95">
        <f t="shared" si="70"/>
        <v>0</v>
      </c>
      <c r="AG74" s="95">
        <f t="shared" si="71"/>
        <v>0</v>
      </c>
      <c r="AH74" s="95">
        <f>IF(D74="D",AF74*AH$7,IF(AF74&gt;LOOKUP(E$59,HR!A:A,HR!B:B),(AF74-LOOKUP(E$59,HR!A:A,HR!B:B))*AH$7,0))</f>
        <v>0</v>
      </c>
      <c r="AI74" s="95">
        <f t="shared" si="72"/>
        <v>0</v>
      </c>
      <c r="AJ74" s="95">
        <f>IF(E74=" ",0,IF(D74="BR",0,IF(D74="D",0,IF(D74="NT",M74,LOOKUP(D74,Free!A:A,Free!B:B)*1/52))))</f>
        <v>0</v>
      </c>
      <c r="AK74" s="95">
        <f t="shared" si="73"/>
        <v>0</v>
      </c>
      <c r="AL74" s="95">
        <f t="shared" si="74"/>
        <v>0</v>
      </c>
      <c r="AM74" s="95">
        <f>IF(D74="D",AK74*AM$7,IF(AK74&gt;LOOKUP(1,HR!A:A,HR!B:B),(AK74-LOOKUP(1,HR!A:A,HR!B:B))*AH$7,0))</f>
        <v>0</v>
      </c>
      <c r="AN74" s="95">
        <f t="shared" si="75"/>
        <v>0</v>
      </c>
      <c r="AO74" s="99"/>
      <c r="AP74" s="62"/>
      <c r="AQ74" s="95">
        <f t="shared" si="86"/>
        <v>0</v>
      </c>
      <c r="AR74" s="95">
        <f t="shared" si="87"/>
        <v>0</v>
      </c>
      <c r="AS74" s="95">
        <f t="shared" si="88"/>
        <v>0</v>
      </c>
      <c r="AT74" s="95">
        <f t="shared" si="89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80"/>
        <v>0</v>
      </c>
      <c r="I75" s="121">
        <f t="shared" si="81"/>
        <v>0</v>
      </c>
      <c r="J75" s="121">
        <f t="shared" si="82"/>
        <v>0</v>
      </c>
      <c r="K75" s="121">
        <f t="shared" si="83"/>
        <v>0</v>
      </c>
      <c r="L75" s="160">
        <f t="shared" si="84"/>
        <v>0</v>
      </c>
      <c r="M75" s="144" t="str">
        <f t="shared" si="85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",IF(Employee!P$381&gt;E$59,0,IF(C75="A",WNI!E137,IF(C75="B",WNI!F137,IF(C75="C",WNI!G137,IF(C75="J",WNI!H137," ")))))))</f>
        <v xml:space="preserve"> </v>
      </c>
      <c r="P75" s="123"/>
      <c r="Q75" s="123"/>
      <c r="R75" s="137" t="str">
        <f t="shared" si="64"/>
        <v xml:space="preserve"> </v>
      </c>
      <c r="S75" s="123"/>
      <c r="T75" s="124" t="str">
        <f>IF(M75=" "," ",IF(M75=0," ",WNI!I137))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5"/>
        <v>0</v>
      </c>
      <c r="Y75" s="60">
        <f t="shared" si="66"/>
        <v>0</v>
      </c>
      <c r="Z75" s="60">
        <f t="shared" si="67"/>
        <v>0</v>
      </c>
      <c r="AA75" s="60">
        <f t="shared" si="68"/>
        <v>0</v>
      </c>
      <c r="AC75" s="60">
        <f t="shared" si="69"/>
        <v>0</v>
      </c>
      <c r="AD75" s="99"/>
      <c r="AE75" s="114">
        <f>IF(E75=" ",0,IF(D75="BR",0,IF(D75="D",0,IF(D75="NT",V75,LOOKUP(D75,Free!A:A,Free!B:B)*E$59/52))))</f>
        <v>0</v>
      </c>
      <c r="AF75" s="95">
        <f t="shared" si="70"/>
        <v>0</v>
      </c>
      <c r="AG75" s="95">
        <f t="shared" si="71"/>
        <v>0</v>
      </c>
      <c r="AH75" s="95">
        <f>IF(D75="D",AF75*AH$7,IF(AF75&gt;LOOKUP(E$59,HR!A:A,HR!B:B),(AF75-LOOKUP(E$59,HR!A:A,HR!B:B))*AH$7,0))</f>
        <v>0</v>
      </c>
      <c r="AI75" s="95">
        <f t="shared" si="72"/>
        <v>0</v>
      </c>
      <c r="AJ75" s="95">
        <f>IF(E75=" ",0,IF(D75="BR",0,IF(D75="D",0,IF(D75="NT",M75,LOOKUP(D75,Free!A:A,Free!B:B)*1/52))))</f>
        <v>0</v>
      </c>
      <c r="AK75" s="95">
        <f t="shared" si="73"/>
        <v>0</v>
      </c>
      <c r="AL75" s="95">
        <f t="shared" si="74"/>
        <v>0</v>
      </c>
      <c r="AM75" s="95">
        <f>IF(D75="D",AK75*AM$7,IF(AK75&gt;LOOKUP(1,HR!A:A,HR!B:B),(AK75-LOOKUP(1,HR!A:A,HR!B:B))*AH$7,0))</f>
        <v>0</v>
      </c>
      <c r="AN75" s="95">
        <f t="shared" si="75"/>
        <v>0</v>
      </c>
      <c r="AO75" s="99"/>
      <c r="AP75" s="62"/>
      <c r="AQ75" s="95">
        <f t="shared" si="86"/>
        <v>0</v>
      </c>
      <c r="AR75" s="95">
        <f t="shared" si="87"/>
        <v>0</v>
      </c>
      <c r="AS75" s="95">
        <f t="shared" si="88"/>
        <v>0</v>
      </c>
      <c r="AT75" s="95">
        <f t="shared" si="89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80"/>
        <v>0</v>
      </c>
      <c r="I76" s="121">
        <f t="shared" si="81"/>
        <v>0</v>
      </c>
      <c r="J76" s="121">
        <f t="shared" si="82"/>
        <v>0</v>
      </c>
      <c r="K76" s="121">
        <f t="shared" si="83"/>
        <v>0</v>
      </c>
      <c r="L76" s="160">
        <f t="shared" si="84"/>
        <v>0</v>
      </c>
      <c r="M76" s="144" t="str">
        <f t="shared" si="85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",IF(Employee!P$407&gt;E$59,0,IF(C76="A",WNI!E138,IF(C76="B",WNI!F138,IF(C76="C",WNI!G138,IF(C76="J",WNI!H138," ")))))))</f>
        <v xml:space="preserve"> </v>
      </c>
      <c r="P76" s="123"/>
      <c r="Q76" s="123"/>
      <c r="R76" s="137" t="str">
        <f t="shared" si="64"/>
        <v xml:space="preserve"> </v>
      </c>
      <c r="S76" s="123"/>
      <c r="T76" s="124" t="str">
        <f>IF(M76=" "," ",IF(M76=0," ",WNI!I138))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5"/>
        <v>0</v>
      </c>
      <c r="Y76" s="60">
        <f t="shared" si="66"/>
        <v>0</v>
      </c>
      <c r="Z76" s="60">
        <f t="shared" si="67"/>
        <v>0</v>
      </c>
      <c r="AA76" s="60">
        <f t="shared" si="68"/>
        <v>0</v>
      </c>
      <c r="AC76" s="60">
        <f t="shared" si="69"/>
        <v>0</v>
      </c>
      <c r="AD76" s="99"/>
      <c r="AE76" s="114">
        <f>IF(E76=" ",0,IF(D76="BR",0,IF(D76="D",0,IF(D76="NT",V76,LOOKUP(D76,Free!A:A,Free!B:B)*E$59/52))))</f>
        <v>0</v>
      </c>
      <c r="AF76" s="95">
        <f t="shared" si="70"/>
        <v>0</v>
      </c>
      <c r="AG76" s="95">
        <f t="shared" si="71"/>
        <v>0</v>
      </c>
      <c r="AH76" s="95">
        <f>IF(D76="D",AF76*AH$7,IF(AF76&gt;LOOKUP(E$59,HR!A:A,HR!B:B),(AF76-LOOKUP(E$59,HR!A:A,HR!B:B))*AH$7,0))</f>
        <v>0</v>
      </c>
      <c r="AI76" s="95">
        <f t="shared" si="72"/>
        <v>0</v>
      </c>
      <c r="AJ76" s="95">
        <f>IF(E76=" ",0,IF(D76="BR",0,IF(D76="D",0,IF(D76="NT",M76,LOOKUP(D76,Free!A:A,Free!B:B)*1/52))))</f>
        <v>0</v>
      </c>
      <c r="AK76" s="95">
        <f t="shared" si="73"/>
        <v>0</v>
      </c>
      <c r="AL76" s="95">
        <f t="shared" si="74"/>
        <v>0</v>
      </c>
      <c r="AM76" s="95">
        <f>IF(D76="D",AK76*AM$7,IF(AK76&gt;LOOKUP(1,HR!A:A,HR!B:B),(AK76-LOOKUP(1,HR!A:A,HR!B:B))*AH$7,0))</f>
        <v>0</v>
      </c>
      <c r="AN76" s="95">
        <f t="shared" si="75"/>
        <v>0</v>
      </c>
      <c r="AO76" s="99"/>
      <c r="AP76" s="62"/>
      <c r="AQ76" s="95">
        <f t="shared" si="86"/>
        <v>0</v>
      </c>
      <c r="AR76" s="95">
        <f t="shared" si="87"/>
        <v>0</v>
      </c>
      <c r="AS76" s="95">
        <f t="shared" si="88"/>
        <v>0</v>
      </c>
      <c r="AT76" s="95">
        <f t="shared" si="89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80"/>
        <v>0</v>
      </c>
      <c r="I77" s="121">
        <f t="shared" si="81"/>
        <v>0</v>
      </c>
      <c r="J77" s="121">
        <f t="shared" si="82"/>
        <v>0</v>
      </c>
      <c r="K77" s="121">
        <f t="shared" si="83"/>
        <v>0</v>
      </c>
      <c r="L77" s="160">
        <f t="shared" si="84"/>
        <v>0</v>
      </c>
      <c r="M77" s="144" t="str">
        <f t="shared" si="85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",IF(Employee!P$433&gt;E$59,0,IF(C77="A",WNI!E139,IF(C77="B",WNI!F139,IF(C77="C",WNI!G139,IF(C77="J",WNI!H139," ")))))))</f>
        <v xml:space="preserve"> </v>
      </c>
      <c r="P77" s="123"/>
      <c r="Q77" s="123"/>
      <c r="R77" s="137" t="str">
        <f t="shared" si="64"/>
        <v xml:space="preserve"> </v>
      </c>
      <c r="S77" s="123"/>
      <c r="T77" s="124" t="str">
        <f>IF(M77=" "," ",IF(M77=0," ",WNI!I139))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5"/>
        <v>0</v>
      </c>
      <c r="Y77" s="60">
        <f t="shared" si="66"/>
        <v>0</v>
      </c>
      <c r="Z77" s="60">
        <f t="shared" si="67"/>
        <v>0</v>
      </c>
      <c r="AA77" s="60">
        <f t="shared" si="68"/>
        <v>0</v>
      </c>
      <c r="AC77" s="60">
        <f t="shared" si="69"/>
        <v>0</v>
      </c>
      <c r="AD77" s="99"/>
      <c r="AE77" s="114">
        <f>IF(E77=" ",0,IF(D77="BR",0,IF(D77="D",0,IF(D77="NT",V77,LOOKUP(D77,Free!A:A,Free!B:B)*E$59/52))))</f>
        <v>0</v>
      </c>
      <c r="AF77" s="95">
        <f t="shared" si="70"/>
        <v>0</v>
      </c>
      <c r="AG77" s="95">
        <f t="shared" si="71"/>
        <v>0</v>
      </c>
      <c r="AH77" s="95">
        <f>IF(D77="D",AF77*AH$7,IF(AF77&gt;LOOKUP(E$59,HR!A:A,HR!B:B),(AF77-LOOKUP(E$59,HR!A:A,HR!B:B))*AH$7,0))</f>
        <v>0</v>
      </c>
      <c r="AI77" s="95">
        <f t="shared" si="72"/>
        <v>0</v>
      </c>
      <c r="AJ77" s="95">
        <f>IF(E77=" ",0,IF(D77="BR",0,IF(D77="D",0,IF(D77="NT",M77,LOOKUP(D77,Free!A:A,Free!B:B)*1/52))))</f>
        <v>0</v>
      </c>
      <c r="AK77" s="95">
        <f t="shared" si="73"/>
        <v>0</v>
      </c>
      <c r="AL77" s="95">
        <f t="shared" si="74"/>
        <v>0</v>
      </c>
      <c r="AM77" s="95">
        <f>IF(D77="D",AK77*AM$7,IF(AK77&gt;LOOKUP(1,HR!A:A,HR!B:B),(AK77-LOOKUP(1,HR!A:A,HR!B:B))*AH$7,0))</f>
        <v>0</v>
      </c>
      <c r="AN77" s="95">
        <f t="shared" si="75"/>
        <v>0</v>
      </c>
      <c r="AO77" s="99"/>
      <c r="AP77" s="62"/>
      <c r="AQ77" s="95">
        <f t="shared" si="86"/>
        <v>0</v>
      </c>
      <c r="AR77" s="95">
        <f t="shared" si="87"/>
        <v>0</v>
      </c>
      <c r="AS77" s="95">
        <f t="shared" si="88"/>
        <v>0</v>
      </c>
      <c r="AT77" s="95">
        <f t="shared" si="89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80"/>
        <v>0</v>
      </c>
      <c r="I78" s="121">
        <f t="shared" si="81"/>
        <v>0</v>
      </c>
      <c r="J78" s="121">
        <f t="shared" si="82"/>
        <v>0</v>
      </c>
      <c r="K78" s="121">
        <f t="shared" si="83"/>
        <v>0</v>
      </c>
      <c r="L78" s="160">
        <f t="shared" si="84"/>
        <v>0</v>
      </c>
      <c r="M78" s="144" t="str">
        <f t="shared" si="85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",IF(Employee!P$459&gt;E$59,0,IF(C78="A",WNI!E140,IF(C78="B",WNI!F140,IF(C78="C",WNI!G140,IF(C78="J",WNI!H140," ")))))))</f>
        <v xml:space="preserve"> </v>
      </c>
      <c r="P78" s="123"/>
      <c r="Q78" s="123"/>
      <c r="R78" s="137" t="str">
        <f t="shared" si="64"/>
        <v xml:space="preserve"> </v>
      </c>
      <c r="S78" s="123"/>
      <c r="T78" s="124" t="str">
        <f>IF(M78=" "," ",IF(M78=0," ",WNI!I140))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5"/>
        <v>0</v>
      </c>
      <c r="Y78" s="60">
        <f t="shared" si="66"/>
        <v>0</v>
      </c>
      <c r="Z78" s="60">
        <f t="shared" si="67"/>
        <v>0</v>
      </c>
      <c r="AA78" s="60">
        <f t="shared" si="68"/>
        <v>0</v>
      </c>
      <c r="AC78" s="60">
        <f t="shared" si="69"/>
        <v>0</v>
      </c>
      <c r="AD78" s="99"/>
      <c r="AE78" s="114">
        <f>IF(E78=" ",0,IF(D78="BR",0,IF(D78="D",0,IF(D78="NT",V78,LOOKUP(D78,Free!A:A,Free!B:B)*E$59/52))))</f>
        <v>0</v>
      </c>
      <c r="AF78" s="95">
        <f t="shared" si="70"/>
        <v>0</v>
      </c>
      <c r="AG78" s="95">
        <f t="shared" si="71"/>
        <v>0</v>
      </c>
      <c r="AH78" s="95">
        <f>IF(D78="D",AF78*AH$7,IF(AF78&gt;LOOKUP(E$59,HR!A:A,HR!B:B),(AF78-LOOKUP(E$59,HR!A:A,HR!B:B))*AH$7,0))</f>
        <v>0</v>
      </c>
      <c r="AI78" s="95">
        <f t="shared" si="72"/>
        <v>0</v>
      </c>
      <c r="AJ78" s="95">
        <f>IF(E78=" ",0,IF(D78="BR",0,IF(D78="D",0,IF(D78="NT",M78,LOOKUP(D78,Free!A:A,Free!B:B)*1/52))))</f>
        <v>0</v>
      </c>
      <c r="AK78" s="95">
        <f t="shared" si="73"/>
        <v>0</v>
      </c>
      <c r="AL78" s="95">
        <f t="shared" si="74"/>
        <v>0</v>
      </c>
      <c r="AM78" s="95">
        <f>IF(D78="D",AK78*AM$7,IF(AK78&gt;LOOKUP(1,HR!A:A,HR!B:B),(AK78-LOOKUP(1,HR!A:A,HR!B:B))*AH$7,0))</f>
        <v>0</v>
      </c>
      <c r="AN78" s="95">
        <f t="shared" si="75"/>
        <v>0</v>
      </c>
      <c r="AO78" s="99"/>
      <c r="AP78" s="62"/>
      <c r="AQ78" s="95">
        <f t="shared" si="86"/>
        <v>0</v>
      </c>
      <c r="AR78" s="95">
        <f t="shared" si="87"/>
        <v>0</v>
      </c>
      <c r="AS78" s="95">
        <f t="shared" si="88"/>
        <v>0</v>
      </c>
      <c r="AT78" s="95">
        <f t="shared" si="89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80"/>
        <v>0</v>
      </c>
      <c r="I79" s="121">
        <f t="shared" si="81"/>
        <v>0</v>
      </c>
      <c r="J79" s="121">
        <f t="shared" si="82"/>
        <v>0</v>
      </c>
      <c r="K79" s="121">
        <f t="shared" si="83"/>
        <v>0</v>
      </c>
      <c r="L79" s="160">
        <f t="shared" si="84"/>
        <v>0</v>
      </c>
      <c r="M79" s="144" t="str">
        <f t="shared" si="85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",IF(Employee!P$485&gt;E$59,0,IF(C79="A",WNI!E141,IF(C79="B",WNI!F141,IF(C79="C",WNI!G141,IF(C79="J",WNI!H141," ")))))))</f>
        <v xml:space="preserve"> </v>
      </c>
      <c r="P79" s="123"/>
      <c r="Q79" s="123"/>
      <c r="R79" s="137" t="str">
        <f t="shared" si="64"/>
        <v xml:space="preserve"> </v>
      </c>
      <c r="S79" s="123"/>
      <c r="T79" s="124" t="str">
        <f>IF(M79=" "," ",IF(M79=0," ",WNI!I141))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5"/>
        <v>0</v>
      </c>
      <c r="Y79" s="60">
        <f t="shared" si="66"/>
        <v>0</v>
      </c>
      <c r="Z79" s="60">
        <f t="shared" si="67"/>
        <v>0</v>
      </c>
      <c r="AA79" s="60">
        <f t="shared" si="68"/>
        <v>0</v>
      </c>
      <c r="AC79" s="60">
        <f t="shared" si="69"/>
        <v>0</v>
      </c>
      <c r="AD79" s="99"/>
      <c r="AE79" s="114">
        <f>IF(E79=" ",0,IF(D79="BR",0,IF(D79="D",0,IF(D79="NT",V79,LOOKUP(D79,Free!A:A,Free!B:B)*E$59/52))))</f>
        <v>0</v>
      </c>
      <c r="AF79" s="95">
        <f t="shared" si="70"/>
        <v>0</v>
      </c>
      <c r="AG79" s="95">
        <f t="shared" si="71"/>
        <v>0</v>
      </c>
      <c r="AH79" s="95">
        <f>IF(D79="D",AF79*AH$7,IF(AF79&gt;LOOKUP(E$59,HR!A:A,HR!B:B),(AF79-LOOKUP(E$59,HR!A:A,HR!B:B))*AH$7,0))</f>
        <v>0</v>
      </c>
      <c r="AI79" s="95">
        <f t="shared" si="72"/>
        <v>0</v>
      </c>
      <c r="AJ79" s="95">
        <f>IF(E79=" ",0,IF(D79="BR",0,IF(D79="D",0,IF(D79="NT",M79,LOOKUP(D79,Free!A:A,Free!B:B)*1/52))))</f>
        <v>0</v>
      </c>
      <c r="AK79" s="95">
        <f t="shared" si="73"/>
        <v>0</v>
      </c>
      <c r="AL79" s="95">
        <f t="shared" si="74"/>
        <v>0</v>
      </c>
      <c r="AM79" s="95">
        <f>IF(D79="D",AK79*AM$7,IF(AK79&gt;LOOKUP(1,HR!A:A,HR!B:B),(AK79-LOOKUP(1,HR!A:A,HR!B:B))*AH$7,0))</f>
        <v>0</v>
      </c>
      <c r="AN79" s="95">
        <f t="shared" si="75"/>
        <v>0</v>
      </c>
      <c r="AO79" s="99"/>
      <c r="AP79" s="62"/>
      <c r="AQ79" s="95">
        <f t="shared" si="86"/>
        <v>0</v>
      </c>
      <c r="AR79" s="95">
        <f t="shared" si="87"/>
        <v>0</v>
      </c>
      <c r="AS79" s="95">
        <f t="shared" si="88"/>
        <v>0</v>
      </c>
      <c r="AT79" s="95">
        <f t="shared" si="89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80"/>
        <v>0</v>
      </c>
      <c r="I80" s="147">
        <f t="shared" si="81"/>
        <v>0</v>
      </c>
      <c r="J80" s="147">
        <f t="shared" si="82"/>
        <v>0</v>
      </c>
      <c r="K80" s="147">
        <f t="shared" si="83"/>
        <v>0</v>
      </c>
      <c r="L80" s="161">
        <f t="shared" si="84"/>
        <v>0</v>
      </c>
      <c r="M80" s="145" t="str">
        <f t="shared" si="85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",IF(Employee!P$511&gt;E$59,0,IF(C80="A",WNI!E142,IF(C80="B",WNI!F142,IF(C80="C",WNI!G142,IF(C80="J",WNI!H142," ")))))))</f>
        <v xml:space="preserve"> </v>
      </c>
      <c r="P80" s="135"/>
      <c r="Q80" s="135"/>
      <c r="R80" s="137" t="str">
        <f t="shared" si="64"/>
        <v xml:space="preserve"> </v>
      </c>
      <c r="S80" s="123"/>
      <c r="T80" s="124" t="str">
        <f>IF(M80=" "," ",IF(M80=0," ",WNI!I142))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5"/>
        <v>0</v>
      </c>
      <c r="Y80" s="60">
        <f t="shared" si="66"/>
        <v>0</v>
      </c>
      <c r="Z80" s="60">
        <f t="shared" si="67"/>
        <v>0</v>
      </c>
      <c r="AA80" s="60">
        <f t="shared" si="68"/>
        <v>0</v>
      </c>
      <c r="AC80" s="60">
        <f t="shared" si="69"/>
        <v>0</v>
      </c>
      <c r="AD80" s="99"/>
      <c r="AE80" s="114">
        <f>IF(E80=" ",0,IF(D80="BR",0,IF(D80="D",0,IF(D80="NT",V80,LOOKUP(D80,Free!A:A,Free!B:B)*E$59/52))))</f>
        <v>0</v>
      </c>
      <c r="AF80" s="95">
        <f t="shared" si="70"/>
        <v>0</v>
      </c>
      <c r="AG80" s="95">
        <f t="shared" si="71"/>
        <v>0</v>
      </c>
      <c r="AH80" s="95">
        <f>IF(D80="D",AF80*AH$7,IF(AF80&gt;LOOKUP(E$59,HR!A:A,HR!B:B),(AF80-LOOKUP(E$59,HR!A:A,HR!B:B))*AH$7,0))</f>
        <v>0</v>
      </c>
      <c r="AI80" s="95">
        <f t="shared" si="72"/>
        <v>0</v>
      </c>
      <c r="AJ80" s="95">
        <f>IF(E80=" ",0,IF(D80="BR",0,IF(D80="D",0,IF(D80="NT",M80,LOOKUP(D80,Free!A:A,Free!B:B)*1/52))))</f>
        <v>0</v>
      </c>
      <c r="AK80" s="95">
        <f t="shared" si="73"/>
        <v>0</v>
      </c>
      <c r="AL80" s="95">
        <f t="shared" si="74"/>
        <v>0</v>
      </c>
      <c r="AM80" s="95">
        <f>IF(D80="D",AK80*AM$7,IF(AK80&gt;LOOKUP(1,HR!A:A,HR!B:B),(AK80-LOOKUP(1,HR!A:A,HR!B:B))*AH$7,0))</f>
        <v>0</v>
      </c>
      <c r="AN80" s="95">
        <f t="shared" si="75"/>
        <v>0</v>
      </c>
      <c r="AO80" s="99"/>
      <c r="AP80" s="62"/>
      <c r="AQ80" s="95">
        <f t="shared" si="86"/>
        <v>0</v>
      </c>
      <c r="AR80" s="95">
        <f t="shared" si="87"/>
        <v>0</v>
      </c>
      <c r="AS80" s="95">
        <f t="shared" si="88"/>
        <v>0</v>
      </c>
      <c r="AT80" s="95">
        <f t="shared" si="89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90">SUM(M61:M80)</f>
        <v>0</v>
      </c>
      <c r="N81" s="165">
        <f t="shared" si="90"/>
        <v>0</v>
      </c>
      <c r="O81" s="165">
        <f t="shared" si="90"/>
        <v>0</v>
      </c>
      <c r="P81" s="165">
        <f t="shared" si="90"/>
        <v>0</v>
      </c>
      <c r="Q81" s="165">
        <f t="shared" si="90"/>
        <v>0</v>
      </c>
      <c r="R81" s="165">
        <f t="shared" si="90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00"/>
      <c r="D83" s="400"/>
      <c r="E83" s="398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00"/>
      <c r="D84" s="398"/>
      <c r="E84" s="212">
        <v>8</v>
      </c>
      <c r="F84" s="62"/>
      <c r="G84" s="62"/>
      <c r="H84" s="399" t="s">
        <v>39</v>
      </c>
      <c r="I84" s="400"/>
      <c r="J84" s="398"/>
      <c r="K84" s="401" t="s">
        <v>288</v>
      </c>
      <c r="L84" s="402"/>
      <c r="M84" s="403"/>
      <c r="N84" s="28"/>
      <c r="O84" s="405" t="s">
        <v>116</v>
      </c>
      <c r="P84" s="406"/>
      <c r="Q84" s="406"/>
      <c r="R84" s="407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91">IF(T$84="Y",H61,0)</f>
        <v>0</v>
      </c>
      <c r="I86" s="117">
        <f t="shared" ref="I86:I95" si="92">IF(T$84="Y",I61,0)</f>
        <v>0</v>
      </c>
      <c r="J86" s="117">
        <f t="shared" ref="J86:J95" si="93">IF(T$84="Y",J61,0)</f>
        <v>0</v>
      </c>
      <c r="K86" s="117">
        <f t="shared" ref="K86:K95" si="94">IF(T$84="Y",K61,I86*J86)</f>
        <v>0</v>
      </c>
      <c r="L86" s="159">
        <f t="shared" ref="L86:L95" si="95">IF(T$84="Y",L61,0)</f>
        <v>0</v>
      </c>
      <c r="M86" s="143" t="str">
        <f t="shared" ref="M86:M95" si="96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",IF(Employee!P$17&gt;E$84,0,IF(C86="A",WNI!E143,IF(C86="B",WNI!F143,IF(C86="C",WNI!G143,IF(C86="J",WNI!H143," ")))))))</f>
        <v xml:space="preserve"> </v>
      </c>
      <c r="P86" s="119"/>
      <c r="Q86" s="119"/>
      <c r="R86" s="136" t="str">
        <f t="shared" ref="R86:R105" si="97">IF(M86=" "," ",IF(M86=0," ",M86-SUM(N86:Q86)))</f>
        <v xml:space="preserve"> </v>
      </c>
      <c r="S86" s="123"/>
      <c r="T86" s="120" t="str">
        <f>IF(M86=" "," ",IF(M86=0," ",WNI!I143))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8">IF(O86=" ",X61,O86+X61)</f>
        <v>0</v>
      </c>
      <c r="Y86" s="60">
        <f t="shared" ref="Y86:Y105" si="99">IF(P86=0,Y61,P86+Y61)</f>
        <v>0</v>
      </c>
      <c r="Z86" s="60">
        <f t="shared" ref="Z86:Z105" si="100">IF(Q86=0,Z61,Q86+Z61)</f>
        <v>0</v>
      </c>
      <c r="AA86" s="60">
        <f t="shared" ref="AA86:AA105" si="101">IF(R86=" ",AA61,AA61+R86)</f>
        <v>0</v>
      </c>
      <c r="AC86" s="60">
        <f t="shared" ref="AC86:AC105" si="102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91"/>
        <v>0</v>
      </c>
      <c r="I87" s="121">
        <f t="shared" si="92"/>
        <v>0</v>
      </c>
      <c r="J87" s="121">
        <f t="shared" si="93"/>
        <v>0</v>
      </c>
      <c r="K87" s="121">
        <f t="shared" si="94"/>
        <v>0</v>
      </c>
      <c r="L87" s="160">
        <f t="shared" si="95"/>
        <v>0</v>
      </c>
      <c r="M87" s="144" t="str">
        <f t="shared" si="96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",IF(Employee!P$43&gt;E$84,0,IF(C87="A",WNI!E144,IF(C87="B",WNI!F144,IF(C87="C",WNI!G144,IF(C87="J",WNI!H144," ")))))))</f>
        <v xml:space="preserve"> </v>
      </c>
      <c r="P87" s="123"/>
      <c r="Q87" s="123"/>
      <c r="R87" s="137" t="str">
        <f t="shared" si="97"/>
        <v xml:space="preserve"> </v>
      </c>
      <c r="S87" s="123"/>
      <c r="T87" s="124" t="str">
        <f>IF(M87=" "," ",IF(M87=0," ",WNI!I144))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8"/>
        <v>0</v>
      </c>
      <c r="Y87" s="60">
        <f t="shared" si="99"/>
        <v>0</v>
      </c>
      <c r="Z87" s="60">
        <f t="shared" si="100"/>
        <v>0</v>
      </c>
      <c r="AA87" s="60">
        <f t="shared" si="101"/>
        <v>0</v>
      </c>
      <c r="AC87" s="60">
        <f t="shared" si="102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103">IF(E87=" ",0,V87-AE87)</f>
        <v>0</v>
      </c>
      <c r="AG87" s="95">
        <f t="shared" ref="AG87:AG105" si="104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105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6">IF(E87=" ",0,SUM(M87)-AJ87)</f>
        <v>0</v>
      </c>
      <c r="AL87" s="95">
        <f t="shared" ref="AL87:AL105" si="107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8">IF(AK87&lt;1,0,AL87+AM87)</f>
        <v>0</v>
      </c>
      <c r="AO87" s="99"/>
      <c r="AP87" s="62"/>
      <c r="AQ87" s="95">
        <f t="shared" ref="AQ87:AQ94" si="109">IF(G87="SSP",H87,0)</f>
        <v>0</v>
      </c>
      <c r="AR87" s="95">
        <f t="shared" ref="AR87:AR94" si="110">IF(G87="SMP",H87,0)</f>
        <v>0</v>
      </c>
      <c r="AS87" s="95">
        <f t="shared" ref="AS87:AS94" si="111">IF(G87="SPP",H87,0)</f>
        <v>0</v>
      </c>
      <c r="AT87" s="95">
        <f t="shared" ref="AT87:AT94" si="112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91"/>
        <v>0</v>
      </c>
      <c r="I88" s="121">
        <f t="shared" si="92"/>
        <v>0</v>
      </c>
      <c r="J88" s="121">
        <f t="shared" si="93"/>
        <v>0</v>
      </c>
      <c r="K88" s="121">
        <f t="shared" si="94"/>
        <v>0</v>
      </c>
      <c r="L88" s="160">
        <f t="shared" si="95"/>
        <v>0</v>
      </c>
      <c r="M88" s="144" t="str">
        <f t="shared" si="96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",IF(Employee!P$69&gt;E$84,0,IF(C88="A",WNI!E145,IF(C88="B",WNI!F145,IF(C88="C",WNI!G145,IF(C88="J",WNI!H145," ")))))))</f>
        <v xml:space="preserve"> </v>
      </c>
      <c r="P88" s="123"/>
      <c r="Q88" s="123"/>
      <c r="R88" s="137" t="str">
        <f t="shared" si="97"/>
        <v xml:space="preserve"> </v>
      </c>
      <c r="S88" s="123"/>
      <c r="T88" s="124" t="str">
        <f>IF(M88=" "," ",IF(M88=0," ",WNI!I145))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8"/>
        <v>0</v>
      </c>
      <c r="Y88" s="60">
        <f t="shared" si="99"/>
        <v>0</v>
      </c>
      <c r="Z88" s="60">
        <f t="shared" si="100"/>
        <v>0</v>
      </c>
      <c r="AA88" s="60">
        <f t="shared" si="101"/>
        <v>0</v>
      </c>
      <c r="AC88" s="60">
        <f t="shared" si="102"/>
        <v>0</v>
      </c>
      <c r="AD88" s="99"/>
      <c r="AE88" s="114">
        <f>IF(E88=" ",0,IF(D88="BR",0,IF(D88="D",0,IF(D88="NT",V88,LOOKUP(D88,Free!A:A,Free!B:B)*E$84/52))))</f>
        <v>0</v>
      </c>
      <c r="AF88" s="95">
        <f t="shared" si="103"/>
        <v>0</v>
      </c>
      <c r="AG88" s="95">
        <f t="shared" si="104"/>
        <v>0</v>
      </c>
      <c r="AH88" s="95">
        <f>IF(D88="D",AF88*AH$7,IF(AF88&gt;LOOKUP(E$84,HR!A:A,HR!B:B),(AF88-LOOKUP(E$84,HR!A:A,HR!B:B))*AH$7,0))</f>
        <v>0</v>
      </c>
      <c r="AI88" s="95">
        <f t="shared" si="105"/>
        <v>0</v>
      </c>
      <c r="AJ88" s="95">
        <f>IF(E88=" ",0,IF(D88="BR",0,IF(D88="D",0,IF(D88="NT",M88,LOOKUP(D88,Free!A:A,Free!B:B)*1/52))))</f>
        <v>0</v>
      </c>
      <c r="AK88" s="95">
        <f t="shared" si="106"/>
        <v>0</v>
      </c>
      <c r="AL88" s="95">
        <f t="shared" si="107"/>
        <v>0</v>
      </c>
      <c r="AM88" s="95">
        <f>IF(D88="D",AK88*AM$7,IF(AK88&gt;LOOKUP(1,HR!A:A,HR!B:B),(AK88-LOOKUP(1,HR!A:A,HR!B:B))*AH$7,0))</f>
        <v>0</v>
      </c>
      <c r="AN88" s="95">
        <f t="shared" si="108"/>
        <v>0</v>
      </c>
      <c r="AO88" s="99"/>
      <c r="AP88" s="62"/>
      <c r="AQ88" s="95">
        <f t="shared" si="109"/>
        <v>0</v>
      </c>
      <c r="AR88" s="95">
        <f t="shared" si="110"/>
        <v>0</v>
      </c>
      <c r="AS88" s="95">
        <f t="shared" si="111"/>
        <v>0</v>
      </c>
      <c r="AT88" s="95">
        <f t="shared" si="112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91"/>
        <v>0</v>
      </c>
      <c r="I89" s="121">
        <f t="shared" si="92"/>
        <v>0</v>
      </c>
      <c r="J89" s="121">
        <f t="shared" si="93"/>
        <v>0</v>
      </c>
      <c r="K89" s="121">
        <f t="shared" si="94"/>
        <v>0</v>
      </c>
      <c r="L89" s="160">
        <f t="shared" si="95"/>
        <v>0</v>
      </c>
      <c r="M89" s="144" t="str">
        <f t="shared" si="96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",IF(Employee!P$95&gt;E$84,0,IF(C89="A",WNI!E146,IF(C89="B",WNI!F146,IF(C89="C",WNI!G146,IF(C89="J",WNI!H146," ")))))))</f>
        <v xml:space="preserve"> </v>
      </c>
      <c r="P89" s="123"/>
      <c r="Q89" s="123"/>
      <c r="R89" s="137" t="str">
        <f t="shared" si="97"/>
        <v xml:space="preserve"> </v>
      </c>
      <c r="S89" s="123"/>
      <c r="T89" s="124" t="str">
        <f>IF(M89=" "," ",IF(M89=0," ",WNI!I146))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8"/>
        <v>0</v>
      </c>
      <c r="Y89" s="60">
        <f t="shared" si="99"/>
        <v>0</v>
      </c>
      <c r="Z89" s="60">
        <f t="shared" si="100"/>
        <v>0</v>
      </c>
      <c r="AA89" s="60">
        <f t="shared" si="101"/>
        <v>0</v>
      </c>
      <c r="AC89" s="60">
        <f t="shared" si="102"/>
        <v>0</v>
      </c>
      <c r="AD89" s="99"/>
      <c r="AE89" s="114">
        <f>IF(E89=" ",0,IF(D89="BR",0,IF(D89="D",0,IF(D89="NT",V89,LOOKUP(D89,Free!A:A,Free!B:B)*E$84/52))))</f>
        <v>0</v>
      </c>
      <c r="AF89" s="95">
        <f t="shared" si="103"/>
        <v>0</v>
      </c>
      <c r="AG89" s="95">
        <f t="shared" si="104"/>
        <v>0</v>
      </c>
      <c r="AH89" s="95">
        <f>IF(D89="D",AF89*AH$7,IF(AF89&gt;LOOKUP(E$84,HR!A:A,HR!B:B),(AF89-LOOKUP(E$84,HR!A:A,HR!B:B))*AH$7,0))</f>
        <v>0</v>
      </c>
      <c r="AI89" s="95">
        <f t="shared" si="105"/>
        <v>0</v>
      </c>
      <c r="AJ89" s="95">
        <f>IF(E89=" ",0,IF(D89="BR",0,IF(D89="D",0,IF(D89="NT",M89,LOOKUP(D89,Free!A:A,Free!B:B)*1/52))))</f>
        <v>0</v>
      </c>
      <c r="AK89" s="95">
        <f t="shared" si="106"/>
        <v>0</v>
      </c>
      <c r="AL89" s="95">
        <f t="shared" si="107"/>
        <v>0</v>
      </c>
      <c r="AM89" s="95">
        <f>IF(D89="D",AK89*AM$7,IF(AK89&gt;LOOKUP(1,HR!A:A,HR!B:B),(AK89-LOOKUP(1,HR!A:A,HR!B:B))*AH$7,0))</f>
        <v>0</v>
      </c>
      <c r="AN89" s="95">
        <f t="shared" si="108"/>
        <v>0</v>
      </c>
      <c r="AO89" s="99"/>
      <c r="AP89" s="62"/>
      <c r="AQ89" s="95">
        <f t="shared" si="109"/>
        <v>0</v>
      </c>
      <c r="AR89" s="95">
        <f t="shared" si="110"/>
        <v>0</v>
      </c>
      <c r="AS89" s="95">
        <f t="shared" si="111"/>
        <v>0</v>
      </c>
      <c r="AT89" s="95">
        <f t="shared" si="112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91"/>
        <v>0</v>
      </c>
      <c r="I90" s="121">
        <f t="shared" si="92"/>
        <v>0</v>
      </c>
      <c r="J90" s="121">
        <f t="shared" si="93"/>
        <v>0</v>
      </c>
      <c r="K90" s="121">
        <f t="shared" si="94"/>
        <v>0</v>
      </c>
      <c r="L90" s="160">
        <f t="shared" si="95"/>
        <v>0</v>
      </c>
      <c r="M90" s="144" t="str">
        <f t="shared" si="96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",IF(Employee!P$121&gt;E$84,0,IF(C90="A",WNI!E147,IF(C90="B",WNI!F147,IF(C90="C",WNI!G147,IF(C90="J",WNI!H147," ")))))))</f>
        <v xml:space="preserve"> </v>
      </c>
      <c r="P90" s="123"/>
      <c r="Q90" s="123"/>
      <c r="R90" s="137" t="str">
        <f t="shared" si="97"/>
        <v xml:space="preserve"> </v>
      </c>
      <c r="S90" s="123"/>
      <c r="T90" s="124" t="str">
        <f>IF(M90=" "," ",IF(M90=0," ",WNI!I147))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8"/>
        <v>0</v>
      </c>
      <c r="Y90" s="60">
        <f t="shared" si="99"/>
        <v>0</v>
      </c>
      <c r="Z90" s="60">
        <f t="shared" si="100"/>
        <v>0</v>
      </c>
      <c r="AA90" s="60">
        <f t="shared" si="101"/>
        <v>0</v>
      </c>
      <c r="AC90" s="60">
        <f t="shared" si="102"/>
        <v>0</v>
      </c>
      <c r="AD90" s="99"/>
      <c r="AE90" s="114">
        <f>IF(E90=" ",0,IF(D90="BR",0,IF(D90="D",0,IF(D90="NT",V90,LOOKUP(D90,Free!A:A,Free!B:B)*E$84/52))))</f>
        <v>0</v>
      </c>
      <c r="AF90" s="95">
        <f t="shared" si="103"/>
        <v>0</v>
      </c>
      <c r="AG90" s="95">
        <f t="shared" si="104"/>
        <v>0</v>
      </c>
      <c r="AH90" s="95">
        <f>IF(D90="D",AF90*AH$7,IF(AF90&gt;LOOKUP(E$84,HR!A:A,HR!B:B),(AF90-LOOKUP(E$84,HR!A:A,HR!B:B))*AH$7,0))</f>
        <v>0</v>
      </c>
      <c r="AI90" s="95">
        <f t="shared" si="105"/>
        <v>0</v>
      </c>
      <c r="AJ90" s="95">
        <f>IF(E90=" ",0,IF(D90="BR",0,IF(D90="D",0,IF(D90="NT",M90,LOOKUP(D90,Free!A:A,Free!B:B)*1/52))))</f>
        <v>0</v>
      </c>
      <c r="AK90" s="95">
        <f t="shared" si="106"/>
        <v>0</v>
      </c>
      <c r="AL90" s="95">
        <f t="shared" si="107"/>
        <v>0</v>
      </c>
      <c r="AM90" s="95">
        <f>IF(D90="D",AK90*AM$7,IF(AK90&gt;LOOKUP(1,HR!A:A,HR!B:B),(AK90-LOOKUP(1,HR!A:A,HR!B:B))*AH$7,0))</f>
        <v>0</v>
      </c>
      <c r="AN90" s="95">
        <f t="shared" si="108"/>
        <v>0</v>
      </c>
      <c r="AO90" s="99"/>
      <c r="AP90" s="62"/>
      <c r="AQ90" s="95">
        <f t="shared" si="109"/>
        <v>0</v>
      </c>
      <c r="AR90" s="95">
        <f t="shared" si="110"/>
        <v>0</v>
      </c>
      <c r="AS90" s="95">
        <f t="shared" si="111"/>
        <v>0</v>
      </c>
      <c r="AT90" s="95">
        <f t="shared" si="112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91"/>
        <v>0</v>
      </c>
      <c r="I91" s="121">
        <f t="shared" si="92"/>
        <v>0</v>
      </c>
      <c r="J91" s="121">
        <f t="shared" si="93"/>
        <v>0</v>
      </c>
      <c r="K91" s="121">
        <f t="shared" si="94"/>
        <v>0</v>
      </c>
      <c r="L91" s="160">
        <f t="shared" si="95"/>
        <v>0</v>
      </c>
      <c r="M91" s="144" t="str">
        <f t="shared" si="96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",IF(Employee!P$147&gt;E$84,0,IF(C91="A",WNI!E148,IF(C91="B",WNI!F148,IF(C91="C",WNI!G148,IF(C91="J",WNI!H148," ")))))))</f>
        <v xml:space="preserve"> </v>
      </c>
      <c r="P91" s="123"/>
      <c r="Q91" s="123"/>
      <c r="R91" s="137" t="str">
        <f t="shared" si="97"/>
        <v xml:space="preserve"> </v>
      </c>
      <c r="S91" s="123"/>
      <c r="T91" s="124" t="str">
        <f>IF(M91=" "," ",IF(M91=0," ",WNI!I148))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8"/>
        <v>0</v>
      </c>
      <c r="Y91" s="60">
        <f t="shared" si="99"/>
        <v>0</v>
      </c>
      <c r="Z91" s="60">
        <f t="shared" si="100"/>
        <v>0</v>
      </c>
      <c r="AA91" s="60">
        <f t="shared" si="101"/>
        <v>0</v>
      </c>
      <c r="AC91" s="60">
        <f t="shared" si="102"/>
        <v>0</v>
      </c>
      <c r="AD91" s="99"/>
      <c r="AE91" s="114">
        <f>IF(E91=" ",0,IF(D91="BR",0,IF(D91="D",0,IF(D91="NT",V91,LOOKUP(D91,Free!A:A,Free!B:B)*E$84/52))))</f>
        <v>0</v>
      </c>
      <c r="AF91" s="95">
        <f t="shared" si="103"/>
        <v>0</v>
      </c>
      <c r="AG91" s="95">
        <f t="shared" si="104"/>
        <v>0</v>
      </c>
      <c r="AH91" s="95">
        <f>IF(D91="D",AF91*AH$7,IF(AF91&gt;LOOKUP(E$84,HR!A:A,HR!B:B),(AF91-LOOKUP(E$84,HR!A:A,HR!B:B))*AH$7,0))</f>
        <v>0</v>
      </c>
      <c r="AI91" s="95">
        <f t="shared" si="105"/>
        <v>0</v>
      </c>
      <c r="AJ91" s="95">
        <f>IF(E91=" ",0,IF(D91="BR",0,IF(D91="D",0,IF(D91="NT",M91,LOOKUP(D91,Free!A:A,Free!B:B)*1/52))))</f>
        <v>0</v>
      </c>
      <c r="AK91" s="95">
        <f t="shared" si="106"/>
        <v>0</v>
      </c>
      <c r="AL91" s="95">
        <f t="shared" si="107"/>
        <v>0</v>
      </c>
      <c r="AM91" s="95">
        <f>IF(D91="D",AK91*AM$7,IF(AK91&gt;LOOKUP(1,HR!A:A,HR!B:B),(AK91-LOOKUP(1,HR!A:A,HR!B:B))*AH$7,0))</f>
        <v>0</v>
      </c>
      <c r="AN91" s="95">
        <f t="shared" si="108"/>
        <v>0</v>
      </c>
      <c r="AO91" s="99"/>
      <c r="AP91" s="62"/>
      <c r="AQ91" s="95">
        <f t="shared" si="109"/>
        <v>0</v>
      </c>
      <c r="AR91" s="95">
        <f t="shared" si="110"/>
        <v>0</v>
      </c>
      <c r="AS91" s="95">
        <f t="shared" si="111"/>
        <v>0</v>
      </c>
      <c r="AT91" s="95">
        <f t="shared" si="112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91"/>
        <v>0</v>
      </c>
      <c r="I92" s="121">
        <f t="shared" si="92"/>
        <v>0</v>
      </c>
      <c r="J92" s="121">
        <f t="shared" si="93"/>
        <v>0</v>
      </c>
      <c r="K92" s="121">
        <f t="shared" si="94"/>
        <v>0</v>
      </c>
      <c r="L92" s="160">
        <f t="shared" si="95"/>
        <v>0</v>
      </c>
      <c r="M92" s="144" t="str">
        <f t="shared" si="96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",IF(Employee!P$173&gt;E$84,0,IF(C92="A",WNI!E149,IF(C92="B",WNI!F149,IF(C92="C",WNI!G149,IF(C92="J",WNI!H149," ")))))))</f>
        <v xml:space="preserve"> </v>
      </c>
      <c r="P92" s="123"/>
      <c r="Q92" s="123"/>
      <c r="R92" s="137" t="str">
        <f t="shared" si="97"/>
        <v xml:space="preserve"> </v>
      </c>
      <c r="S92" s="123"/>
      <c r="T92" s="124" t="str">
        <f>IF(M92=" "," ",IF(M92=0," ",WNI!I149))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8"/>
        <v>0</v>
      </c>
      <c r="Y92" s="60">
        <f t="shared" si="99"/>
        <v>0</v>
      </c>
      <c r="Z92" s="60">
        <f t="shared" si="100"/>
        <v>0</v>
      </c>
      <c r="AA92" s="60">
        <f t="shared" si="101"/>
        <v>0</v>
      </c>
      <c r="AC92" s="60">
        <f t="shared" si="102"/>
        <v>0</v>
      </c>
      <c r="AD92" s="99"/>
      <c r="AE92" s="114">
        <f>IF(E92=" ",0,IF(D92="BR",0,IF(D92="D",0,IF(D92="NT",V92,LOOKUP(D92,Free!A:A,Free!B:B)*E$84/52))))</f>
        <v>0</v>
      </c>
      <c r="AF92" s="95">
        <f t="shared" si="103"/>
        <v>0</v>
      </c>
      <c r="AG92" s="95">
        <f t="shared" si="104"/>
        <v>0</v>
      </c>
      <c r="AH92" s="95">
        <f>IF(D92="D",AF92*AH$7,IF(AF92&gt;LOOKUP(E$84,HR!A:A,HR!B:B),(AF92-LOOKUP(E$84,HR!A:A,HR!B:B))*AH$7,0))</f>
        <v>0</v>
      </c>
      <c r="AI92" s="95">
        <f t="shared" si="105"/>
        <v>0</v>
      </c>
      <c r="AJ92" s="95">
        <f>IF(E92=" ",0,IF(D92="BR",0,IF(D92="D",0,IF(D92="NT",M92,LOOKUP(D92,Free!A:A,Free!B:B)*1/52))))</f>
        <v>0</v>
      </c>
      <c r="AK92" s="95">
        <f t="shared" si="106"/>
        <v>0</v>
      </c>
      <c r="AL92" s="95">
        <f t="shared" si="107"/>
        <v>0</v>
      </c>
      <c r="AM92" s="95">
        <f>IF(D92="D",AK92*AM$7,IF(AK92&gt;LOOKUP(1,HR!A:A,HR!B:B),(AK92-LOOKUP(1,HR!A:A,HR!B:B))*AH$7,0))</f>
        <v>0</v>
      </c>
      <c r="AN92" s="95">
        <f t="shared" si="108"/>
        <v>0</v>
      </c>
      <c r="AO92" s="99"/>
      <c r="AP92" s="62"/>
      <c r="AQ92" s="95">
        <f t="shared" si="109"/>
        <v>0</v>
      </c>
      <c r="AR92" s="95">
        <f t="shared" si="110"/>
        <v>0</v>
      </c>
      <c r="AS92" s="95">
        <f t="shared" si="111"/>
        <v>0</v>
      </c>
      <c r="AT92" s="95">
        <f t="shared" si="112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91"/>
        <v>0</v>
      </c>
      <c r="I93" s="121">
        <f t="shared" si="92"/>
        <v>0</v>
      </c>
      <c r="J93" s="121">
        <f t="shared" si="93"/>
        <v>0</v>
      </c>
      <c r="K93" s="121">
        <f t="shared" si="94"/>
        <v>0</v>
      </c>
      <c r="L93" s="160">
        <f t="shared" si="95"/>
        <v>0</v>
      </c>
      <c r="M93" s="144" t="str">
        <f t="shared" si="96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",IF(Employee!P$199&gt;E$84,0,IF(C93="A",WNI!E150,IF(C93="B",WNI!F150,IF(C93="C",WNI!G150,IF(C93="J",WNI!H150," ")))))))</f>
        <v xml:space="preserve"> </v>
      </c>
      <c r="P93" s="123"/>
      <c r="Q93" s="123"/>
      <c r="R93" s="137" t="str">
        <f t="shared" si="97"/>
        <v xml:space="preserve"> </v>
      </c>
      <c r="S93" s="123"/>
      <c r="T93" s="124" t="str">
        <f>IF(M93=" "," ",IF(M93=0," ",WNI!I150))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8"/>
        <v>0</v>
      </c>
      <c r="Y93" s="60">
        <f t="shared" si="99"/>
        <v>0</v>
      </c>
      <c r="Z93" s="60">
        <f t="shared" si="100"/>
        <v>0</v>
      </c>
      <c r="AA93" s="60">
        <f t="shared" si="101"/>
        <v>0</v>
      </c>
      <c r="AC93" s="60">
        <f t="shared" si="102"/>
        <v>0</v>
      </c>
      <c r="AD93" s="99"/>
      <c r="AE93" s="114">
        <f>IF(E93=" ",0,IF(D93="BR",0,IF(D93="D",0,IF(D93="NT",V93,LOOKUP(D93,Free!A:A,Free!B:B)*E$84/52))))</f>
        <v>0</v>
      </c>
      <c r="AF93" s="95">
        <f t="shared" si="103"/>
        <v>0</v>
      </c>
      <c r="AG93" s="95">
        <f t="shared" si="104"/>
        <v>0</v>
      </c>
      <c r="AH93" s="95">
        <f>IF(D93="D",AF93*AH$7,IF(AF93&gt;LOOKUP(E$84,HR!A:A,HR!B:B),(AF93-LOOKUP(E$84,HR!A:A,HR!B:B))*AH$7,0))</f>
        <v>0</v>
      </c>
      <c r="AI93" s="95">
        <f t="shared" si="105"/>
        <v>0</v>
      </c>
      <c r="AJ93" s="95">
        <f>IF(E93=" ",0,IF(D93="BR",0,IF(D93="D",0,IF(D93="NT",M93,LOOKUP(D93,Free!A:A,Free!B:B)*1/52))))</f>
        <v>0</v>
      </c>
      <c r="AK93" s="95">
        <f t="shared" si="106"/>
        <v>0</v>
      </c>
      <c r="AL93" s="95">
        <f t="shared" si="107"/>
        <v>0</v>
      </c>
      <c r="AM93" s="95">
        <f>IF(D93="D",AK93*AM$7,IF(AK93&gt;LOOKUP(1,HR!A:A,HR!B:B),(AK93-LOOKUP(1,HR!A:A,HR!B:B))*AH$7,0))</f>
        <v>0</v>
      </c>
      <c r="AN93" s="95">
        <f t="shared" si="108"/>
        <v>0</v>
      </c>
      <c r="AO93" s="99"/>
      <c r="AP93" s="62"/>
      <c r="AQ93" s="95">
        <f t="shared" si="109"/>
        <v>0</v>
      </c>
      <c r="AR93" s="95">
        <f t="shared" si="110"/>
        <v>0</v>
      </c>
      <c r="AS93" s="95">
        <f t="shared" si="111"/>
        <v>0</v>
      </c>
      <c r="AT93" s="95">
        <f t="shared" si="112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91"/>
        <v>0</v>
      </c>
      <c r="I94" s="121">
        <f t="shared" si="92"/>
        <v>0</v>
      </c>
      <c r="J94" s="121">
        <f t="shared" si="93"/>
        <v>0</v>
      </c>
      <c r="K94" s="121">
        <f t="shared" si="94"/>
        <v>0</v>
      </c>
      <c r="L94" s="160">
        <f t="shared" si="95"/>
        <v>0</v>
      </c>
      <c r="M94" s="144" t="str">
        <f t="shared" si="96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",IF(Employee!P$225&gt;E$84,0,IF(C94="A",WNI!E151,IF(C94="B",WNI!F151,IF(C94="C",WNI!G151,IF(C94="J",WNI!H151," ")))))))</f>
        <v xml:space="preserve"> </v>
      </c>
      <c r="P94" s="123"/>
      <c r="Q94" s="123"/>
      <c r="R94" s="137" t="str">
        <f t="shared" si="97"/>
        <v xml:space="preserve"> </v>
      </c>
      <c r="S94" s="123"/>
      <c r="T94" s="124" t="str">
        <f>IF(M94=" "," ",IF(M94=0," ",WNI!I151))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8"/>
        <v>0</v>
      </c>
      <c r="Y94" s="60">
        <f t="shared" si="99"/>
        <v>0</v>
      </c>
      <c r="Z94" s="60">
        <f t="shared" si="100"/>
        <v>0</v>
      </c>
      <c r="AA94" s="60">
        <f t="shared" si="101"/>
        <v>0</v>
      </c>
      <c r="AC94" s="60">
        <f t="shared" si="102"/>
        <v>0</v>
      </c>
      <c r="AD94" s="99"/>
      <c r="AE94" s="114">
        <f>IF(E94=" ",0,IF(D94="BR",0,IF(D94="D",0,IF(D94="NT",V94,LOOKUP(D94,Free!A:A,Free!B:B)*E$84/52))))</f>
        <v>0</v>
      </c>
      <c r="AF94" s="95">
        <f t="shared" si="103"/>
        <v>0</v>
      </c>
      <c r="AG94" s="95">
        <f t="shared" si="104"/>
        <v>0</v>
      </c>
      <c r="AH94" s="95">
        <f>IF(D94="D",AF94*AH$7,IF(AF94&gt;LOOKUP(E$84,HR!A:A,HR!B:B),(AF94-LOOKUP(E$84,HR!A:A,HR!B:B))*AH$7,0))</f>
        <v>0</v>
      </c>
      <c r="AI94" s="95">
        <f t="shared" si="105"/>
        <v>0</v>
      </c>
      <c r="AJ94" s="95">
        <f>IF(E94=" ",0,IF(D94="BR",0,IF(D94="D",0,IF(D94="NT",M94,LOOKUP(D94,Free!A:A,Free!B:B)*1/52))))</f>
        <v>0</v>
      </c>
      <c r="AK94" s="95">
        <f t="shared" si="106"/>
        <v>0</v>
      </c>
      <c r="AL94" s="95">
        <f t="shared" si="107"/>
        <v>0</v>
      </c>
      <c r="AM94" s="95">
        <f>IF(D94="D",AK94*AM$7,IF(AK94&gt;LOOKUP(1,HR!A:A,HR!B:B),(AK94-LOOKUP(1,HR!A:A,HR!B:B))*AH$7,0))</f>
        <v>0</v>
      </c>
      <c r="AN94" s="95">
        <f t="shared" si="108"/>
        <v>0</v>
      </c>
      <c r="AO94" s="99"/>
      <c r="AP94" s="62"/>
      <c r="AQ94" s="95">
        <f t="shared" si="109"/>
        <v>0</v>
      </c>
      <c r="AR94" s="95">
        <f t="shared" si="110"/>
        <v>0</v>
      </c>
      <c r="AS94" s="95">
        <f t="shared" si="111"/>
        <v>0</v>
      </c>
      <c r="AT94" s="95">
        <f t="shared" si="112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91"/>
        <v>0</v>
      </c>
      <c r="I95" s="121">
        <f t="shared" si="92"/>
        <v>0</v>
      </c>
      <c r="J95" s="121">
        <f t="shared" si="93"/>
        <v>0</v>
      </c>
      <c r="K95" s="121">
        <f t="shared" si="94"/>
        <v>0</v>
      </c>
      <c r="L95" s="160">
        <f t="shared" si="95"/>
        <v>0</v>
      </c>
      <c r="M95" s="144" t="str">
        <f t="shared" si="96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",IF(Employee!P$251&gt;E$84,0,IF(C95="A",WNI!E152,IF(C95="B",WNI!F152,IF(C95="C",WNI!G152,IF(C95="J",WNI!H152," ")))))))</f>
        <v xml:space="preserve"> </v>
      </c>
      <c r="P95" s="123"/>
      <c r="Q95" s="123"/>
      <c r="R95" s="137" t="str">
        <f t="shared" si="97"/>
        <v xml:space="preserve"> </v>
      </c>
      <c r="S95" s="123"/>
      <c r="T95" s="124" t="str">
        <f>IF(M95=" "," ",IF(M95=0," ",WNI!I152))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8"/>
        <v>0</v>
      </c>
      <c r="Y95" s="60">
        <f t="shared" si="99"/>
        <v>0</v>
      </c>
      <c r="Z95" s="60">
        <f t="shared" si="100"/>
        <v>0</v>
      </c>
      <c r="AA95" s="60">
        <f t="shared" si="101"/>
        <v>0</v>
      </c>
      <c r="AC95" s="60">
        <f t="shared" si="102"/>
        <v>0</v>
      </c>
      <c r="AD95" s="99"/>
      <c r="AE95" s="114">
        <f>IF(E95=" ",0,IF(D95="BR",0,IF(D95="D",0,IF(D95="NT",V95,LOOKUP(D95,Free!A:A,Free!B:B)*E$84/52))))</f>
        <v>0</v>
      </c>
      <c r="AF95" s="95">
        <f t="shared" si="103"/>
        <v>0</v>
      </c>
      <c r="AG95" s="95">
        <f t="shared" si="104"/>
        <v>0</v>
      </c>
      <c r="AH95" s="95">
        <f>IF(D95="D",AF95*AH$7,IF(AF95&gt;LOOKUP(E$84,HR!A:A,HR!B:B),(AF95-LOOKUP(E$84,HR!A:A,HR!B:B))*AH$7,0))</f>
        <v>0</v>
      </c>
      <c r="AI95" s="95">
        <f t="shared" si="105"/>
        <v>0</v>
      </c>
      <c r="AJ95" s="95">
        <f>IF(E95=" ",0,IF(D95="BR",0,IF(D95="D",0,IF(D95="NT",M95,LOOKUP(D95,Free!A:A,Free!B:B)*1/52))))</f>
        <v>0</v>
      </c>
      <c r="AK95" s="95">
        <f t="shared" si="106"/>
        <v>0</v>
      </c>
      <c r="AL95" s="95">
        <f t="shared" si="107"/>
        <v>0</v>
      </c>
      <c r="AM95" s="95">
        <f>IF(D95="D",AK95*AM$7,IF(AK95&gt;LOOKUP(1,HR!A:A,HR!B:B),(AK95-LOOKUP(1,HR!A:A,HR!B:B))*AH$7,0))</f>
        <v>0</v>
      </c>
      <c r="AN95" s="95">
        <f t="shared" si="108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13">IF(T$84="Y",H71,0)</f>
        <v>0</v>
      </c>
      <c r="I96" s="121">
        <f t="shared" ref="I96:I105" si="114">IF(T$84="Y",I71,0)</f>
        <v>0</v>
      </c>
      <c r="J96" s="121">
        <f t="shared" ref="J96:J105" si="115">IF(T$84="Y",J71,0)</f>
        <v>0</v>
      </c>
      <c r="K96" s="121">
        <f t="shared" ref="K96:K105" si="116">IF(T$84="Y",K71,I96*J96)</f>
        <v>0</v>
      </c>
      <c r="L96" s="160">
        <f t="shared" ref="L96:L105" si="117">IF(T$84="Y",L71,0)</f>
        <v>0</v>
      </c>
      <c r="M96" s="144" t="str">
        <f t="shared" ref="M96:M105" si="118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",IF(Employee!P$277&gt;E$84,0,IF(C96="A",WNI!E153,IF(C96="B",WNI!F153,IF(C96="C",WNI!G153,IF(C96="J",WNI!H153," ")))))))</f>
        <v xml:space="preserve"> </v>
      </c>
      <c r="P96" s="123"/>
      <c r="Q96" s="123"/>
      <c r="R96" s="137" t="str">
        <f t="shared" si="97"/>
        <v xml:space="preserve"> </v>
      </c>
      <c r="S96" s="123"/>
      <c r="T96" s="124" t="str">
        <f>IF(M96=" "," ",IF(M96=0," ",WNI!I153))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8"/>
        <v>0</v>
      </c>
      <c r="Y96" s="60">
        <f t="shared" si="99"/>
        <v>0</v>
      </c>
      <c r="Z96" s="60">
        <f t="shared" si="100"/>
        <v>0</v>
      </c>
      <c r="AA96" s="60">
        <f t="shared" si="101"/>
        <v>0</v>
      </c>
      <c r="AC96" s="60">
        <f t="shared" si="102"/>
        <v>0</v>
      </c>
      <c r="AD96" s="99"/>
      <c r="AE96" s="114">
        <f>IF(E96=" ",0,IF(D96="BR",0,IF(D96="D",0,IF(D96="NT",V96,LOOKUP(D96,Free!A:A,Free!B:B)*E$84/52))))</f>
        <v>0</v>
      </c>
      <c r="AF96" s="95">
        <f t="shared" si="103"/>
        <v>0</v>
      </c>
      <c r="AG96" s="95">
        <f t="shared" si="104"/>
        <v>0</v>
      </c>
      <c r="AH96" s="95">
        <f>IF(D96="D",AF96*AH$7,IF(AF96&gt;LOOKUP(E$84,HR!A:A,HR!B:B),(AF96-LOOKUP(E$84,HR!A:A,HR!B:B))*AH$7,0))</f>
        <v>0</v>
      </c>
      <c r="AI96" s="95">
        <f t="shared" si="105"/>
        <v>0</v>
      </c>
      <c r="AJ96" s="95">
        <f>IF(E96=" ",0,IF(D96="BR",0,IF(D96="D",0,IF(D96="NT",M96,LOOKUP(D96,Free!A:A,Free!B:B)*1/52))))</f>
        <v>0</v>
      </c>
      <c r="AK96" s="95">
        <f t="shared" si="106"/>
        <v>0</v>
      </c>
      <c r="AL96" s="95">
        <f t="shared" si="107"/>
        <v>0</v>
      </c>
      <c r="AM96" s="95">
        <f>IF(D96="D",AK96*AM$7,IF(AK96&gt;LOOKUP(1,HR!A:A,HR!B:B),(AK96-LOOKUP(1,HR!A:A,HR!B:B))*AH$7,0))</f>
        <v>0</v>
      </c>
      <c r="AN96" s="95">
        <f t="shared" si="108"/>
        <v>0</v>
      </c>
      <c r="AO96" s="99"/>
      <c r="AP96" s="62"/>
      <c r="AQ96" s="95">
        <f t="shared" ref="AQ96:AQ105" si="119">IF(G96="SSP",H96,0)</f>
        <v>0</v>
      </c>
      <c r="AR96" s="95">
        <f t="shared" ref="AR96:AR105" si="120">IF(G96="SMP",H96,0)</f>
        <v>0</v>
      </c>
      <c r="AS96" s="95">
        <f t="shared" ref="AS96:AS105" si="121">IF(G96="SPP",H96,0)</f>
        <v>0</v>
      </c>
      <c r="AT96" s="95">
        <f t="shared" ref="AT96:AT105" si="122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13"/>
        <v>0</v>
      </c>
      <c r="I97" s="121">
        <f t="shared" si="114"/>
        <v>0</v>
      </c>
      <c r="J97" s="121">
        <f t="shared" si="115"/>
        <v>0</v>
      </c>
      <c r="K97" s="121">
        <f t="shared" si="116"/>
        <v>0</v>
      </c>
      <c r="L97" s="160">
        <f t="shared" si="117"/>
        <v>0</v>
      </c>
      <c r="M97" s="144" t="str">
        <f t="shared" si="118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",IF(Employee!P$303&gt;E$84,0,IF(C97="A",WNI!E154,IF(C97="B",WNI!F154,IF(C97="C",WNI!G154,IF(C97="J",WNI!H154," ")))))))</f>
        <v xml:space="preserve"> </v>
      </c>
      <c r="P97" s="123"/>
      <c r="Q97" s="123"/>
      <c r="R97" s="137" t="str">
        <f t="shared" si="97"/>
        <v xml:space="preserve"> </v>
      </c>
      <c r="S97" s="123"/>
      <c r="T97" s="124" t="str">
        <f>IF(M97=" "," ",IF(M97=0," ",WNI!I154))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8"/>
        <v>0</v>
      </c>
      <c r="Y97" s="60">
        <f t="shared" si="99"/>
        <v>0</v>
      </c>
      <c r="Z97" s="60">
        <f t="shared" si="100"/>
        <v>0</v>
      </c>
      <c r="AA97" s="60">
        <f t="shared" si="101"/>
        <v>0</v>
      </c>
      <c r="AC97" s="60">
        <f t="shared" si="102"/>
        <v>0</v>
      </c>
      <c r="AD97" s="99"/>
      <c r="AE97" s="114">
        <f>IF(E97=" ",0,IF(D97="BR",0,IF(D97="D",0,IF(D97="NT",V97,LOOKUP(D97,Free!A:A,Free!B:B)*E$84/52))))</f>
        <v>0</v>
      </c>
      <c r="AF97" s="95">
        <f t="shared" si="103"/>
        <v>0</v>
      </c>
      <c r="AG97" s="95">
        <f t="shared" si="104"/>
        <v>0</v>
      </c>
      <c r="AH97" s="95">
        <f>IF(D97="D",AF97*AH$7,IF(AF97&gt;LOOKUP(E$84,HR!A:A,HR!B:B),(AF97-LOOKUP(E$84,HR!A:A,HR!B:B))*AH$7,0))</f>
        <v>0</v>
      </c>
      <c r="AI97" s="95">
        <f t="shared" si="105"/>
        <v>0</v>
      </c>
      <c r="AJ97" s="95">
        <f>IF(E97=" ",0,IF(D97="BR",0,IF(D97="D",0,IF(D97="NT",M97,LOOKUP(D97,Free!A:A,Free!B:B)*1/52))))</f>
        <v>0</v>
      </c>
      <c r="AK97" s="95">
        <f t="shared" si="106"/>
        <v>0</v>
      </c>
      <c r="AL97" s="95">
        <f t="shared" si="107"/>
        <v>0</v>
      </c>
      <c r="AM97" s="95">
        <f>IF(D97="D",AK97*AM$7,IF(AK97&gt;LOOKUP(1,HR!A:A,HR!B:B),(AK97-LOOKUP(1,HR!A:A,HR!B:B))*AH$7,0))</f>
        <v>0</v>
      </c>
      <c r="AN97" s="95">
        <f t="shared" si="108"/>
        <v>0</v>
      </c>
      <c r="AO97" s="99"/>
      <c r="AP97" s="62"/>
      <c r="AQ97" s="95">
        <f t="shared" si="119"/>
        <v>0</v>
      </c>
      <c r="AR97" s="95">
        <f t="shared" si="120"/>
        <v>0</v>
      </c>
      <c r="AS97" s="95">
        <f t="shared" si="121"/>
        <v>0</v>
      </c>
      <c r="AT97" s="95">
        <f t="shared" si="122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13"/>
        <v>0</v>
      </c>
      <c r="I98" s="121">
        <f t="shared" si="114"/>
        <v>0</v>
      </c>
      <c r="J98" s="121">
        <f t="shared" si="115"/>
        <v>0</v>
      </c>
      <c r="K98" s="121">
        <f t="shared" si="116"/>
        <v>0</v>
      </c>
      <c r="L98" s="160">
        <f t="shared" si="117"/>
        <v>0</v>
      </c>
      <c r="M98" s="144" t="str">
        <f t="shared" si="118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",IF(Employee!P$329&gt;E$84,0,IF(C98="A",WNI!E155,IF(C98="B",WNI!F155,IF(C98="C",WNI!G155,IF(C98="J",WNI!H155," ")))))))</f>
        <v xml:space="preserve"> </v>
      </c>
      <c r="P98" s="123"/>
      <c r="Q98" s="123"/>
      <c r="R98" s="137" t="str">
        <f t="shared" si="97"/>
        <v xml:space="preserve"> </v>
      </c>
      <c r="S98" s="123"/>
      <c r="T98" s="124" t="str">
        <f>IF(M98=" "," ",IF(M98=0," ",WNI!I155))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8"/>
        <v>0</v>
      </c>
      <c r="Y98" s="60">
        <f t="shared" si="99"/>
        <v>0</v>
      </c>
      <c r="Z98" s="60">
        <f t="shared" si="100"/>
        <v>0</v>
      </c>
      <c r="AA98" s="60">
        <f t="shared" si="101"/>
        <v>0</v>
      </c>
      <c r="AC98" s="60">
        <f t="shared" si="102"/>
        <v>0</v>
      </c>
      <c r="AD98" s="99"/>
      <c r="AE98" s="114">
        <f>IF(E98=" ",0,IF(D98="BR",0,IF(D98="D",0,IF(D98="NT",V98,LOOKUP(D98,Free!A:A,Free!B:B)*E$84/52))))</f>
        <v>0</v>
      </c>
      <c r="AF98" s="95">
        <f t="shared" si="103"/>
        <v>0</v>
      </c>
      <c r="AG98" s="95">
        <f t="shared" si="104"/>
        <v>0</v>
      </c>
      <c r="AH98" s="95">
        <f>IF(D98="D",AF98*AH$7,IF(AF98&gt;LOOKUP(E$84,HR!A:A,HR!B:B),(AF98-LOOKUP(E$84,HR!A:A,HR!B:B))*AH$7,0))</f>
        <v>0</v>
      </c>
      <c r="AI98" s="95">
        <f t="shared" si="105"/>
        <v>0</v>
      </c>
      <c r="AJ98" s="95">
        <f>IF(E98=" ",0,IF(D98="BR",0,IF(D98="D",0,IF(D98="NT",M98,LOOKUP(D98,Free!A:A,Free!B:B)*1/52))))</f>
        <v>0</v>
      </c>
      <c r="AK98" s="95">
        <f t="shared" si="106"/>
        <v>0</v>
      </c>
      <c r="AL98" s="95">
        <f t="shared" si="107"/>
        <v>0</v>
      </c>
      <c r="AM98" s="95">
        <f>IF(D98="D",AK98*AM$7,IF(AK98&gt;LOOKUP(1,HR!A:A,HR!B:B),(AK98-LOOKUP(1,HR!A:A,HR!B:B))*AH$7,0))</f>
        <v>0</v>
      </c>
      <c r="AN98" s="95">
        <f t="shared" si="108"/>
        <v>0</v>
      </c>
      <c r="AO98" s="99"/>
      <c r="AP98" s="62"/>
      <c r="AQ98" s="95">
        <f t="shared" si="119"/>
        <v>0</v>
      </c>
      <c r="AR98" s="95">
        <f t="shared" si="120"/>
        <v>0</v>
      </c>
      <c r="AS98" s="95">
        <f t="shared" si="121"/>
        <v>0</v>
      </c>
      <c r="AT98" s="95">
        <f t="shared" si="122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13"/>
        <v>0</v>
      </c>
      <c r="I99" s="121">
        <f t="shared" si="114"/>
        <v>0</v>
      </c>
      <c r="J99" s="121">
        <f t="shared" si="115"/>
        <v>0</v>
      </c>
      <c r="K99" s="121">
        <f t="shared" si="116"/>
        <v>0</v>
      </c>
      <c r="L99" s="160">
        <f t="shared" si="117"/>
        <v>0</v>
      </c>
      <c r="M99" s="144" t="str">
        <f t="shared" si="118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",IF(Employee!P$355&gt;E$84,0,IF(C99="A",WNI!E156,IF(C99="B",WNI!F156,IF(C99="C",WNI!G156,IF(C99="J",WNI!H156," ")))))))</f>
        <v xml:space="preserve"> </v>
      </c>
      <c r="P99" s="123"/>
      <c r="Q99" s="123"/>
      <c r="R99" s="137" t="str">
        <f t="shared" si="97"/>
        <v xml:space="preserve"> </v>
      </c>
      <c r="S99" s="123"/>
      <c r="T99" s="124" t="str">
        <f>IF(M99=" "," ",IF(M99=0," ",WNI!I156))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8"/>
        <v>0</v>
      </c>
      <c r="Y99" s="60">
        <f t="shared" si="99"/>
        <v>0</v>
      </c>
      <c r="Z99" s="60">
        <f t="shared" si="100"/>
        <v>0</v>
      </c>
      <c r="AA99" s="60">
        <f t="shared" si="101"/>
        <v>0</v>
      </c>
      <c r="AC99" s="60">
        <f t="shared" si="102"/>
        <v>0</v>
      </c>
      <c r="AD99" s="99"/>
      <c r="AE99" s="114">
        <f>IF(E99=" ",0,IF(D99="BR",0,IF(D99="D",0,IF(D99="NT",V99,LOOKUP(D99,Free!A:A,Free!B:B)*E$84/52))))</f>
        <v>0</v>
      </c>
      <c r="AF99" s="95">
        <f t="shared" si="103"/>
        <v>0</v>
      </c>
      <c r="AG99" s="95">
        <f t="shared" si="104"/>
        <v>0</v>
      </c>
      <c r="AH99" s="95">
        <f>IF(D99="D",AF99*AH$7,IF(AF99&gt;LOOKUP(E$84,HR!A:A,HR!B:B),(AF99-LOOKUP(E$84,HR!A:A,HR!B:B))*AH$7,0))</f>
        <v>0</v>
      </c>
      <c r="AI99" s="95">
        <f t="shared" si="105"/>
        <v>0</v>
      </c>
      <c r="AJ99" s="95">
        <f>IF(E99=" ",0,IF(D99="BR",0,IF(D99="D",0,IF(D99="NT",M99,LOOKUP(D99,Free!A:A,Free!B:B)*1/52))))</f>
        <v>0</v>
      </c>
      <c r="AK99" s="95">
        <f t="shared" si="106"/>
        <v>0</v>
      </c>
      <c r="AL99" s="95">
        <f t="shared" si="107"/>
        <v>0</v>
      </c>
      <c r="AM99" s="95">
        <f>IF(D99="D",AK99*AM$7,IF(AK99&gt;LOOKUP(1,HR!A:A,HR!B:B),(AK99-LOOKUP(1,HR!A:A,HR!B:B))*AH$7,0))</f>
        <v>0</v>
      </c>
      <c r="AN99" s="95">
        <f t="shared" si="108"/>
        <v>0</v>
      </c>
      <c r="AO99" s="99"/>
      <c r="AP99" s="62"/>
      <c r="AQ99" s="95">
        <f t="shared" si="119"/>
        <v>0</v>
      </c>
      <c r="AR99" s="95">
        <f t="shared" si="120"/>
        <v>0</v>
      </c>
      <c r="AS99" s="95">
        <f t="shared" si="121"/>
        <v>0</v>
      </c>
      <c r="AT99" s="95">
        <f t="shared" si="122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13"/>
        <v>0</v>
      </c>
      <c r="I100" s="121">
        <f t="shared" si="114"/>
        <v>0</v>
      </c>
      <c r="J100" s="121">
        <f t="shared" si="115"/>
        <v>0</v>
      </c>
      <c r="K100" s="121">
        <f t="shared" si="116"/>
        <v>0</v>
      </c>
      <c r="L100" s="160">
        <f t="shared" si="117"/>
        <v>0</v>
      </c>
      <c r="M100" s="144" t="str">
        <f t="shared" si="118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",IF(Employee!P$381&gt;E$84,0,IF(C100="A",WNI!E157,IF(C100="B",WNI!F157,IF(C100="C",WNI!G157,IF(C100="J",WNI!H157," ")))))))</f>
        <v xml:space="preserve"> </v>
      </c>
      <c r="P100" s="123"/>
      <c r="Q100" s="123"/>
      <c r="R100" s="137" t="str">
        <f t="shared" si="97"/>
        <v xml:space="preserve"> </v>
      </c>
      <c r="S100" s="123"/>
      <c r="T100" s="124" t="str">
        <f>IF(M100=" "," ",IF(M100=0," ",WNI!I157))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8"/>
        <v>0</v>
      </c>
      <c r="Y100" s="60">
        <f t="shared" si="99"/>
        <v>0</v>
      </c>
      <c r="Z100" s="60">
        <f t="shared" si="100"/>
        <v>0</v>
      </c>
      <c r="AA100" s="60">
        <f t="shared" si="101"/>
        <v>0</v>
      </c>
      <c r="AC100" s="60">
        <f t="shared" si="102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103"/>
        <v>0</v>
      </c>
      <c r="AG100" s="95">
        <f t="shared" si="104"/>
        <v>0</v>
      </c>
      <c r="AH100" s="95">
        <f>IF(D100="D",AF100*AH$7,IF(AF100&gt;LOOKUP(E$84,HR!A:A,HR!B:B),(AF100-LOOKUP(E$84,HR!A:A,HR!B:B))*AH$7,0))</f>
        <v>0</v>
      </c>
      <c r="AI100" s="95">
        <f t="shared" si="105"/>
        <v>0</v>
      </c>
      <c r="AJ100" s="95">
        <f>IF(E100=" ",0,IF(D100="BR",0,IF(D100="D",0,IF(D100="NT",M100,LOOKUP(D100,Free!A:A,Free!B:B)*1/52))))</f>
        <v>0</v>
      </c>
      <c r="AK100" s="95">
        <f t="shared" si="106"/>
        <v>0</v>
      </c>
      <c r="AL100" s="95">
        <f t="shared" si="107"/>
        <v>0</v>
      </c>
      <c r="AM100" s="95">
        <f>IF(D100="D",AK100*AM$7,IF(AK100&gt;LOOKUP(1,HR!A:A,HR!B:B),(AK100-LOOKUP(1,HR!A:A,HR!B:B))*AH$7,0))</f>
        <v>0</v>
      </c>
      <c r="AN100" s="95">
        <f t="shared" si="108"/>
        <v>0</v>
      </c>
      <c r="AO100" s="99"/>
      <c r="AP100" s="62"/>
      <c r="AQ100" s="95">
        <f t="shared" si="119"/>
        <v>0</v>
      </c>
      <c r="AR100" s="95">
        <f t="shared" si="120"/>
        <v>0</v>
      </c>
      <c r="AS100" s="95">
        <f t="shared" si="121"/>
        <v>0</v>
      </c>
      <c r="AT100" s="95">
        <f t="shared" si="122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13"/>
        <v>0</v>
      </c>
      <c r="I101" s="121">
        <f t="shared" si="114"/>
        <v>0</v>
      </c>
      <c r="J101" s="121">
        <f t="shared" si="115"/>
        <v>0</v>
      </c>
      <c r="K101" s="121">
        <f t="shared" si="116"/>
        <v>0</v>
      </c>
      <c r="L101" s="160">
        <f t="shared" si="117"/>
        <v>0</v>
      </c>
      <c r="M101" s="144" t="str">
        <f t="shared" si="118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",IF(Employee!P$407&gt;E$84,0,IF(C101="A",WNI!E158,IF(C101="B",WNI!F158,IF(C101="C",WNI!G158,IF(C101="J",WNI!H158," ")))))))</f>
        <v xml:space="preserve"> </v>
      </c>
      <c r="P101" s="123"/>
      <c r="Q101" s="123"/>
      <c r="R101" s="137" t="str">
        <f t="shared" si="97"/>
        <v xml:space="preserve"> </v>
      </c>
      <c r="S101" s="123"/>
      <c r="T101" s="124" t="str">
        <f>IF(M101=" "," ",IF(M101=0," ",WNI!I158))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8"/>
        <v>0</v>
      </c>
      <c r="Y101" s="60">
        <f t="shared" si="99"/>
        <v>0</v>
      </c>
      <c r="Z101" s="60">
        <f t="shared" si="100"/>
        <v>0</v>
      </c>
      <c r="AA101" s="60">
        <f t="shared" si="101"/>
        <v>0</v>
      </c>
      <c r="AC101" s="60">
        <f t="shared" si="102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103"/>
        <v>0</v>
      </c>
      <c r="AG101" s="95">
        <f t="shared" si="104"/>
        <v>0</v>
      </c>
      <c r="AH101" s="95">
        <f>IF(D101="D",AF101*AH$7,IF(AF101&gt;LOOKUP(E$84,HR!A:A,HR!B:B),(AF101-LOOKUP(E$84,HR!A:A,HR!B:B))*AH$7,0))</f>
        <v>0</v>
      </c>
      <c r="AI101" s="95">
        <f t="shared" si="105"/>
        <v>0</v>
      </c>
      <c r="AJ101" s="95">
        <f>IF(E101=" ",0,IF(D101="BR",0,IF(D101="D",0,IF(D101="NT",M101,LOOKUP(D101,Free!A:A,Free!B:B)*1/52))))</f>
        <v>0</v>
      </c>
      <c r="AK101" s="95">
        <f t="shared" si="106"/>
        <v>0</v>
      </c>
      <c r="AL101" s="95">
        <f t="shared" si="107"/>
        <v>0</v>
      </c>
      <c r="AM101" s="95">
        <f>IF(D101="D",AK101*AM$7,IF(AK101&gt;LOOKUP(1,HR!A:A,HR!B:B),(AK101-LOOKUP(1,HR!A:A,HR!B:B))*AH$7,0))</f>
        <v>0</v>
      </c>
      <c r="AN101" s="95">
        <f t="shared" si="108"/>
        <v>0</v>
      </c>
      <c r="AO101" s="99"/>
      <c r="AP101" s="62"/>
      <c r="AQ101" s="95">
        <f t="shared" si="119"/>
        <v>0</v>
      </c>
      <c r="AR101" s="95">
        <f t="shared" si="120"/>
        <v>0</v>
      </c>
      <c r="AS101" s="95">
        <f t="shared" si="121"/>
        <v>0</v>
      </c>
      <c r="AT101" s="95">
        <f t="shared" si="122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13"/>
        <v>0</v>
      </c>
      <c r="I102" s="121">
        <f t="shared" si="114"/>
        <v>0</v>
      </c>
      <c r="J102" s="121">
        <f t="shared" si="115"/>
        <v>0</v>
      </c>
      <c r="K102" s="121">
        <f t="shared" si="116"/>
        <v>0</v>
      </c>
      <c r="L102" s="160">
        <f t="shared" si="117"/>
        <v>0</v>
      </c>
      <c r="M102" s="144" t="str">
        <f t="shared" si="118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",IF(Employee!P$433&gt;E$84,0,IF(C102="A",WNI!E159,IF(C102="B",WNI!F159,IF(C102="C",WNI!G159,IF(C102="J",WNI!H159," ")))))))</f>
        <v xml:space="preserve"> </v>
      </c>
      <c r="P102" s="123"/>
      <c r="Q102" s="123"/>
      <c r="R102" s="137" t="str">
        <f t="shared" si="97"/>
        <v xml:space="preserve"> </v>
      </c>
      <c r="S102" s="123"/>
      <c r="T102" s="124" t="str">
        <f>IF(M102=" "," ",IF(M102=0," ",WNI!I159))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8"/>
        <v>0</v>
      </c>
      <c r="Y102" s="60">
        <f t="shared" si="99"/>
        <v>0</v>
      </c>
      <c r="Z102" s="60">
        <f t="shared" si="100"/>
        <v>0</v>
      </c>
      <c r="AA102" s="60">
        <f t="shared" si="101"/>
        <v>0</v>
      </c>
      <c r="AC102" s="60">
        <f t="shared" si="102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103"/>
        <v>0</v>
      </c>
      <c r="AG102" s="95">
        <f t="shared" si="104"/>
        <v>0</v>
      </c>
      <c r="AH102" s="95">
        <f>IF(D102="D",AF102*AH$7,IF(AF102&gt;LOOKUP(E$84,HR!A:A,HR!B:B),(AF102-LOOKUP(E$84,HR!A:A,HR!B:B))*AH$7,0))</f>
        <v>0</v>
      </c>
      <c r="AI102" s="95">
        <f t="shared" si="105"/>
        <v>0</v>
      </c>
      <c r="AJ102" s="95">
        <f>IF(E102=" ",0,IF(D102="BR",0,IF(D102="D",0,IF(D102="NT",M102,LOOKUP(D102,Free!A:A,Free!B:B)*1/52))))</f>
        <v>0</v>
      </c>
      <c r="AK102" s="95">
        <f t="shared" si="106"/>
        <v>0</v>
      </c>
      <c r="AL102" s="95">
        <f t="shared" si="107"/>
        <v>0</v>
      </c>
      <c r="AM102" s="95">
        <f>IF(D102="D",AK102*AM$7,IF(AK102&gt;LOOKUP(1,HR!A:A,HR!B:B),(AK102-LOOKUP(1,HR!A:A,HR!B:B))*AH$7,0))</f>
        <v>0</v>
      </c>
      <c r="AN102" s="95">
        <f t="shared" si="108"/>
        <v>0</v>
      </c>
      <c r="AO102" s="99"/>
      <c r="AP102" s="62"/>
      <c r="AQ102" s="95">
        <f t="shared" si="119"/>
        <v>0</v>
      </c>
      <c r="AR102" s="95">
        <f t="shared" si="120"/>
        <v>0</v>
      </c>
      <c r="AS102" s="95">
        <f t="shared" si="121"/>
        <v>0</v>
      </c>
      <c r="AT102" s="95">
        <f t="shared" si="122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13"/>
        <v>0</v>
      </c>
      <c r="I103" s="121">
        <f t="shared" si="114"/>
        <v>0</v>
      </c>
      <c r="J103" s="121">
        <f t="shared" si="115"/>
        <v>0</v>
      </c>
      <c r="K103" s="121">
        <f t="shared" si="116"/>
        <v>0</v>
      </c>
      <c r="L103" s="160">
        <f t="shared" si="117"/>
        <v>0</v>
      </c>
      <c r="M103" s="144" t="str">
        <f t="shared" si="118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",IF(Employee!P$459&gt;E$84,0,IF(C103="A",WNI!E160,IF(C103="B",WNI!F160,IF(C103="C",WNI!G160,IF(C103="J",WNI!H160," ")))))))</f>
        <v xml:space="preserve"> </v>
      </c>
      <c r="P103" s="123"/>
      <c r="Q103" s="123"/>
      <c r="R103" s="137" t="str">
        <f t="shared" si="97"/>
        <v xml:space="preserve"> </v>
      </c>
      <c r="S103" s="123"/>
      <c r="T103" s="124" t="str">
        <f>IF(M103=" "," ",IF(M103=0," ",WNI!I160))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8"/>
        <v>0</v>
      </c>
      <c r="Y103" s="60">
        <f t="shared" si="99"/>
        <v>0</v>
      </c>
      <c r="Z103" s="60">
        <f t="shared" si="100"/>
        <v>0</v>
      </c>
      <c r="AA103" s="60">
        <f t="shared" si="101"/>
        <v>0</v>
      </c>
      <c r="AC103" s="60">
        <f t="shared" si="102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103"/>
        <v>0</v>
      </c>
      <c r="AG103" s="95">
        <f t="shared" si="104"/>
        <v>0</v>
      </c>
      <c r="AH103" s="95">
        <f>IF(D103="D",AF103*AH$7,IF(AF103&gt;LOOKUP(E$84,HR!A:A,HR!B:B),(AF103-LOOKUP(E$84,HR!A:A,HR!B:B))*AH$7,0))</f>
        <v>0</v>
      </c>
      <c r="AI103" s="95">
        <f t="shared" si="105"/>
        <v>0</v>
      </c>
      <c r="AJ103" s="95">
        <f>IF(E103=" ",0,IF(D103="BR",0,IF(D103="D",0,IF(D103="NT",M103,LOOKUP(D103,Free!A:A,Free!B:B)*1/52))))</f>
        <v>0</v>
      </c>
      <c r="AK103" s="95">
        <f t="shared" si="106"/>
        <v>0</v>
      </c>
      <c r="AL103" s="95">
        <f t="shared" si="107"/>
        <v>0</v>
      </c>
      <c r="AM103" s="95">
        <f>IF(D103="D",AK103*AM$7,IF(AK103&gt;LOOKUP(1,HR!A:A,HR!B:B),(AK103-LOOKUP(1,HR!A:A,HR!B:B))*AH$7,0))</f>
        <v>0</v>
      </c>
      <c r="AN103" s="95">
        <f t="shared" si="108"/>
        <v>0</v>
      </c>
      <c r="AO103" s="99"/>
      <c r="AP103" s="62"/>
      <c r="AQ103" s="95">
        <f t="shared" si="119"/>
        <v>0</v>
      </c>
      <c r="AR103" s="95">
        <f t="shared" si="120"/>
        <v>0</v>
      </c>
      <c r="AS103" s="95">
        <f t="shared" si="121"/>
        <v>0</v>
      </c>
      <c r="AT103" s="95">
        <f t="shared" si="122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13"/>
        <v>0</v>
      </c>
      <c r="I104" s="121">
        <f t="shared" si="114"/>
        <v>0</v>
      </c>
      <c r="J104" s="121">
        <f t="shared" si="115"/>
        <v>0</v>
      </c>
      <c r="K104" s="121">
        <f t="shared" si="116"/>
        <v>0</v>
      </c>
      <c r="L104" s="160">
        <f t="shared" si="117"/>
        <v>0</v>
      </c>
      <c r="M104" s="144" t="str">
        <f t="shared" si="118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",IF(Employee!P$485&gt;E$84,0,IF(C104="A",WNI!E161,IF(C104="B",WNI!F161,IF(C104="C",WNI!G161,IF(C104="J",WNI!H161," ")))))))</f>
        <v xml:space="preserve"> </v>
      </c>
      <c r="P104" s="123"/>
      <c r="Q104" s="123"/>
      <c r="R104" s="137" t="str">
        <f t="shared" si="97"/>
        <v xml:space="preserve"> </v>
      </c>
      <c r="S104" s="123"/>
      <c r="T104" s="124" t="str">
        <f>IF(M104=" "," ",IF(M104=0," ",WNI!I161))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8"/>
        <v>0</v>
      </c>
      <c r="Y104" s="60">
        <f t="shared" si="99"/>
        <v>0</v>
      </c>
      <c r="Z104" s="60">
        <f t="shared" si="100"/>
        <v>0</v>
      </c>
      <c r="AA104" s="60">
        <f t="shared" si="101"/>
        <v>0</v>
      </c>
      <c r="AC104" s="60">
        <f t="shared" si="102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103"/>
        <v>0</v>
      </c>
      <c r="AG104" s="95">
        <f t="shared" si="104"/>
        <v>0</v>
      </c>
      <c r="AH104" s="95">
        <f>IF(D104="D",AF104*AH$7,IF(AF104&gt;LOOKUP(E$84,HR!A:A,HR!B:B),(AF104-LOOKUP(E$84,HR!A:A,HR!B:B))*AH$7,0))</f>
        <v>0</v>
      </c>
      <c r="AI104" s="95">
        <f t="shared" si="105"/>
        <v>0</v>
      </c>
      <c r="AJ104" s="95">
        <f>IF(E104=" ",0,IF(D104="BR",0,IF(D104="D",0,IF(D104="NT",M104,LOOKUP(D104,Free!A:A,Free!B:B)*1/52))))</f>
        <v>0</v>
      </c>
      <c r="AK104" s="95">
        <f t="shared" si="106"/>
        <v>0</v>
      </c>
      <c r="AL104" s="95">
        <f t="shared" si="107"/>
        <v>0</v>
      </c>
      <c r="AM104" s="95">
        <f>IF(D104="D",AK104*AM$7,IF(AK104&gt;LOOKUP(1,HR!A:A,HR!B:B),(AK104-LOOKUP(1,HR!A:A,HR!B:B))*AH$7,0))</f>
        <v>0</v>
      </c>
      <c r="AN104" s="95">
        <f t="shared" si="108"/>
        <v>0</v>
      </c>
      <c r="AO104" s="99"/>
      <c r="AP104" s="62"/>
      <c r="AQ104" s="95">
        <f t="shared" si="119"/>
        <v>0</v>
      </c>
      <c r="AR104" s="95">
        <f t="shared" si="120"/>
        <v>0</v>
      </c>
      <c r="AS104" s="95">
        <f t="shared" si="121"/>
        <v>0</v>
      </c>
      <c r="AT104" s="95">
        <f t="shared" si="122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13"/>
        <v>0</v>
      </c>
      <c r="I105" s="147">
        <f t="shared" si="114"/>
        <v>0</v>
      </c>
      <c r="J105" s="147">
        <f t="shared" si="115"/>
        <v>0</v>
      </c>
      <c r="K105" s="147">
        <f t="shared" si="116"/>
        <v>0</v>
      </c>
      <c r="L105" s="161">
        <f t="shared" si="117"/>
        <v>0</v>
      </c>
      <c r="M105" s="145" t="str">
        <f t="shared" si="118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",IF(Employee!P$511&gt;E$84,0,IF(C105="A",WNI!E162,IF(C105="B",WNI!F162,IF(C105="C",WNI!G162,IF(C105="J",WNI!H162," ")))))))</f>
        <v xml:space="preserve"> </v>
      </c>
      <c r="P105" s="135"/>
      <c r="Q105" s="135"/>
      <c r="R105" s="137" t="str">
        <f t="shared" si="97"/>
        <v xml:space="preserve"> </v>
      </c>
      <c r="S105" s="123"/>
      <c r="T105" s="124" t="str">
        <f>IF(M105=" "," ",IF(M105=0," ",WNI!I162))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8"/>
        <v>0</v>
      </c>
      <c r="Y105" s="60">
        <f t="shared" si="99"/>
        <v>0</v>
      </c>
      <c r="Z105" s="60">
        <f t="shared" si="100"/>
        <v>0</v>
      </c>
      <c r="AA105" s="60">
        <f t="shared" si="101"/>
        <v>0</v>
      </c>
      <c r="AC105" s="60">
        <f t="shared" si="102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103"/>
        <v>0</v>
      </c>
      <c r="AG105" s="95">
        <f t="shared" si="104"/>
        <v>0</v>
      </c>
      <c r="AH105" s="95">
        <f>IF(D105="D",AF105*AH$7,IF(AF105&gt;LOOKUP(E$84,HR!A:A,HR!B:B),(AF105-LOOKUP(E$84,HR!A:A,HR!B:B))*AH$7,0))</f>
        <v>0</v>
      </c>
      <c r="AI105" s="95">
        <f t="shared" si="105"/>
        <v>0</v>
      </c>
      <c r="AJ105" s="95">
        <f>IF(E105=" ",0,IF(D105="BR",0,IF(D105="D",0,IF(D105="NT",M105,LOOKUP(D105,Free!A:A,Free!B:B)*1/52))))</f>
        <v>0</v>
      </c>
      <c r="AK105" s="95">
        <f t="shared" si="106"/>
        <v>0</v>
      </c>
      <c r="AL105" s="95">
        <f t="shared" si="107"/>
        <v>0</v>
      </c>
      <c r="AM105" s="95">
        <f>IF(D105="D",AK105*AM$7,IF(AK105&gt;LOOKUP(1,HR!A:A,HR!B:B),(AK105-LOOKUP(1,HR!A:A,HR!B:B))*AH$7,0))</f>
        <v>0</v>
      </c>
      <c r="AN105" s="95">
        <f t="shared" si="108"/>
        <v>0</v>
      </c>
      <c r="AO105" s="99"/>
      <c r="AP105" s="62"/>
      <c r="AQ105" s="95">
        <f t="shared" si="119"/>
        <v>0</v>
      </c>
      <c r="AR105" s="95">
        <f t="shared" si="120"/>
        <v>0</v>
      </c>
      <c r="AS105" s="95">
        <f t="shared" si="121"/>
        <v>0</v>
      </c>
      <c r="AT105" s="95">
        <f t="shared" si="122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398"/>
      <c r="H106" s="134"/>
      <c r="I106" s="135"/>
      <c r="J106" s="135"/>
      <c r="K106" s="174"/>
      <c r="L106" s="174"/>
      <c r="M106" s="173">
        <f t="shared" ref="M106:R106" si="123">SUM(M86:M105)</f>
        <v>0</v>
      </c>
      <c r="N106" s="165">
        <f t="shared" si="123"/>
        <v>0</v>
      </c>
      <c r="O106" s="165">
        <f t="shared" si="123"/>
        <v>0</v>
      </c>
      <c r="P106" s="165">
        <f t="shared" si="123"/>
        <v>0</v>
      </c>
      <c r="Q106" s="165">
        <f t="shared" si="123"/>
        <v>0</v>
      </c>
      <c r="R106" s="165">
        <f t="shared" si="123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2</v>
      </c>
      <c r="F109" s="62"/>
      <c r="G109" s="62"/>
      <c r="H109" s="399" t="s">
        <v>39</v>
      </c>
      <c r="I109" s="400"/>
      <c r="J109" s="398"/>
      <c r="K109" s="401" t="s">
        <v>289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IF(T$109="Y",'Apr08'!H111,0)</f>
        <v>0</v>
      </c>
      <c r="I111" s="117">
        <f>IF(T$109="Y",'Apr08'!I111,0)</f>
        <v>0</v>
      </c>
      <c r="J111" s="117">
        <f>IF(T$109="Y",'Apr08'!J111,0)</f>
        <v>0</v>
      </c>
      <c r="K111" s="117">
        <f>IF(T$109="Y",'Apr08'!K111,I111*J111)</f>
        <v>0</v>
      </c>
      <c r="L111" s="159">
        <f>IF(T$109="Y",'Apr08'!L111,0)</f>
        <v>0</v>
      </c>
      <c r="M111" s="248" t="str">
        <f>IF(E111=" "," ",IF(T$109="Y",'Apr08'!M111,IF((H111+K111+L111)&gt;0,H111+K111+L111," ")))</f>
        <v xml:space="preserve"> </v>
      </c>
      <c r="N111" s="235" t="str">
        <f>IF(M111=" "," ",IF(M111=0," ",IF(Employee!O$24="M1",AN111,AI111-'Apr08'!W111)))</f>
        <v xml:space="preserve"> </v>
      </c>
      <c r="O111" s="130" t="str">
        <f>IF(M111=" "," ",IF(M111=0," ",IF(Employee!P$17&gt;E$109,0,IF(C111="A",MNI!E23,IF(C111="B",MNI!F23,IF(C111="C",MNI!G23,IF(C111="J",MNI!H23," ")))))))</f>
        <v xml:space="preserve"> </v>
      </c>
      <c r="P111" s="119"/>
      <c r="Q111" s="236"/>
      <c r="R111" s="236" t="str">
        <f t="shared" ref="R111:R119" si="124">IF(M111=" "," ",IF(M111=0," ",M111-SUM(N111:Q111)))</f>
        <v xml:space="preserve"> </v>
      </c>
      <c r="S111" s="123"/>
      <c r="T111" s="120" t="str">
        <f>IF(M111=" "," ",IF(M111=0," ",MNI!I23))</f>
        <v xml:space="preserve"> </v>
      </c>
      <c r="U111" s="49"/>
      <c r="V111" s="60">
        <f>IF(Employee!H$35=E$109,Employee!D$34+SUM(M111)+'Apr08'!V111,SUM(M111)+'Apr08'!V111)</f>
        <v>0</v>
      </c>
      <c r="W111" s="60">
        <f>IF(Employee!H$35=E$109,Employee!D$35+SUM(N111)+'Apr08'!W111,SUM(N111)+'Apr08'!W111)</f>
        <v>0</v>
      </c>
      <c r="X111" s="60">
        <f>IF(O111=" ",'Apr08'!X111,O111+'Apr08'!X111)</f>
        <v>0</v>
      </c>
      <c r="Y111" s="60">
        <f>IF(P111=" ",'Apr08'!Y111,P111+'Apr08'!Y111)</f>
        <v>0</v>
      </c>
      <c r="Z111" s="60">
        <f>IF(Q111=" ",'Apr08'!Z111,Q111+'Apr08'!Z111)</f>
        <v>0</v>
      </c>
      <c r="AA111" s="60">
        <f>IF(R111=" ",'Apr08'!AA111,R111+'Apr08'!AA111)</f>
        <v>0</v>
      </c>
      <c r="AB111" s="61"/>
      <c r="AC111" s="60">
        <f>IF(T111=" ",'Apr08'!AC111,T111+'Apr08'!AC111)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IF(T$109="Y",'Apr08'!H112,0)</f>
        <v>0</v>
      </c>
      <c r="I112" s="121">
        <f>IF(T$109="Y",'Apr08'!I112,0)</f>
        <v>0</v>
      </c>
      <c r="J112" s="121">
        <f>IF(T$109="Y",'Apr08'!J112,0)</f>
        <v>0</v>
      </c>
      <c r="K112" s="121">
        <f>IF(T$109="Y",'Apr08'!K112,I112*J112)</f>
        <v>0</v>
      </c>
      <c r="L112" s="160">
        <f>IF(T$109="Y",'Apr08'!L112,0)</f>
        <v>0</v>
      </c>
      <c r="M112" s="247" t="str">
        <f>IF(E112=" "," ",IF(T$109="Y",'Apr08'!M112,IF((H112+K112+L112)&gt;0,H112+K112+L112," ")))</f>
        <v xml:space="preserve"> </v>
      </c>
      <c r="N112" s="237" t="str">
        <f>IF(M112=" "," ",IF(M112=0," ",IF(Employee!O$50="M1",AN112,AI112-'Apr08'!W112)))</f>
        <v xml:space="preserve"> </v>
      </c>
      <c r="O112" s="132" t="str">
        <f>IF(M112=" "," ",IF(M112=0," ",IF(Employee!P$43&gt;E$109,0,IF(C112="A",MNI!E24,IF(C112="B",MNI!F24,IF(C112="C",MNI!G24,IF(C112="J",MNI!H24," ")))))))</f>
        <v xml:space="preserve"> </v>
      </c>
      <c r="P112" s="123"/>
      <c r="Q112" s="238"/>
      <c r="R112" s="238" t="str">
        <f t="shared" si="124"/>
        <v xml:space="preserve"> </v>
      </c>
      <c r="S112" s="123"/>
      <c r="T112" s="124" t="str">
        <f>IF(M112=" "," ",IF(M112=0," ",MNI!I24))</f>
        <v xml:space="preserve"> </v>
      </c>
      <c r="U112" s="49"/>
      <c r="V112" s="60">
        <f>IF(Employee!H$61=E$109,Employee!D$60+SUM(M112)+'Apr08'!V112,SUM(M112)+'Apr08'!V112)</f>
        <v>0</v>
      </c>
      <c r="W112" s="60">
        <f>IF(Employee!H$61=E$109,Employee!D$61+SUM(N112)+'Apr08'!W112,SUM(N112)+'Apr08'!W112)</f>
        <v>0</v>
      </c>
      <c r="X112" s="60">
        <f>IF(O112=" ",'Apr08'!X112,O112+'Apr08'!X112)</f>
        <v>0</v>
      </c>
      <c r="Y112" s="60">
        <f>IF(P112=" ",'Apr08'!Y112,P112+'Apr08'!Y112)</f>
        <v>0</v>
      </c>
      <c r="Z112" s="60">
        <f>IF(Q112=" ",'Apr08'!Z112,Q112+'Apr08'!Z112)</f>
        <v>0</v>
      </c>
      <c r="AA112" s="60">
        <f>IF(R112=" ",'Apr08'!AA112,R112+'Apr08'!AA112)</f>
        <v>0</v>
      </c>
      <c r="AB112" s="61"/>
      <c r="AC112" s="60">
        <f>IF(T112=" ",'Apr08'!AC112,T112+'Apr08'!AC112)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5">IF(E112=" ",0,V112-AE112)</f>
        <v>0</v>
      </c>
      <c r="AG112" s="95">
        <f t="shared" ref="AG112:AG130" si="126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7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8">IF(E112=" ",0,SUM(M112)-AJ112)</f>
        <v>0</v>
      </c>
      <c r="AL112" s="95">
        <f t="shared" ref="AL112:AL130" si="129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30">IF(AK112&lt;1,0,AL112+AM112)</f>
        <v>0</v>
      </c>
      <c r="AO112" s="99"/>
      <c r="AP112" s="62"/>
      <c r="AQ112" s="95">
        <f t="shared" ref="AQ112:AQ119" si="131">IF(G112="SSP",H112,0)</f>
        <v>0</v>
      </c>
      <c r="AR112" s="95">
        <f t="shared" ref="AR112:AR119" si="132">IF(G112="SMP",H112,0)</f>
        <v>0</v>
      </c>
      <c r="AS112" s="95">
        <f t="shared" ref="AS112:AS119" si="133">IF(G112="SPP",H112,0)</f>
        <v>0</v>
      </c>
      <c r="AT112" s="95">
        <f t="shared" ref="AT112:AT119" si="134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IF(T$109="Y",'Apr08'!H113,0)</f>
        <v>0</v>
      </c>
      <c r="I113" s="121">
        <f>IF(T$109="Y",'Apr08'!I113,0)</f>
        <v>0</v>
      </c>
      <c r="J113" s="121">
        <f>IF(T$109="Y",'Apr08'!J113,0)</f>
        <v>0</v>
      </c>
      <c r="K113" s="121">
        <f>IF(T$109="Y",'Apr08'!K113,I113*J113)</f>
        <v>0</v>
      </c>
      <c r="L113" s="160">
        <f>IF(T$109="Y",'Apr08'!L113,0)</f>
        <v>0</v>
      </c>
      <c r="M113" s="247" t="str">
        <f>IF(E113=" "," ",IF(T$109="Y",'Apr08'!M113,IF((H113+K113+L113)&gt;0,H113+K113+L113," ")))</f>
        <v xml:space="preserve"> </v>
      </c>
      <c r="N113" s="237" t="str">
        <f>IF(M113=" "," ",IF(M113=0," ",IF(Employee!O$76="M1",AN113,AI113-'Apr08'!W113)))</f>
        <v xml:space="preserve"> </v>
      </c>
      <c r="O113" s="132" t="str">
        <f>IF(M113=" "," ",IF(M113=0," ",IF(Employee!P$69&gt;E$109,0,IF(C113="A",MNI!E25,IF(C113="B",MNI!F25,IF(C113="C",MNI!G25,IF(C113="J",MNI!H25," ")))))))</f>
        <v xml:space="preserve"> </v>
      </c>
      <c r="P113" s="123"/>
      <c r="Q113" s="238"/>
      <c r="R113" s="238" t="str">
        <f t="shared" si="124"/>
        <v xml:space="preserve"> </v>
      </c>
      <c r="S113" s="123"/>
      <c r="T113" s="124" t="str">
        <f>IF(M113=" "," ",IF(M113=0," ",MNI!I25))</f>
        <v xml:space="preserve"> </v>
      </c>
      <c r="U113" s="49"/>
      <c r="V113" s="60">
        <f>IF(Employee!H$87=E$109,Employee!D$86+SUM(M113)+'Apr08'!V113,SUM(M113)+'Apr08'!V113)</f>
        <v>0</v>
      </c>
      <c r="W113" s="60">
        <f>IF(Employee!H$87=E$109,Employee!D$7+SUM(N113)+'Apr08'!W113,SUM(N113)+'Apr08'!W113)</f>
        <v>0</v>
      </c>
      <c r="X113" s="60">
        <f>IF(O113=" ",'Apr08'!X113,O113+'Apr08'!X113)</f>
        <v>0</v>
      </c>
      <c r="Y113" s="60">
        <f>IF(P113=" ",'Apr08'!Y113,P113+'Apr08'!Y113)</f>
        <v>0</v>
      </c>
      <c r="Z113" s="60">
        <f>IF(Q113=" ",'Apr08'!Z113,Q113+'Apr08'!Z113)</f>
        <v>0</v>
      </c>
      <c r="AA113" s="60">
        <f>IF(R113=" ",'Apr08'!AA113,R113+'Apr08'!AA113)</f>
        <v>0</v>
      </c>
      <c r="AB113" s="61"/>
      <c r="AC113" s="60">
        <f>IF(T113=" ",'Apr08'!AC113,T113+'Apr08'!AC113)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5"/>
        <v>0</v>
      </c>
      <c r="AG113" s="95">
        <f t="shared" si="126"/>
        <v>0</v>
      </c>
      <c r="AH113" s="95">
        <f>IF(D113="D",AF113*AH$7,IF(AF113&gt;LOOKUP(E$109,HR!A:A,HR!C:C),(AF113-LOOKUP(E$109,HR!A:A,HR!C:C))*AH$7,0))</f>
        <v>0</v>
      </c>
      <c r="AI113" s="95">
        <f t="shared" si="127"/>
        <v>0</v>
      </c>
      <c r="AJ113" s="95">
        <f>IF(E113=" ",0,IF(D113="BR",0,IF(D113="D",0,IF(D113="NT",M113,LOOKUP(D113,Free!A:A,Free!C:C)*1/12))))</f>
        <v>0</v>
      </c>
      <c r="AK113" s="95">
        <f t="shared" si="128"/>
        <v>0</v>
      </c>
      <c r="AL113" s="95">
        <f t="shared" si="129"/>
        <v>0</v>
      </c>
      <c r="AM113" s="95">
        <f>IF(D113="D",AK113*AM$7,IF(AK113&gt;LOOKUP(1,HR!A:A,HR!C:C),(AK113-LOOKUP(1,HR!A:A,HR!C:C))*AH$7,0))</f>
        <v>0</v>
      </c>
      <c r="AN113" s="95">
        <f t="shared" si="130"/>
        <v>0</v>
      </c>
      <c r="AO113" s="99"/>
      <c r="AP113" s="62"/>
      <c r="AQ113" s="95">
        <f t="shared" si="131"/>
        <v>0</v>
      </c>
      <c r="AR113" s="95">
        <f t="shared" si="132"/>
        <v>0</v>
      </c>
      <c r="AS113" s="95">
        <f t="shared" si="133"/>
        <v>0</v>
      </c>
      <c r="AT113" s="95">
        <f t="shared" si="134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IF(T$109="Y",'Apr08'!H114,0)</f>
        <v>0</v>
      </c>
      <c r="I114" s="121">
        <f>IF(T$109="Y",'Apr08'!I114,0)</f>
        <v>0</v>
      </c>
      <c r="J114" s="121">
        <f>IF(T$109="Y",'Apr08'!J114,0)</f>
        <v>0</v>
      </c>
      <c r="K114" s="121">
        <f>IF(T$109="Y",'Apr08'!K114,I114*J114)</f>
        <v>0</v>
      </c>
      <c r="L114" s="160">
        <f>IF(T$109="Y",'Apr08'!L114,0)</f>
        <v>0</v>
      </c>
      <c r="M114" s="247" t="str">
        <f>IF(E114=" "," ",IF(T$109="Y",'Apr08'!M114,IF((H114+K114+L114)&gt;0,H114+K114+L114," ")))</f>
        <v xml:space="preserve"> </v>
      </c>
      <c r="N114" s="237" t="str">
        <f>IF(M114=" "," ",IF(M114=0," ",IF(Employee!O$102="M1",AN114,AI114-'Apr08'!W114)))</f>
        <v xml:space="preserve"> </v>
      </c>
      <c r="O114" s="132" t="str">
        <f>IF(M114=" "," ",IF(M114=0," ",IF(Employee!P$95&gt;E$109,0,IF(C114="A",MNI!E26,IF(C114="B",MNI!F26,IF(C114="C",MNI!G26,IF(C114="J",MNI!H26," ")))))))</f>
        <v xml:space="preserve"> </v>
      </c>
      <c r="P114" s="123"/>
      <c r="Q114" s="238"/>
      <c r="R114" s="238" t="str">
        <f t="shared" si="124"/>
        <v xml:space="preserve"> </v>
      </c>
      <c r="S114" s="123"/>
      <c r="T114" s="124" t="str">
        <f>IF(M114=" "," ",IF(M114=0," ",MNI!I26))</f>
        <v xml:space="preserve"> </v>
      </c>
      <c r="U114" s="49"/>
      <c r="V114" s="60">
        <f>IF(Employee!H$113=E$109,Employee!D$112+SUM(M114)+'Apr08'!V114,SUM(M114)+'Apr08'!V114)</f>
        <v>0</v>
      </c>
      <c r="W114" s="60">
        <f>IF(Employee!H$113=E$109,Employee!D$113+SUM(N114)+'Apr08'!W114,SUM(N114)+'Apr08'!W114)</f>
        <v>0</v>
      </c>
      <c r="X114" s="60">
        <f>IF(O114=" ",'Apr08'!X114,O114+'Apr08'!X114)</f>
        <v>0</v>
      </c>
      <c r="Y114" s="60">
        <f>IF(P114=" ",'Apr08'!Y114,P114+'Apr08'!Y114)</f>
        <v>0</v>
      </c>
      <c r="Z114" s="60">
        <f>IF(Q114=" ",'Apr08'!Z114,Q114+'Apr08'!Z114)</f>
        <v>0</v>
      </c>
      <c r="AA114" s="60">
        <f>IF(R114=" ",'Apr08'!AA114,R114+'Apr08'!AA114)</f>
        <v>0</v>
      </c>
      <c r="AB114" s="61"/>
      <c r="AC114" s="60">
        <f>IF(T114=" ",'Apr08'!AC114,T114+'Apr08'!AC114)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5"/>
        <v>0</v>
      </c>
      <c r="AG114" s="95">
        <f t="shared" si="126"/>
        <v>0</v>
      </c>
      <c r="AH114" s="95">
        <f>IF(D114="D",AF114*AH$7,IF(AF114&gt;LOOKUP(E$109,HR!A:A,HR!C:C),(AF114-LOOKUP(E$109,HR!A:A,HR!C:C))*AH$7,0))</f>
        <v>0</v>
      </c>
      <c r="AI114" s="95">
        <f t="shared" si="127"/>
        <v>0</v>
      </c>
      <c r="AJ114" s="95">
        <f>IF(E114=" ",0,IF(D114="BR",0,IF(D114="D",0,IF(D114="NT",M114,LOOKUP(D114,Free!A:A,Free!C:C)*1/12))))</f>
        <v>0</v>
      </c>
      <c r="AK114" s="95">
        <f t="shared" si="128"/>
        <v>0</v>
      </c>
      <c r="AL114" s="95">
        <f t="shared" si="129"/>
        <v>0</v>
      </c>
      <c r="AM114" s="95">
        <f>IF(D114="D",AK114*AM$7,IF(AK114&gt;LOOKUP(1,HR!A:A,HR!C:C),(AK114-LOOKUP(1,HR!A:A,HR!C:C))*AH$7,0))</f>
        <v>0</v>
      </c>
      <c r="AN114" s="95">
        <f t="shared" si="130"/>
        <v>0</v>
      </c>
      <c r="AO114" s="99"/>
      <c r="AP114" s="62"/>
      <c r="AQ114" s="95">
        <f t="shared" si="131"/>
        <v>0</v>
      </c>
      <c r="AR114" s="95">
        <f t="shared" si="132"/>
        <v>0</v>
      </c>
      <c r="AS114" s="95">
        <f t="shared" si="133"/>
        <v>0</v>
      </c>
      <c r="AT114" s="95">
        <f t="shared" si="134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IF(T$109="Y",'Apr08'!H115,0)</f>
        <v>0</v>
      </c>
      <c r="I115" s="121">
        <f>IF(T$109="Y",'Apr08'!I115,0)</f>
        <v>0</v>
      </c>
      <c r="J115" s="121">
        <f>IF(T$109="Y",'Apr08'!J115,0)</f>
        <v>0</v>
      </c>
      <c r="K115" s="121">
        <f>IF(T$109="Y",'Apr08'!K115,I115*J115)</f>
        <v>0</v>
      </c>
      <c r="L115" s="160">
        <f>IF(T$109="Y",'Apr08'!L115,0)</f>
        <v>0</v>
      </c>
      <c r="M115" s="247" t="str">
        <f>IF(E115=" "," ",IF(T$109="Y",'Apr08'!M115,IF((H115+K115+L115)&gt;0,H115+K115+L115," ")))</f>
        <v xml:space="preserve"> </v>
      </c>
      <c r="N115" s="237" t="str">
        <f>IF(M115=" "," ",IF(M115=0," ",IF(Employee!O$128="M1",AN115,AI115-'Apr08'!W115)))</f>
        <v xml:space="preserve"> </v>
      </c>
      <c r="O115" s="132" t="str">
        <f>IF(M115=" "," ",IF(M115=0," ",IF(Employee!P$121&gt;E$109,0,IF(C115="A",MNI!E27,IF(C115="B",MNI!F27,IF(C115="C",MNI!G27,IF(C115="J",MNI!H27," ")))))))</f>
        <v xml:space="preserve"> </v>
      </c>
      <c r="P115" s="123"/>
      <c r="Q115" s="238"/>
      <c r="R115" s="238" t="str">
        <f t="shared" si="124"/>
        <v xml:space="preserve"> </v>
      </c>
      <c r="S115" s="123"/>
      <c r="T115" s="124" t="str">
        <f>IF(M115=" "," ",IF(M115=0," ",MNI!I27))</f>
        <v xml:space="preserve"> </v>
      </c>
      <c r="U115" s="49"/>
      <c r="V115" s="60">
        <f>IF(Employee!H$139=E$109,Employee!D$138+SUM(M115)+'Apr08'!V115,SUM(M115)+'Apr08'!V115)</f>
        <v>0</v>
      </c>
      <c r="W115" s="60">
        <f>IF(Employee!H$139=E$109,Employee!D$139+SUM(N115)+'Apr08'!W115,SUM(N115)+'Apr08'!W115)</f>
        <v>0</v>
      </c>
      <c r="X115" s="60">
        <f>IF(O115=" ",'Apr08'!X115,O115+'Apr08'!X115)</f>
        <v>0</v>
      </c>
      <c r="Y115" s="60">
        <f>IF(P115=" ",'Apr08'!Y115,P115+'Apr08'!Y115)</f>
        <v>0</v>
      </c>
      <c r="Z115" s="60">
        <f>IF(Q115=" ",'Apr08'!Z115,Q115+'Apr08'!Z115)</f>
        <v>0</v>
      </c>
      <c r="AA115" s="60">
        <f>IF(R115=" ",'Apr08'!AA115,R115+'Apr08'!AA115)</f>
        <v>0</v>
      </c>
      <c r="AB115" s="61"/>
      <c r="AC115" s="60">
        <f>IF(T115=" ",'Apr08'!AC115,T115+'Apr08'!AC115)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5"/>
        <v>0</v>
      </c>
      <c r="AG115" s="95">
        <f t="shared" si="126"/>
        <v>0</v>
      </c>
      <c r="AH115" s="95">
        <f>IF(D115="D",AF115*AH$7,IF(AF115&gt;LOOKUP(E$109,HR!A:A,HR!C:C),(AF115-LOOKUP(E$109,HR!A:A,HR!C:C))*AH$7,0))</f>
        <v>0</v>
      </c>
      <c r="AI115" s="95">
        <f t="shared" si="127"/>
        <v>0</v>
      </c>
      <c r="AJ115" s="95">
        <f>IF(E115=" ",0,IF(D115="BR",0,IF(D115="D",0,IF(D115="NT",M115,LOOKUP(D115,Free!A:A,Free!C:C)*1/12))))</f>
        <v>0</v>
      </c>
      <c r="AK115" s="95">
        <f t="shared" si="128"/>
        <v>0</v>
      </c>
      <c r="AL115" s="95">
        <f t="shared" si="129"/>
        <v>0</v>
      </c>
      <c r="AM115" s="95">
        <f>IF(D115="D",AK115*AM$7,IF(AK115&gt;LOOKUP(1,HR!A:A,HR!C:C),(AK115-LOOKUP(1,HR!A:A,HR!C:C))*AH$7,0))</f>
        <v>0</v>
      </c>
      <c r="AN115" s="95">
        <f t="shared" si="130"/>
        <v>0</v>
      </c>
      <c r="AO115" s="99"/>
      <c r="AP115" s="62"/>
      <c r="AQ115" s="95">
        <f t="shared" si="131"/>
        <v>0</v>
      </c>
      <c r="AR115" s="95">
        <f t="shared" si="132"/>
        <v>0</v>
      </c>
      <c r="AS115" s="95">
        <f t="shared" si="133"/>
        <v>0</v>
      </c>
      <c r="AT115" s="95">
        <f t="shared" si="134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IF(T$109="Y",'Apr08'!H116,0)</f>
        <v>0</v>
      </c>
      <c r="I116" s="121">
        <f>IF(T$109="Y",'Apr08'!I116,0)</f>
        <v>0</v>
      </c>
      <c r="J116" s="121">
        <f>IF(T$109="Y",'Apr08'!J116,0)</f>
        <v>0</v>
      </c>
      <c r="K116" s="121">
        <f>IF(T$109="Y",'Apr08'!K116,I116*J116)</f>
        <v>0</v>
      </c>
      <c r="L116" s="160">
        <f>IF(T$109="Y",'Apr08'!L116,0)</f>
        <v>0</v>
      </c>
      <c r="M116" s="247" t="str">
        <f>IF(E116=" "," ",IF(T$109="Y",'Apr08'!M116,IF((H116+K116+L116)&gt;0,H116+K116+L116," ")))</f>
        <v xml:space="preserve"> </v>
      </c>
      <c r="N116" s="237" t="str">
        <f>IF(M116=" "," ",IF(M116=0," ",IF(Employee!O$154="M1",AN116,AI116-'Apr08'!W116)))</f>
        <v xml:space="preserve"> </v>
      </c>
      <c r="O116" s="132" t="str">
        <f>IF(M116=" "," ",IF(M116=0," ",IF(Employee!P$147&gt;E$109,0,IF(C116="A",MNI!E28,IF(C116="B",MNI!F28,IF(C116="C",MNI!G28,IF(C116="J",MNI!H28," ")))))))</f>
        <v xml:space="preserve"> </v>
      </c>
      <c r="P116" s="123"/>
      <c r="Q116" s="238"/>
      <c r="R116" s="238" t="str">
        <f t="shared" si="124"/>
        <v xml:space="preserve"> </v>
      </c>
      <c r="S116" s="123"/>
      <c r="T116" s="124" t="str">
        <f>IF(M116=" "," ",IF(M116=0," ",MNI!I28))</f>
        <v xml:space="preserve"> </v>
      </c>
      <c r="U116" s="49"/>
      <c r="V116" s="60">
        <f>IF(Employee!H$165=E$109,Employee!D$164+SUM(M116)+'Apr08'!V116,SUM(M116)+'Apr08'!V116)</f>
        <v>0</v>
      </c>
      <c r="W116" s="60">
        <f>IF(Employee!H$165=E$109,Employee!D$165+SUM(N116)+'Apr08'!W116,SUM(N116)+'Apr08'!W116)</f>
        <v>0</v>
      </c>
      <c r="X116" s="60">
        <f>IF(O116=" ",'Apr08'!X116,O116+'Apr08'!X116)</f>
        <v>0</v>
      </c>
      <c r="Y116" s="60">
        <f>IF(P116=" ",'Apr08'!Y116,P116+'Apr08'!Y116)</f>
        <v>0</v>
      </c>
      <c r="Z116" s="60">
        <f>IF(Q116=" ",'Apr08'!Z116,Q116+'Apr08'!Z116)</f>
        <v>0</v>
      </c>
      <c r="AA116" s="60">
        <f>IF(R116=" ",'Apr08'!AA116,R116+'Apr08'!AA116)</f>
        <v>0</v>
      </c>
      <c r="AB116" s="61"/>
      <c r="AC116" s="60">
        <f>IF(T116=" ",'Apr08'!AC116,T116+'Apr08'!AC116)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5"/>
        <v>0</v>
      </c>
      <c r="AG116" s="95">
        <f t="shared" si="126"/>
        <v>0</v>
      </c>
      <c r="AH116" s="95">
        <f>IF(D116="D",AF116*AH$7,IF(AF116&gt;LOOKUP(E$109,HR!A:A,HR!C:C),(AF116-LOOKUP(E$109,HR!A:A,HR!C:C))*AH$7,0))</f>
        <v>0</v>
      </c>
      <c r="AI116" s="95">
        <f t="shared" si="127"/>
        <v>0</v>
      </c>
      <c r="AJ116" s="95">
        <f>IF(E116=" ",0,IF(D116="BR",0,IF(D116="D",0,IF(D116="NT",M116,LOOKUP(D116,Free!A:A,Free!C:C)*1/12))))</f>
        <v>0</v>
      </c>
      <c r="AK116" s="95">
        <f t="shared" si="128"/>
        <v>0</v>
      </c>
      <c r="AL116" s="95">
        <f t="shared" si="129"/>
        <v>0</v>
      </c>
      <c r="AM116" s="95">
        <f>IF(D116="D",AK116*AM$7,IF(AK116&gt;LOOKUP(1,HR!A:A,HR!C:C),(AK116-LOOKUP(1,HR!A:A,HR!C:C))*AH$7,0))</f>
        <v>0</v>
      </c>
      <c r="AN116" s="95">
        <f t="shared" si="130"/>
        <v>0</v>
      </c>
      <c r="AO116" s="99"/>
      <c r="AP116" s="62"/>
      <c r="AQ116" s="95">
        <f t="shared" si="131"/>
        <v>0</v>
      </c>
      <c r="AR116" s="95">
        <f t="shared" si="132"/>
        <v>0</v>
      </c>
      <c r="AS116" s="95">
        <f t="shared" si="133"/>
        <v>0</v>
      </c>
      <c r="AT116" s="95">
        <f t="shared" si="134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IF(T$109="Y",'Apr08'!H117,0)</f>
        <v>0</v>
      </c>
      <c r="I117" s="121">
        <f>IF(T$109="Y",'Apr08'!I117,0)</f>
        <v>0</v>
      </c>
      <c r="J117" s="121">
        <f>IF(T$109="Y",'Apr08'!J117,0)</f>
        <v>0</v>
      </c>
      <c r="K117" s="121">
        <f>IF(T$109="Y",'Apr08'!K117,I117*J117)</f>
        <v>0</v>
      </c>
      <c r="L117" s="160">
        <f>IF(T$109="Y",'Apr08'!L117,0)</f>
        <v>0</v>
      </c>
      <c r="M117" s="247" t="str">
        <f>IF(E117=" "," ",IF(T$109="Y",'Apr08'!M117,IF((H117+K117+L117)&gt;0,H117+K117+L117," ")))</f>
        <v xml:space="preserve"> </v>
      </c>
      <c r="N117" s="237" t="str">
        <f>IF(M117=" "," ",IF(M117=0," ",IF(Employee!O$180="M1",AN117,AI117-'Apr08'!W117)))</f>
        <v xml:space="preserve"> </v>
      </c>
      <c r="O117" s="132" t="str">
        <f>IF(M117=" "," ",IF(M117=0," ",IF(Employee!P$173&gt;E$109,0,IF(C117="A",MNI!E29,IF(C117="B",MNI!F29,IF(C117="C",MNI!G29,IF(C117="J",MNI!H29," ")))))))</f>
        <v xml:space="preserve"> </v>
      </c>
      <c r="P117" s="123"/>
      <c r="Q117" s="238"/>
      <c r="R117" s="238" t="str">
        <f t="shared" si="124"/>
        <v xml:space="preserve"> </v>
      </c>
      <c r="S117" s="123"/>
      <c r="T117" s="124" t="str">
        <f>IF(M117=" "," ",IF(M117=0," ",MNI!I29))</f>
        <v xml:space="preserve"> </v>
      </c>
      <c r="U117" s="49"/>
      <c r="V117" s="60">
        <f>IF(Employee!H$191=E$109,Employee!D$190+SUM(M117)+'Apr08'!V117,SUM(M117)+'Apr08'!V117)</f>
        <v>0</v>
      </c>
      <c r="W117" s="60">
        <f>IF(Employee!H$191=E$109,Employee!D$191+SUM(N117)+'Apr08'!W117,SUM(N117)+'Apr08'!W117)</f>
        <v>0</v>
      </c>
      <c r="X117" s="60">
        <f>IF(O117=" ",'Apr08'!X117,O117+'Apr08'!X117)</f>
        <v>0</v>
      </c>
      <c r="Y117" s="60">
        <f>IF(P117=" ",'Apr08'!Y117,P117+'Apr08'!Y117)</f>
        <v>0</v>
      </c>
      <c r="Z117" s="60">
        <f>IF(Q117=" ",'Apr08'!Z117,Q117+'Apr08'!Z117)</f>
        <v>0</v>
      </c>
      <c r="AA117" s="60">
        <f>IF(R117=" ",'Apr08'!AA117,R117+'Apr08'!AA117)</f>
        <v>0</v>
      </c>
      <c r="AB117" s="61"/>
      <c r="AC117" s="60">
        <f>IF(T117=" ",'Apr08'!AC117,T117+'Apr08'!AC117)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5"/>
        <v>0</v>
      </c>
      <c r="AG117" s="95">
        <f t="shared" si="126"/>
        <v>0</v>
      </c>
      <c r="AH117" s="95">
        <f>IF(D117="D",AF117*AH$7,IF(AF117&gt;LOOKUP(E$109,HR!A:A,HR!C:C),(AF117-LOOKUP(E$109,HR!A:A,HR!C:C))*AH$7,0))</f>
        <v>0</v>
      </c>
      <c r="AI117" s="95">
        <f t="shared" si="127"/>
        <v>0</v>
      </c>
      <c r="AJ117" s="95">
        <f>IF(E117=" ",0,IF(D117="BR",0,IF(D117="D",0,IF(D117="NT",M117,LOOKUP(D117,Free!A:A,Free!C:C)*1/12))))</f>
        <v>0</v>
      </c>
      <c r="AK117" s="95">
        <f t="shared" si="128"/>
        <v>0</v>
      </c>
      <c r="AL117" s="95">
        <f t="shared" si="129"/>
        <v>0</v>
      </c>
      <c r="AM117" s="95">
        <f>IF(D117="D",AK117*AM$7,IF(AK117&gt;LOOKUP(1,HR!A:A,HR!C:C),(AK117-LOOKUP(1,HR!A:A,HR!C:C))*AH$7,0))</f>
        <v>0</v>
      </c>
      <c r="AN117" s="95">
        <f t="shared" si="130"/>
        <v>0</v>
      </c>
      <c r="AO117" s="99"/>
      <c r="AP117" s="62"/>
      <c r="AQ117" s="95">
        <f t="shared" si="131"/>
        <v>0</v>
      </c>
      <c r="AR117" s="95">
        <f t="shared" si="132"/>
        <v>0</v>
      </c>
      <c r="AS117" s="95">
        <f t="shared" si="133"/>
        <v>0</v>
      </c>
      <c r="AT117" s="95">
        <f t="shared" si="134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IF(T$109="Y",'Apr08'!H118,0)</f>
        <v>0</v>
      </c>
      <c r="I118" s="121">
        <f>IF(T$109="Y",'Apr08'!I118,0)</f>
        <v>0</v>
      </c>
      <c r="J118" s="121">
        <f>IF(T$109="Y",'Apr08'!J118,0)</f>
        <v>0</v>
      </c>
      <c r="K118" s="121">
        <f>IF(T$109="Y",'Apr08'!K118,I118*J118)</f>
        <v>0</v>
      </c>
      <c r="L118" s="160">
        <f>IF(T$109="Y",'Apr08'!L118,0)</f>
        <v>0</v>
      </c>
      <c r="M118" s="247" t="str">
        <f>IF(E118=" "," ",IF(T$109="Y",'Apr08'!M118,IF((H118+K118+L118)&gt;0,H118+K118+L118," ")))</f>
        <v xml:space="preserve"> </v>
      </c>
      <c r="N118" s="237" t="str">
        <f>IF(M118=" "," ",IF(M118=0," ",IF(Employee!O$206="M1",AN118,AI118-'Apr08'!W118)))</f>
        <v xml:space="preserve"> </v>
      </c>
      <c r="O118" s="132" t="str">
        <f>IF(M118=" "," ",IF(M118=0," ",IF(Employee!P$199&gt;E$109,0,IF(C118="A",MNI!E30,IF(C118="B",MNI!F30,IF(C118="C",MNI!G30,IF(C118="J",MNI!H30," ")))))))</f>
        <v xml:space="preserve"> </v>
      </c>
      <c r="P118" s="123"/>
      <c r="Q118" s="238"/>
      <c r="R118" s="238" t="str">
        <f t="shared" si="124"/>
        <v xml:space="preserve"> </v>
      </c>
      <c r="S118" s="123"/>
      <c r="T118" s="124" t="str">
        <f>IF(M118=" "," ",IF(M118=0," ",MNI!I30))</f>
        <v xml:space="preserve"> </v>
      </c>
      <c r="U118" s="49"/>
      <c r="V118" s="60">
        <f>IF(Employee!H$217=E$109,Employee!D$216+SUM(M118)+'Apr08'!V118,SUM(M118)+'Apr08'!V118)</f>
        <v>0</v>
      </c>
      <c r="W118" s="60">
        <f>IF(Employee!H$217=E$109,Employee!D$217+SUM(N118)+'Apr08'!W118,SUM(N118)+'Apr08'!W118)</f>
        <v>0</v>
      </c>
      <c r="X118" s="60">
        <f>IF(O118=" ",'Apr08'!X118,O118+'Apr08'!X118)</f>
        <v>0</v>
      </c>
      <c r="Y118" s="60">
        <f>IF(P118=" ",'Apr08'!Y118,P118+'Apr08'!Y118)</f>
        <v>0</v>
      </c>
      <c r="Z118" s="60">
        <f>IF(Q118=" ",'Apr08'!Z118,Q118+'Apr08'!Z118)</f>
        <v>0</v>
      </c>
      <c r="AA118" s="60">
        <f>IF(R118=" ",'Apr08'!AA118,R118+'Apr08'!AA118)</f>
        <v>0</v>
      </c>
      <c r="AB118" s="61"/>
      <c r="AC118" s="60">
        <f>IF(T118=" ",'Apr08'!AC118,T118+'Apr08'!AC118)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5"/>
        <v>0</v>
      </c>
      <c r="AG118" s="95">
        <f t="shared" si="126"/>
        <v>0</v>
      </c>
      <c r="AH118" s="95">
        <f>IF(D118="D",AF118*AH$7,IF(AF118&gt;LOOKUP(E$109,HR!A:A,HR!C:C),(AF118-LOOKUP(E$109,HR!A:A,HR!C:C))*AH$7,0))</f>
        <v>0</v>
      </c>
      <c r="AI118" s="95">
        <f t="shared" si="127"/>
        <v>0</v>
      </c>
      <c r="AJ118" s="95">
        <f>IF(E118=" ",0,IF(D118="BR",0,IF(D118="D",0,IF(D118="NT",M118,LOOKUP(D118,Free!A:A,Free!C:C)*1/12))))</f>
        <v>0</v>
      </c>
      <c r="AK118" s="95">
        <f t="shared" si="128"/>
        <v>0</v>
      </c>
      <c r="AL118" s="95">
        <f t="shared" si="129"/>
        <v>0</v>
      </c>
      <c r="AM118" s="95">
        <f>IF(D118="D",AK118*AM$7,IF(AK118&gt;LOOKUP(1,HR!A:A,HR!C:C),(AK118-LOOKUP(1,HR!A:A,HR!C:C))*AH$7,0))</f>
        <v>0</v>
      </c>
      <c r="AN118" s="95">
        <f t="shared" si="130"/>
        <v>0</v>
      </c>
      <c r="AO118" s="99"/>
      <c r="AP118" s="62"/>
      <c r="AQ118" s="95">
        <f t="shared" si="131"/>
        <v>0</v>
      </c>
      <c r="AR118" s="95">
        <f t="shared" si="132"/>
        <v>0</v>
      </c>
      <c r="AS118" s="95">
        <f t="shared" si="133"/>
        <v>0</v>
      </c>
      <c r="AT118" s="95">
        <f t="shared" si="134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IF(T$109="Y",'Apr08'!H119,0)</f>
        <v>0</v>
      </c>
      <c r="I119" s="121">
        <f>IF(T$109="Y",'Apr08'!I119,0)</f>
        <v>0</v>
      </c>
      <c r="J119" s="121">
        <f>IF(T$109="Y",'Apr08'!J119,0)</f>
        <v>0</v>
      </c>
      <c r="K119" s="121">
        <f>IF(T$109="Y",'Apr08'!K119,I119*J119)</f>
        <v>0</v>
      </c>
      <c r="L119" s="160">
        <f>IF(T$109="Y",'Apr08'!L119,0)</f>
        <v>0</v>
      </c>
      <c r="M119" s="247" t="str">
        <f>IF(E119=" "," ",IF(T$109="Y",'Apr08'!M119,IF((H119+K119+L119)&gt;0,H119+K119+L119," ")))</f>
        <v xml:space="preserve"> </v>
      </c>
      <c r="N119" s="237" t="str">
        <f>IF(M119=" "," ",IF(M119=0," ",IF(Employee!O$232="M1",AN119,AI119-'Apr08'!W119)))</f>
        <v xml:space="preserve"> </v>
      </c>
      <c r="O119" s="132" t="str">
        <f>IF(M119=" "," ",IF(M119=0," ",IF(Employee!P$225&gt;E$109,0,IF(C119="A",MNI!E31,IF(C119="B",MNI!F31,IF(C119="C",MNI!G31,IF(C119="J",MNI!H31," ")))))))</f>
        <v xml:space="preserve"> </v>
      </c>
      <c r="P119" s="123"/>
      <c r="Q119" s="238"/>
      <c r="R119" s="238" t="str">
        <f t="shared" si="124"/>
        <v xml:space="preserve"> </v>
      </c>
      <c r="S119" s="123"/>
      <c r="T119" s="124" t="str">
        <f>IF(M119=" "," ",IF(M119=0," ",MNI!I31))</f>
        <v xml:space="preserve"> </v>
      </c>
      <c r="U119" s="49"/>
      <c r="V119" s="60">
        <f>IF(Employee!H$243=E$109,Employee!D$242+SUM(M119)+'Apr08'!V119,SUM(M119)+'Apr08'!V119)</f>
        <v>0</v>
      </c>
      <c r="W119" s="60">
        <f>IF(Employee!H$243=E$109,Employee!D$243+SUM(N119)+'Apr08'!W119,SUM(N119)+'Apr08'!W119)</f>
        <v>0</v>
      </c>
      <c r="X119" s="60">
        <f>IF(O119=" ",'Apr08'!X119,O119+'Apr08'!X119)</f>
        <v>0</v>
      </c>
      <c r="Y119" s="60">
        <f>IF(P119=" ",'Apr08'!Y119,P119+'Apr08'!Y119)</f>
        <v>0</v>
      </c>
      <c r="Z119" s="60">
        <f>IF(Q119=" ",'Apr08'!Z119,Q119+'Apr08'!Z119)</f>
        <v>0</v>
      </c>
      <c r="AA119" s="60">
        <f>IF(R119=" ",'Apr08'!AA119,R119+'Apr08'!AA119)</f>
        <v>0</v>
      </c>
      <c r="AB119" s="61"/>
      <c r="AC119" s="60">
        <f>IF(T119=" ",'Apr08'!AC119,T119+'Apr08'!AC119)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5"/>
        <v>0</v>
      </c>
      <c r="AG119" s="95">
        <f t="shared" si="126"/>
        <v>0</v>
      </c>
      <c r="AH119" s="95">
        <f>IF(D119="D",AF119*AH$7,IF(AF119&gt;LOOKUP(E$109,HR!A:A,HR!C:C),(AF119-LOOKUP(E$109,HR!A:A,HR!C:C))*AH$7,0))</f>
        <v>0</v>
      </c>
      <c r="AI119" s="95">
        <f t="shared" si="127"/>
        <v>0</v>
      </c>
      <c r="AJ119" s="95">
        <f>IF(E119=" ",0,IF(D119="BR",0,IF(D119="D",0,IF(D119="NT",M119,LOOKUP(D119,Free!A:A,Free!C:C)*1/12))))</f>
        <v>0</v>
      </c>
      <c r="AK119" s="95">
        <f t="shared" si="128"/>
        <v>0</v>
      </c>
      <c r="AL119" s="95">
        <f t="shared" si="129"/>
        <v>0</v>
      </c>
      <c r="AM119" s="95">
        <f>IF(D119="D",AK119*AM$7,IF(AK119&gt;LOOKUP(1,HR!A:A,HR!C:C),(AK119-LOOKUP(1,HR!A:A,HR!C:C))*AH$7,0))</f>
        <v>0</v>
      </c>
      <c r="AN119" s="95">
        <f t="shared" si="130"/>
        <v>0</v>
      </c>
      <c r="AO119" s="99"/>
      <c r="AP119" s="62"/>
      <c r="AQ119" s="95">
        <f t="shared" si="131"/>
        <v>0</v>
      </c>
      <c r="AR119" s="95">
        <f t="shared" si="132"/>
        <v>0</v>
      </c>
      <c r="AS119" s="95">
        <f t="shared" si="133"/>
        <v>0</v>
      </c>
      <c r="AT119" s="95">
        <f t="shared" si="134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IF(T$109="Y",'Apr08'!H120,0)</f>
        <v>0</v>
      </c>
      <c r="I120" s="121">
        <f>IF(T$109="Y",'Apr08'!I120,0)</f>
        <v>0</v>
      </c>
      <c r="J120" s="121">
        <f>IF(T$109="Y",'Apr08'!J120,0)</f>
        <v>0</v>
      </c>
      <c r="K120" s="121">
        <f>IF(T$109="Y",'Apr08'!K120,I120*J120)</f>
        <v>0</v>
      </c>
      <c r="L120" s="160">
        <f>IF(T$109="Y",'Apr08'!L120,0)</f>
        <v>0</v>
      </c>
      <c r="M120" s="247" t="str">
        <f>IF(E120=" "," ",IF(T$109="Y",'Apr08'!M120,IF((H120+K120+L120)&gt;0,H120+K120+L120," ")))</f>
        <v xml:space="preserve"> </v>
      </c>
      <c r="N120" s="237" t="str">
        <f>IF(M120=" "," ",IF(M120=0," ",IF(Employee!O$258="M1",AN120,AI120-'Apr08'!W120)))</f>
        <v xml:space="preserve"> </v>
      </c>
      <c r="O120" s="132" t="str">
        <f>IF(M120=" "," ",IF(M120=0," ",IF(Employee!P$251&gt;E$109,0,IF(C120="A",MNI!E32,IF(C120="B",MNI!F32,IF(C120="C",MNI!G32,IF(C120="J",MNI!H32,"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",MNI!I32))</f>
        <v xml:space="preserve"> </v>
      </c>
      <c r="U120" s="49"/>
      <c r="V120" s="60">
        <f>IF(Employee!H$269=E$109,Employee!D$268+SUM(M120)+'Apr08'!V120,SUM(M120)+'Apr08'!V120)</f>
        <v>0</v>
      </c>
      <c r="W120" s="60">
        <f>IF(Employee!H$269=E$109,Employee!D$269+SUM(N120)+'Apr08'!W120,SUM(N120)+'Apr08'!W120)</f>
        <v>0</v>
      </c>
      <c r="X120" s="60">
        <f>IF(O120=" ",'Apr08'!X120,O120+'Apr08'!X120)</f>
        <v>0</v>
      </c>
      <c r="Y120" s="60">
        <f>IF(P120=" ",'Apr08'!Y120,P120+'Apr08'!Y120)</f>
        <v>0</v>
      </c>
      <c r="Z120" s="60">
        <f>IF(Q120=" ",'Apr08'!Z120,Q120+'Apr08'!Z120)</f>
        <v>0</v>
      </c>
      <c r="AA120" s="60">
        <f>IF(R120=" ",'Apr08'!AA120,R120+'Apr08'!AA120)</f>
        <v>0</v>
      </c>
      <c r="AB120" s="61"/>
      <c r="AC120" s="60">
        <f>IF(T120=" ",'Apr08'!AC120,T120+'Apr08'!AC120)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5"/>
        <v>0</v>
      </c>
      <c r="AG120" s="95">
        <f t="shared" si="126"/>
        <v>0</v>
      </c>
      <c r="AH120" s="95">
        <f>IF(D120="D",AF120*AH$7,IF(AF120&gt;LOOKUP(E$109,HR!A:A,HR!C:C),(AF120-LOOKUP(E$109,HR!A:A,HR!C:C))*AH$7,0))</f>
        <v>0</v>
      </c>
      <c r="AI120" s="95">
        <f t="shared" si="127"/>
        <v>0</v>
      </c>
      <c r="AJ120" s="95">
        <f>IF(E120=" ",0,IF(D120="BR",0,IF(D120="D",0,IF(D120="NT",M120,LOOKUP(D120,Free!A:A,Free!C:C)*1/12))))</f>
        <v>0</v>
      </c>
      <c r="AK120" s="95">
        <f t="shared" si="128"/>
        <v>0</v>
      </c>
      <c r="AL120" s="95">
        <f t="shared" si="129"/>
        <v>0</v>
      </c>
      <c r="AM120" s="95">
        <f>IF(D120="D",AK120*AM$7,IF(AK120&gt;LOOKUP(1,HR!A:A,HR!C:C),(AK120-LOOKUP(1,HR!A:A,HR!C:C))*AH$7,0))</f>
        <v>0</v>
      </c>
      <c r="AN120" s="95">
        <f t="shared" si="130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IF(T$109="Y",'Apr08'!H121,0)</f>
        <v>0</v>
      </c>
      <c r="I121" s="121">
        <f>IF(T$109="Y",'Apr08'!I121,0)</f>
        <v>0</v>
      </c>
      <c r="J121" s="121">
        <f>IF(T$109="Y",'Apr08'!J121,0)</f>
        <v>0</v>
      </c>
      <c r="K121" s="121">
        <f>IF(T$109="Y",'Apr08'!K121,I121*J121)</f>
        <v>0</v>
      </c>
      <c r="L121" s="160">
        <f>IF(T$109="Y",'Apr08'!L121,0)</f>
        <v>0</v>
      </c>
      <c r="M121" s="247" t="str">
        <f>IF(E121=" "," ",IF(T$109="Y",'Apr08'!M121,IF((H121+K121+L121)&gt;0,H121+K121+L121," ")))</f>
        <v xml:space="preserve"> </v>
      </c>
      <c r="N121" s="237" t="str">
        <f>IF(M121=" "," ",IF(M121=0," ",IF(Employee!O$284="M1",AN121,AI121-'Apr08'!W121)))</f>
        <v xml:space="preserve"> </v>
      </c>
      <c r="O121" s="132" t="str">
        <f>IF(M121=" "," ",IF(M121=0," ",IF(Employee!P$277&gt;E$109,0,IF(C121="A",MNI!E33,IF(C121="B",MNI!F33,IF(C121="C",MNI!G33,IF(C121="J",MNI!H33," ")))))))</f>
        <v xml:space="preserve"> </v>
      </c>
      <c r="P121" s="123"/>
      <c r="Q121" s="238"/>
      <c r="R121" s="238" t="str">
        <f t="shared" ref="R121:R130" si="135">IF(M121=" "," ",IF(M121=0," ",M121-SUM(N121:Q121)))</f>
        <v xml:space="preserve"> </v>
      </c>
      <c r="S121" s="123"/>
      <c r="T121" s="124" t="str">
        <f>IF(M121=" "," ",IF(M121=0," ",MNI!I33))</f>
        <v xml:space="preserve"> </v>
      </c>
      <c r="U121" s="49"/>
      <c r="V121" s="60">
        <f>IF(Employee!H$295=E$109,Employee!D$294+SUM(M121)+'Apr08'!V121,SUM(M121)+'Apr08'!V121)</f>
        <v>0</v>
      </c>
      <c r="W121" s="60">
        <f>IF(Employee!H$295=E$109,Employee!D$295+SUM(N121)+'Apr08'!W121,SUM(N121)+'Apr08'!W121)</f>
        <v>0</v>
      </c>
      <c r="X121" s="60">
        <f>IF(O121=" ",'Apr08'!X121,O121+'Apr08'!X121)</f>
        <v>0</v>
      </c>
      <c r="Y121" s="60">
        <f>IF(P121=" ",'Apr08'!Y121,P121+'Apr08'!Y121)</f>
        <v>0</v>
      </c>
      <c r="Z121" s="60">
        <f>IF(Q121=" ",'Apr08'!Z121,Q121+'Apr08'!Z121)</f>
        <v>0</v>
      </c>
      <c r="AA121" s="60">
        <f>IF(R121=" ",'Apr08'!AA121,R121+'Apr08'!AA121)</f>
        <v>0</v>
      </c>
      <c r="AB121" s="61"/>
      <c r="AC121" s="60">
        <f>IF(T121=" ",'Apr08'!AC121,T121+'Apr08'!AC121)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5"/>
        <v>0</v>
      </c>
      <c r="AG121" s="95">
        <f t="shared" si="126"/>
        <v>0</v>
      </c>
      <c r="AH121" s="95">
        <f>IF(D121="D",AF121*AH$7,IF(AF121&gt;LOOKUP(E$109,HR!A:A,HR!C:C),(AF121-LOOKUP(E$109,HR!A:A,HR!C:C))*AH$7,0))</f>
        <v>0</v>
      </c>
      <c r="AI121" s="95">
        <f t="shared" si="127"/>
        <v>0</v>
      </c>
      <c r="AJ121" s="95">
        <f>IF(E121=" ",0,IF(D121="BR",0,IF(D121="D",0,IF(D121="NT",M121,LOOKUP(D121,Free!A:A,Free!C:C)*1/12))))</f>
        <v>0</v>
      </c>
      <c r="AK121" s="95">
        <f t="shared" si="128"/>
        <v>0</v>
      </c>
      <c r="AL121" s="95">
        <f t="shared" si="129"/>
        <v>0</v>
      </c>
      <c r="AM121" s="95">
        <f>IF(D121="D",AK121*AM$7,IF(AK121&gt;LOOKUP(1,HR!A:A,HR!C:C),(AK121-LOOKUP(1,HR!A:A,HR!C:C))*AH$7,0))</f>
        <v>0</v>
      </c>
      <c r="AN121" s="95">
        <f t="shared" si="130"/>
        <v>0</v>
      </c>
      <c r="AO121" s="99"/>
      <c r="AP121" s="62"/>
      <c r="AQ121" s="95">
        <f t="shared" ref="AQ121:AQ130" si="136">IF(G121="SSP",H121,0)</f>
        <v>0</v>
      </c>
      <c r="AR121" s="95">
        <f t="shared" ref="AR121:AR130" si="137">IF(G121="SMP",H121,0)</f>
        <v>0</v>
      </c>
      <c r="AS121" s="95">
        <f t="shared" ref="AS121:AS130" si="138">IF(G121="SPP",H121,0)</f>
        <v>0</v>
      </c>
      <c r="AT121" s="95">
        <f t="shared" ref="AT121:AT130" si="139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IF(T$109="Y",'Apr08'!H122,0)</f>
        <v>0</v>
      </c>
      <c r="I122" s="121">
        <f>IF(T$109="Y",'Apr08'!I122,0)</f>
        <v>0</v>
      </c>
      <c r="J122" s="121">
        <f>IF(T$109="Y",'Apr08'!J122,0)</f>
        <v>0</v>
      </c>
      <c r="K122" s="121">
        <f>IF(T$109="Y",'Apr08'!K122,I122*J122)</f>
        <v>0</v>
      </c>
      <c r="L122" s="160">
        <f>IF(T$109="Y",'Apr08'!L122,0)</f>
        <v>0</v>
      </c>
      <c r="M122" s="247" t="str">
        <f>IF(E122=" "," ",IF(T$109="Y",'Apr08'!M122,IF((H122+K122+L122)&gt;0,H122+K122+L122," ")))</f>
        <v xml:space="preserve"> </v>
      </c>
      <c r="N122" s="237" t="str">
        <f>IF(M122=" "," ",IF(M122=0," ",IF(Employee!O$310="M1",AN122,AI122-'Apr08'!W122)))</f>
        <v xml:space="preserve"> </v>
      </c>
      <c r="O122" s="132" t="str">
        <f>IF(M122=" "," ",IF(M122=0," ",IF(Employee!P$303&gt;E$109,0,IF(C122="A",MNI!E34,IF(C122="B",MNI!F34,IF(C122="C",MNI!G34,IF(C122="J",MNI!H34," ")))))))</f>
        <v xml:space="preserve"> </v>
      </c>
      <c r="P122" s="123"/>
      <c r="Q122" s="238"/>
      <c r="R122" s="238" t="str">
        <f t="shared" si="135"/>
        <v xml:space="preserve"> </v>
      </c>
      <c r="S122" s="123"/>
      <c r="T122" s="124" t="str">
        <f>IF(M122=" "," ",IF(M122=0," ",MNI!I34))</f>
        <v xml:space="preserve"> </v>
      </c>
      <c r="U122" s="49"/>
      <c r="V122" s="60">
        <f>IF(Employee!H$321=E$109,Employee!D$320+SUM(M122)+'Apr08'!V122,SUM(M122)+'Apr08'!V122)</f>
        <v>0</v>
      </c>
      <c r="W122" s="60">
        <f>IF(Employee!H$321=E$109,Employee!D$321+SUM(N122)+'Apr08'!W122,SUM(N122)+'Apr08'!W122)</f>
        <v>0</v>
      </c>
      <c r="X122" s="60">
        <f>IF(O122=" ",'Apr08'!X122,O122+'Apr08'!X122)</f>
        <v>0</v>
      </c>
      <c r="Y122" s="60">
        <f>IF(P122=" ",'Apr08'!Y122,P122+'Apr08'!Y122)</f>
        <v>0</v>
      </c>
      <c r="Z122" s="60">
        <f>IF(Q122=" ",'Apr08'!Z122,Q122+'Apr08'!Z122)</f>
        <v>0</v>
      </c>
      <c r="AA122" s="60">
        <f>IF(R122=" ",'Apr08'!AA122,R122+'Apr08'!AA122)</f>
        <v>0</v>
      </c>
      <c r="AB122" s="61"/>
      <c r="AC122" s="60">
        <f>IF(T122=" ",'Apr08'!AC122,T122+'Apr08'!AC122)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5"/>
        <v>0</v>
      </c>
      <c r="AG122" s="95">
        <f t="shared" si="126"/>
        <v>0</v>
      </c>
      <c r="AH122" s="95">
        <f>IF(D122="D",AF122*AH$7,IF(AF122&gt;LOOKUP(E$109,HR!A:A,HR!C:C),(AF122-LOOKUP(E$109,HR!A:A,HR!C:C))*AH$7,0))</f>
        <v>0</v>
      </c>
      <c r="AI122" s="95">
        <f t="shared" si="127"/>
        <v>0</v>
      </c>
      <c r="AJ122" s="95">
        <f>IF(E122=" ",0,IF(D122="BR",0,IF(D122="D",0,IF(D122="NT",M122,LOOKUP(D122,Free!A:A,Free!C:C)*1/12))))</f>
        <v>0</v>
      </c>
      <c r="AK122" s="95">
        <f t="shared" si="128"/>
        <v>0</v>
      </c>
      <c r="AL122" s="95">
        <f t="shared" si="129"/>
        <v>0</v>
      </c>
      <c r="AM122" s="95">
        <f>IF(D122="D",AK122*AM$7,IF(AK122&gt;LOOKUP(1,HR!A:A,HR!C:C),(AK122-LOOKUP(1,HR!A:A,HR!C:C))*AH$7,0))</f>
        <v>0</v>
      </c>
      <c r="AN122" s="95">
        <f t="shared" si="130"/>
        <v>0</v>
      </c>
      <c r="AO122" s="99"/>
      <c r="AP122" s="62"/>
      <c r="AQ122" s="95">
        <f t="shared" si="136"/>
        <v>0</v>
      </c>
      <c r="AR122" s="95">
        <f t="shared" si="137"/>
        <v>0</v>
      </c>
      <c r="AS122" s="95">
        <f t="shared" si="138"/>
        <v>0</v>
      </c>
      <c r="AT122" s="95">
        <f t="shared" si="139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IF(T$109="Y",'Apr08'!H123,0)</f>
        <v>0</v>
      </c>
      <c r="I123" s="121">
        <f>IF(T$109="Y",'Apr08'!I123,0)</f>
        <v>0</v>
      </c>
      <c r="J123" s="121">
        <f>IF(T$109="Y",'Apr08'!J123,0)</f>
        <v>0</v>
      </c>
      <c r="K123" s="121">
        <f>IF(T$109="Y",'Apr08'!K123,I123*J123)</f>
        <v>0</v>
      </c>
      <c r="L123" s="160">
        <f>IF(T$109="Y",'Apr08'!L123,0)</f>
        <v>0</v>
      </c>
      <c r="M123" s="247" t="str">
        <f>IF(E123=" "," ",IF(T$109="Y",'Apr08'!M123,IF((H123+K123+L123)&gt;0,H123+K123+L123," ")))</f>
        <v xml:space="preserve"> </v>
      </c>
      <c r="N123" s="237" t="str">
        <f>IF(M123=" "," ",IF(M123=0," ",IF(Employee!O$336="M1",AN123,AI123-'Apr08'!W123)))</f>
        <v xml:space="preserve"> </v>
      </c>
      <c r="O123" s="132" t="str">
        <f>IF(M123=" "," ",IF(M123=0," ",IF(Employee!P$329&gt;E$109,0,IF(C123="A",MNI!E35,IF(C123="B",MNI!F35,IF(C123="C",MNI!G35,IF(C123="J",MNI!H35," ")))))))</f>
        <v xml:space="preserve"> </v>
      </c>
      <c r="P123" s="123"/>
      <c r="Q123" s="238"/>
      <c r="R123" s="238" t="str">
        <f t="shared" si="135"/>
        <v xml:space="preserve"> </v>
      </c>
      <c r="S123" s="123"/>
      <c r="T123" s="124" t="str">
        <f>IF(M123=" "," ",IF(M123=0," ",MNI!I35))</f>
        <v xml:space="preserve"> </v>
      </c>
      <c r="U123" s="49"/>
      <c r="V123" s="60">
        <f>IF(Employee!H$347=E$109,Employee!D$346+SUM(M123)+'Apr08'!V123,SUM(M123)+'Apr08'!V123)</f>
        <v>0</v>
      </c>
      <c r="W123" s="60">
        <f>IF(Employee!H$347=E$109,Employee!D$347+SUM(N123)+'Apr08'!W123,SUM(N123)+'Apr08'!W123)</f>
        <v>0</v>
      </c>
      <c r="X123" s="60">
        <f>IF(O123=" ",'Apr08'!X123,O123+'Apr08'!X123)</f>
        <v>0</v>
      </c>
      <c r="Y123" s="60">
        <f>IF(P123=" ",'Apr08'!Y123,P123+'Apr08'!Y123)</f>
        <v>0</v>
      </c>
      <c r="Z123" s="60">
        <f>IF(Q123=" ",'Apr08'!Z123,Q123+'Apr08'!Z123)</f>
        <v>0</v>
      </c>
      <c r="AA123" s="60">
        <f>IF(R123=" ",'Apr08'!AA123,R123+'Apr08'!AA123)</f>
        <v>0</v>
      </c>
      <c r="AB123" s="61"/>
      <c r="AC123" s="60">
        <f>IF(T123=" ",'Apr08'!AC123,T123+'Apr08'!AC123)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5"/>
        <v>0</v>
      </c>
      <c r="AG123" s="95">
        <f t="shared" si="126"/>
        <v>0</v>
      </c>
      <c r="AH123" s="95">
        <f>IF(D123="D",AF123*AH$7,IF(AF123&gt;LOOKUP(E$109,HR!A:A,HR!C:C),(AF123-LOOKUP(E$109,HR!A:A,HR!C:C))*AH$7,0))</f>
        <v>0</v>
      </c>
      <c r="AI123" s="95">
        <f t="shared" si="127"/>
        <v>0</v>
      </c>
      <c r="AJ123" s="95">
        <f>IF(E123=" ",0,IF(D123="BR",0,IF(D123="D",0,IF(D123="NT",M123,LOOKUP(D123,Free!A:A,Free!C:C)*1/12))))</f>
        <v>0</v>
      </c>
      <c r="AK123" s="95">
        <f t="shared" si="128"/>
        <v>0</v>
      </c>
      <c r="AL123" s="95">
        <f t="shared" si="129"/>
        <v>0</v>
      </c>
      <c r="AM123" s="95">
        <f>IF(D123="D",AK123*AM$7,IF(AK123&gt;LOOKUP(1,HR!A:A,HR!C:C),(AK123-LOOKUP(1,HR!A:A,HR!C:C))*AH$7,0))</f>
        <v>0</v>
      </c>
      <c r="AN123" s="95">
        <f t="shared" si="130"/>
        <v>0</v>
      </c>
      <c r="AO123" s="99"/>
      <c r="AP123" s="62"/>
      <c r="AQ123" s="95">
        <f t="shared" si="136"/>
        <v>0</v>
      </c>
      <c r="AR123" s="95">
        <f t="shared" si="137"/>
        <v>0</v>
      </c>
      <c r="AS123" s="95">
        <f t="shared" si="138"/>
        <v>0</v>
      </c>
      <c r="AT123" s="95">
        <f t="shared" si="139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IF(T$109="Y",'Apr08'!H124,0)</f>
        <v>0</v>
      </c>
      <c r="I124" s="121">
        <f>IF(T$109="Y",'Apr08'!I124,0)</f>
        <v>0</v>
      </c>
      <c r="J124" s="121">
        <f>IF(T$109="Y",'Apr08'!J124,0)</f>
        <v>0</v>
      </c>
      <c r="K124" s="121">
        <f>IF(T$109="Y",'Apr08'!K124,I124*J124)</f>
        <v>0</v>
      </c>
      <c r="L124" s="160">
        <f>IF(T$109="Y",'Apr08'!L124,0)</f>
        <v>0</v>
      </c>
      <c r="M124" s="247" t="str">
        <f>IF(E124=" "," ",IF(T$109="Y",'Apr08'!M124,IF((H124+K124+L124)&gt;0,H124+K124+L124," ")))</f>
        <v xml:space="preserve"> </v>
      </c>
      <c r="N124" s="237" t="str">
        <f>IF(M124=" "," ",IF(M124=0," ",IF(Employee!O$362="M1",AN124,AI124-'Apr08'!W124)))</f>
        <v xml:space="preserve"> </v>
      </c>
      <c r="O124" s="132" t="str">
        <f>IF(M124=" "," ",IF(M124=0," ",IF(Employee!P$355&gt;E$109,0,IF(C124="A",MNI!E36,IF(C124="B",MNI!F36,IF(C124="C",MNI!G36,IF(C124="J",MNI!H36," ")))))))</f>
        <v xml:space="preserve"> </v>
      </c>
      <c r="P124" s="123"/>
      <c r="Q124" s="238"/>
      <c r="R124" s="238" t="str">
        <f t="shared" si="135"/>
        <v xml:space="preserve"> </v>
      </c>
      <c r="S124" s="123"/>
      <c r="T124" s="124" t="str">
        <f>IF(M124=" "," ",IF(M124=0," ",MNI!I36))</f>
        <v xml:space="preserve"> </v>
      </c>
      <c r="U124" s="49"/>
      <c r="V124" s="60">
        <f>IF(Employee!H$373=E$109,Employee!D$372+SUM(M124)+'Apr08'!V124,SUM(M124)+'Apr08'!V124)</f>
        <v>0</v>
      </c>
      <c r="W124" s="60">
        <f>IF(Employee!H$373=E$109,Employee!D$373+SUM(N124)+'Apr08'!W124,SUM(N124)+'Apr08'!W124)</f>
        <v>0</v>
      </c>
      <c r="X124" s="60">
        <f>IF(O124=" ",'Apr08'!X124,O124+'Apr08'!X124)</f>
        <v>0</v>
      </c>
      <c r="Y124" s="60">
        <f>IF(P124=" ",'Apr08'!Y124,P124+'Apr08'!Y124)</f>
        <v>0</v>
      </c>
      <c r="Z124" s="60">
        <f>IF(Q124=" ",'Apr08'!Z124,Q124+'Apr08'!Z124)</f>
        <v>0</v>
      </c>
      <c r="AA124" s="60">
        <f>IF(R124=" ",'Apr08'!AA124,R124+'Apr08'!AA124)</f>
        <v>0</v>
      </c>
      <c r="AB124" s="61"/>
      <c r="AC124" s="60">
        <f>IF(T124=" ",'Apr08'!AC124,T124+'Apr08'!AC124)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5"/>
        <v>0</v>
      </c>
      <c r="AG124" s="95">
        <f t="shared" si="126"/>
        <v>0</v>
      </c>
      <c r="AH124" s="95">
        <f>IF(D124="D",AF124*AH$7,IF(AF124&gt;LOOKUP(E$109,HR!A:A,HR!C:C),(AF124-LOOKUP(E$109,HR!A:A,HR!C:C))*AH$7,0))</f>
        <v>0</v>
      </c>
      <c r="AI124" s="95">
        <f t="shared" si="127"/>
        <v>0</v>
      </c>
      <c r="AJ124" s="95">
        <f>IF(E124=" ",0,IF(D124="BR",0,IF(D124="D",0,IF(D124="NT",M124,LOOKUP(D124,Free!A:A,Free!C:C)*1/12))))</f>
        <v>0</v>
      </c>
      <c r="AK124" s="95">
        <f t="shared" si="128"/>
        <v>0</v>
      </c>
      <c r="AL124" s="95">
        <f t="shared" si="129"/>
        <v>0</v>
      </c>
      <c r="AM124" s="95">
        <f>IF(D124="D",AK124*AM$7,IF(AK124&gt;LOOKUP(1,HR!A:A,HR!C:C),(AK124-LOOKUP(1,HR!A:A,HR!C:C))*AH$7,0))</f>
        <v>0</v>
      </c>
      <c r="AN124" s="95">
        <f t="shared" si="130"/>
        <v>0</v>
      </c>
      <c r="AO124" s="99"/>
      <c r="AP124" s="62"/>
      <c r="AQ124" s="95">
        <f t="shared" si="136"/>
        <v>0</v>
      </c>
      <c r="AR124" s="95">
        <f t="shared" si="137"/>
        <v>0</v>
      </c>
      <c r="AS124" s="95">
        <f t="shared" si="138"/>
        <v>0</v>
      </c>
      <c r="AT124" s="95">
        <f t="shared" si="139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IF(T$109="Y",'Apr08'!H125,0)</f>
        <v>0</v>
      </c>
      <c r="I125" s="121">
        <f>IF(T$109="Y",'Apr08'!I125,0)</f>
        <v>0</v>
      </c>
      <c r="J125" s="121">
        <f>IF(T$109="Y",'Apr08'!J125,0)</f>
        <v>0</v>
      </c>
      <c r="K125" s="121">
        <f>IF(T$109="Y",'Apr08'!K125,I125*J125)</f>
        <v>0</v>
      </c>
      <c r="L125" s="160">
        <f>IF(T$109="Y",'Apr08'!L125,0)</f>
        <v>0</v>
      </c>
      <c r="M125" s="247" t="str">
        <f>IF(E125=" "," ",IF(T$109="Y",'Apr08'!M125,IF((H125+K125+L125)&gt;0,H125+K125+L125," ")))</f>
        <v xml:space="preserve"> </v>
      </c>
      <c r="N125" s="237" t="str">
        <f>IF(M125=" "," ",IF(M125=0," ",IF(Employee!O$388="M1",AN125,AI125-'Apr08'!W125)))</f>
        <v xml:space="preserve"> </v>
      </c>
      <c r="O125" s="132" t="str">
        <f>IF(M125=" "," ",IF(M125=0," ",IF(Employee!P$381&gt;E$109,0,IF(C125="A",MNI!E37,IF(C125="B",MNI!F37,IF(C125="C",MNI!G37,IF(C125="J",MNI!H37," ")))))))</f>
        <v xml:space="preserve"> </v>
      </c>
      <c r="P125" s="123"/>
      <c r="Q125" s="238"/>
      <c r="R125" s="238" t="str">
        <f t="shared" si="135"/>
        <v xml:space="preserve"> </v>
      </c>
      <c r="S125" s="123"/>
      <c r="T125" s="124" t="str">
        <f>IF(M125=" "," ",IF(M125=0," ",MNI!I37))</f>
        <v xml:space="preserve"> </v>
      </c>
      <c r="U125" s="49"/>
      <c r="V125" s="60">
        <f>IF(Employee!H$399=E$109,Employee!D$398+SUM(M125)+'Apr08'!V125,SUM(M125)+'Apr08'!V125)</f>
        <v>0</v>
      </c>
      <c r="W125" s="60">
        <f>IF(Employee!H$399=E$109,Employee!D$399+SUM(N125)+'Apr08'!W125,SUM(N125)+'Apr08'!W125)</f>
        <v>0</v>
      </c>
      <c r="X125" s="60">
        <f>IF(O125=" ",'Apr08'!X125,O125+'Apr08'!X125)</f>
        <v>0</v>
      </c>
      <c r="Y125" s="60">
        <f>IF(P125=" ",'Apr08'!Y125,P125+'Apr08'!Y125)</f>
        <v>0</v>
      </c>
      <c r="Z125" s="60">
        <f>IF(Q125=" ",'Apr08'!Z125,Q125+'Apr08'!Z125)</f>
        <v>0</v>
      </c>
      <c r="AA125" s="60">
        <f>IF(R125=" ",'Apr08'!AA125,R125+'Apr08'!AA125)</f>
        <v>0</v>
      </c>
      <c r="AB125" s="61"/>
      <c r="AC125" s="60">
        <f>IF(T125=" ",'Apr08'!AC125,T125+'Apr08'!AC125)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5"/>
        <v>0</v>
      </c>
      <c r="AG125" s="95">
        <f t="shared" si="126"/>
        <v>0</v>
      </c>
      <c r="AH125" s="95">
        <f>IF(D125="D",AF125*AH$7,IF(AF125&gt;LOOKUP(E$109,HR!A:A,HR!C:C),(AF125-LOOKUP(E$109,HR!A:A,HR!C:C))*AH$7,0))</f>
        <v>0</v>
      </c>
      <c r="AI125" s="95">
        <f t="shared" si="127"/>
        <v>0</v>
      </c>
      <c r="AJ125" s="95">
        <f>IF(E125=" ",0,IF(D125="BR",0,IF(D125="D",0,IF(D125="NT",M125,LOOKUP(D125,Free!A:A,Free!C:C)*1/12))))</f>
        <v>0</v>
      </c>
      <c r="AK125" s="95">
        <f t="shared" si="128"/>
        <v>0</v>
      </c>
      <c r="AL125" s="95">
        <f t="shared" si="129"/>
        <v>0</v>
      </c>
      <c r="AM125" s="95">
        <f>IF(D125="D",AK125*AM$7,IF(AK125&gt;LOOKUP(1,HR!A:A,HR!C:C),(AK125-LOOKUP(1,HR!A:A,HR!C:C))*AH$7,0))</f>
        <v>0</v>
      </c>
      <c r="AN125" s="95">
        <f t="shared" si="130"/>
        <v>0</v>
      </c>
      <c r="AO125" s="99"/>
      <c r="AP125" s="62"/>
      <c r="AQ125" s="95">
        <f t="shared" si="136"/>
        <v>0</v>
      </c>
      <c r="AR125" s="95">
        <f t="shared" si="137"/>
        <v>0</v>
      </c>
      <c r="AS125" s="95">
        <f t="shared" si="138"/>
        <v>0</v>
      </c>
      <c r="AT125" s="95">
        <f t="shared" si="139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IF(T$109="Y",'Apr08'!H126,0)</f>
        <v>0</v>
      </c>
      <c r="I126" s="121">
        <f>IF(T$109="Y",'Apr08'!I126,0)</f>
        <v>0</v>
      </c>
      <c r="J126" s="121">
        <f>IF(T$109="Y",'Apr08'!J126,0)</f>
        <v>0</v>
      </c>
      <c r="K126" s="121">
        <f>IF(T$109="Y",'Apr08'!K126,I126*J126)</f>
        <v>0</v>
      </c>
      <c r="L126" s="160">
        <f>IF(T$109="Y",'Apr08'!L126,0)</f>
        <v>0</v>
      </c>
      <c r="M126" s="247" t="str">
        <f>IF(E126=" "," ",IF(T$109="Y",'Apr08'!M126,IF((H126+K126+L126)&gt;0,H126+K126+L126," ")))</f>
        <v xml:space="preserve"> </v>
      </c>
      <c r="N126" s="237" t="str">
        <f>IF(M126=" "," ",IF(M126=0," ",IF(Employee!O$414="M1",AN126,AI126-'Apr08'!W126)))</f>
        <v xml:space="preserve"> </v>
      </c>
      <c r="O126" s="132" t="str">
        <f>IF(M126=" "," ",IF(M126=0," ",IF(Employee!P$407&gt;E$109,0,IF(C126="A",MNI!E38,IF(C126="B",MNI!F38,IF(C126="C",MNI!G38,IF(C126="J",MNI!H38," ")))))))</f>
        <v xml:space="preserve"> </v>
      </c>
      <c r="P126" s="123"/>
      <c r="Q126" s="238"/>
      <c r="R126" s="238" t="str">
        <f t="shared" si="135"/>
        <v xml:space="preserve"> </v>
      </c>
      <c r="S126" s="123"/>
      <c r="T126" s="124" t="str">
        <f>IF(M126=" "," ",IF(M126=0," ",MNI!I38))</f>
        <v xml:space="preserve"> </v>
      </c>
      <c r="U126" s="49"/>
      <c r="V126" s="60">
        <f>IF(Employee!H$425=E$109,Employee!D$424+SUM(M126)+'Apr08'!V126,SUM(M126)+'Apr08'!V126)</f>
        <v>0</v>
      </c>
      <c r="W126" s="60">
        <f>IF(Employee!H$425=E$109,Employee!D$425+SUM(N126)+'Apr08'!W126,SUM(N126)+'Apr08'!W126)</f>
        <v>0</v>
      </c>
      <c r="X126" s="60">
        <f>IF(O126=" ",'Apr08'!X126,O126+'Apr08'!X126)</f>
        <v>0</v>
      </c>
      <c r="Y126" s="60">
        <f>IF(P126=" ",'Apr08'!Y126,P126+'Apr08'!Y126)</f>
        <v>0</v>
      </c>
      <c r="Z126" s="60">
        <f>IF(Q126=" ",'Apr08'!Z126,Q126+'Apr08'!Z126)</f>
        <v>0</v>
      </c>
      <c r="AA126" s="60">
        <f>IF(R126=" ",'Apr08'!AA126,R126+'Apr08'!AA126)</f>
        <v>0</v>
      </c>
      <c r="AB126" s="61"/>
      <c r="AC126" s="60">
        <f>IF(T126=" ",'Apr08'!AC126,T126+'Apr08'!AC126)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5"/>
        <v>0</v>
      </c>
      <c r="AG126" s="95">
        <f t="shared" si="126"/>
        <v>0</v>
      </c>
      <c r="AH126" s="95">
        <f>IF(D126="D",AF126*AH$7,IF(AF126&gt;LOOKUP(E$109,HR!A:A,HR!C:C),(AF126-LOOKUP(E$109,HR!A:A,HR!C:C))*AH$7,0))</f>
        <v>0</v>
      </c>
      <c r="AI126" s="95">
        <f t="shared" si="127"/>
        <v>0</v>
      </c>
      <c r="AJ126" s="95">
        <f>IF(E126=" ",0,IF(D126="BR",0,IF(D126="D",0,IF(D126="NT",M126,LOOKUP(D126,Free!A:A,Free!C:C)*1/12))))</f>
        <v>0</v>
      </c>
      <c r="AK126" s="95">
        <f t="shared" si="128"/>
        <v>0</v>
      </c>
      <c r="AL126" s="95">
        <f t="shared" si="129"/>
        <v>0</v>
      </c>
      <c r="AM126" s="95">
        <f>IF(D126="D",AK126*AM$7,IF(AK126&gt;LOOKUP(1,HR!A:A,HR!C:C),(AK126-LOOKUP(1,HR!A:A,HR!C:C))*AH$7,0))</f>
        <v>0</v>
      </c>
      <c r="AN126" s="95">
        <f t="shared" si="130"/>
        <v>0</v>
      </c>
      <c r="AO126" s="99"/>
      <c r="AP126" s="62"/>
      <c r="AQ126" s="95">
        <f t="shared" si="136"/>
        <v>0</v>
      </c>
      <c r="AR126" s="95">
        <f t="shared" si="137"/>
        <v>0</v>
      </c>
      <c r="AS126" s="95">
        <f t="shared" si="138"/>
        <v>0</v>
      </c>
      <c r="AT126" s="95">
        <f t="shared" si="139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IF(T$109="Y",'Apr08'!H127,0)</f>
        <v>0</v>
      </c>
      <c r="I127" s="121">
        <f>IF(T$109="Y",'Apr08'!I127,0)</f>
        <v>0</v>
      </c>
      <c r="J127" s="121">
        <f>IF(T$109="Y",'Apr08'!J127,0)</f>
        <v>0</v>
      </c>
      <c r="K127" s="121">
        <f>IF(T$109="Y",'Apr08'!K127,I127*J127)</f>
        <v>0</v>
      </c>
      <c r="L127" s="160">
        <f>IF(T$109="Y",'Apr08'!L127,0)</f>
        <v>0</v>
      </c>
      <c r="M127" s="247" t="str">
        <f>IF(E127=" "," ",IF(T$109="Y",'Apr08'!M127,IF((H127+K127+L127)&gt;0,H127+K127+L127," ")))</f>
        <v xml:space="preserve"> </v>
      </c>
      <c r="N127" s="237" t="str">
        <f>IF(M127=" "," ",IF(M127=0," ",IF(Employee!O$440="M1",AN127,AI127-'Apr08'!W127)))</f>
        <v xml:space="preserve"> </v>
      </c>
      <c r="O127" s="132" t="str">
        <f>IF(M127=" "," ",IF(M127=0," ",IF(Employee!P$433&gt;E$109,0,IF(C127="A",MNI!E39,IF(C127="B",MNI!F39,IF(C127="C",MNI!G39,IF(C127="J",MNI!H39," ")))))))</f>
        <v xml:space="preserve"> </v>
      </c>
      <c r="P127" s="123"/>
      <c r="Q127" s="238"/>
      <c r="R127" s="238" t="str">
        <f t="shared" si="135"/>
        <v xml:space="preserve"> </v>
      </c>
      <c r="S127" s="123"/>
      <c r="T127" s="124" t="str">
        <f>IF(M127=" "," ",IF(M127=0," ",MNI!I39))</f>
        <v xml:space="preserve"> </v>
      </c>
      <c r="U127" s="49"/>
      <c r="V127" s="60">
        <f>IF(Employee!H$451=E$109,Employee!D$450+SUM(M127)+'Apr08'!V127,SUM(M127)+'Apr08'!V127)</f>
        <v>0</v>
      </c>
      <c r="W127" s="60">
        <f>IF(Employee!H$451=E$109,Employee!D$451+SUM(N127)+'Apr08'!W127,SUM(N127)+'Apr08'!W127)</f>
        <v>0</v>
      </c>
      <c r="X127" s="60">
        <f>IF(O127=" ",'Apr08'!X127,O127+'Apr08'!X127)</f>
        <v>0</v>
      </c>
      <c r="Y127" s="60">
        <f>IF(P127=" ",'Apr08'!Y127,P127+'Apr08'!Y127)</f>
        <v>0</v>
      </c>
      <c r="Z127" s="60">
        <f>IF(Q127=" ",'Apr08'!Z127,Q127+'Apr08'!Z127)</f>
        <v>0</v>
      </c>
      <c r="AA127" s="60">
        <f>IF(R127=" ",'Apr08'!AA127,R127+'Apr08'!AA127)</f>
        <v>0</v>
      </c>
      <c r="AB127" s="61"/>
      <c r="AC127" s="60">
        <f>IF(T127=" ",'Apr08'!AC127,T127+'Apr08'!AC127)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5"/>
        <v>0</v>
      </c>
      <c r="AG127" s="95">
        <f t="shared" si="126"/>
        <v>0</v>
      </c>
      <c r="AH127" s="95">
        <f>IF(D127="D",AF127*AH$7,IF(AF127&gt;LOOKUP(E$109,HR!A:A,HR!C:C),(AF127-LOOKUP(E$109,HR!A:A,HR!C:C))*AH$7,0))</f>
        <v>0</v>
      </c>
      <c r="AI127" s="95">
        <f t="shared" si="127"/>
        <v>0</v>
      </c>
      <c r="AJ127" s="95">
        <f>IF(E127=" ",0,IF(D127="BR",0,IF(D127="D",0,IF(D127="NT",M127,LOOKUP(D127,Free!A:A,Free!C:C)*1/12))))</f>
        <v>0</v>
      </c>
      <c r="AK127" s="95">
        <f t="shared" si="128"/>
        <v>0</v>
      </c>
      <c r="AL127" s="95">
        <f t="shared" si="129"/>
        <v>0</v>
      </c>
      <c r="AM127" s="95">
        <f>IF(D127="D",AK127*AM$7,IF(AK127&gt;LOOKUP(1,HR!A:A,HR!C:C),(AK127-LOOKUP(1,HR!A:A,HR!C:C))*AH$7,0))</f>
        <v>0</v>
      </c>
      <c r="AN127" s="95">
        <f t="shared" si="130"/>
        <v>0</v>
      </c>
      <c r="AO127" s="99"/>
      <c r="AP127" s="62"/>
      <c r="AQ127" s="95">
        <f t="shared" si="136"/>
        <v>0</v>
      </c>
      <c r="AR127" s="95">
        <f t="shared" si="137"/>
        <v>0</v>
      </c>
      <c r="AS127" s="95">
        <f t="shared" si="138"/>
        <v>0</v>
      </c>
      <c r="AT127" s="95">
        <f t="shared" si="139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IF(T$109="Y",'Apr08'!H128,0)</f>
        <v>0</v>
      </c>
      <c r="I128" s="121">
        <f>IF(T$109="Y",'Apr08'!I128,0)</f>
        <v>0</v>
      </c>
      <c r="J128" s="121">
        <f>IF(T$109="Y",'Apr08'!J128,0)</f>
        <v>0</v>
      </c>
      <c r="K128" s="121">
        <f>IF(T$109="Y",'Apr08'!K128,I128*J128)</f>
        <v>0</v>
      </c>
      <c r="L128" s="160">
        <f>IF(T$109="Y",'Apr08'!L128,0)</f>
        <v>0</v>
      </c>
      <c r="M128" s="247" t="str">
        <f>IF(E128=" "," ",IF(T$109="Y",'Apr08'!M128,IF((H128+K128+L128)&gt;0,H128+K128+L128," ")))</f>
        <v xml:space="preserve"> </v>
      </c>
      <c r="N128" s="237" t="str">
        <f>IF(M128=" "," ",IF(M128=0," ",IF(Employee!O$466="M1",AN128,AI128-'Apr08'!W128)))</f>
        <v xml:space="preserve"> </v>
      </c>
      <c r="O128" s="132" t="str">
        <f>IF(M128=" "," ",IF(M128=0," ",IF(Employee!P$459&gt;E$109,0,IF(C128="A",MNI!E40,IF(C128="B",MNI!F40,IF(C128="C",MNI!G40,IF(C128="J",MNI!H40," ")))))))</f>
        <v xml:space="preserve"> </v>
      </c>
      <c r="P128" s="123"/>
      <c r="Q128" s="238"/>
      <c r="R128" s="238" t="str">
        <f t="shared" si="135"/>
        <v xml:space="preserve"> </v>
      </c>
      <c r="S128" s="123"/>
      <c r="T128" s="124" t="str">
        <f>IF(M128=" "," ",IF(M128=0," ",MNI!I40))</f>
        <v xml:space="preserve"> </v>
      </c>
      <c r="U128" s="49"/>
      <c r="V128" s="60">
        <f>IF(Employee!H$477=E$109,Employee!D$476+SUM(M128)+'Apr08'!V128,SUM(M128)+'Apr08'!V128)</f>
        <v>0</v>
      </c>
      <c r="W128" s="60">
        <f>IF(Employee!H$477=E$109,Employee!D$477+SUM(N128)+'Apr08'!W128,SUM(N128)+'Apr08'!W128)</f>
        <v>0</v>
      </c>
      <c r="X128" s="60">
        <f>IF(O128=" ",'Apr08'!X128,O128+'Apr08'!X128)</f>
        <v>0</v>
      </c>
      <c r="Y128" s="60">
        <f>IF(P128=" ",'Apr08'!Y128,P128+'Apr08'!Y128)</f>
        <v>0</v>
      </c>
      <c r="Z128" s="60">
        <f>IF(Q128=" ",'Apr08'!Z128,Q128+'Apr08'!Z128)</f>
        <v>0</v>
      </c>
      <c r="AA128" s="60">
        <f>IF(R128=" ",'Apr08'!AA128,R128+'Apr08'!AA128)</f>
        <v>0</v>
      </c>
      <c r="AB128" s="61"/>
      <c r="AC128" s="60">
        <f>IF(T128=" ",'Apr08'!AC128,T128+'Apr08'!AC128)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5"/>
        <v>0</v>
      </c>
      <c r="AG128" s="95">
        <f t="shared" si="126"/>
        <v>0</v>
      </c>
      <c r="AH128" s="95">
        <f>IF(D128="D",AF128*AH$7,IF(AF128&gt;LOOKUP(E$109,HR!A:A,HR!C:C),(AF128-LOOKUP(E$109,HR!A:A,HR!C:C))*AH$7,0))</f>
        <v>0</v>
      </c>
      <c r="AI128" s="95">
        <f t="shared" si="127"/>
        <v>0</v>
      </c>
      <c r="AJ128" s="95">
        <f>IF(E128=" ",0,IF(D128="BR",0,IF(D128="D",0,IF(D128="NT",M128,LOOKUP(D128,Free!A:A,Free!C:C)*1/12))))</f>
        <v>0</v>
      </c>
      <c r="AK128" s="95">
        <f t="shared" si="128"/>
        <v>0</v>
      </c>
      <c r="AL128" s="95">
        <f t="shared" si="129"/>
        <v>0</v>
      </c>
      <c r="AM128" s="95">
        <f>IF(D128="D",AK128*AM$7,IF(AK128&gt;LOOKUP(1,HR!A:A,HR!C:C),(AK128-LOOKUP(1,HR!A:A,HR!C:C))*AH$7,0))</f>
        <v>0</v>
      </c>
      <c r="AN128" s="95">
        <f t="shared" si="130"/>
        <v>0</v>
      </c>
      <c r="AO128" s="99"/>
      <c r="AP128" s="62"/>
      <c r="AQ128" s="95">
        <f t="shared" si="136"/>
        <v>0</v>
      </c>
      <c r="AR128" s="95">
        <f t="shared" si="137"/>
        <v>0</v>
      </c>
      <c r="AS128" s="95">
        <f t="shared" si="138"/>
        <v>0</v>
      </c>
      <c r="AT128" s="95">
        <f t="shared" si="139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IF(T$109="Y",'Apr08'!H129,0)</f>
        <v>0</v>
      </c>
      <c r="I129" s="121">
        <f>IF(T$109="Y",'Apr08'!I129,0)</f>
        <v>0</v>
      </c>
      <c r="J129" s="121">
        <f>IF(T$109="Y",'Apr08'!J129,0)</f>
        <v>0</v>
      </c>
      <c r="K129" s="121">
        <f>IF(T$109="Y",'Apr08'!K129,I129*J129)</f>
        <v>0</v>
      </c>
      <c r="L129" s="160">
        <f>IF(T$109="Y",'Apr08'!L129,0)</f>
        <v>0</v>
      </c>
      <c r="M129" s="247" t="str">
        <f>IF(E129=" "," ",IF(T$109="Y",'Apr08'!M129,IF((H129+K129+L129)&gt;0,H129+K129+L129," ")))</f>
        <v xml:space="preserve"> </v>
      </c>
      <c r="N129" s="237" t="str">
        <f>IF(M129=" "," ",IF(M129=0," ",IF(Employee!O$492="M1",AN129,AI129-'Apr08'!W129)))</f>
        <v xml:space="preserve"> </v>
      </c>
      <c r="O129" s="132" t="str">
        <f>IF(M129=" "," ",IF(M129=0," ",IF(Employee!P$485&gt;E$109,0,IF(C129="A",MNI!E41,IF(C129="B",MNI!F41,IF(C129="C",MNI!G41,IF(C129="J",MNI!H41," ")))))))</f>
        <v xml:space="preserve"> </v>
      </c>
      <c r="P129" s="123"/>
      <c r="Q129" s="238"/>
      <c r="R129" s="238" t="str">
        <f t="shared" si="135"/>
        <v xml:space="preserve"> </v>
      </c>
      <c r="S129" s="123"/>
      <c r="T129" s="124" t="str">
        <f>IF(M129=" "," ",IF(M129=0," ",MNI!I41))</f>
        <v xml:space="preserve"> </v>
      </c>
      <c r="U129" s="49"/>
      <c r="V129" s="60">
        <f>IF(Employee!H$503=E$109,Employee!D$502+SUM(M129)+'Apr08'!V129,SUM(M129)+'Apr08'!V129)</f>
        <v>0</v>
      </c>
      <c r="W129" s="60">
        <f>IF(Employee!H$503=E$109,Employee!D$503+SUM(N129)+'Apr08'!W129,SUM(N129)+'Apr08'!W129)</f>
        <v>0</v>
      </c>
      <c r="X129" s="60">
        <f>IF(O129=" ",'Apr08'!X129,O129+'Apr08'!X129)</f>
        <v>0</v>
      </c>
      <c r="Y129" s="60">
        <f>IF(P129=" ",'Apr08'!Y129,P129+'Apr08'!Y129)</f>
        <v>0</v>
      </c>
      <c r="Z129" s="60">
        <f>IF(Q129=" ",'Apr08'!Z129,Q129+'Apr08'!Z129)</f>
        <v>0</v>
      </c>
      <c r="AA129" s="60">
        <f>IF(R129=" ",'Apr08'!AA129,R129+'Apr08'!AA129)</f>
        <v>0</v>
      </c>
      <c r="AB129" s="61"/>
      <c r="AC129" s="60">
        <f>IF(T129=" ",'Apr08'!AC129,T129+'Apr08'!AC129)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5"/>
        <v>0</v>
      </c>
      <c r="AG129" s="95">
        <f t="shared" si="126"/>
        <v>0</v>
      </c>
      <c r="AH129" s="95">
        <f>IF(D129="D",AF129*AH$7,IF(AF129&gt;LOOKUP(E$109,HR!A:A,HR!C:C),(AF129-LOOKUP(E$109,HR!A:A,HR!C:C))*AH$7,0))</f>
        <v>0</v>
      </c>
      <c r="AI129" s="95">
        <f t="shared" si="127"/>
        <v>0</v>
      </c>
      <c r="AJ129" s="95">
        <f>IF(E129=" ",0,IF(D129="BR",0,IF(D129="D",0,IF(D129="NT",M129,LOOKUP(D129,Free!A:A,Free!C:C)*1/12))))</f>
        <v>0</v>
      </c>
      <c r="AK129" s="95">
        <f t="shared" si="128"/>
        <v>0</v>
      </c>
      <c r="AL129" s="95">
        <f t="shared" si="129"/>
        <v>0</v>
      </c>
      <c r="AM129" s="95">
        <f>IF(D129="D",AK129*AM$7,IF(AK129&gt;LOOKUP(1,HR!A:A,HR!C:C),(AK129-LOOKUP(1,HR!A:A,HR!C:C))*AH$7,0))</f>
        <v>0</v>
      </c>
      <c r="AN129" s="95">
        <f t="shared" si="130"/>
        <v>0</v>
      </c>
      <c r="AO129" s="99"/>
      <c r="AP129" s="62"/>
      <c r="AQ129" s="95">
        <f t="shared" si="136"/>
        <v>0</v>
      </c>
      <c r="AR129" s="95">
        <f t="shared" si="137"/>
        <v>0</v>
      </c>
      <c r="AS129" s="95">
        <f t="shared" si="138"/>
        <v>0</v>
      </c>
      <c r="AT129" s="95">
        <f t="shared" si="139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IF(T$109="Y",'Apr08'!H130,0)</f>
        <v>0</v>
      </c>
      <c r="I130" s="147">
        <f>IF(T$109="Y",'Apr08'!I130,0)</f>
        <v>0</v>
      </c>
      <c r="J130" s="147">
        <f>IF(T$109="Y",'Apr08'!J130,0)</f>
        <v>0</v>
      </c>
      <c r="K130" s="147">
        <f>IF(T$109="Y",'Apr08'!K130,I130*J130)</f>
        <v>0</v>
      </c>
      <c r="L130" s="161">
        <f>IF(T$109="Y",'Apr08'!L130,0)</f>
        <v>0</v>
      </c>
      <c r="M130" s="249" t="str">
        <f>IF(E130=" "," ",IF(T$109="Y",'Apr08'!M130,IF((H130+K130+L130)&gt;0,H130+K130+L130," ")))</f>
        <v xml:space="preserve"> </v>
      </c>
      <c r="N130" s="134" t="str">
        <f>IF(M130=" "," ",IF(M130=0," ",IF(Employee!O$518="M1",AN130,AI130-'Apr08'!W130)))</f>
        <v xml:space="preserve"> </v>
      </c>
      <c r="O130" s="132" t="str">
        <f>IF(M130=" "," ",IF(M130=0," ",IF(Employee!P$511&gt;E$109,0,IF(C130="A",MNI!E42,IF(C130="B",MNI!F42,IF(C130="C",MNI!G42,IF(C130="J",MNI!H42," ")))))))</f>
        <v xml:space="preserve"> </v>
      </c>
      <c r="P130" s="135"/>
      <c r="Q130" s="239"/>
      <c r="R130" s="238" t="str">
        <f t="shared" si="135"/>
        <v xml:space="preserve"> </v>
      </c>
      <c r="S130" s="123"/>
      <c r="T130" s="124" t="str">
        <f>IF(M130=" "," ",IF(M130=0," ",MNI!I42))</f>
        <v xml:space="preserve"> </v>
      </c>
      <c r="U130" s="49"/>
      <c r="V130" s="60">
        <f>IF(Employee!H$529=E$109,Employee!D$528+SUM(M130)+'Apr08'!V130,SUM(M130)+'Apr08'!V130)</f>
        <v>0</v>
      </c>
      <c r="W130" s="60">
        <f>IF(Employee!H$529=E$109,Employee!D$529+SUM(N130)+'Apr08'!W130,SUM(N130)+'Apr08'!W130)</f>
        <v>0</v>
      </c>
      <c r="X130" s="60">
        <f>IF(O130=" ",'Apr08'!X130,O130+'Apr08'!X130)</f>
        <v>0</v>
      </c>
      <c r="Y130" s="60">
        <f>IF(P130=" ",'Apr08'!Y130,P130+'Apr08'!Y130)</f>
        <v>0</v>
      </c>
      <c r="Z130" s="60">
        <f>IF(Q130=" ",'Apr08'!Z130,Q130+'Apr08'!Z130)</f>
        <v>0</v>
      </c>
      <c r="AA130" s="60">
        <f>IF(R130=" ",'Apr08'!AA130,R130+'Apr08'!AA130)</f>
        <v>0</v>
      </c>
      <c r="AB130" s="61"/>
      <c r="AC130" s="60">
        <f>IF(T130=" ",'Apr08'!AC130,T130+'Apr08'!AC130)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5"/>
        <v>0</v>
      </c>
      <c r="AG130" s="95">
        <f t="shared" si="126"/>
        <v>0</v>
      </c>
      <c r="AH130" s="95">
        <f>IF(D130="D",AF130*AH$7,IF(AF130&gt;LOOKUP(E$109,HR!A:A,HR!C:C),(AF130-LOOKUP(E$109,HR!A:A,HR!C:C))*AH$7,0))</f>
        <v>0</v>
      </c>
      <c r="AI130" s="95">
        <f t="shared" si="127"/>
        <v>0</v>
      </c>
      <c r="AJ130" s="95">
        <f>IF(E130=" ",0,IF(D130="BR",0,IF(D130="D",0,IF(D130="NT",M130,LOOKUP(D130,Free!A:A,Free!C:C)*1/12))))</f>
        <v>0</v>
      </c>
      <c r="AK130" s="95">
        <f t="shared" si="128"/>
        <v>0</v>
      </c>
      <c r="AL130" s="95">
        <f t="shared" si="129"/>
        <v>0</v>
      </c>
      <c r="AM130" s="95">
        <f>IF(D130="D",AK130*AM$7,IF(AK130&gt;LOOKUP(1,HR!A:A,HR!C:C),(AK130-LOOKUP(1,HR!A:A,HR!C:C))*AH$7,0))</f>
        <v>0</v>
      </c>
      <c r="AN130" s="95">
        <f t="shared" si="130"/>
        <v>0</v>
      </c>
      <c r="AO130" s="99"/>
      <c r="AP130" s="62"/>
      <c r="AQ130" s="95">
        <f t="shared" si="136"/>
        <v>0</v>
      </c>
      <c r="AR130" s="95">
        <f t="shared" si="137"/>
        <v>0</v>
      </c>
      <c r="AS130" s="95">
        <f t="shared" si="138"/>
        <v>0</v>
      </c>
      <c r="AT130" s="95">
        <f t="shared" si="139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40">SUM(M111:M130)</f>
        <v>0</v>
      </c>
      <c r="N131" s="173">
        <f t="shared" si="140"/>
        <v>0</v>
      </c>
      <c r="O131" s="173">
        <f t="shared" si="140"/>
        <v>0</v>
      </c>
      <c r="P131" s="173">
        <f t="shared" si="140"/>
        <v>0</v>
      </c>
      <c r="Q131" s="173">
        <f t="shared" si="140"/>
        <v>0</v>
      </c>
      <c r="R131" s="165">
        <f t="shared" si="140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41">IF(B111="D",M111," ")</f>
        <v xml:space="preserve"> </v>
      </c>
      <c r="N135" s="269" t="str">
        <f t="shared" ref="N135:N154" si="142">IF(B111="D",N111," ")</f>
        <v xml:space="preserve"> </v>
      </c>
      <c r="O135" s="269" t="str">
        <f t="shared" ref="O135:O154" si="143">IF(B111="D",O111," ")</f>
        <v xml:space="preserve"> </v>
      </c>
      <c r="P135" s="269" t="str">
        <f t="shared" ref="P135:P154" si="144">IF(B111="D",P111," ")</f>
        <v xml:space="preserve"> </v>
      </c>
      <c r="Q135" s="269" t="str">
        <f t="shared" ref="Q135:Q154" si="145">IF(B111="D",Q111," ")</f>
        <v xml:space="preserve"> </v>
      </c>
      <c r="R135" s="262" t="str">
        <f t="shared" ref="R135:R154" si="146">IF(B111="D",R111," ")</f>
        <v xml:space="preserve"> </v>
      </c>
      <c r="S135" s="256"/>
      <c r="T135" s="259" t="str">
        <f t="shared" ref="T135:T154" si="147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41"/>
        <v xml:space="preserve"> </v>
      </c>
      <c r="N136" s="266" t="str">
        <f t="shared" si="142"/>
        <v xml:space="preserve"> </v>
      </c>
      <c r="O136" s="266" t="str">
        <f t="shared" si="143"/>
        <v xml:space="preserve"> </v>
      </c>
      <c r="P136" s="266" t="str">
        <f t="shared" si="144"/>
        <v xml:space="preserve"> </v>
      </c>
      <c r="Q136" s="266" t="str">
        <f t="shared" si="145"/>
        <v xml:space="preserve"> </v>
      </c>
      <c r="R136" s="263" t="str">
        <f t="shared" si="146"/>
        <v xml:space="preserve"> </v>
      </c>
      <c r="S136" s="256"/>
      <c r="T136" s="260" t="str">
        <f t="shared" si="147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41"/>
        <v xml:space="preserve"> </v>
      </c>
      <c r="N137" s="266" t="str">
        <f t="shared" si="142"/>
        <v xml:space="preserve"> </v>
      </c>
      <c r="O137" s="266" t="str">
        <f t="shared" si="143"/>
        <v xml:space="preserve"> </v>
      </c>
      <c r="P137" s="266" t="str">
        <f t="shared" si="144"/>
        <v xml:space="preserve"> </v>
      </c>
      <c r="Q137" s="266" t="str">
        <f t="shared" si="145"/>
        <v xml:space="preserve"> </v>
      </c>
      <c r="R137" s="263" t="str">
        <f t="shared" si="146"/>
        <v xml:space="preserve"> </v>
      </c>
      <c r="S137" s="256"/>
      <c r="T137" s="260" t="str">
        <f t="shared" si="147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41"/>
        <v xml:space="preserve"> </v>
      </c>
      <c r="N138" s="266" t="str">
        <f t="shared" si="142"/>
        <v xml:space="preserve"> </v>
      </c>
      <c r="O138" s="266" t="str">
        <f t="shared" si="143"/>
        <v xml:space="preserve"> </v>
      </c>
      <c r="P138" s="266" t="str">
        <f t="shared" si="144"/>
        <v xml:space="preserve"> </v>
      </c>
      <c r="Q138" s="266" t="str">
        <f t="shared" si="145"/>
        <v xml:space="preserve"> </v>
      </c>
      <c r="R138" s="263" t="str">
        <f t="shared" si="146"/>
        <v xml:space="preserve"> </v>
      </c>
      <c r="S138" s="256"/>
      <c r="T138" s="260" t="str">
        <f t="shared" si="147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41"/>
        <v xml:space="preserve"> </v>
      </c>
      <c r="N139" s="266" t="str">
        <f t="shared" si="142"/>
        <v xml:space="preserve"> </v>
      </c>
      <c r="O139" s="266" t="str">
        <f t="shared" si="143"/>
        <v xml:space="preserve"> </v>
      </c>
      <c r="P139" s="266" t="str">
        <f t="shared" si="144"/>
        <v xml:space="preserve"> </v>
      </c>
      <c r="Q139" s="266" t="str">
        <f t="shared" si="145"/>
        <v xml:space="preserve"> </v>
      </c>
      <c r="R139" s="263" t="str">
        <f t="shared" si="146"/>
        <v xml:space="preserve"> </v>
      </c>
      <c r="S139" s="256"/>
      <c r="T139" s="260" t="str">
        <f t="shared" si="147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41"/>
        <v xml:space="preserve"> </v>
      </c>
      <c r="N140" s="266" t="str">
        <f t="shared" si="142"/>
        <v xml:space="preserve"> </v>
      </c>
      <c r="O140" s="266" t="str">
        <f t="shared" si="143"/>
        <v xml:space="preserve"> </v>
      </c>
      <c r="P140" s="266" t="str">
        <f t="shared" si="144"/>
        <v xml:space="preserve"> </v>
      </c>
      <c r="Q140" s="266" t="str">
        <f t="shared" si="145"/>
        <v xml:space="preserve"> </v>
      </c>
      <c r="R140" s="263" t="str">
        <f t="shared" si="146"/>
        <v xml:space="preserve"> </v>
      </c>
      <c r="S140" s="256"/>
      <c r="T140" s="260" t="str">
        <f t="shared" si="147"/>
        <v xml:space="preserve"> </v>
      </c>
      <c r="AL140" s="385" t="s">
        <v>114</v>
      </c>
      <c r="AM140" s="386"/>
      <c r="AN140" s="387"/>
      <c r="AQ140" s="214">
        <f>AQ135+'Apr08'!AQ140</f>
        <v>0</v>
      </c>
      <c r="AR140" s="214">
        <f>AR135+'Apr08'!AR140</f>
        <v>0</v>
      </c>
      <c r="AS140" s="214">
        <f>AS135+'Apr08'!AS140</f>
        <v>0</v>
      </c>
      <c r="AT140" s="214">
        <f>AT135+'Apr08'!AT140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41"/>
        <v xml:space="preserve"> </v>
      </c>
      <c r="N141" s="266" t="str">
        <f t="shared" si="142"/>
        <v xml:space="preserve"> </v>
      </c>
      <c r="O141" s="266" t="str">
        <f t="shared" si="143"/>
        <v xml:space="preserve"> </v>
      </c>
      <c r="P141" s="266" t="str">
        <f t="shared" si="144"/>
        <v xml:space="preserve"> </v>
      </c>
      <c r="Q141" s="266" t="str">
        <f t="shared" si="145"/>
        <v xml:space="preserve"> </v>
      </c>
      <c r="R141" s="263" t="str">
        <f t="shared" si="146"/>
        <v xml:space="preserve"> </v>
      </c>
      <c r="S141" s="256"/>
      <c r="T141" s="260" t="str">
        <f t="shared" si="147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41"/>
        <v xml:space="preserve"> </v>
      </c>
      <c r="N142" s="266" t="str">
        <f t="shared" si="142"/>
        <v xml:space="preserve"> </v>
      </c>
      <c r="O142" s="266" t="str">
        <f t="shared" si="143"/>
        <v xml:space="preserve"> </v>
      </c>
      <c r="P142" s="266" t="str">
        <f t="shared" si="144"/>
        <v xml:space="preserve"> </v>
      </c>
      <c r="Q142" s="266" t="str">
        <f t="shared" si="145"/>
        <v xml:space="preserve"> </v>
      </c>
      <c r="R142" s="263" t="str">
        <f t="shared" si="146"/>
        <v xml:space="preserve"> </v>
      </c>
      <c r="S142" s="256"/>
      <c r="T142" s="260" t="str">
        <f t="shared" si="147"/>
        <v xml:space="preserve"> </v>
      </c>
      <c r="AL142" s="385" t="s">
        <v>115</v>
      </c>
      <c r="AM142" s="386"/>
      <c r="AN142" s="387"/>
      <c r="AQ142" s="221"/>
      <c r="AR142" s="214">
        <f>AR137+'Apr08'!AR142</f>
        <v>0</v>
      </c>
      <c r="AS142" s="214">
        <f>AS137+'Apr08'!AS142</f>
        <v>0</v>
      </c>
      <c r="AT142" s="214">
        <f>AT137+'Apr08'!AT142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41"/>
        <v xml:space="preserve"> </v>
      </c>
      <c r="N143" s="266" t="str">
        <f t="shared" si="142"/>
        <v xml:space="preserve"> </v>
      </c>
      <c r="O143" s="266" t="str">
        <f t="shared" si="143"/>
        <v xml:space="preserve"> </v>
      </c>
      <c r="P143" s="266" t="str">
        <f t="shared" si="144"/>
        <v xml:space="preserve"> </v>
      </c>
      <c r="Q143" s="266" t="str">
        <f t="shared" si="145"/>
        <v xml:space="preserve"> </v>
      </c>
      <c r="R143" s="263" t="str">
        <f t="shared" si="146"/>
        <v xml:space="preserve"> </v>
      </c>
      <c r="S143" s="256"/>
      <c r="T143" s="260" t="str">
        <f t="shared" si="147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41"/>
        <v xml:space="preserve"> </v>
      </c>
      <c r="N144" s="266" t="str">
        <f t="shared" si="142"/>
        <v xml:space="preserve"> </v>
      </c>
      <c r="O144" s="266" t="str">
        <f t="shared" si="143"/>
        <v xml:space="preserve"> </v>
      </c>
      <c r="P144" s="266" t="str">
        <f t="shared" si="144"/>
        <v xml:space="preserve"> </v>
      </c>
      <c r="Q144" s="266" t="str">
        <f t="shared" si="145"/>
        <v xml:space="preserve"> </v>
      </c>
      <c r="R144" s="263" t="str">
        <f t="shared" si="146"/>
        <v xml:space="preserve"> </v>
      </c>
      <c r="S144" s="256"/>
      <c r="T144" s="260" t="str">
        <f t="shared" si="147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41"/>
        <v xml:space="preserve"> </v>
      </c>
      <c r="N145" s="266" t="str">
        <f t="shared" si="142"/>
        <v xml:space="preserve"> </v>
      </c>
      <c r="O145" s="266" t="str">
        <f t="shared" si="143"/>
        <v xml:space="preserve"> </v>
      </c>
      <c r="P145" s="266" t="str">
        <f t="shared" si="144"/>
        <v xml:space="preserve"> </v>
      </c>
      <c r="Q145" s="266" t="str">
        <f t="shared" si="145"/>
        <v xml:space="preserve"> </v>
      </c>
      <c r="R145" s="263" t="str">
        <f t="shared" si="146"/>
        <v xml:space="preserve"> </v>
      </c>
      <c r="S145" s="256"/>
      <c r="T145" s="260" t="str">
        <f t="shared" si="147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41"/>
        <v xml:space="preserve"> </v>
      </c>
      <c r="N146" s="266" t="str">
        <f t="shared" si="142"/>
        <v xml:space="preserve"> </v>
      </c>
      <c r="O146" s="266" t="str">
        <f t="shared" si="143"/>
        <v xml:space="preserve"> </v>
      </c>
      <c r="P146" s="266" t="str">
        <f t="shared" si="144"/>
        <v xml:space="preserve"> </v>
      </c>
      <c r="Q146" s="266" t="str">
        <f t="shared" si="145"/>
        <v xml:space="preserve"> </v>
      </c>
      <c r="R146" s="263" t="str">
        <f t="shared" si="146"/>
        <v xml:space="preserve"> </v>
      </c>
      <c r="S146" s="256"/>
      <c r="T146" s="260" t="str">
        <f t="shared" si="147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41"/>
        <v xml:space="preserve"> </v>
      </c>
      <c r="N147" s="266" t="str">
        <f t="shared" si="142"/>
        <v xml:space="preserve"> </v>
      </c>
      <c r="O147" s="266" t="str">
        <f t="shared" si="143"/>
        <v xml:space="preserve"> </v>
      </c>
      <c r="P147" s="266" t="str">
        <f t="shared" si="144"/>
        <v xml:space="preserve"> </v>
      </c>
      <c r="Q147" s="266" t="str">
        <f t="shared" si="145"/>
        <v xml:space="preserve"> </v>
      </c>
      <c r="R147" s="263" t="str">
        <f t="shared" si="146"/>
        <v xml:space="preserve"> </v>
      </c>
      <c r="S147" s="256"/>
      <c r="T147" s="260" t="str">
        <f t="shared" si="147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41"/>
        <v xml:space="preserve"> </v>
      </c>
      <c r="N148" s="266" t="str">
        <f t="shared" si="142"/>
        <v xml:space="preserve"> </v>
      </c>
      <c r="O148" s="266" t="str">
        <f t="shared" si="143"/>
        <v xml:space="preserve"> </v>
      </c>
      <c r="P148" s="266" t="str">
        <f t="shared" si="144"/>
        <v xml:space="preserve"> </v>
      </c>
      <c r="Q148" s="266" t="str">
        <f t="shared" si="145"/>
        <v xml:space="preserve"> </v>
      </c>
      <c r="R148" s="263" t="str">
        <f t="shared" si="146"/>
        <v xml:space="preserve"> </v>
      </c>
      <c r="S148" s="256"/>
      <c r="T148" s="260" t="str">
        <f t="shared" si="147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41"/>
        <v xml:space="preserve"> </v>
      </c>
      <c r="N149" s="266" t="str">
        <f t="shared" si="142"/>
        <v xml:space="preserve"> </v>
      </c>
      <c r="O149" s="266" t="str">
        <f t="shared" si="143"/>
        <v xml:space="preserve"> </v>
      </c>
      <c r="P149" s="266" t="str">
        <f t="shared" si="144"/>
        <v xml:space="preserve"> </v>
      </c>
      <c r="Q149" s="266" t="str">
        <f t="shared" si="145"/>
        <v xml:space="preserve"> </v>
      </c>
      <c r="R149" s="263" t="str">
        <f t="shared" si="146"/>
        <v xml:space="preserve"> </v>
      </c>
      <c r="S149" s="256"/>
      <c r="T149" s="260" t="str">
        <f t="shared" si="147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41"/>
        <v xml:space="preserve"> </v>
      </c>
      <c r="N150" s="266" t="str">
        <f t="shared" si="142"/>
        <v xml:space="preserve"> </v>
      </c>
      <c r="O150" s="266" t="str">
        <f t="shared" si="143"/>
        <v xml:space="preserve"> </v>
      </c>
      <c r="P150" s="266" t="str">
        <f t="shared" si="144"/>
        <v xml:space="preserve"> </v>
      </c>
      <c r="Q150" s="266" t="str">
        <f t="shared" si="145"/>
        <v xml:space="preserve"> </v>
      </c>
      <c r="R150" s="263" t="str">
        <f t="shared" si="146"/>
        <v xml:space="preserve"> </v>
      </c>
      <c r="S150" s="256"/>
      <c r="T150" s="260" t="str">
        <f t="shared" si="147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41"/>
        <v xml:space="preserve"> </v>
      </c>
      <c r="N151" s="266" t="str">
        <f t="shared" si="142"/>
        <v xml:space="preserve"> </v>
      </c>
      <c r="O151" s="266" t="str">
        <f t="shared" si="143"/>
        <v xml:space="preserve"> </v>
      </c>
      <c r="P151" s="266" t="str">
        <f t="shared" si="144"/>
        <v xml:space="preserve"> </v>
      </c>
      <c r="Q151" s="266" t="str">
        <f t="shared" si="145"/>
        <v xml:space="preserve"> </v>
      </c>
      <c r="R151" s="263" t="str">
        <f t="shared" si="146"/>
        <v xml:space="preserve"> </v>
      </c>
      <c r="S151" s="256"/>
      <c r="T151" s="260" t="str">
        <f t="shared" si="147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41"/>
        <v xml:space="preserve"> </v>
      </c>
      <c r="N152" s="266" t="str">
        <f t="shared" si="142"/>
        <v xml:space="preserve"> </v>
      </c>
      <c r="O152" s="266" t="str">
        <f t="shared" si="143"/>
        <v xml:space="preserve"> </v>
      </c>
      <c r="P152" s="266" t="str">
        <f t="shared" si="144"/>
        <v xml:space="preserve"> </v>
      </c>
      <c r="Q152" s="266" t="str">
        <f t="shared" si="145"/>
        <v xml:space="preserve"> </v>
      </c>
      <c r="R152" s="263" t="str">
        <f t="shared" si="146"/>
        <v xml:space="preserve"> </v>
      </c>
      <c r="S152" s="256"/>
      <c r="T152" s="260" t="str">
        <f t="shared" si="147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41"/>
        <v xml:space="preserve"> </v>
      </c>
      <c r="N153" s="266" t="str">
        <f t="shared" si="142"/>
        <v xml:space="preserve"> </v>
      </c>
      <c r="O153" s="266" t="str">
        <f t="shared" si="143"/>
        <v xml:space="preserve"> </v>
      </c>
      <c r="P153" s="266" t="str">
        <f t="shared" si="144"/>
        <v xml:space="preserve"> </v>
      </c>
      <c r="Q153" s="266" t="str">
        <f t="shared" si="145"/>
        <v xml:space="preserve"> </v>
      </c>
      <c r="R153" s="263" t="str">
        <f t="shared" si="146"/>
        <v xml:space="preserve"> </v>
      </c>
      <c r="S153" s="256"/>
      <c r="T153" s="260" t="str">
        <f t="shared" si="147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41"/>
        <v xml:space="preserve"> </v>
      </c>
      <c r="N154" s="272" t="str">
        <f t="shared" si="142"/>
        <v xml:space="preserve"> </v>
      </c>
      <c r="O154" s="272" t="str">
        <f t="shared" si="143"/>
        <v xml:space="preserve"> </v>
      </c>
      <c r="P154" s="272" t="str">
        <f t="shared" si="144"/>
        <v xml:space="preserve"> </v>
      </c>
      <c r="Q154" s="272" t="str">
        <f t="shared" si="145"/>
        <v xml:space="preserve"> </v>
      </c>
      <c r="R154" s="264" t="str">
        <f t="shared" si="146"/>
        <v xml:space="preserve"> </v>
      </c>
      <c r="S154" s="256"/>
      <c r="T154" s="261" t="str">
        <f t="shared" si="147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M134:R134"/>
    <mergeCell ref="P3:P6"/>
    <mergeCell ref="Q3:Q6"/>
    <mergeCell ref="R108:T108"/>
    <mergeCell ref="N3:N6"/>
    <mergeCell ref="O3:O6"/>
    <mergeCell ref="M3:M6"/>
    <mergeCell ref="B1:F2"/>
    <mergeCell ref="F3:F6"/>
    <mergeCell ref="A1:A6"/>
    <mergeCell ref="B3:B6"/>
    <mergeCell ref="C3:C6"/>
    <mergeCell ref="D3:D6"/>
    <mergeCell ref="E3:E6"/>
    <mergeCell ref="Y3:Y6"/>
    <mergeCell ref="G1:H1"/>
    <mergeCell ref="J3:J6"/>
    <mergeCell ref="K3:K6"/>
    <mergeCell ref="L3:L6"/>
    <mergeCell ref="I1:L1"/>
    <mergeCell ref="B34:D34"/>
    <mergeCell ref="H34:J34"/>
    <mergeCell ref="K34:M34"/>
    <mergeCell ref="O34:R34"/>
    <mergeCell ref="V3:V6"/>
    <mergeCell ref="W3:W6"/>
    <mergeCell ref="F56:G56"/>
    <mergeCell ref="B57:T57"/>
    <mergeCell ref="B58:E58"/>
    <mergeCell ref="B59:D59"/>
    <mergeCell ref="H59:J59"/>
    <mergeCell ref="K59:M59"/>
    <mergeCell ref="O59:R59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31:G131"/>
    <mergeCell ref="B132:T132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T3:AT6"/>
    <mergeCell ref="AN3:AN6"/>
    <mergeCell ref="B7:T7"/>
    <mergeCell ref="B8:E8"/>
    <mergeCell ref="AK3:AK6"/>
    <mergeCell ref="AC3:AC6"/>
    <mergeCell ref="AE3:AE6"/>
    <mergeCell ref="AF3:AF6"/>
    <mergeCell ref="AG3:AG6"/>
    <mergeCell ref="R3:R6"/>
    <mergeCell ref="O9:R9"/>
    <mergeCell ref="T3:T6"/>
    <mergeCell ref="AL3:AL6"/>
    <mergeCell ref="AM3:AM6"/>
    <mergeCell ref="AH3:AH6"/>
    <mergeCell ref="AI3:AI6"/>
    <mergeCell ref="AJ3:AJ6"/>
    <mergeCell ref="Z3:Z6"/>
    <mergeCell ref="AA3:AA6"/>
    <mergeCell ref="X3:X6"/>
    <mergeCell ref="AL142:AN142"/>
    <mergeCell ref="AL133:AN133"/>
    <mergeCell ref="AL135:AN135"/>
    <mergeCell ref="AL137:AN137"/>
    <mergeCell ref="AL140:AN140"/>
    <mergeCell ref="AS3:AS6"/>
    <mergeCell ref="V1:AC2"/>
    <mergeCell ref="AE1:AN2"/>
    <mergeCell ref="AQ1:AT2"/>
    <mergeCell ref="G2:H2"/>
    <mergeCell ref="I2:L2"/>
    <mergeCell ref="U1:U6"/>
    <mergeCell ref="H3:H6"/>
    <mergeCell ref="I3:I6"/>
    <mergeCell ref="AQ3:AQ6"/>
    <mergeCell ref="AR3:AR6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8" max="16383" man="1"/>
    <brk id="80" max="16383" man="1"/>
    <brk id="11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180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SUM(AQ160:AT160)+SUM(AR162:AT162)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M31+M56+M81+M106+M131+M156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T31+T56+T81+T106+T131+T156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M180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T180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9</v>
      </c>
      <c r="F9" s="62"/>
      <c r="G9" s="62"/>
      <c r="H9" s="399" t="s">
        <v>39</v>
      </c>
      <c r="I9" s="400"/>
      <c r="J9" s="398"/>
      <c r="K9" s="401" t="s">
        <v>290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IF(T$9="Y",'May08'!H86,0)</f>
        <v>0</v>
      </c>
      <c r="I11" s="117">
        <f>IF(T$9="Y",'May08'!I86,0)</f>
        <v>0</v>
      </c>
      <c r="J11" s="117">
        <f>IF(T$9="Y",'May08'!J86,0)</f>
        <v>0</v>
      </c>
      <c r="K11" s="117">
        <f>IF(T$9="Y",'May08'!K86,I11*J11)</f>
        <v>0</v>
      </c>
      <c r="L11" s="159">
        <f>IF(T$9="Y",'May08'!L86,0)</f>
        <v>0</v>
      </c>
      <c r="M11" s="248" t="str">
        <f>IF(E11=" "," ",IF(T$9="Y",'May08'!M86,IF((H11+K11+L11)&gt;0,H11+K11+L11," ")))</f>
        <v xml:space="preserve"> </v>
      </c>
      <c r="N11" s="235" t="str">
        <f>IF(M11=" "," ",IF(M11=0," ",IF(Employee!O$24="W1",AN11,AI11-'May08'!W86)))</f>
        <v xml:space="preserve"> </v>
      </c>
      <c r="O11" s="130" t="str">
        <f>IF(M11=" "," ",IF(M11=0," ",IF(Employee!P$17&gt;E$9,0,IF(C11="A",WNI!E163,IF(C11="B",WNI!F163,IF(C11="C",WNI!G163,IF(C11="J",WNI!H163,"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",WNI!I163))</f>
        <v xml:space="preserve"> </v>
      </c>
      <c r="U11" s="49"/>
      <c r="V11" s="60">
        <f>IF(Employee!H$34=E$9,Employee!D$34+SUM(M11)+'May08'!V86,SUM(M11)+'May08'!V86)</f>
        <v>0</v>
      </c>
      <c r="W11" s="60">
        <f>IF(Employee!H$34=E$9,Employee!D$35+SUM(N11)+'May08'!W86,SUM(N11)+'May08'!W86)</f>
        <v>0</v>
      </c>
      <c r="X11" s="60">
        <f>IF(O11=" ",'May08'!X86,O11+'May08'!X86)</f>
        <v>0</v>
      </c>
      <c r="Y11" s="60">
        <f>IF(P11=" ",'May08'!Y86,P11+'May08'!Y86)</f>
        <v>0</v>
      </c>
      <c r="Z11" s="60">
        <f>IF(Q11=" ",'May08'!Z86,Q11+'May08'!Z86)</f>
        <v>0</v>
      </c>
      <c r="AA11" s="60">
        <f>IF(R11=" ",'May08'!AA86,R11+'May08'!AA86)</f>
        <v>0</v>
      </c>
      <c r="AB11" s="61"/>
      <c r="AC11" s="60">
        <f>IF(T11=" ",'May08'!AC86,T11+'May08'!AC86)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IF(T$9="Y",'May08'!H87,0)</f>
        <v>0</v>
      </c>
      <c r="I12" s="121">
        <f>IF(T$9="Y",'May08'!I87,0)</f>
        <v>0</v>
      </c>
      <c r="J12" s="121">
        <f>IF(T$9="Y",'May08'!J87,0)</f>
        <v>0</v>
      </c>
      <c r="K12" s="121">
        <f>IF(T$9="Y",'May08'!K87,I12*J12)</f>
        <v>0</v>
      </c>
      <c r="L12" s="160">
        <f>IF(T$9="Y",'May08'!L87,0)</f>
        <v>0</v>
      </c>
      <c r="M12" s="247" t="str">
        <f>IF(E12=" "," ",IF(T$9="Y",'May08'!M87,IF((H12+K12+L12)&gt;0,H12+K12+L12," ")))</f>
        <v xml:space="preserve"> </v>
      </c>
      <c r="N12" s="237" t="str">
        <f>IF(M12=" "," ",IF(M12=0," ",IF(Employee!O$50="W1",AN12,AI12-'May08'!W87)))</f>
        <v xml:space="preserve"> </v>
      </c>
      <c r="O12" s="132" t="str">
        <f>IF(M12=" "," ",IF(M12=0," ",IF(Employee!P$43&gt;E$9,0,IF(C12="A",WNI!E164,IF(C12="B",WNI!F164,IF(C12="C",WNI!G164,IF(C12="J",WNI!H164,"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",WNI!I164))</f>
        <v xml:space="preserve"> </v>
      </c>
      <c r="U12" s="49"/>
      <c r="V12" s="60">
        <f>IF(Employee!H$60=E$9,Employee!D$60+SUM(M12)+'May08'!V87,SUM(M12)+'May08'!V87)</f>
        <v>0</v>
      </c>
      <c r="W12" s="60">
        <f>IF(Employee!H$60=E$9,Employee!D$61+SUM(N12)+'May08'!W87,SUM(N12)+'May08'!W87)</f>
        <v>0</v>
      </c>
      <c r="X12" s="60">
        <f>IF(O12=" ",'May08'!X87,O12+'May08'!X87)</f>
        <v>0</v>
      </c>
      <c r="Y12" s="60">
        <f>IF(P12=" ",'May08'!Y87,P12+'May08'!Y87)</f>
        <v>0</v>
      </c>
      <c r="Z12" s="60">
        <f>IF(Q12=" ",'May08'!Z87,Q12+'May08'!Z87)</f>
        <v>0</v>
      </c>
      <c r="AA12" s="60">
        <f>IF(R12=" ",'May08'!AA87,R12+'May08'!AA87)</f>
        <v>0</v>
      </c>
      <c r="AB12" s="61"/>
      <c r="AC12" s="60">
        <f>IF(T12=" ",'May08'!AC87,T12+'May08'!AC87)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IF(T$9="Y",'May08'!H88,0)</f>
        <v>0</v>
      </c>
      <c r="I13" s="121">
        <f>IF(T$9="Y",'May08'!I88,0)</f>
        <v>0</v>
      </c>
      <c r="J13" s="121">
        <f>IF(T$9="Y",'May08'!J88,0)</f>
        <v>0</v>
      </c>
      <c r="K13" s="121">
        <f>IF(T$9="Y",'May08'!K88,I13*J13)</f>
        <v>0</v>
      </c>
      <c r="L13" s="160">
        <f>IF(T$9="Y",'May08'!L88,0)</f>
        <v>0</v>
      </c>
      <c r="M13" s="247" t="str">
        <f>IF(E13=" "," ",IF(T$9="Y",'May08'!M88,IF((H13+K13+L13)&gt;0,H13+K13+L13," ")))</f>
        <v xml:space="preserve"> </v>
      </c>
      <c r="N13" s="237" t="str">
        <f>IF(M13=" "," ",IF(M13=0," ",IF(Employee!O$76="W1",AN13,AI13-'May08'!W88)))</f>
        <v xml:space="preserve"> </v>
      </c>
      <c r="O13" s="132" t="str">
        <f>IF(M13=" "," ",IF(M13=0," ",IF(Employee!P$69&gt;E$9,0,IF(C13="A",WNI!E165,IF(C13="B",WNI!F165,IF(C13="C",WNI!G165,IF(C13="J",WNI!H165,"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",WNI!I165))</f>
        <v xml:space="preserve"> </v>
      </c>
      <c r="U13" s="49"/>
      <c r="V13" s="60">
        <f>IF(Employee!H$86=E$9,Employee!D$86+SUM(M13)+'May08'!V88,SUM(M13)+'May08'!V88)</f>
        <v>0</v>
      </c>
      <c r="W13" s="60">
        <f>IF(Employee!H$86=E$9,Employee!D$87+SUM(N13)+'May08'!W88,SUM(N13)+'May08'!W88)</f>
        <v>0</v>
      </c>
      <c r="X13" s="60">
        <f>IF(O13=" ",'May08'!X88,O13+'May08'!X88)</f>
        <v>0</v>
      </c>
      <c r="Y13" s="60">
        <f>IF(P13=" ",'May08'!Y88,P13+'May08'!Y88)</f>
        <v>0</v>
      </c>
      <c r="Z13" s="60">
        <f>IF(Q13=" ",'May08'!Z88,Q13+'May08'!Z88)</f>
        <v>0</v>
      </c>
      <c r="AA13" s="60">
        <f>IF(R13=" ",'May08'!AA88,R13+'May08'!AA88)</f>
        <v>0</v>
      </c>
      <c r="AB13" s="61"/>
      <c r="AC13" s="60">
        <f>IF(T13=" ",'May08'!AC88,T13+'May08'!AC88)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IF(T$9="Y",'May08'!H89,0)</f>
        <v>0</v>
      </c>
      <c r="I14" s="121">
        <f>IF(T$9="Y",'May08'!I89,0)</f>
        <v>0</v>
      </c>
      <c r="J14" s="121">
        <f>IF(T$9="Y",'May08'!J89,0)</f>
        <v>0</v>
      </c>
      <c r="K14" s="121">
        <f>IF(T$9="Y",'May08'!K89,I14*J14)</f>
        <v>0</v>
      </c>
      <c r="L14" s="160">
        <f>IF(T$9="Y",'May08'!L89,0)</f>
        <v>0</v>
      </c>
      <c r="M14" s="247" t="str">
        <f>IF(E14=" "," ",IF(T$9="Y",'May08'!M89,IF((H14+K14+L14)&gt;0,H14+K14+L14," ")))</f>
        <v xml:space="preserve"> </v>
      </c>
      <c r="N14" s="237" t="str">
        <f>IF(M14=" "," ",IF(M14=0," ",IF(Employee!O$102="W1",AN14,AI14-'May08'!W89)))</f>
        <v xml:space="preserve"> </v>
      </c>
      <c r="O14" s="132" t="str">
        <f>IF(M14=" "," ",IF(M14=0," ",IF(Employee!P$95&gt;E$9,0,IF(C14="A",WNI!E166,IF(C14="B",WNI!F166,IF(C14="C",WNI!G166,IF(C14="J",WNI!H166,"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",WNI!I166))</f>
        <v xml:space="preserve"> </v>
      </c>
      <c r="U14" s="49"/>
      <c r="V14" s="60">
        <f>IF(Employee!H$112=E$9,Employee!D$112+SUM(M14)+'May08'!V89,SUM(M14)+'May08'!V89)</f>
        <v>0</v>
      </c>
      <c r="W14" s="60">
        <f>IF(Employee!H$112=E$9,Employee!D$113+SUM(N14)+'May08'!W89,SUM(N14)+'May08'!W89)</f>
        <v>0</v>
      </c>
      <c r="X14" s="60">
        <f>IF(O14=" ",'May08'!X89,O14+'May08'!X89)</f>
        <v>0</v>
      </c>
      <c r="Y14" s="60">
        <f>IF(P14=" ",'May08'!Y89,P14+'May08'!Y89)</f>
        <v>0</v>
      </c>
      <c r="Z14" s="60">
        <f>IF(Q14=" ",'May08'!Z89,Q14+'May08'!Z89)</f>
        <v>0</v>
      </c>
      <c r="AA14" s="60">
        <f>IF(R14=" ",'May08'!AA89,R14+'May08'!AA89)</f>
        <v>0</v>
      </c>
      <c r="AB14" s="61"/>
      <c r="AC14" s="60">
        <f>IF(T14=" ",'May08'!AC89,T14+'May08'!AC89)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IF(T$9="Y",'May08'!H90,0)</f>
        <v>0</v>
      </c>
      <c r="I15" s="121">
        <f>IF(T$9="Y",'May08'!I90,0)</f>
        <v>0</v>
      </c>
      <c r="J15" s="121">
        <f>IF(T$9="Y",'May08'!J90,0)</f>
        <v>0</v>
      </c>
      <c r="K15" s="121">
        <f>IF(T$9="Y",'May08'!K90,I15*J15)</f>
        <v>0</v>
      </c>
      <c r="L15" s="160">
        <f>IF(T$9="Y",'May08'!L90,0)</f>
        <v>0</v>
      </c>
      <c r="M15" s="247" t="str">
        <f>IF(E15=" "," ",IF(T$9="Y",'May08'!M90,IF((H15+K15+L15)&gt;0,H15+K15+L15," ")))</f>
        <v xml:space="preserve"> </v>
      </c>
      <c r="N15" s="237" t="str">
        <f>IF(M15=" "," ",IF(M15=0," ",IF(Employee!O$128="W1",AN15,AI15-'May08'!W90)))</f>
        <v xml:space="preserve"> </v>
      </c>
      <c r="O15" s="132" t="str">
        <f>IF(M15=" "," ",IF(M15=0," ",IF(Employee!P$121&gt;E$9,0,IF(C15="A",WNI!E167,IF(C15="B",WNI!F167,IF(C15="C",WNI!G167,IF(C15="J",WNI!H167,"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",WNI!I167))</f>
        <v xml:space="preserve"> </v>
      </c>
      <c r="U15" s="49"/>
      <c r="V15" s="60">
        <f>IF(Employee!H$138=E$9,Employee!D$138+SUM(M15)+'May08'!V90,SUM(M15)+'May08'!V90)</f>
        <v>0</v>
      </c>
      <c r="W15" s="60">
        <f>IF(Employee!H$138=E$9,Employee!D$139+SUM(N15)+'May08'!W90,SUM(N15)+'May08'!W90)</f>
        <v>0</v>
      </c>
      <c r="X15" s="60">
        <f>IF(O15=" ",'May08'!X90,O15+'May08'!X90)</f>
        <v>0</v>
      </c>
      <c r="Y15" s="60">
        <f>IF(P15=" ",'May08'!Y90,P15+'May08'!Y90)</f>
        <v>0</v>
      </c>
      <c r="Z15" s="60">
        <f>IF(Q15=" ",'May08'!Z90,Q15+'May08'!Z90)</f>
        <v>0</v>
      </c>
      <c r="AA15" s="60">
        <f>IF(R15=" ",'May08'!AA90,R15+'May08'!AA90)</f>
        <v>0</v>
      </c>
      <c r="AB15" s="61"/>
      <c r="AC15" s="60">
        <f>IF(T15=" ",'May08'!AC90,T15+'May08'!AC90)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IF(T$9="Y",'May08'!H91,0)</f>
        <v>0</v>
      </c>
      <c r="I16" s="121">
        <f>IF(T$9="Y",'May08'!I91,0)</f>
        <v>0</v>
      </c>
      <c r="J16" s="121">
        <f>IF(T$9="Y",'May08'!J91,0)</f>
        <v>0</v>
      </c>
      <c r="K16" s="121">
        <f>IF(T$9="Y",'May08'!K91,I16*J16)</f>
        <v>0</v>
      </c>
      <c r="L16" s="160">
        <f>IF(T$9="Y",'May08'!L91,0)</f>
        <v>0</v>
      </c>
      <c r="M16" s="247" t="str">
        <f>IF(E16=" "," ",IF(T$9="Y",'May08'!M91,IF((H16+K16+L16)&gt;0,H16+K16+L16," ")))</f>
        <v xml:space="preserve"> </v>
      </c>
      <c r="N16" s="237" t="str">
        <f>IF(M16=" "," ",IF(M16=0," ",IF(Employee!O$154="W1",AN16,AI16-'May08'!W91)))</f>
        <v xml:space="preserve"> </v>
      </c>
      <c r="O16" s="132" t="str">
        <f>IF(M16=" "," ",IF(M16=0," ",IF(Employee!P$147&gt;E$9,0,IF(C16="A",WNI!E168,IF(C16="B",WNI!F168,IF(C16="C",WNI!G168,IF(C16="J",WNI!H168,"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",WNI!I168))</f>
        <v xml:space="preserve"> </v>
      </c>
      <c r="U16" s="49"/>
      <c r="V16" s="60">
        <f>IF(Employee!H$164=E$9,Employee!D$164+SUM(M16)+'May08'!V91,SUM(M16)+'May08'!V91)</f>
        <v>0</v>
      </c>
      <c r="W16" s="60">
        <f>IF(Employee!H$164=E$9,Employee!D$165+SUM(N16)+'May08'!W91,SUM(N16)+'May08'!W91)</f>
        <v>0</v>
      </c>
      <c r="X16" s="60">
        <f>IF(O16=" ",'May08'!X91,O16+'May08'!X91)</f>
        <v>0</v>
      </c>
      <c r="Y16" s="60">
        <f>IF(P16=" ",'May08'!Y91,P16+'May08'!Y91)</f>
        <v>0</v>
      </c>
      <c r="Z16" s="60">
        <f>IF(Q16=" ",'May08'!Z91,Q16+'May08'!Z91)</f>
        <v>0</v>
      </c>
      <c r="AA16" s="60">
        <f>IF(R16=" ",'May08'!AA91,R16+'May08'!AA91)</f>
        <v>0</v>
      </c>
      <c r="AB16" s="61"/>
      <c r="AC16" s="60">
        <f>IF(T16=" ",'May08'!AC91,T16+'May08'!AC91)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IF(T$9="Y",'May08'!H92,0)</f>
        <v>0</v>
      </c>
      <c r="I17" s="121">
        <f>IF(T$9="Y",'May08'!I92,0)</f>
        <v>0</v>
      </c>
      <c r="J17" s="121">
        <f>IF(T$9="Y",'May08'!J92,0)</f>
        <v>0</v>
      </c>
      <c r="K17" s="121">
        <f>IF(T$9="Y",'May08'!K92,I17*J17)</f>
        <v>0</v>
      </c>
      <c r="L17" s="160">
        <f>IF(T$9="Y",'May08'!L92,0)</f>
        <v>0</v>
      </c>
      <c r="M17" s="247" t="str">
        <f>IF(E17=" "," ",IF(T$9="Y",'May08'!M92,IF((H17+K17+L17)&gt;0,H17+K17+L17," ")))</f>
        <v xml:space="preserve"> </v>
      </c>
      <c r="N17" s="237" t="str">
        <f>IF(M17=" "," ",IF(M17=0," ",IF(Employee!O$180="W1",AN17,AI17-'May08'!W92)))</f>
        <v xml:space="preserve"> </v>
      </c>
      <c r="O17" s="132" t="str">
        <f>IF(M17=" "," ",IF(M17=0," ",IF(Employee!P$173&gt;E$9,0,IF(C17="A",WNI!E169,IF(C17="B",WNI!F169,IF(C17="C",WNI!G169,IF(C17="J",WNI!H169,"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",WNI!I169))</f>
        <v xml:space="preserve"> </v>
      </c>
      <c r="U17" s="49"/>
      <c r="V17" s="60">
        <f>IF(Employee!H$190=E$9,Employee!D$190+SUM(M17)+'May08'!V92,SUM(M17)+'May08'!V92)</f>
        <v>0</v>
      </c>
      <c r="W17" s="60">
        <f>IF(Employee!H$190=E$9,Employee!D$191+SUM(N17)+'May08'!W92,SUM(N17)+'May08'!W92)</f>
        <v>0</v>
      </c>
      <c r="X17" s="60">
        <f>IF(O17=" ",'May08'!X92,O17+'May08'!X92)</f>
        <v>0</v>
      </c>
      <c r="Y17" s="60">
        <f>IF(P17=" ",'May08'!Y92,P17+'May08'!Y92)</f>
        <v>0</v>
      </c>
      <c r="Z17" s="60">
        <f>IF(Q17=" ",'May08'!Z92,Q17+'May08'!Z92)</f>
        <v>0</v>
      </c>
      <c r="AA17" s="60">
        <f>IF(R17=" ",'May08'!AA92,R17+'May08'!AA92)</f>
        <v>0</v>
      </c>
      <c r="AB17" s="61"/>
      <c r="AC17" s="60">
        <f>IF(T17=" ",'May08'!AC92,T17+'May08'!AC92)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IF(T$9="Y",'May08'!H93,0)</f>
        <v>0</v>
      </c>
      <c r="I18" s="121">
        <f>IF(T$9="Y",'May08'!I93,0)</f>
        <v>0</v>
      </c>
      <c r="J18" s="121">
        <f>IF(T$9="Y",'May08'!J93,0)</f>
        <v>0</v>
      </c>
      <c r="K18" s="121">
        <f>IF(T$9="Y",'May08'!K93,I18*J18)</f>
        <v>0</v>
      </c>
      <c r="L18" s="160">
        <f>IF(T$9="Y",'May08'!L93,0)</f>
        <v>0</v>
      </c>
      <c r="M18" s="247" t="str">
        <f>IF(E18=" "," ",IF(T$9="Y",'May08'!M93,IF((H18+K18+L18)&gt;0,H18+K18+L18," ")))</f>
        <v xml:space="preserve"> </v>
      </c>
      <c r="N18" s="237" t="str">
        <f>IF(M18=" "," ",IF(M18=0," ",IF(Employee!O$206="W1",AN18,AI18-'May08'!W93)))</f>
        <v xml:space="preserve"> </v>
      </c>
      <c r="O18" s="132" t="str">
        <f>IF(M18=" "," ",IF(M18=0," ",IF(Employee!P$199&gt;E$9,0,IF(C18="A",WNI!E170,IF(C18="B",WNI!F170,IF(C18="C",WNI!G170,IF(C18="J",WNI!H170,"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",WNI!I170))</f>
        <v xml:space="preserve"> </v>
      </c>
      <c r="U18" s="49"/>
      <c r="V18" s="60">
        <f>IF(Employee!H$216=E$9,Employee!D$216+SUM(M18)+'May08'!V93,SUM(M18)+'May08'!V93)</f>
        <v>0</v>
      </c>
      <c r="W18" s="60">
        <f>IF(Employee!H$216=E$9,Employee!D$217+SUM(N18)+'May08'!W93,SUM(N18)+'May08'!W93)</f>
        <v>0</v>
      </c>
      <c r="X18" s="60">
        <f>IF(O18=" ",'May08'!X93,O18+'May08'!X93)</f>
        <v>0</v>
      </c>
      <c r="Y18" s="60">
        <f>IF(P18=" ",'May08'!Y93,P18+'May08'!Y93)</f>
        <v>0</v>
      </c>
      <c r="Z18" s="60">
        <f>IF(Q18=" ",'May08'!Z93,Q18+'May08'!Z93)</f>
        <v>0</v>
      </c>
      <c r="AA18" s="60">
        <f>IF(R18=" ",'May08'!AA93,R18+'May08'!AA93)</f>
        <v>0</v>
      </c>
      <c r="AB18" s="61"/>
      <c r="AC18" s="60">
        <f>IF(T18=" ",'May08'!AC93,T18+'May08'!AC93)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IF(T$9="Y",'May08'!H94,0)</f>
        <v>0</v>
      </c>
      <c r="I19" s="121">
        <f>IF(T$9="Y",'May08'!I94,0)</f>
        <v>0</v>
      </c>
      <c r="J19" s="121">
        <f>IF(T$9="Y",'May08'!J94,0)</f>
        <v>0</v>
      </c>
      <c r="K19" s="121">
        <f>IF(T$9="Y",'May08'!K94,I19*J19)</f>
        <v>0</v>
      </c>
      <c r="L19" s="160">
        <f>IF(T$9="Y",'May08'!L94,0)</f>
        <v>0</v>
      </c>
      <c r="M19" s="247" t="str">
        <f>IF(E19=" "," ",IF(T$9="Y",'May08'!M94,IF((H19+K19+L19)&gt;0,H19+K19+L19," ")))</f>
        <v xml:space="preserve"> </v>
      </c>
      <c r="N19" s="237" t="str">
        <f>IF(M19=" "," ",IF(M19=0," ",IF(Employee!O$232="W1",AN19,AI19-'May08'!W94)))</f>
        <v xml:space="preserve"> </v>
      </c>
      <c r="O19" s="132" t="str">
        <f>IF(M19=" "," ",IF(M19=0," ",IF(Employee!P$225&gt;E$9,0,IF(C19="A",WNI!E171,IF(C19="B",WNI!F171,IF(C19="C",WNI!G171,IF(C19="J",WNI!H171,"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",WNI!I171))</f>
        <v xml:space="preserve"> </v>
      </c>
      <c r="U19" s="49"/>
      <c r="V19" s="60">
        <f>IF(Employee!H$242=E$9,Employee!D$242+SUM(M19)+'May08'!V94,SUM(M19)+'May08'!V94)</f>
        <v>0</v>
      </c>
      <c r="W19" s="60">
        <f>IF(Employee!H$242=E$9,Employee!D$243+SUM(N19)+'May08'!W94,SUM(N19)+'May08'!W94)</f>
        <v>0</v>
      </c>
      <c r="X19" s="60">
        <f>IF(O19=" ",'May08'!X94,O19+'May08'!X94)</f>
        <v>0</v>
      </c>
      <c r="Y19" s="60">
        <f>IF(P19=" ",'May08'!Y94,P19+'May08'!Y94)</f>
        <v>0</v>
      </c>
      <c r="Z19" s="60">
        <f>IF(Q19=" ",'May08'!Z94,Q19+'May08'!Z94)</f>
        <v>0</v>
      </c>
      <c r="AA19" s="60">
        <f>IF(R19=" ",'May08'!AA94,R19+'May08'!AA94)</f>
        <v>0</v>
      </c>
      <c r="AB19" s="61"/>
      <c r="AC19" s="60">
        <f>IF(T19=" ",'May08'!AC94,T19+'May08'!AC94)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IF(T$9="Y",'May08'!H95,0)</f>
        <v>0</v>
      </c>
      <c r="I20" s="121">
        <f>IF(T$9="Y",'May08'!I95,0)</f>
        <v>0</v>
      </c>
      <c r="J20" s="121">
        <f>IF(T$9="Y",'May08'!J95,0)</f>
        <v>0</v>
      </c>
      <c r="K20" s="121">
        <f>IF(T$9="Y",'May08'!K95,I20*J20)</f>
        <v>0</v>
      </c>
      <c r="L20" s="160">
        <f>IF(T$9="Y",'May08'!L95,0)</f>
        <v>0</v>
      </c>
      <c r="M20" s="247" t="str">
        <f>IF(E20=" "," ",IF(T$9="Y",'May08'!M95,IF((H20+K20+L20)&gt;0,H20+K20+L20," ")))</f>
        <v xml:space="preserve"> </v>
      </c>
      <c r="N20" s="237" t="str">
        <f>IF(M20=" "," ",IF(M20=0," ",IF(Employee!O$258="W1",AN20,AI20-'May08'!W95)))</f>
        <v xml:space="preserve"> </v>
      </c>
      <c r="O20" s="132" t="str">
        <f>IF(M20=" "," ",IF(M20=0," ",IF(Employee!P$251&gt;E$9,0,IF(C20="A",WNI!E172,IF(C20="B",WNI!F172,IF(C20="C",WNI!G172,IF(C20="J",WNI!H172,"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",WNI!I172))</f>
        <v xml:space="preserve"> </v>
      </c>
      <c r="U20" s="49"/>
      <c r="V20" s="60">
        <f>IF(Employee!H$268=E$9,Employee!D$268+SUM(M20)+'May08'!V95,SUM(M20)+'May08'!V95)</f>
        <v>0</v>
      </c>
      <c r="W20" s="60">
        <f>IF(Employee!H$268=E$9,Employee!D$269+SUM(N20)+'May08'!W95,SUM(N20)+'May08'!W95)</f>
        <v>0</v>
      </c>
      <c r="X20" s="60">
        <f>IF(O20=" ",'May08'!X95,O20+'May08'!X95)</f>
        <v>0</v>
      </c>
      <c r="Y20" s="60">
        <f>IF(P20=" ",'May08'!Y95,P20+'May08'!Y95)</f>
        <v>0</v>
      </c>
      <c r="Z20" s="60">
        <f>IF(Q20=" ",'May08'!Z95,Q20+'May08'!Z95)</f>
        <v>0</v>
      </c>
      <c r="AA20" s="60">
        <f>IF(R20=" ",'May08'!AA95,R20+'May08'!AA95)</f>
        <v>0</v>
      </c>
      <c r="AB20" s="61"/>
      <c r="AC20" s="60">
        <f>IF(T20=" ",'May08'!AC95,T20+'May08'!AC95)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IF(T$9="Y",'May08'!H96,0)</f>
        <v>0</v>
      </c>
      <c r="I21" s="121">
        <f>IF(T$9="Y",'May08'!I96,0)</f>
        <v>0</v>
      </c>
      <c r="J21" s="121">
        <f>IF(T$9="Y",'May08'!J96,0)</f>
        <v>0</v>
      </c>
      <c r="K21" s="121">
        <f>IF(T$9="Y",'May08'!K96,I21*J21)</f>
        <v>0</v>
      </c>
      <c r="L21" s="160">
        <f>IF(T$9="Y",'May08'!L96,0)</f>
        <v>0</v>
      </c>
      <c r="M21" s="247" t="str">
        <f>IF(E21=" "," ",IF(T$9="Y",'May08'!M96,IF((H21+K21+L21)&gt;0,H21+K21+L21," ")))</f>
        <v xml:space="preserve"> </v>
      </c>
      <c r="N21" s="237" t="str">
        <f>IF(M21=" "," ",IF(M21=0," ",IF(Employee!O$284="W1",AN21,AI21-'May08'!W96)))</f>
        <v xml:space="preserve"> </v>
      </c>
      <c r="O21" s="132" t="str">
        <f>IF(M21=" "," ",IF(M21=0," ",IF(Employee!P$277&gt;E$9,0,IF(C21="A",WNI!E173,IF(C21="B",WNI!F173,IF(C21="C",WNI!G173,IF(C21="J",WNI!H173,"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",WNI!I173))</f>
        <v xml:space="preserve"> </v>
      </c>
      <c r="U21" s="49"/>
      <c r="V21" s="60">
        <f>IF(Employee!H$294=E$9,Employee!D$294+SUM(M21)+'May08'!V96,SUM(M21)+'May08'!V96)</f>
        <v>0</v>
      </c>
      <c r="W21" s="60">
        <f>IF(Employee!H$294=E$9,Employee!D$295+SUM(N21)+'May08'!W96,SUM(N21)+'May08'!W96)</f>
        <v>0</v>
      </c>
      <c r="X21" s="60">
        <f>IF(O21=" ",'May08'!X96,O21+'May08'!X96)</f>
        <v>0</v>
      </c>
      <c r="Y21" s="60">
        <f>IF(P21=" ",'May08'!Y96,P21+'May08'!Y96)</f>
        <v>0</v>
      </c>
      <c r="Z21" s="60">
        <f>IF(Q21=" ",'May08'!Z96,Q21+'May08'!Z96)</f>
        <v>0</v>
      </c>
      <c r="AA21" s="60">
        <f>IF(R21=" ",'May08'!AA96,R21+'May08'!AA96)</f>
        <v>0</v>
      </c>
      <c r="AB21" s="61"/>
      <c r="AC21" s="60">
        <f>IF(T21=" ",'May08'!AC96,T21+'May08'!AC96)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IF(T$9="Y",'May08'!H97,0)</f>
        <v>0</v>
      </c>
      <c r="I22" s="121">
        <f>IF(T$9="Y",'May08'!I97,0)</f>
        <v>0</v>
      </c>
      <c r="J22" s="121">
        <f>IF(T$9="Y",'May08'!J97,0)</f>
        <v>0</v>
      </c>
      <c r="K22" s="121">
        <f>IF(T$9="Y",'May08'!K97,I22*J22)</f>
        <v>0</v>
      </c>
      <c r="L22" s="160">
        <f>IF(T$9="Y",'May08'!L97,0)</f>
        <v>0</v>
      </c>
      <c r="M22" s="247" t="str">
        <f>IF(E22=" "," ",IF(T$9="Y",'May08'!M97,IF((H22+K22+L22)&gt;0,H22+K22+L22," ")))</f>
        <v xml:space="preserve"> </v>
      </c>
      <c r="N22" s="237" t="str">
        <f>IF(M22=" "," ",IF(M22=0," ",IF(Employee!O$310="W1",AN22,AI22-'May08'!W97)))</f>
        <v xml:space="preserve"> </v>
      </c>
      <c r="O22" s="132" t="str">
        <f>IF(M22=" "," ",IF(M22=0," ",IF(Employee!P$303&gt;E$9,0,IF(C22="A",WNI!E174,IF(C22="B",WNI!F174,IF(C22="C",WNI!G174,IF(C22="J",WNI!H174,"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",WNI!I174))</f>
        <v xml:space="preserve"> </v>
      </c>
      <c r="U22" s="49"/>
      <c r="V22" s="60">
        <f>IF(Employee!H$320=E$9,Employee!D$320+SUM(M22)+'May08'!V97,SUM(M22)+'May08'!V97)</f>
        <v>0</v>
      </c>
      <c r="W22" s="60">
        <f>IF(Employee!H$320=E$9,Employee!D$321+SUM(N22)+'May08'!W97,SUM(N22)+'May08'!W97)</f>
        <v>0</v>
      </c>
      <c r="X22" s="60">
        <f>IF(O22=" ",'May08'!X97,O22+'May08'!X97)</f>
        <v>0</v>
      </c>
      <c r="Y22" s="60">
        <f>IF(P22=" ",'May08'!Y97,P22+'May08'!Y97)</f>
        <v>0</v>
      </c>
      <c r="Z22" s="60">
        <f>IF(Q22=" ",'May08'!Z97,Q22+'May08'!Z97)</f>
        <v>0</v>
      </c>
      <c r="AA22" s="60">
        <f>IF(R22=" ",'May08'!AA97,R22+'May08'!AA97)</f>
        <v>0</v>
      </c>
      <c r="AB22" s="61"/>
      <c r="AC22" s="60">
        <f>IF(T22=" ",'May08'!AC97,T22+'May08'!AC97)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IF(T$9="Y",'May08'!H98,0)</f>
        <v>0</v>
      </c>
      <c r="I23" s="121">
        <f>IF(T$9="Y",'May08'!I98,0)</f>
        <v>0</v>
      </c>
      <c r="J23" s="121">
        <f>IF(T$9="Y",'May08'!J98,0)</f>
        <v>0</v>
      </c>
      <c r="K23" s="121">
        <f>IF(T$9="Y",'May08'!K98,I23*J23)</f>
        <v>0</v>
      </c>
      <c r="L23" s="160">
        <f>IF(T$9="Y",'May08'!L98,0)</f>
        <v>0</v>
      </c>
      <c r="M23" s="247" t="str">
        <f>IF(E23=" "," ",IF(T$9="Y",'May08'!M98,IF((H23+K23+L23)&gt;0,H23+K23+L23," ")))</f>
        <v xml:space="preserve"> </v>
      </c>
      <c r="N23" s="237" t="str">
        <f>IF(M23=" "," ",IF(M23=0," ",IF(Employee!O$336="W1",AN23,AI23-'May08'!W98)))</f>
        <v xml:space="preserve"> </v>
      </c>
      <c r="O23" s="132" t="str">
        <f>IF(M23=" "," ",IF(M23=0," ",IF(Employee!P$329&gt;E$9,0,IF(C23="A",WNI!E175,IF(C23="B",WNI!F175,IF(C23="C",WNI!G175,IF(C23="J",WNI!H175,"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",WNI!I175))</f>
        <v xml:space="preserve"> </v>
      </c>
      <c r="U23" s="49"/>
      <c r="V23" s="60">
        <f>IF(Employee!H$346=E$9,Employee!D$346+SUM(M23)+'May08'!V98,SUM(M23)+'May08'!V98)</f>
        <v>0</v>
      </c>
      <c r="W23" s="60">
        <f>IF(Employee!H$346=E$9,Employee!D$347+SUM(N23)+'May08'!W98,SUM(N23)+'May08'!W98)</f>
        <v>0</v>
      </c>
      <c r="X23" s="60">
        <f>IF(O23=" ",'May08'!X98,O23+'May08'!X98)</f>
        <v>0</v>
      </c>
      <c r="Y23" s="60">
        <f>IF(P23=" ",'May08'!Y98,P23+'May08'!Y98)</f>
        <v>0</v>
      </c>
      <c r="Z23" s="60">
        <f>IF(Q23=" ",'May08'!Z98,Q23+'May08'!Z98)</f>
        <v>0</v>
      </c>
      <c r="AA23" s="60">
        <f>IF(R23=" ",'May08'!AA98,R23+'May08'!AA98)</f>
        <v>0</v>
      </c>
      <c r="AB23" s="61"/>
      <c r="AC23" s="60">
        <f>IF(T23=" ",'May08'!AC98,T23+'May08'!AC98)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IF(T$9="Y",'May08'!H99,0)</f>
        <v>0</v>
      </c>
      <c r="I24" s="121">
        <f>IF(T$9="Y",'May08'!I99,0)</f>
        <v>0</v>
      </c>
      <c r="J24" s="121">
        <f>IF(T$9="Y",'May08'!J99,0)</f>
        <v>0</v>
      </c>
      <c r="K24" s="121">
        <f>IF(T$9="Y",'May08'!K99,I24*J24)</f>
        <v>0</v>
      </c>
      <c r="L24" s="160">
        <f>IF(T$9="Y",'May08'!L99,0)</f>
        <v>0</v>
      </c>
      <c r="M24" s="247" t="str">
        <f>IF(E24=" "," ",IF(T$9="Y",'May08'!M99,IF((H24+K24+L24)&gt;0,H24+K24+L24," ")))</f>
        <v xml:space="preserve"> </v>
      </c>
      <c r="N24" s="237" t="str">
        <f>IF(M24=" "," ",IF(M24=0," ",IF(Employee!O$362="W1",AN24,AI24-'May08'!W99)))</f>
        <v xml:space="preserve"> </v>
      </c>
      <c r="O24" s="132" t="str">
        <f>IF(M24=" "," ",IF(M24=0," ",IF(Employee!P$355&gt;E$9,0,IF(C24="A",WNI!E176,IF(C24="B",WNI!F176,IF(C24="C",WNI!G176,IF(C24="J",WNI!H176,"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",WNI!I176))</f>
        <v xml:space="preserve"> </v>
      </c>
      <c r="U24" s="49"/>
      <c r="V24" s="60">
        <f>IF(Employee!H$372=E$9,Employee!D$372+SUM(M24)+'May08'!V99,SUM(M24)+'May08'!V99)</f>
        <v>0</v>
      </c>
      <c r="W24" s="60">
        <f>IF(Employee!H$372=E$9,Employee!D$373+SUM(N24)+'May08'!W99,SUM(N24)+'May08'!W99)</f>
        <v>0</v>
      </c>
      <c r="X24" s="60">
        <f>IF(O24=" ",'May08'!X99,O24+'May08'!X99)</f>
        <v>0</v>
      </c>
      <c r="Y24" s="60">
        <f>IF(P24=" ",'May08'!Y99,P24+'May08'!Y99)</f>
        <v>0</v>
      </c>
      <c r="Z24" s="60">
        <f>IF(Q24=" ",'May08'!Z99,Q24+'May08'!Z99)</f>
        <v>0</v>
      </c>
      <c r="AA24" s="60">
        <f>IF(R24=" ",'May08'!AA99,R24+'May08'!AA99)</f>
        <v>0</v>
      </c>
      <c r="AB24" s="61"/>
      <c r="AC24" s="60">
        <f>IF(T24=" ",'May08'!AC99,T24+'May08'!AC99)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IF(T$9="Y",'May08'!H100,0)</f>
        <v>0</v>
      </c>
      <c r="I25" s="121">
        <f>IF(T$9="Y",'May08'!I100,0)</f>
        <v>0</v>
      </c>
      <c r="J25" s="121">
        <f>IF(T$9="Y",'May08'!J100,0)</f>
        <v>0</v>
      </c>
      <c r="K25" s="121">
        <f>IF(T$9="Y",'May08'!K100,I25*J25)</f>
        <v>0</v>
      </c>
      <c r="L25" s="160">
        <f>IF(T$9="Y",'May08'!L100,0)</f>
        <v>0</v>
      </c>
      <c r="M25" s="247" t="str">
        <f>IF(E25=" "," ",IF(T$9="Y",'May08'!M100,IF((H25+K25+L25)&gt;0,H25+K25+L25," ")))</f>
        <v xml:space="preserve"> </v>
      </c>
      <c r="N25" s="237" t="str">
        <f>IF(M25=" "," ",IF(M25=0," ",IF(Employee!O$388="W1",AN25,AI25-'May08'!W100)))</f>
        <v xml:space="preserve"> </v>
      </c>
      <c r="O25" s="132" t="str">
        <f>IF(M25=" "," ",IF(M25=0," ",IF(Employee!P$381&gt;E$9,0,IF(C25="A",WNI!E177,IF(C25="B",WNI!F177,IF(C25="C",WNI!G177,IF(C25="J",WNI!H177,"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",WNI!I177))</f>
        <v xml:space="preserve"> </v>
      </c>
      <c r="U25" s="49"/>
      <c r="V25" s="60">
        <f>IF(Employee!H$398=E$9,Employee!D$398+SUM(M25)+'May08'!V100,SUM(M25)+'May08'!V100)</f>
        <v>0</v>
      </c>
      <c r="W25" s="60">
        <f>IF(Employee!H$398=E$9,Employee!D$399+SUM(N25)+'May08'!W100,SUM(N25)+'May08'!W100)</f>
        <v>0</v>
      </c>
      <c r="X25" s="60">
        <f>IF(O25=" ",'May08'!X100,O25+'May08'!X100)</f>
        <v>0</v>
      </c>
      <c r="Y25" s="60">
        <f>IF(P25=" ",'May08'!Y100,P25+'May08'!Y100)</f>
        <v>0</v>
      </c>
      <c r="Z25" s="60">
        <f>IF(Q25=" ",'May08'!Z100,Q25+'May08'!Z100)</f>
        <v>0</v>
      </c>
      <c r="AA25" s="60">
        <f>IF(R25=" ",'May08'!AA100,R25+'May08'!AA100)</f>
        <v>0</v>
      </c>
      <c r="AB25" s="61"/>
      <c r="AC25" s="60">
        <f>IF(T25=" ",'May08'!AC100,T25+'May08'!AC100)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IF(T$9="Y",'May08'!H101,0)</f>
        <v>0</v>
      </c>
      <c r="I26" s="121">
        <f>IF(T$9="Y",'May08'!I101,0)</f>
        <v>0</v>
      </c>
      <c r="J26" s="121">
        <f>IF(T$9="Y",'May08'!J101,0)</f>
        <v>0</v>
      </c>
      <c r="K26" s="121">
        <f>IF(T$9="Y",'May08'!K101,I26*J26)</f>
        <v>0</v>
      </c>
      <c r="L26" s="160">
        <f>IF(T$9="Y",'May08'!L101,0)</f>
        <v>0</v>
      </c>
      <c r="M26" s="247" t="str">
        <f>IF(E26=" "," ",IF(T$9="Y",'May08'!M101,IF((H26+K26+L26)&gt;0,H26+K26+L26," ")))</f>
        <v xml:space="preserve"> </v>
      </c>
      <c r="N26" s="237" t="str">
        <f>IF(M26=" "," ",IF(M26=0," ",IF(Employee!O$414="W1",AN26,AI26-'May08'!W101)))</f>
        <v xml:space="preserve"> </v>
      </c>
      <c r="O26" s="132" t="str">
        <f>IF(M26=" "," ",IF(M26=0," ",IF(Employee!P$407&gt;E$9,0,IF(C26="A",WNI!E178,IF(C26="B",WNI!F178,IF(C26="C",WNI!G178,IF(C26="J",WNI!H178,"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",WNI!I178))</f>
        <v xml:space="preserve"> </v>
      </c>
      <c r="U26" s="49"/>
      <c r="V26" s="60">
        <f>IF(Employee!H$424=E$9,Employee!D$424+SUM(M26)+'May08'!V101,SUM(M26)+'May08'!V101)</f>
        <v>0</v>
      </c>
      <c r="W26" s="60">
        <f>IF(Employee!H$424=E$9,Employee!D$425+SUM(N26)+'May08'!W101,SUM(N26)+'May08'!W101)</f>
        <v>0</v>
      </c>
      <c r="X26" s="60">
        <f>IF(O26=" ",'May08'!X101,O26+'May08'!X101)</f>
        <v>0</v>
      </c>
      <c r="Y26" s="60">
        <f>IF(P26=" ",'May08'!Y101,P26+'May08'!Y101)</f>
        <v>0</v>
      </c>
      <c r="Z26" s="60">
        <f>IF(Q26=" ",'May08'!Z101,Q26+'May08'!Z101)</f>
        <v>0</v>
      </c>
      <c r="AA26" s="60">
        <f>IF(R26=" ",'May08'!AA101,R26+'May08'!AA101)</f>
        <v>0</v>
      </c>
      <c r="AB26" s="61"/>
      <c r="AC26" s="60">
        <f>IF(T26=" ",'May08'!AC101,T26+'May08'!AC101)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IF(T$9="Y",'May08'!H102,0)</f>
        <v>0</v>
      </c>
      <c r="I27" s="121">
        <f>IF(T$9="Y",'May08'!I102,0)</f>
        <v>0</v>
      </c>
      <c r="J27" s="121">
        <f>IF(T$9="Y",'May08'!J102,0)</f>
        <v>0</v>
      </c>
      <c r="K27" s="121">
        <f>IF(T$9="Y",'May08'!K102,I27*J27)</f>
        <v>0</v>
      </c>
      <c r="L27" s="160">
        <f>IF(T$9="Y",'May08'!L102,0)</f>
        <v>0</v>
      </c>
      <c r="M27" s="247" t="str">
        <f>IF(E27=" "," ",IF(T$9="Y",'May08'!M102,IF((H27+K27+L27)&gt;0,H27+K27+L27," ")))</f>
        <v xml:space="preserve"> </v>
      </c>
      <c r="N27" s="237" t="str">
        <f>IF(M27=" "," ",IF(M27=0," ",IF(Employee!O$440="W1",AN27,AI27-'May08'!W102)))</f>
        <v xml:space="preserve"> </v>
      </c>
      <c r="O27" s="132" t="str">
        <f>IF(M27=" "," ",IF(M27=0," ",IF(Employee!P$433&gt;E$9,0,IF(C27="A",WNI!E179,IF(C27="B",WNI!F179,IF(C27="C",WNI!G179,IF(C27="J",WNI!H179,"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",WNI!I179))</f>
        <v xml:space="preserve"> </v>
      </c>
      <c r="U27" s="49"/>
      <c r="V27" s="60">
        <f>IF(Employee!H$450=E$9,Employee!D$450+SUM(M27)+'May08'!V102,SUM(M27)+'May08'!V102)</f>
        <v>0</v>
      </c>
      <c r="W27" s="60">
        <f>IF(Employee!H$450=E$9,Employee!D$451+SUM(N27)+'May08'!W102,SUM(N27)+'May08'!W102)</f>
        <v>0</v>
      </c>
      <c r="X27" s="60">
        <f>IF(O27=" ",'May08'!X102,O27+'May08'!X102)</f>
        <v>0</v>
      </c>
      <c r="Y27" s="60">
        <f>IF(P27=" ",'May08'!Y102,P27+'May08'!Y102)</f>
        <v>0</v>
      </c>
      <c r="Z27" s="60">
        <f>IF(Q27=" ",'May08'!Z102,Q27+'May08'!Z102)</f>
        <v>0</v>
      </c>
      <c r="AA27" s="60">
        <f>IF(R27=" ",'May08'!AA102,R27+'May08'!AA102)</f>
        <v>0</v>
      </c>
      <c r="AB27" s="61"/>
      <c r="AC27" s="60">
        <f>IF(T27=" ",'May08'!AC102,T27+'May08'!AC102)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IF(T$9="Y",'May08'!H103,0)</f>
        <v>0</v>
      </c>
      <c r="I28" s="121">
        <f>IF(T$9="Y",'May08'!I103,0)</f>
        <v>0</v>
      </c>
      <c r="J28" s="121">
        <f>IF(T$9="Y",'May08'!J103,0)</f>
        <v>0</v>
      </c>
      <c r="K28" s="121">
        <f>IF(T$9="Y",'May08'!K103,I28*J28)</f>
        <v>0</v>
      </c>
      <c r="L28" s="160">
        <f>IF(T$9="Y",'May08'!L103,0)</f>
        <v>0</v>
      </c>
      <c r="M28" s="247" t="str">
        <f>IF(E28=" "," ",IF(T$9="Y",'May08'!M103,IF((H28+K28+L28)&gt;0,H28+K28+L28," ")))</f>
        <v xml:space="preserve"> </v>
      </c>
      <c r="N28" s="237" t="str">
        <f>IF(M28=" "," ",IF(M28=0," ",IF(Employee!O$466="W1",AN28,AI28-'May08'!W103)))</f>
        <v xml:space="preserve"> </v>
      </c>
      <c r="O28" s="132" t="str">
        <f>IF(M28=" "," ",IF(M28=0," ",IF(Employee!P$459&gt;E$9,0,IF(C28="A",WNI!E180,IF(C28="B",WNI!F180,IF(C28="C",WNI!G180,IF(C28="J",WNI!H180,"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",WNI!I180))</f>
        <v xml:space="preserve"> </v>
      </c>
      <c r="U28" s="49"/>
      <c r="V28" s="60">
        <f>IF(Employee!H$476=E$9,Employee!D$476+SUM(M28)+'May08'!V103,SUM(M28)+'May08'!V103)</f>
        <v>0</v>
      </c>
      <c r="W28" s="60">
        <f>IF(Employee!H$476=E$9,Employee!D$477+SUM(N28)+'May08'!W103,SUM(N28)+'May08'!W103)</f>
        <v>0</v>
      </c>
      <c r="X28" s="60">
        <f>IF(O28=" ",'May08'!X103,O28+'May08'!X103)</f>
        <v>0</v>
      </c>
      <c r="Y28" s="60">
        <f>IF(P28=" ",'May08'!Y103,P28+'May08'!Y103)</f>
        <v>0</v>
      </c>
      <c r="Z28" s="60">
        <f>IF(Q28=" ",'May08'!Z103,Q28+'May08'!Z103)</f>
        <v>0</v>
      </c>
      <c r="AA28" s="60">
        <f>IF(R28=" ",'May08'!AA103,R28+'May08'!AA103)</f>
        <v>0</v>
      </c>
      <c r="AB28" s="61"/>
      <c r="AC28" s="60">
        <f>IF(T28=" ",'May08'!AC103,T28+'May08'!AC103)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IF(T$9="Y",'May08'!H104,0)</f>
        <v>0</v>
      </c>
      <c r="I29" s="121">
        <f>IF(T$9="Y",'May08'!I104,0)</f>
        <v>0</v>
      </c>
      <c r="J29" s="121">
        <f>IF(T$9="Y",'May08'!J104,0)</f>
        <v>0</v>
      </c>
      <c r="K29" s="121">
        <f>IF(T$9="Y",'May08'!K104,I29*J29)</f>
        <v>0</v>
      </c>
      <c r="L29" s="160">
        <f>IF(T$9="Y",'May08'!L104,0)</f>
        <v>0</v>
      </c>
      <c r="M29" s="247" t="str">
        <f>IF(E29=" "," ",IF(T$9="Y",'May08'!M104,IF((H29+K29+L29)&gt;0,H29+K29+L29," ")))</f>
        <v xml:space="preserve"> </v>
      </c>
      <c r="N29" s="237" t="str">
        <f>IF(M29=" "," ",IF(M29=0," ",IF(Employee!O$492="W1",AN29,AI29-'May08'!W104)))</f>
        <v xml:space="preserve"> </v>
      </c>
      <c r="O29" s="132" t="str">
        <f>IF(M29=" "," ",IF(M29=0," ",IF(Employee!P$485&gt;E$9,0,IF(C29="A",WNI!E181,IF(C29="B",WNI!F181,IF(C29="C",WNI!G181,IF(C29="J",WNI!H181,"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",WNI!I181))</f>
        <v xml:space="preserve"> </v>
      </c>
      <c r="U29" s="49"/>
      <c r="V29" s="60">
        <f>IF(Employee!H$502=E$9,Employee!D$502+SUM(M29)+'May08'!V104,SUM(M29)+'May08'!V104)</f>
        <v>0</v>
      </c>
      <c r="W29" s="60">
        <f>IF(Employee!H$502=E$9,Employee!D$503+SUM(N29)+'May08'!W104,SUM(N29)+'May08'!W104)</f>
        <v>0</v>
      </c>
      <c r="X29" s="60">
        <f>IF(O29=" ",'May08'!X104,O29+'May08'!X104)</f>
        <v>0</v>
      </c>
      <c r="Y29" s="60">
        <f>IF(P29=" ",'May08'!Y104,P29+'May08'!Y104)</f>
        <v>0</v>
      </c>
      <c r="Z29" s="60">
        <f>IF(Q29=" ",'May08'!Z104,Q29+'May08'!Z104)</f>
        <v>0</v>
      </c>
      <c r="AA29" s="60">
        <f>IF(R29=" ",'May08'!AA104,R29+'May08'!AA104)</f>
        <v>0</v>
      </c>
      <c r="AB29" s="61"/>
      <c r="AC29" s="60">
        <f>IF(T29=" ",'May08'!AC104,T29+'May08'!AC104)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IF(T$9="Y",'May08'!H105,0)</f>
        <v>0</v>
      </c>
      <c r="I30" s="147">
        <f>IF(T$9="Y",'May08'!I105,0)</f>
        <v>0</v>
      </c>
      <c r="J30" s="147">
        <f>IF(T$9="Y",'May08'!J105,0)</f>
        <v>0</v>
      </c>
      <c r="K30" s="147">
        <f>IF(T$9="Y",'May08'!K105,I30*J30)</f>
        <v>0</v>
      </c>
      <c r="L30" s="161">
        <f>IF(T$9="Y",'May08'!L105,0)</f>
        <v>0</v>
      </c>
      <c r="M30" s="249" t="str">
        <f>IF(E30=" "," ",IF(T$9="Y",'May08'!M105,IF((H30+K30+L30)&gt;0,H30+K30+L30," ")))</f>
        <v xml:space="preserve"> </v>
      </c>
      <c r="N30" s="134" t="str">
        <f>IF(M30=" "," ",IF(M30=0," ",IF(Employee!O$518="W1",AN30,AI30-'May08'!W105)))</f>
        <v xml:space="preserve"> </v>
      </c>
      <c r="O30" s="132" t="str">
        <f>IF(M30=" "," ",IF(M30=0," ",IF(Employee!P$511&gt;E$9,0,IF(C30="A",WNI!E182,IF(C30="B",WNI!F182,IF(C30="C",WNI!G182,IF(C30="J",WNI!H182,"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",WNI!I182))</f>
        <v xml:space="preserve"> </v>
      </c>
      <c r="U30" s="49"/>
      <c r="V30" s="60">
        <f>IF(Employee!H$528=E$9,Employee!D$528+SUM(M30)+'May08'!V105,SUM(M30)+'May08'!V105)</f>
        <v>0</v>
      </c>
      <c r="W30" s="60">
        <f>IF(Employee!H$528=E$9,Employee!D$529+SUM(N30)+'May08'!W105,SUM(N30)+'May08'!W105)</f>
        <v>0</v>
      </c>
      <c r="X30" s="60">
        <f>IF(O30=" ",'May08'!X105,O30+'May08'!X105)</f>
        <v>0</v>
      </c>
      <c r="Y30" s="60">
        <f>IF(P30=" ",'May08'!Y105,P30+'May08'!Y105)</f>
        <v>0</v>
      </c>
      <c r="Z30" s="60">
        <f>IF(Q30=" ",'May08'!Z105,Q30+'May08'!Z105)</f>
        <v>0</v>
      </c>
      <c r="AA30" s="60">
        <f>IF(R30=" ",'May08'!AA105,R30+'May08'!AA105)</f>
        <v>0</v>
      </c>
      <c r="AB30" s="61"/>
      <c r="AC30" s="60">
        <f>IF(T30=" ",'May08'!AC105,T30+'May08'!AC105)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10</v>
      </c>
      <c r="F34" s="62"/>
      <c r="G34" s="62"/>
      <c r="H34" s="399" t="s">
        <v>39</v>
      </c>
      <c r="I34" s="400"/>
      <c r="J34" s="398"/>
      <c r="K34" s="401" t="s">
        <v>291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",IF(Employee!P$17&gt;E$34,0,IF(C36="A",WNI!E183,IF(C36="B",WNI!F183,IF(C36="C",WNI!G183,IF(C36="J",WNI!H183,"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",WNI!I183))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",IF(Employee!P$43&gt;E$34,0,IF(C37="A",WNI!E184,IF(C37="B",WNI!F184,IF(C37="C",WNI!G183,IF(C37="J",WNI!H184,"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",WNI!I184))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",IF(Employee!P$69&gt;E$34,0,IF(C38="A",WNI!E185,IF(C38="B",WNI!F185,IF(C38="C",WNI!G183,IF(C38="J",WNI!H185,"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",WNI!I185))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",IF(Employee!P$95&gt;E$34,0,IF(C39="A",WNI!E186,IF(C39="B",WNI!F186,IF(C39="C",WNI!G183,IF(C39="J",WNI!H186,"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",WNI!I186))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",IF(Employee!P$121&gt;E$34,0,IF(C40="A",WNI!E187,IF(C40="B",WNI!F187,IF(C40="C",WNI!G183,IF(C40="J",WNI!H187,"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",WNI!I187))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",IF(Employee!P$147&gt;E$34,0,IF(C41="A",WNI!E188,IF(C41="B",WNI!F188,IF(C41="C",WNI!G183,IF(C41="J",WNI!H188,"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",WNI!I188))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",IF(Employee!P$173&gt;E$34,0,IF(C42="A",WNI!E189,IF(C42="B",WNI!F189,IF(C42="C",WNI!G183,IF(C42="J",WNI!H189,"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",WNI!I189))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",IF(Employee!P$199&gt;E$34,0,IF(C43="A",WNI!E190,IF(C43="B",WNI!F190,IF(C43="C",WNI!G183,IF(C43="J",WNI!H190,"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",WNI!I190))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",IF(Employee!P$225&gt;E$34,0,IF(C44="A",WNI!E191,IF(C44="B",WNI!F191,IF(C44="C",WNI!G183,IF(C44="J",WNI!H191,"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",WNI!I191))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",IF(Employee!P$251&gt;E$34,0,IF(C45="A",WNI!E192,IF(C45="B",WNI!F192,IF(C45="C",WNI!G183,IF(C45="J",WNI!H192,"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",WNI!I192))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",IF(Employee!P$277&gt;E$34,0,IF(C46="A",WNI!E193,IF(C46="B",WNI!F193,IF(C46="C",WNI!G183,IF(C46="J",WNI!H193,"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",WNI!I193))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",IF(Employee!P$303&gt;E$34,0,IF(C47="A",WNI!E194,IF(C47="B",WNI!F194,IF(C47="C",WNI!G183,IF(C47="J",WNI!H194,"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",WNI!I194))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",IF(Employee!P$329&gt;E$34,0,IF(C48="A",WNI!E195,IF(C48="B",WNI!F195,IF(C48="C",WNI!G183,IF(C48="J",WNI!H195,"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",WNI!I195))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",IF(Employee!P$355&gt;E$34,0,IF(C49="A",WNI!E196,IF(C49="B",WNI!F196,IF(C49="C",WNI!G183,IF(C49="J",WNI!H196,"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",WNI!I196))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",IF(Employee!P$381&gt;E$34,0,IF(C50="A",WNI!E197,IF(C50="B",WNI!F197,IF(C50="C",WNI!G183,IF(C50="J",WNI!H197,"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",WNI!I197))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",IF(Employee!P$407&gt;E$34,0,IF(C51="A",WNI!E198,IF(C51="B",WNI!F198,IF(C51="C",WNI!G183,IF(C51="J",WNI!H198,"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",WNI!I198))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",IF(Employee!P$433&gt;E$34,0,IF(C52="A",WNI!E199,IF(C52="B",WNI!F199,IF(C52="C",WNI!G183,IF(C52="J",WNI!H199,"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",WNI!I199))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",IF(Employee!P$459&gt;E$34,0,IF(C53="A",WNI!E200,IF(C53="B",WNI!F200,IF(C53="C",WNI!G183,IF(C53="J",WNI!H200,"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",WNI!I200))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",IF(Employee!P$485&gt;E$34,0,IF(C54="A",WNI!E201,IF(C54="B",WNI!F201,IF(C54="C",WNI!G183,IF(C54="J",WNI!H201,"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",WNI!I201))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",IF(Employee!P$511&gt;E$34,0,IF(C55="A",WNI!E202,IF(C55="B",WNI!F202,IF(C55="C",WNI!G183,IF(C55="J",WNI!H202,"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",WNI!I202))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11</v>
      </c>
      <c r="F59" s="62"/>
      <c r="G59" s="62"/>
      <c r="H59" s="399" t="s">
        <v>39</v>
      </c>
      <c r="I59" s="400"/>
      <c r="J59" s="398"/>
      <c r="K59" s="401" t="s">
        <v>292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",IF(Employee!P$17&gt;E$59,0,IF(C61="A",WNI!E203,IF(C61="B",WNI!F203,IF(C61="C",WNI!G203,IF(C61="J",WNI!H203,"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",WNI!I203))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",IF(Employee!P$43&gt;E$59,0,IF(C62="A",WNI!E204,IF(C62="B",WNI!F204,IF(C62="C",WNI!G204,IF(C62="J",WNI!H204,"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",WNI!I204))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",IF(Employee!P$69&gt;E$59,0,IF(C63="A",WNI!E205,IF(C63="B",WNI!F205,IF(C63="C",WNI!G205,IF(C63="J",WNI!H205,"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",WNI!I205))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",IF(Employee!P$95&gt;E$59,0,IF(C64="A",WNI!E206,IF(C64="B",WNI!F206,IF(C64="C",WNI!G206,IF(C64="J",WNI!H206,"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",WNI!I206))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",IF(Employee!P$121&gt;E$59,0,IF(C65="A",WNI!E207,IF(C65="B",WNI!F207,IF(C65="C",WNI!G207,IF(C65="J",WNI!H207,"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",WNI!I207))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",IF(Employee!P$147&gt;E$59,0,IF(C66="A",WNI!E208,IF(C66="B",WNI!F208,IF(C66="C",WNI!G208,IF(C66="J",WNI!H208,"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",WNI!I208))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",IF(Employee!P$173&gt;E$59,0,IF(C67="A",WNI!E209,IF(C67="B",WNI!F209,IF(C67="C",WNI!G209,IF(C67="J",WNI!H209,"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",WNI!I209))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",IF(Employee!P$199&gt;E$59,0,IF(C68="A",WNI!E210,IF(C68="B",WNI!F210,IF(C68="C",WNI!G210,IF(C68="J",WNI!H210,"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",WNI!I210))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",IF(Employee!P$225&gt;E$59,0,IF(C69="A",WNI!E211,IF(C69="B",WNI!F211,IF(C69="C",WNI!G211,IF(C69="J",WNI!H211,"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",WNI!I211))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",IF(Employee!P$251&gt;E$59,0,IF(C70="A",WNI!E212,IF(C70="B",WNI!F212,IF(C70="C",WNI!G212,IF(C70="J",WNI!H212,"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",WNI!I212))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",IF(Employee!P$277&gt;E$59,0,IF(C71="A",WNI!E213,IF(C71="B",WNI!F213,IF(C71="C",WNI!G213,IF(C71="J",WNI!H213,"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",WNI!I213))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",IF(Employee!P$303&gt;E$59,0,IF(C72="A",WNI!E214,IF(C72="B",WNI!F214,IF(C72="C",WNI!G214,IF(C72="J",WNI!H214,"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",WNI!I214))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",IF(Employee!P$329&gt;E$59,0,IF(C73="A",WNI!E215,IF(C73="B",WNI!F215,IF(C73="C",WNI!G215,IF(C73="J",WNI!H215,"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",WNI!I215))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",IF(Employee!P$355&gt;E$59,0,IF(C74="A",WNI!E216,IF(C74="B",WNI!F216,IF(C74="C",WNI!G216,IF(C74="J",WNI!H216,"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",WNI!I216))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",IF(Employee!P$381&gt;E$59,0,IF(C75="A",WNI!E217,IF(C75="B",WNI!F217,IF(C75="C",WNI!G217,IF(C75="J",WNI!H217,"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",WNI!I217))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",IF(Employee!P$407&gt;E$59,0,IF(C76="A",WNI!E218,IF(C76="B",WNI!F218,IF(C76="C",WNI!G218,IF(C76="J",WNI!H218,"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",WNI!I218))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",IF(Employee!P$433&gt;E$59,0,IF(C77="A",WNI!E219,IF(C77="B",WNI!F219,IF(C77="C",WNI!G219,IF(C77="J",WNI!H219,"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",WNI!I219))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",IF(Employee!P$459&gt;E$59,0,IF(C78="A",WNI!E220,IF(C78="B",WNI!F220,IF(C78="C",WNI!G220,IF(C78="J",WNI!H220,"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",WNI!I220))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",IF(Employee!P$485&gt;E$59,0,IF(C79="A",WNI!E221,IF(C79="B",WNI!F221,IF(C79="C",WNI!G221,IF(C79="J",WNI!H221,"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",WNI!I221))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",IF(Employee!P$511&gt;E$59,0,IF(C80="A",WNI!E222,IF(C80="B",WNI!F222,IF(C80="C",WNI!G222,IF(C80="J",WNI!H222,"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",WNI!I222))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12</v>
      </c>
      <c r="F84" s="62"/>
      <c r="G84" s="62"/>
      <c r="H84" s="399" t="s">
        <v>39</v>
      </c>
      <c r="I84" s="446"/>
      <c r="J84" s="447"/>
      <c r="K84" s="401" t="s">
        <v>293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",IF(Employee!P$17&gt;E$84,0,IF(C86="A",WNI!E223,IF(C86="B",WNI!F223,IF(C86="C",WNI!G223,IF(C86="J",WNI!H223,"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",WNI!I223))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",IF(Employee!P$43&gt;E$84,0,IF(C87="A",WNI!E224,IF(C87="B",WNI!F224,IF(C87="C",WNI!G224,IF(C87="J",WNI!H224,"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",WNI!I224))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",IF(Employee!P$69&gt;E$84,0,IF(C88="A",WNI!E225,IF(C88="B",WNI!F225,IF(C88="C",WNI!G225,IF(C88="J",WNI!H225,"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",WNI!I225))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",IF(Employee!P$95&gt;E$84,0,IF(C89="A",WNI!E226,IF(C89="B",WNI!F226,IF(C89="C",WNI!G226,IF(C89="J",WNI!H226,"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",WNI!I226))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",IF(Employee!P$121&gt;E$84,0,IF(C90="A",WNI!E227,IF(C90="B",WNI!F227,IF(C90="C",WNI!G227,IF(C90="J",WNI!H227,"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",WNI!I227))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",IF(Employee!P$147&gt;E$84,0,IF(C91="A",WNI!E228,IF(C91="B",WNI!F228,IF(C91="C",WNI!G228,IF(C91="J",WNI!H228,"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",WNI!I228))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",IF(Employee!P$173&gt;E$84,0,IF(C92="A",WNI!E229,IF(C92="B",WNI!F229,IF(C92="C",WNI!G229,IF(C92="J",WNI!H229,"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",WNI!I229))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",IF(Employee!P$199&gt;E$84,0,IF(C93="A",WNI!E230,IF(C93="B",WNI!F230,IF(C93="C",WNI!G230,IF(C93="J",WNI!H230,"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",WNI!I230))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",IF(Employee!P$225&gt;E$84,0,IF(C94="A",WNI!E231,IF(C94="B",WNI!F231,IF(C94="C",WNI!G231,IF(C94="J",WNI!H231,"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",WNI!I231))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",IF(Employee!P$251&gt;E$84,0,IF(C95="A",WNI!E232,IF(C95="B",WNI!F232,IF(C95="C",WNI!G232,IF(C95="J",WNI!H232,"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",WNI!I232))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",IF(Employee!P$277&gt;E$84,0,IF(C96="A",WNI!E233,IF(C96="B",WNI!F233,IF(C96="C",WNI!G233,IF(C96="J",WNI!H233,"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",WNI!I233))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",IF(Employee!P$303&gt;E$84,0,IF(C97="A",WNI!E234,IF(C97="B",WNI!F234,IF(C97="C",WNI!G234,IF(C97="J",WNI!H234,"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",WNI!I234))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",IF(Employee!P$329&gt;E$84,0,IF(C98="A",WNI!E235,IF(C98="B",WNI!F235,IF(C98="C",WNI!G235,IF(C98="J",WNI!H235,"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",WNI!I235))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",IF(Employee!P$355&gt;E$84,0,IF(C99="A",WNI!E236,IF(C99="B",WNI!F236,IF(C99="C",WNI!G236,IF(C99="J",WNI!H236,"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",WNI!I236))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",IF(Employee!P$381&gt;E$84,0,IF(C100="A",WNI!E237,IF(C100="B",WNI!F237,IF(C100="C",WNI!G237,IF(C100="J",WNI!H237,"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",WNI!I237))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",IF(Employee!P$407&gt;E$84,0,IF(C101="A",WNI!E238,IF(C101="B",WNI!F238,IF(C101="C",WNI!G238,IF(C101="J",WNI!H238,"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",WNI!I238))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",IF(Employee!P$433&gt;E$84,0,IF(C102="A",WNI!E239,IF(C102="B",WNI!F239,IF(C102="C",WNI!G239,IF(C102="J",WNI!H239,"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",WNI!I239))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",IF(Employee!P$459&gt;E$84,0,IF(C103="A",WNI!E240,IF(C103="B",WNI!F240,IF(C103="C",WNI!G240,IF(C103="J",WNI!H240,"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",WNI!I240))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",IF(Employee!P$485&gt;E$84,0,IF(C104="A",WNI!E241,IF(C104="B",WNI!F241,IF(C104="C",WNI!G241,IF(C104="J",WNI!H241,"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",WNI!I241))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",IF(Employee!P$511&gt;E$84,0,IF(C105="A",WNI!E242,IF(C105="B",WNI!F242,IF(C105="C",WNI!G242,IF(C105="J",WNI!H242,"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",WNI!I242))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34</v>
      </c>
      <c r="C108" s="444"/>
      <c r="D108" s="444"/>
      <c r="E108" s="445"/>
      <c r="F108" s="41"/>
      <c r="G108" s="41"/>
      <c r="H108" s="42"/>
      <c r="I108" s="42"/>
      <c r="J108" s="42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E108" s="114"/>
      <c r="AO108" s="99"/>
      <c r="AP108" s="62"/>
      <c r="AU108" s="62"/>
    </row>
    <row r="109" spans="1:47" ht="18" customHeight="1" thickTop="1" thickBot="1" x14ac:dyDescent="0.25">
      <c r="A109" s="44"/>
      <c r="B109" s="399" t="s">
        <v>9</v>
      </c>
      <c r="C109" s="446"/>
      <c r="D109" s="447"/>
      <c r="E109" s="212">
        <v>13</v>
      </c>
      <c r="F109" s="62"/>
      <c r="G109" s="62"/>
      <c r="H109" s="399" t="s">
        <v>39</v>
      </c>
      <c r="I109" s="446"/>
      <c r="J109" s="447"/>
      <c r="K109" s="401" t="s">
        <v>294</v>
      </c>
      <c r="L109" s="402"/>
      <c r="M109" s="403"/>
      <c r="N109" s="28"/>
      <c r="O109" s="405" t="s">
        <v>116</v>
      </c>
      <c r="P109" s="448"/>
      <c r="Q109" s="448"/>
      <c r="R109" s="449"/>
      <c r="S109" s="45"/>
      <c r="T109" s="223"/>
      <c r="U109" s="47"/>
      <c r="AD109" s="99"/>
      <c r="AE109" s="114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E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IF(E111=Employee!D$29,LOOKUP(E$109,NiTable!A:A,NiTable!B:B),"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IF(Employee!D$28="m","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 t="shared" ref="H111:H120" si="119">IF(T$109="Y",H86,0)</f>
        <v>0</v>
      </c>
      <c r="I111" s="117">
        <f t="shared" ref="I111:I120" si="120">IF(T$109="Y",I86,0)</f>
        <v>0</v>
      </c>
      <c r="J111" s="117">
        <f t="shared" ref="J111:J120" si="121">IF(T$109="Y",J86,0)</f>
        <v>0</v>
      </c>
      <c r="K111" s="117">
        <f t="shared" ref="K111:K120" si="122">IF(T$109="Y",K86,I111*J111)</f>
        <v>0</v>
      </c>
      <c r="L111" s="117">
        <f t="shared" ref="L111:L120" si="123">IF(T$109="Y",L86,0)</f>
        <v>0</v>
      </c>
      <c r="M111" s="129" t="str">
        <f t="shared" ref="M111:M120" si="124">IF(E111=" "," ",IF(T$109="Y",M86,IF((H111+K111+L111)&gt;0,H111+K111+L111," ")))</f>
        <v xml:space="preserve"> </v>
      </c>
      <c r="N111" s="235" t="str">
        <f>IF(M111=" "," ",IF(M111=0," ",IF(Employee!O$24="W1",AN111,AI111-W86)))</f>
        <v xml:space="preserve"> </v>
      </c>
      <c r="O111" s="130" t="str">
        <f>IF(M111=" "," ",IF(M111=0," ",IF(Employee!P$17&gt;E$109,0,IF(C111="A",WNI!E243,IF(C111="B",WNI!F243,IF(C111="C",WNI!G243,IF(C111="J",WNI!H243," ")))))))</f>
        <v xml:space="preserve"> </v>
      </c>
      <c r="P111" s="119"/>
      <c r="Q111" s="119"/>
      <c r="R111" s="136" t="str">
        <f t="shared" ref="R111:R130" si="125">IF(M111=" "," ",IF(M111=0," ",M111-SUM(N111:Q111)))</f>
        <v xml:space="preserve"> </v>
      </c>
      <c r="S111" s="123"/>
      <c r="T111" s="120" t="str">
        <f>IF(M111=" "," ",IF(M111=0," ",WNI!I243))</f>
        <v xml:space="preserve"> </v>
      </c>
      <c r="U111" s="49"/>
      <c r="V111" s="60">
        <f>IF(Employee!H$34=E$109,Employee!D$34+SUM(M111)+V86,SUM(M111)+V86)</f>
        <v>0</v>
      </c>
      <c r="W111" s="60">
        <f>IF(Employee!H$34=E$109,Employee!D$35+SUM(N111)+W86,SUM(N111)+W86)</f>
        <v>0</v>
      </c>
      <c r="X111" s="60">
        <f t="shared" ref="X111:X130" si="126">IF(O111=" ",X86,O111+X86)</f>
        <v>0</v>
      </c>
      <c r="Y111" s="60">
        <f t="shared" ref="Y111:Z126" si="127">IF(P111=0,Y86,P111+Y86)</f>
        <v>0</v>
      </c>
      <c r="Z111" s="60">
        <f t="shared" si="127"/>
        <v>0</v>
      </c>
      <c r="AA111" s="60">
        <f t="shared" ref="AA111:AA130" si="128">IF(R111=" ",AA86,AA86+R111)</f>
        <v>0</v>
      </c>
      <c r="AC111" s="60">
        <f t="shared" ref="AC111:AC130" si="129">IF(T111=" ",AC86,T111+AC86)</f>
        <v>0</v>
      </c>
      <c r="AD111" s="99"/>
      <c r="AE111" s="114">
        <f>IF(E111=" ",0,IF(D111="BR",0,IF(D111="D",0,IF(D111="NT",V111,LOOKUP(D111,Free!A:A,Free!B:B)*E$109/52))))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IF(D111="D",AF111*AH$7,IF(AF111&gt;LOOKUP(E$109,HR!A:A,HR!B:B),(AF111-LOOKUP(E$109,HR!A:A,HR!B:B))*AH$7,0))</f>
        <v>0</v>
      </c>
      <c r="AI111" s="95">
        <f>IF(AF111&lt;1,0,AG111+AH111)</f>
        <v>0</v>
      </c>
      <c r="AJ111" s="95">
        <f>IF(E111=" ",0,IF(D111="BR",0,IF(D111="D",0,IF(D111="NT",M111,LOOKUP(D111,Free!A:A,Free!B:B)*1/52))))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IF(D111="D",AK111*AM$7,IF(AK111&gt;LOOKUP(1,HR!A:A,HR!B:B),(AK111-LOOKUP(1,HR!A:A,HR!B:B))*AH$7,0))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IF(E112=Employee!D$55,LOOKUP(E$109,NiTable!A:A,NiTable!E:E),"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IF(Employee!D$54="m","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 t="shared" si="119"/>
        <v>0</v>
      </c>
      <c r="I112" s="121">
        <f t="shared" si="120"/>
        <v>0</v>
      </c>
      <c r="J112" s="121">
        <f t="shared" si="121"/>
        <v>0</v>
      </c>
      <c r="K112" s="121">
        <f t="shared" si="122"/>
        <v>0</v>
      </c>
      <c r="L112" s="121">
        <f t="shared" si="123"/>
        <v>0</v>
      </c>
      <c r="M112" s="131" t="str">
        <f t="shared" si="124"/>
        <v xml:space="preserve"> </v>
      </c>
      <c r="N112" s="237" t="str">
        <f>IF(M112=" "," ",IF(M112=0," ",IF(Employee!O$50="W1",AN112,AI112-W87)))</f>
        <v xml:space="preserve"> </v>
      </c>
      <c r="O112" s="132" t="str">
        <f>IF(M112=" "," ",IF(M112=0," ",IF(Employee!P$43&gt;E$109,0,IF(C112="A",WNI!E244,IF(C112="B",WNI!F244,IF(C112="C",WNI!G244,IF(C112="J",WNI!H244," ")))))))</f>
        <v xml:space="preserve"> </v>
      </c>
      <c r="P112" s="123"/>
      <c r="Q112" s="123"/>
      <c r="R112" s="137" t="str">
        <f t="shared" si="125"/>
        <v xml:space="preserve"> </v>
      </c>
      <c r="S112" s="123"/>
      <c r="T112" s="124" t="str">
        <f>IF(M112=" "," ",IF(M112=0," ",WNI!I244))</f>
        <v xml:space="preserve"> </v>
      </c>
      <c r="U112" s="49"/>
      <c r="V112" s="60">
        <f>IF(Employee!H$60=E$109,Employee!D$60+SUM(M112)+V87,SUM(M112)+V87)</f>
        <v>0</v>
      </c>
      <c r="W112" s="60">
        <f>IF(Employee!H$60=E$109,Employee!D$61+SUM(N112)+W87,SUM(N112)+W87)</f>
        <v>0</v>
      </c>
      <c r="X112" s="60">
        <f t="shared" si="126"/>
        <v>0</v>
      </c>
      <c r="Y112" s="60">
        <f t="shared" si="127"/>
        <v>0</v>
      </c>
      <c r="Z112" s="60">
        <f t="shared" si="127"/>
        <v>0</v>
      </c>
      <c r="AA112" s="60">
        <f t="shared" si="128"/>
        <v>0</v>
      </c>
      <c r="AC112" s="60">
        <f t="shared" si="129"/>
        <v>0</v>
      </c>
      <c r="AD112" s="99"/>
      <c r="AE112" s="114">
        <f>IF(E112=" ",0,IF(D112="BR",0,IF(D112="D",0,IF(D112="NT",V112,LOOKUP(D112,Free!A:A,Free!B:B)*E$109/52))))</f>
        <v>0</v>
      </c>
      <c r="AF112" s="95">
        <f t="shared" ref="AF112:AF130" si="130">IF(E112=" ",0,V112-AE112)</f>
        <v>0</v>
      </c>
      <c r="AG112" s="95">
        <f t="shared" ref="AG112:AG130" si="131">AF112*AG$7</f>
        <v>0</v>
      </c>
      <c r="AH112" s="95">
        <f>IF(D112="D",AF112*AH$7,IF(AF112&gt;LOOKUP(E$109,HR!A:A,HR!B:B),(AF112-LOOKUP(E$109,HR!A:A,HR!B:B))*AH$7,0))</f>
        <v>0</v>
      </c>
      <c r="AI112" s="95">
        <f t="shared" ref="AI112:AI130" si="132">IF(AF112&lt;1,0,AG112+AH112)</f>
        <v>0</v>
      </c>
      <c r="AJ112" s="95">
        <f>IF(E112=" ",0,IF(D112="BR",0,IF(D112="D",0,IF(D112="NT",M112,LOOKUP(D112,Free!A:A,Free!B:B)*1/52))))</f>
        <v>0</v>
      </c>
      <c r="AK112" s="95">
        <f t="shared" ref="AK112:AK130" si="133">IF(E112=" ",0,SUM(M112)-AJ112)</f>
        <v>0</v>
      </c>
      <c r="AL112" s="95">
        <f t="shared" ref="AL112:AL130" si="134">AK112*AL$7</f>
        <v>0</v>
      </c>
      <c r="AM112" s="95">
        <f>IF(D112="D",AK112*AM$7,IF(AK112&gt;LOOKUP(1,HR!A:A,HR!B:B),(AK112-LOOKUP(1,HR!A:A,HR!B:B))*AH$7,0))</f>
        <v>0</v>
      </c>
      <c r="AN112" s="95">
        <f t="shared" ref="AN112:AN130" si="135">IF(AK112&lt;1,0,AL112+AM112)</f>
        <v>0</v>
      </c>
      <c r="AO112" s="99"/>
      <c r="AP112" s="62"/>
      <c r="AQ112" s="95">
        <f t="shared" ref="AQ112:AQ119" si="136">IF(G112="SSP",H112,0)</f>
        <v>0</v>
      </c>
      <c r="AR112" s="95">
        <f t="shared" ref="AR112:AR119" si="137">IF(G112="SMP",H112,0)</f>
        <v>0</v>
      </c>
      <c r="AS112" s="95">
        <f t="shared" ref="AS112:AS119" si="138">IF(G112="SPP",H112,0)</f>
        <v>0</v>
      </c>
      <c r="AT112" s="95">
        <f t="shared" ref="AT112:AT119" si="13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IF(E113=Employee!D$81,LOOKUP(E$109,NiTable!A:A,NiTable!H:H),"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IF(Employee!D$80="m","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 t="shared" si="119"/>
        <v>0</v>
      </c>
      <c r="I113" s="121">
        <f t="shared" si="120"/>
        <v>0</v>
      </c>
      <c r="J113" s="121">
        <f t="shared" si="121"/>
        <v>0</v>
      </c>
      <c r="K113" s="121">
        <f t="shared" si="122"/>
        <v>0</v>
      </c>
      <c r="L113" s="121">
        <f t="shared" si="123"/>
        <v>0</v>
      </c>
      <c r="M113" s="131" t="str">
        <f t="shared" si="124"/>
        <v xml:space="preserve"> </v>
      </c>
      <c r="N113" s="237" t="str">
        <f>IF(M113=" "," ",IF(M113=0," ",IF(Employee!O$76="W1",AN113,AI113-W88)))</f>
        <v xml:space="preserve"> </v>
      </c>
      <c r="O113" s="132" t="str">
        <f>IF(M113=" "," ",IF(M113=0," ",IF(Employee!P$69&gt;E$109,0,IF(C113="A",WNI!E245,IF(C113="B",WNI!F245,IF(C113="C",WNI!G245,IF(C113="J",WNI!H245," ")))))))</f>
        <v xml:space="preserve"> </v>
      </c>
      <c r="P113" s="123"/>
      <c r="Q113" s="123"/>
      <c r="R113" s="137" t="str">
        <f t="shared" si="125"/>
        <v xml:space="preserve"> </v>
      </c>
      <c r="S113" s="123"/>
      <c r="T113" s="124" t="str">
        <f>IF(M113=" "," ",IF(M113=0," ",WNI!I245))</f>
        <v xml:space="preserve"> </v>
      </c>
      <c r="U113" s="49"/>
      <c r="V113" s="60">
        <f>IF(Employee!H$86=E$109,Employee!D$86+SUM(M113)+V88,SUM(M113)+V88)</f>
        <v>0</v>
      </c>
      <c r="W113" s="60">
        <f>IF(Employee!H$86=E$109,Employee!D$87+SUM(N113)+W88,SUM(N113)+W88)</f>
        <v>0</v>
      </c>
      <c r="X113" s="60">
        <f t="shared" si="126"/>
        <v>0</v>
      </c>
      <c r="Y113" s="60">
        <f t="shared" si="127"/>
        <v>0</v>
      </c>
      <c r="Z113" s="60">
        <f t="shared" si="127"/>
        <v>0</v>
      </c>
      <c r="AA113" s="60">
        <f t="shared" si="128"/>
        <v>0</v>
      </c>
      <c r="AC113" s="60">
        <f t="shared" si="129"/>
        <v>0</v>
      </c>
      <c r="AD113" s="99"/>
      <c r="AE113" s="114">
        <f>IF(E113=" ",0,IF(D113="BR",0,IF(D113="D",0,IF(D113="NT",V113,LOOKUP(D113,Free!A:A,Free!B:B)*E$109/52))))</f>
        <v>0</v>
      </c>
      <c r="AF113" s="95">
        <f t="shared" si="130"/>
        <v>0</v>
      </c>
      <c r="AG113" s="95">
        <f t="shared" si="131"/>
        <v>0</v>
      </c>
      <c r="AH113" s="95">
        <f>IF(D113="D",AF113*AH$7,IF(AF113&gt;LOOKUP(E$109,HR!A:A,HR!B:B),(AF113-LOOKUP(E$109,HR!A:A,HR!B:B))*AH$7,0))</f>
        <v>0</v>
      </c>
      <c r="AI113" s="95">
        <f t="shared" si="132"/>
        <v>0</v>
      </c>
      <c r="AJ113" s="95">
        <f>IF(E113=" ",0,IF(D113="BR",0,IF(D113="D",0,IF(D113="NT",M113,LOOKUP(D113,Free!A:A,Free!B:B)*1/52))))</f>
        <v>0</v>
      </c>
      <c r="AK113" s="95">
        <f t="shared" si="133"/>
        <v>0</v>
      </c>
      <c r="AL113" s="95">
        <f t="shared" si="134"/>
        <v>0</v>
      </c>
      <c r="AM113" s="95">
        <f>IF(D113="D",AK113*AM$7,IF(AK113&gt;LOOKUP(1,HR!A:A,HR!B:B),(AK113-LOOKUP(1,HR!A:A,HR!B:B))*AH$7,0))</f>
        <v>0</v>
      </c>
      <c r="AN113" s="95">
        <f t="shared" si="135"/>
        <v>0</v>
      </c>
      <c r="AO113" s="99"/>
      <c r="AP113" s="62"/>
      <c r="AQ113" s="95">
        <f t="shared" si="136"/>
        <v>0</v>
      </c>
      <c r="AR113" s="95">
        <f t="shared" si="137"/>
        <v>0</v>
      </c>
      <c r="AS113" s="95">
        <f t="shared" si="138"/>
        <v>0</v>
      </c>
      <c r="AT113" s="95">
        <f t="shared" si="13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IF(E114=Employee!D$107,LOOKUP(E$109,NiTable!A:A,NiTable!K:K),"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IF(Employee!D$106="m","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 t="shared" si="119"/>
        <v>0</v>
      </c>
      <c r="I114" s="121">
        <f t="shared" si="120"/>
        <v>0</v>
      </c>
      <c r="J114" s="121">
        <f t="shared" si="121"/>
        <v>0</v>
      </c>
      <c r="K114" s="121">
        <f t="shared" si="122"/>
        <v>0</v>
      </c>
      <c r="L114" s="121">
        <f t="shared" si="123"/>
        <v>0</v>
      </c>
      <c r="M114" s="131" t="str">
        <f t="shared" si="124"/>
        <v xml:space="preserve"> </v>
      </c>
      <c r="N114" s="237" t="str">
        <f>IF(M114=" "," ",IF(M114=0," ",IF(Employee!O$102="W1",AN114,AI114-W89)))</f>
        <v xml:space="preserve"> </v>
      </c>
      <c r="O114" s="132" t="str">
        <f>IF(M114=" "," ",IF(M114=0," ",IF(Employee!P$95&gt;E$109,0,IF(C114="A",WNI!E246,IF(C114="B",WNI!F246,IF(C114="C",WNI!G246,IF(C114="J",WNI!H246," ")))))))</f>
        <v xml:space="preserve"> </v>
      </c>
      <c r="P114" s="123"/>
      <c r="Q114" s="123"/>
      <c r="R114" s="137" t="str">
        <f t="shared" si="125"/>
        <v xml:space="preserve"> </v>
      </c>
      <c r="S114" s="123"/>
      <c r="T114" s="124" t="str">
        <f>IF(M114=" "," ",IF(M114=0," ",WNI!I246))</f>
        <v xml:space="preserve"> </v>
      </c>
      <c r="U114" s="49"/>
      <c r="V114" s="60">
        <f>IF(Employee!H$112=E$109,Employee!D$112+SUM(M114)+V89,SUM(M114)+V89)</f>
        <v>0</v>
      </c>
      <c r="W114" s="60">
        <f>IF(Employee!H$112=E$109,Employee!D$113+SUM(N114)+W89,SUM(N114)+W89)</f>
        <v>0</v>
      </c>
      <c r="X114" s="60">
        <f t="shared" si="126"/>
        <v>0</v>
      </c>
      <c r="Y114" s="60">
        <f t="shared" si="127"/>
        <v>0</v>
      </c>
      <c r="Z114" s="60">
        <f t="shared" si="127"/>
        <v>0</v>
      </c>
      <c r="AA114" s="60">
        <f t="shared" si="128"/>
        <v>0</v>
      </c>
      <c r="AC114" s="60">
        <f t="shared" si="129"/>
        <v>0</v>
      </c>
      <c r="AD114" s="99"/>
      <c r="AE114" s="114">
        <f>IF(E114=" ",0,IF(D114="BR",0,IF(D114="D",0,IF(D114="NT",V114,LOOKUP(D114,Free!A:A,Free!B:B)*E$109/52))))</f>
        <v>0</v>
      </c>
      <c r="AF114" s="95">
        <f t="shared" si="130"/>
        <v>0</v>
      </c>
      <c r="AG114" s="95">
        <f t="shared" si="131"/>
        <v>0</v>
      </c>
      <c r="AH114" s="95">
        <f>IF(D114="D",AF114*AH$7,IF(AF114&gt;LOOKUP(E$109,HR!A:A,HR!B:B),(AF114-LOOKUP(E$109,HR!A:A,HR!B:B))*AH$7,0))</f>
        <v>0</v>
      </c>
      <c r="AI114" s="95">
        <f t="shared" si="132"/>
        <v>0</v>
      </c>
      <c r="AJ114" s="95">
        <f>IF(E114=" ",0,IF(D114="BR",0,IF(D114="D",0,IF(D114="NT",M114,LOOKUP(D114,Free!A:A,Free!B:B)*1/52))))</f>
        <v>0</v>
      </c>
      <c r="AK114" s="95">
        <f t="shared" si="133"/>
        <v>0</v>
      </c>
      <c r="AL114" s="95">
        <f t="shared" si="134"/>
        <v>0</v>
      </c>
      <c r="AM114" s="95">
        <f>IF(D114="D",AK114*AM$7,IF(AK114&gt;LOOKUP(1,HR!A:A,HR!B:B),(AK114-LOOKUP(1,HR!A:A,HR!B:B))*AH$7,0))</f>
        <v>0</v>
      </c>
      <c r="AN114" s="95">
        <f t="shared" si="135"/>
        <v>0</v>
      </c>
      <c r="AO114" s="99"/>
      <c r="AP114" s="62"/>
      <c r="AQ114" s="95">
        <f t="shared" si="136"/>
        <v>0</v>
      </c>
      <c r="AR114" s="95">
        <f t="shared" si="137"/>
        <v>0</v>
      </c>
      <c r="AS114" s="95">
        <f t="shared" si="138"/>
        <v>0</v>
      </c>
      <c r="AT114" s="95">
        <f t="shared" si="13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IF(E115=Employee!D$133,LOOKUP(E$109,NiTable!A:A,NiTable!N:N),"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IF(Employee!D$132="m","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 t="shared" si="119"/>
        <v>0</v>
      </c>
      <c r="I115" s="121">
        <f t="shared" si="120"/>
        <v>0</v>
      </c>
      <c r="J115" s="121">
        <f t="shared" si="121"/>
        <v>0</v>
      </c>
      <c r="K115" s="121">
        <f t="shared" si="122"/>
        <v>0</v>
      </c>
      <c r="L115" s="121">
        <f t="shared" si="123"/>
        <v>0</v>
      </c>
      <c r="M115" s="131" t="str">
        <f t="shared" si="124"/>
        <v xml:space="preserve"> </v>
      </c>
      <c r="N115" s="237" t="str">
        <f>IF(M115=" "," ",IF(M115=0," ",IF(Employee!O$128="W1",AN115,AI115-W90)))</f>
        <v xml:space="preserve"> </v>
      </c>
      <c r="O115" s="132" t="str">
        <f>IF(M115=" "," ",IF(M115=0," ",IF(Employee!P$121&gt;E$109,0,IF(C115="A",WNI!E247,IF(C115="B",WNI!F247,IF(C115="C",WNI!G247,IF(C115="J",WNI!H247," ")))))))</f>
        <v xml:space="preserve"> </v>
      </c>
      <c r="P115" s="123"/>
      <c r="Q115" s="123"/>
      <c r="R115" s="137" t="str">
        <f t="shared" si="125"/>
        <v xml:space="preserve"> </v>
      </c>
      <c r="S115" s="123"/>
      <c r="T115" s="124" t="str">
        <f>IF(M115=" "," ",IF(M115=0," ",WNI!I247))</f>
        <v xml:space="preserve"> </v>
      </c>
      <c r="U115" s="49"/>
      <c r="V115" s="60">
        <f>IF(Employee!H$138=E$109,Employee!D$138+SUM(M115)+V90,SUM(M115)+V90)</f>
        <v>0</v>
      </c>
      <c r="W115" s="60">
        <f>IF(Employee!H$138=E$109,Employee!D$139+SUM(N115)+W90,SUM(N115)+W90)</f>
        <v>0</v>
      </c>
      <c r="X115" s="60">
        <f t="shared" si="126"/>
        <v>0</v>
      </c>
      <c r="Y115" s="60">
        <f t="shared" si="127"/>
        <v>0</v>
      </c>
      <c r="Z115" s="60">
        <f t="shared" si="127"/>
        <v>0</v>
      </c>
      <c r="AA115" s="60">
        <f t="shared" si="128"/>
        <v>0</v>
      </c>
      <c r="AC115" s="60">
        <f t="shared" si="129"/>
        <v>0</v>
      </c>
      <c r="AD115" s="99"/>
      <c r="AE115" s="114">
        <f>IF(E115=" ",0,IF(D115="BR",0,IF(D115="D",0,IF(D115="NT",V115,LOOKUP(D115,Free!A:A,Free!B:B)*E$109/52))))</f>
        <v>0</v>
      </c>
      <c r="AF115" s="95">
        <f t="shared" si="130"/>
        <v>0</v>
      </c>
      <c r="AG115" s="95">
        <f t="shared" si="131"/>
        <v>0</v>
      </c>
      <c r="AH115" s="95">
        <f>IF(D115="D",AF115*AH$7,IF(AF115&gt;LOOKUP(E$109,HR!A:A,HR!B:B),(AF115-LOOKUP(E$109,HR!A:A,HR!B:B))*AH$7,0))</f>
        <v>0</v>
      </c>
      <c r="AI115" s="95">
        <f t="shared" si="132"/>
        <v>0</v>
      </c>
      <c r="AJ115" s="95">
        <f>IF(E115=" ",0,IF(D115="BR",0,IF(D115="D",0,IF(D115="NT",M115,LOOKUP(D115,Free!A:A,Free!B:B)*1/52))))</f>
        <v>0</v>
      </c>
      <c r="AK115" s="95">
        <f t="shared" si="133"/>
        <v>0</v>
      </c>
      <c r="AL115" s="95">
        <f t="shared" si="134"/>
        <v>0</v>
      </c>
      <c r="AM115" s="95">
        <f>IF(D115="D",AK115*AM$7,IF(AK115&gt;LOOKUP(1,HR!A:A,HR!B:B),(AK115-LOOKUP(1,HR!A:A,HR!B:B))*AH$7,0))</f>
        <v>0</v>
      </c>
      <c r="AN115" s="95">
        <f t="shared" si="135"/>
        <v>0</v>
      </c>
      <c r="AO115" s="99"/>
      <c r="AP115" s="62"/>
      <c r="AQ115" s="95">
        <f t="shared" si="136"/>
        <v>0</v>
      </c>
      <c r="AR115" s="95">
        <f t="shared" si="137"/>
        <v>0</v>
      </c>
      <c r="AS115" s="95">
        <f t="shared" si="138"/>
        <v>0</v>
      </c>
      <c r="AT115" s="95">
        <f t="shared" si="13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IF(E116=Employee!D$159,LOOKUP(E$109,NiTable!A:A,NiTable!Q:Q),"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IF(Employee!D$158="m","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 t="shared" si="119"/>
        <v>0</v>
      </c>
      <c r="I116" s="121">
        <f t="shared" si="120"/>
        <v>0</v>
      </c>
      <c r="J116" s="121">
        <f t="shared" si="121"/>
        <v>0</v>
      </c>
      <c r="K116" s="121">
        <f t="shared" si="122"/>
        <v>0</v>
      </c>
      <c r="L116" s="121">
        <f t="shared" si="123"/>
        <v>0</v>
      </c>
      <c r="M116" s="131" t="str">
        <f t="shared" si="124"/>
        <v xml:space="preserve"> </v>
      </c>
      <c r="N116" s="237" t="str">
        <f>IF(M116=" "," ",IF(M116=0," ",IF(Employee!O$154="W1",AN116,AI116-W91)))</f>
        <v xml:space="preserve"> </v>
      </c>
      <c r="O116" s="132" t="str">
        <f>IF(M116=" "," ",IF(M116=0," ",IF(Employee!P$147&gt;E$109,0,IF(C116="A",WNI!E248,IF(C116="B",WNI!F248,IF(C116="C",WNI!G248,IF(C116="J",WNI!H248," ")))))))</f>
        <v xml:space="preserve"> </v>
      </c>
      <c r="P116" s="123"/>
      <c r="Q116" s="123"/>
      <c r="R116" s="137" t="str">
        <f t="shared" si="125"/>
        <v xml:space="preserve"> </v>
      </c>
      <c r="S116" s="123"/>
      <c r="T116" s="124" t="str">
        <f>IF(M116=" "," ",IF(M116=0," ",WNI!I248))</f>
        <v xml:space="preserve"> </v>
      </c>
      <c r="U116" s="49"/>
      <c r="V116" s="60">
        <f>IF(Employee!H$164=E$109,Employee!D$164+SUM(M116)+V91,SUM(M116)+V91)</f>
        <v>0</v>
      </c>
      <c r="W116" s="60">
        <f>IF(Employee!H$164=E$109,Employee!D$165+SUM(N116)+W91,SUM(N116)+W91)</f>
        <v>0</v>
      </c>
      <c r="X116" s="60">
        <f t="shared" si="126"/>
        <v>0</v>
      </c>
      <c r="Y116" s="60">
        <f t="shared" si="127"/>
        <v>0</v>
      </c>
      <c r="Z116" s="60">
        <f t="shared" si="127"/>
        <v>0</v>
      </c>
      <c r="AA116" s="60">
        <f t="shared" si="128"/>
        <v>0</v>
      </c>
      <c r="AC116" s="60">
        <f t="shared" si="129"/>
        <v>0</v>
      </c>
      <c r="AD116" s="99"/>
      <c r="AE116" s="114">
        <f>IF(E116=" ",0,IF(D116="BR",0,IF(D116="D",0,IF(D116="NT",V116,LOOKUP(D116,Free!A:A,Free!B:B)*E$109/52))))</f>
        <v>0</v>
      </c>
      <c r="AF116" s="95">
        <f t="shared" si="130"/>
        <v>0</v>
      </c>
      <c r="AG116" s="95">
        <f t="shared" si="131"/>
        <v>0</v>
      </c>
      <c r="AH116" s="95">
        <f>IF(D116="D",AF116*AH$7,IF(AF116&gt;LOOKUP(E$109,HR!A:A,HR!B:B),(AF116-LOOKUP(E$109,HR!A:A,HR!B:B))*AH$7,0))</f>
        <v>0</v>
      </c>
      <c r="AI116" s="95">
        <f t="shared" si="132"/>
        <v>0</v>
      </c>
      <c r="AJ116" s="95">
        <f>IF(E116=" ",0,IF(D116="BR",0,IF(D116="D",0,IF(D116="NT",M116,LOOKUP(D116,Free!A:A,Free!B:B)*1/52))))</f>
        <v>0</v>
      </c>
      <c r="AK116" s="95">
        <f t="shared" si="133"/>
        <v>0</v>
      </c>
      <c r="AL116" s="95">
        <f t="shared" si="134"/>
        <v>0</v>
      </c>
      <c r="AM116" s="95">
        <f>IF(D116="D",AK116*AM$7,IF(AK116&gt;LOOKUP(1,HR!A:A,HR!B:B),(AK116-LOOKUP(1,HR!A:A,HR!B:B))*AH$7,0))</f>
        <v>0</v>
      </c>
      <c r="AN116" s="95">
        <f t="shared" si="135"/>
        <v>0</v>
      </c>
      <c r="AO116" s="99"/>
      <c r="AP116" s="62"/>
      <c r="AQ116" s="95">
        <f t="shared" si="136"/>
        <v>0</v>
      </c>
      <c r="AR116" s="95">
        <f t="shared" si="137"/>
        <v>0</v>
      </c>
      <c r="AS116" s="95">
        <f t="shared" si="138"/>
        <v>0</v>
      </c>
      <c r="AT116" s="95">
        <f t="shared" si="13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IF(E117=Employee!D$185,LOOKUP(E$109,NiTable!A:A,NiTable!T:T),"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IF(Employee!D$184="m","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 t="shared" si="119"/>
        <v>0</v>
      </c>
      <c r="I117" s="121">
        <f t="shared" si="120"/>
        <v>0</v>
      </c>
      <c r="J117" s="121">
        <f t="shared" si="121"/>
        <v>0</v>
      </c>
      <c r="K117" s="121">
        <f t="shared" si="122"/>
        <v>0</v>
      </c>
      <c r="L117" s="121">
        <f t="shared" si="123"/>
        <v>0</v>
      </c>
      <c r="M117" s="131" t="str">
        <f t="shared" si="124"/>
        <v xml:space="preserve"> </v>
      </c>
      <c r="N117" s="237" t="str">
        <f>IF(M117=" "," ",IF(M117=0," ",IF(Employee!O$180="W1",AN117,AI117-W92)))</f>
        <v xml:space="preserve"> </v>
      </c>
      <c r="O117" s="132" t="str">
        <f>IF(M117=" "," ",IF(M117=0," ",IF(Employee!P$173&gt;E$109,0,IF(C117="A",WNI!E249,IF(C117="B",WNI!F249,IF(C117="C",WNI!G249,IF(C117="J",WNI!H249," ")))))))</f>
        <v xml:space="preserve"> </v>
      </c>
      <c r="P117" s="123"/>
      <c r="Q117" s="123"/>
      <c r="R117" s="137" t="str">
        <f t="shared" si="125"/>
        <v xml:space="preserve"> </v>
      </c>
      <c r="S117" s="123"/>
      <c r="T117" s="124" t="str">
        <f>IF(M117=" "," ",IF(M117=0," ",WNI!I249))</f>
        <v xml:space="preserve"> </v>
      </c>
      <c r="U117" s="49"/>
      <c r="V117" s="60">
        <f>IF(Employee!H$190=E$109,Employee!D$190+SUM(M117)+V92,SUM(M117)+V92)</f>
        <v>0</v>
      </c>
      <c r="W117" s="60">
        <f>IF(Employee!H$190=E$109,Employee!D$191+SUM(N117)+W92,SUM(N117)+W92)</f>
        <v>0</v>
      </c>
      <c r="X117" s="60">
        <f t="shared" si="126"/>
        <v>0</v>
      </c>
      <c r="Y117" s="60">
        <f t="shared" si="127"/>
        <v>0</v>
      </c>
      <c r="Z117" s="60">
        <f t="shared" si="127"/>
        <v>0</v>
      </c>
      <c r="AA117" s="60">
        <f t="shared" si="128"/>
        <v>0</v>
      </c>
      <c r="AC117" s="60">
        <f t="shared" si="129"/>
        <v>0</v>
      </c>
      <c r="AD117" s="99"/>
      <c r="AE117" s="114">
        <f>IF(E117=" ",0,IF(D117="BR",0,IF(D117="D",0,IF(D117="NT",V117,LOOKUP(D117,Free!A:A,Free!B:B)*E$109/52))))</f>
        <v>0</v>
      </c>
      <c r="AF117" s="95">
        <f t="shared" si="130"/>
        <v>0</v>
      </c>
      <c r="AG117" s="95">
        <f t="shared" si="131"/>
        <v>0</v>
      </c>
      <c r="AH117" s="95">
        <f>IF(D117="D",AF117*AH$7,IF(AF117&gt;LOOKUP(E$109,HR!A:A,HR!B:B),(AF117-LOOKUP(E$109,HR!A:A,HR!B:B))*AH$7,0))</f>
        <v>0</v>
      </c>
      <c r="AI117" s="95">
        <f t="shared" si="132"/>
        <v>0</v>
      </c>
      <c r="AJ117" s="95">
        <f>IF(E117=" ",0,IF(D117="BR",0,IF(D117="D",0,IF(D117="NT",M117,LOOKUP(D117,Free!A:A,Free!B:B)*1/52))))</f>
        <v>0</v>
      </c>
      <c r="AK117" s="95">
        <f t="shared" si="133"/>
        <v>0</v>
      </c>
      <c r="AL117" s="95">
        <f t="shared" si="134"/>
        <v>0</v>
      </c>
      <c r="AM117" s="95">
        <f>IF(D117="D",AK117*AM$7,IF(AK117&gt;LOOKUP(1,HR!A:A,HR!B:B),(AK117-LOOKUP(1,HR!A:A,HR!B:B))*AH$7,0))</f>
        <v>0</v>
      </c>
      <c r="AN117" s="95">
        <f t="shared" si="135"/>
        <v>0</v>
      </c>
      <c r="AO117" s="99"/>
      <c r="AP117" s="62"/>
      <c r="AQ117" s="95">
        <f t="shared" si="136"/>
        <v>0</v>
      </c>
      <c r="AR117" s="95">
        <f t="shared" si="137"/>
        <v>0</v>
      </c>
      <c r="AS117" s="95">
        <f t="shared" si="138"/>
        <v>0</v>
      </c>
      <c r="AT117" s="95">
        <f t="shared" si="13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IF(E118=Employee!D$211,LOOKUP(E$109,NiTable!A:A,NiTable!W:W),"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IF(Employee!D$210="m","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 t="shared" si="119"/>
        <v>0</v>
      </c>
      <c r="I118" s="121">
        <f t="shared" si="120"/>
        <v>0</v>
      </c>
      <c r="J118" s="121">
        <f t="shared" si="121"/>
        <v>0</v>
      </c>
      <c r="K118" s="121">
        <f t="shared" si="122"/>
        <v>0</v>
      </c>
      <c r="L118" s="121">
        <f t="shared" si="123"/>
        <v>0</v>
      </c>
      <c r="M118" s="131" t="str">
        <f t="shared" si="124"/>
        <v xml:space="preserve"> </v>
      </c>
      <c r="N118" s="237" t="str">
        <f>IF(M118=" "," ",IF(M118=0," ",IF(Employee!O$206="W1",AN118,AI118-W93)))</f>
        <v xml:space="preserve"> </v>
      </c>
      <c r="O118" s="132" t="str">
        <f>IF(M118=" "," ",IF(M118=0," ",IF(Employee!P$199&gt;E$109,0,IF(C118="A",WNI!E250,IF(C118="B",WNI!F250,IF(C118="C",WNI!G250,IF(C118="J",WNI!H250," ")))))))</f>
        <v xml:space="preserve"> </v>
      </c>
      <c r="P118" s="123"/>
      <c r="Q118" s="123"/>
      <c r="R118" s="137" t="str">
        <f t="shared" si="125"/>
        <v xml:space="preserve"> </v>
      </c>
      <c r="S118" s="123"/>
      <c r="T118" s="124" t="str">
        <f>IF(M118=" "," ",IF(M118=0," ",WNI!I250))</f>
        <v xml:space="preserve"> </v>
      </c>
      <c r="U118" s="49"/>
      <c r="V118" s="60">
        <f>IF(Employee!H$216=E$109,Employee!D$216+SUM(M118)+V93,SUM(M118)+V93)</f>
        <v>0</v>
      </c>
      <c r="W118" s="60">
        <f>IF(Employee!H$216=E$109,Employee!D$217+SUM(N118)+W93,SUM(N118)+W93)</f>
        <v>0</v>
      </c>
      <c r="X118" s="60">
        <f t="shared" si="126"/>
        <v>0</v>
      </c>
      <c r="Y118" s="60">
        <f t="shared" si="127"/>
        <v>0</v>
      </c>
      <c r="Z118" s="60">
        <f t="shared" si="127"/>
        <v>0</v>
      </c>
      <c r="AA118" s="60">
        <f t="shared" si="128"/>
        <v>0</v>
      </c>
      <c r="AC118" s="60">
        <f t="shared" si="129"/>
        <v>0</v>
      </c>
      <c r="AD118" s="99"/>
      <c r="AE118" s="114">
        <f>IF(E118=" ",0,IF(D118="BR",0,IF(D118="D",0,IF(D118="NT",V118,LOOKUP(D118,Free!A:A,Free!B:B)*E$109/52))))</f>
        <v>0</v>
      </c>
      <c r="AF118" s="95">
        <f t="shared" si="130"/>
        <v>0</v>
      </c>
      <c r="AG118" s="95">
        <f t="shared" si="131"/>
        <v>0</v>
      </c>
      <c r="AH118" s="95">
        <f>IF(D118="D",AF118*AH$7,IF(AF118&gt;LOOKUP(E$109,HR!A:A,HR!B:B),(AF118-LOOKUP(E$109,HR!A:A,HR!B:B))*AH$7,0))</f>
        <v>0</v>
      </c>
      <c r="AI118" s="95">
        <f t="shared" si="132"/>
        <v>0</v>
      </c>
      <c r="AJ118" s="95">
        <f>IF(E118=" ",0,IF(D118="BR",0,IF(D118="D",0,IF(D118="NT",M118,LOOKUP(D118,Free!A:A,Free!B:B)*1/52))))</f>
        <v>0</v>
      </c>
      <c r="AK118" s="95">
        <f t="shared" si="133"/>
        <v>0</v>
      </c>
      <c r="AL118" s="95">
        <f t="shared" si="134"/>
        <v>0</v>
      </c>
      <c r="AM118" s="95">
        <f>IF(D118="D",AK118*AM$7,IF(AK118&gt;LOOKUP(1,HR!A:A,HR!B:B),(AK118-LOOKUP(1,HR!A:A,HR!B:B))*AH$7,0))</f>
        <v>0</v>
      </c>
      <c r="AN118" s="95">
        <f t="shared" si="135"/>
        <v>0</v>
      </c>
      <c r="AO118" s="99"/>
      <c r="AP118" s="62"/>
      <c r="AQ118" s="95">
        <f t="shared" si="136"/>
        <v>0</v>
      </c>
      <c r="AR118" s="95">
        <f t="shared" si="137"/>
        <v>0</v>
      </c>
      <c r="AS118" s="95">
        <f t="shared" si="138"/>
        <v>0</v>
      </c>
      <c r="AT118" s="95">
        <f t="shared" si="13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IF(E119=Employee!D$237,LOOKUP(E$109,NiTable!A:A,NiTable!Z:Z),"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IF(Employee!D$236="m","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 t="shared" si="119"/>
        <v>0</v>
      </c>
      <c r="I119" s="121">
        <f t="shared" si="120"/>
        <v>0</v>
      </c>
      <c r="J119" s="121">
        <f t="shared" si="121"/>
        <v>0</v>
      </c>
      <c r="K119" s="121">
        <f t="shared" si="122"/>
        <v>0</v>
      </c>
      <c r="L119" s="121">
        <f t="shared" si="123"/>
        <v>0</v>
      </c>
      <c r="M119" s="131" t="str">
        <f t="shared" si="124"/>
        <v xml:space="preserve"> </v>
      </c>
      <c r="N119" s="237" t="str">
        <f>IF(M119=" "," ",IF(M119=0," ",IF(Employee!O$232="W1",AN119,AI119-W94)))</f>
        <v xml:space="preserve"> </v>
      </c>
      <c r="O119" s="132" t="str">
        <f>IF(M119=" "," ",IF(M119=0," ",IF(Employee!P$225&gt;E$109,0,IF(C119="A",WNI!E251,IF(C119="B",WNI!F251,IF(C119="C",WNI!G251,IF(C119="J",WNI!H251," ")))))))</f>
        <v xml:space="preserve"> </v>
      </c>
      <c r="P119" s="123"/>
      <c r="Q119" s="123"/>
      <c r="R119" s="137" t="str">
        <f t="shared" si="125"/>
        <v xml:space="preserve"> </v>
      </c>
      <c r="S119" s="123"/>
      <c r="T119" s="124" t="str">
        <f>IF(M119=" "," ",IF(M119=0," ",WNI!I251))</f>
        <v xml:space="preserve"> </v>
      </c>
      <c r="U119" s="49"/>
      <c r="V119" s="60">
        <f>IF(Employee!H$242=E$109,Employee!D$242+SUM(M119)+V94,SUM(M119)+V94)</f>
        <v>0</v>
      </c>
      <c r="W119" s="60">
        <f>IF(Employee!H$242=E$109,Employee!D$243+SUM(N119)+W94,SUM(N119)+W94)</f>
        <v>0</v>
      </c>
      <c r="X119" s="60">
        <f t="shared" si="126"/>
        <v>0</v>
      </c>
      <c r="Y119" s="60">
        <f t="shared" si="127"/>
        <v>0</v>
      </c>
      <c r="Z119" s="60">
        <f t="shared" si="127"/>
        <v>0</v>
      </c>
      <c r="AA119" s="60">
        <f t="shared" si="128"/>
        <v>0</v>
      </c>
      <c r="AC119" s="60">
        <f t="shared" si="129"/>
        <v>0</v>
      </c>
      <c r="AD119" s="99"/>
      <c r="AE119" s="114">
        <f>IF(E119=" ",0,IF(D119="BR",0,IF(D119="D",0,IF(D119="NT",V119,LOOKUP(D119,Free!A:A,Free!B:B)*E$109/52))))</f>
        <v>0</v>
      </c>
      <c r="AF119" s="95">
        <f t="shared" si="130"/>
        <v>0</v>
      </c>
      <c r="AG119" s="95">
        <f t="shared" si="131"/>
        <v>0</v>
      </c>
      <c r="AH119" s="95">
        <f>IF(D119="D",AF119*AH$7,IF(AF119&gt;LOOKUP(E$109,HR!A:A,HR!B:B),(AF119-LOOKUP(E$109,HR!A:A,HR!B:B))*AH$7,0))</f>
        <v>0</v>
      </c>
      <c r="AI119" s="95">
        <f t="shared" si="132"/>
        <v>0</v>
      </c>
      <c r="AJ119" s="95">
        <f>IF(E119=" ",0,IF(D119="BR",0,IF(D119="D",0,IF(D119="NT",M119,LOOKUP(D119,Free!A:A,Free!B:B)*1/52))))</f>
        <v>0</v>
      </c>
      <c r="AK119" s="95">
        <f t="shared" si="133"/>
        <v>0</v>
      </c>
      <c r="AL119" s="95">
        <f t="shared" si="134"/>
        <v>0</v>
      </c>
      <c r="AM119" s="95">
        <f>IF(D119="D",AK119*AM$7,IF(AK119&gt;LOOKUP(1,HR!A:A,HR!B:B),(AK119-LOOKUP(1,HR!A:A,HR!B:B))*AH$7,0))</f>
        <v>0</v>
      </c>
      <c r="AN119" s="95">
        <f t="shared" si="135"/>
        <v>0</v>
      </c>
      <c r="AO119" s="99"/>
      <c r="AP119" s="62"/>
      <c r="AQ119" s="95">
        <f t="shared" si="136"/>
        <v>0</v>
      </c>
      <c r="AR119" s="95">
        <f t="shared" si="137"/>
        <v>0</v>
      </c>
      <c r="AS119" s="95">
        <f t="shared" si="138"/>
        <v>0</v>
      </c>
      <c r="AT119" s="95">
        <f t="shared" si="13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IF(E120=Employee!D$263,LOOKUP(E$109,NiTable!A:A,NiTable!AC:AC),"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IF(Employee!D$262="m","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 t="shared" si="119"/>
        <v>0</v>
      </c>
      <c r="I120" s="121">
        <f t="shared" si="120"/>
        <v>0</v>
      </c>
      <c r="J120" s="121">
        <f t="shared" si="121"/>
        <v>0</v>
      </c>
      <c r="K120" s="121">
        <f t="shared" si="122"/>
        <v>0</v>
      </c>
      <c r="L120" s="121">
        <f t="shared" si="123"/>
        <v>0</v>
      </c>
      <c r="M120" s="131" t="str">
        <f t="shared" si="124"/>
        <v xml:space="preserve"> </v>
      </c>
      <c r="N120" s="237" t="str">
        <f>IF(M120=" "," ",IF(M120=0," ",IF(Employee!O$258="W1",AN120,AI120-W95)))</f>
        <v xml:space="preserve"> </v>
      </c>
      <c r="O120" s="132" t="str">
        <f>IF(M120=" "," ",IF(M120=0," ",IF(Employee!P$251&gt;E$109,0,IF(C120="A",WNI!E252,IF(C120="B",WNI!F252,IF(C120="C",WNI!G252,IF(C120="J",WNI!H252," ")))))))</f>
        <v xml:space="preserve"> </v>
      </c>
      <c r="P120" s="123"/>
      <c r="Q120" s="123"/>
      <c r="R120" s="137" t="str">
        <f t="shared" si="125"/>
        <v xml:space="preserve"> </v>
      </c>
      <c r="S120" s="123"/>
      <c r="T120" s="124" t="str">
        <f>IF(M120=" "," ",IF(M120=0," ",WNI!I252))</f>
        <v xml:space="preserve"> </v>
      </c>
      <c r="U120" s="49"/>
      <c r="V120" s="60">
        <f>IF(Employee!H$268=E$109,Employee!D$268+SUM(M120)+V95,SUM(M120)+V95)</f>
        <v>0</v>
      </c>
      <c r="W120" s="60">
        <f>IF(Employee!H$268=E$109,Employee!D$269+SUM(N120)+W95,SUM(N120)+W95)</f>
        <v>0</v>
      </c>
      <c r="X120" s="60">
        <f t="shared" si="126"/>
        <v>0</v>
      </c>
      <c r="Y120" s="60">
        <f t="shared" si="127"/>
        <v>0</v>
      </c>
      <c r="Z120" s="60">
        <f t="shared" si="127"/>
        <v>0</v>
      </c>
      <c r="AA120" s="60">
        <f t="shared" si="128"/>
        <v>0</v>
      </c>
      <c r="AC120" s="60">
        <f t="shared" si="129"/>
        <v>0</v>
      </c>
      <c r="AD120" s="99"/>
      <c r="AE120" s="114">
        <f>IF(E120=" ",0,IF(D120="BR",0,IF(D120="D",0,IF(D120="NT",V120,LOOKUP(D120,Free!A:A,Free!B:B)*E$109/52))))</f>
        <v>0</v>
      </c>
      <c r="AF120" s="95">
        <f t="shared" si="130"/>
        <v>0</v>
      </c>
      <c r="AG120" s="95">
        <f t="shared" si="131"/>
        <v>0</v>
      </c>
      <c r="AH120" s="95">
        <f>IF(D120="D",AF120*AH$7,IF(AF120&gt;LOOKUP(E$109,HR!A:A,HR!B:B),(AF120-LOOKUP(E$109,HR!A:A,HR!B:B))*AH$7,0))</f>
        <v>0</v>
      </c>
      <c r="AI120" s="95">
        <f t="shared" si="132"/>
        <v>0</v>
      </c>
      <c r="AJ120" s="95">
        <f>IF(E120=" ",0,IF(D120="BR",0,IF(D120="D",0,IF(D120="NT",M120,LOOKUP(D120,Free!A:A,Free!B:B)*1/52))))</f>
        <v>0</v>
      </c>
      <c r="AK120" s="95">
        <f t="shared" si="133"/>
        <v>0</v>
      </c>
      <c r="AL120" s="95">
        <f t="shared" si="134"/>
        <v>0</v>
      </c>
      <c r="AM120" s="95">
        <f>IF(D120="D",AK120*AM$7,IF(AK120&gt;LOOKUP(1,HR!A:A,HR!B:B),(AK120-LOOKUP(1,HR!A:A,HR!B:B))*AH$7,0))</f>
        <v>0</v>
      </c>
      <c r="AN120" s="95">
        <f t="shared" si="13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IF(E121=Employee!D$289,LOOKUP(E$109,NiTable!A:A,NiTable!AF:AF),"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IF(Employee!D$288="m","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 t="shared" ref="H121:H130" si="140">IF(T$109="Y",H96,0)</f>
        <v>0</v>
      </c>
      <c r="I121" s="121">
        <f t="shared" ref="I121:I130" si="141">IF(T$109="Y",I96,0)</f>
        <v>0</v>
      </c>
      <c r="J121" s="121">
        <f t="shared" ref="J121:J130" si="142">IF(T$109="Y",J96,0)</f>
        <v>0</v>
      </c>
      <c r="K121" s="121">
        <f t="shared" ref="K121:K130" si="143">IF(T$109="Y",K96,I121*J121)</f>
        <v>0</v>
      </c>
      <c r="L121" s="121">
        <f t="shared" ref="L121:L130" si="144">IF(T$109="Y",L96,0)</f>
        <v>0</v>
      </c>
      <c r="M121" s="131" t="str">
        <f t="shared" ref="M121:M130" si="145">IF(E121=" "," ",IF(T$109="Y",M96,IF((H121+K121+L121)&gt;0,H121+K121+L121," ")))</f>
        <v xml:space="preserve"> </v>
      </c>
      <c r="N121" s="237" t="str">
        <f>IF(M121=" "," ",IF(M121=0," ",IF(Employee!O$284="W1",AN121,AI121-W96)))</f>
        <v xml:space="preserve"> </v>
      </c>
      <c r="O121" s="132" t="str">
        <f>IF(M121=" "," ",IF(M121=0," ",IF(Employee!P$277&gt;E$109,0,IF(C121="A",WNI!E253,IF(C121="B",WNI!F253,IF(C121="C",WNI!G253,IF(C121="J",WNI!H253," ")))))))</f>
        <v xml:space="preserve"> </v>
      </c>
      <c r="P121" s="123"/>
      <c r="Q121" s="123"/>
      <c r="R121" s="137" t="str">
        <f t="shared" si="125"/>
        <v xml:space="preserve"> </v>
      </c>
      <c r="S121" s="123"/>
      <c r="T121" s="124" t="str">
        <f>IF(M121=" "," ",IF(M121=0," ",WNI!I253))</f>
        <v xml:space="preserve"> </v>
      </c>
      <c r="U121" s="49"/>
      <c r="V121" s="60">
        <f>IF(Employee!H$294=E$109,Employee!D$294+SUM(M121)+V96,SUM(M121)+V96)</f>
        <v>0</v>
      </c>
      <c r="W121" s="60">
        <f>IF(Employee!H$294=E$109,Employee!D$295+SUM(N121)+W96,SUM(N121)+W96)</f>
        <v>0</v>
      </c>
      <c r="X121" s="60">
        <f t="shared" si="126"/>
        <v>0</v>
      </c>
      <c r="Y121" s="60">
        <f t="shared" si="127"/>
        <v>0</v>
      </c>
      <c r="Z121" s="60">
        <f t="shared" si="127"/>
        <v>0</v>
      </c>
      <c r="AA121" s="60">
        <f t="shared" si="128"/>
        <v>0</v>
      </c>
      <c r="AC121" s="60">
        <f t="shared" si="129"/>
        <v>0</v>
      </c>
      <c r="AD121" s="99"/>
      <c r="AE121" s="114">
        <f>IF(E121=" ",0,IF(D121="BR",0,IF(D121="D",0,IF(D121="NT",V121,LOOKUP(D121,Free!A:A,Free!B:B)*E$109/52))))</f>
        <v>0</v>
      </c>
      <c r="AF121" s="95">
        <f t="shared" si="130"/>
        <v>0</v>
      </c>
      <c r="AG121" s="95">
        <f t="shared" si="131"/>
        <v>0</v>
      </c>
      <c r="AH121" s="95">
        <f>IF(D121="D",AF121*AH$7,IF(AF121&gt;LOOKUP(E$109,HR!A:A,HR!B:B),(AF121-LOOKUP(E$109,HR!A:A,HR!B:B))*AH$7,0))</f>
        <v>0</v>
      </c>
      <c r="AI121" s="95">
        <f t="shared" si="132"/>
        <v>0</v>
      </c>
      <c r="AJ121" s="95">
        <f>IF(E121=" ",0,IF(D121="BR",0,IF(D121="D",0,IF(D121="NT",M121,LOOKUP(D121,Free!A:A,Free!B:B)*1/52))))</f>
        <v>0</v>
      </c>
      <c r="AK121" s="95">
        <f t="shared" si="133"/>
        <v>0</v>
      </c>
      <c r="AL121" s="95">
        <f t="shared" si="134"/>
        <v>0</v>
      </c>
      <c r="AM121" s="95">
        <f>IF(D121="D",AK121*AM$7,IF(AK121&gt;LOOKUP(1,HR!A:A,HR!B:B),(AK121-LOOKUP(1,HR!A:A,HR!B:B))*AH$7,0))</f>
        <v>0</v>
      </c>
      <c r="AN121" s="95">
        <f t="shared" si="135"/>
        <v>0</v>
      </c>
      <c r="AO121" s="99"/>
      <c r="AP121" s="62"/>
      <c r="AQ121" s="95">
        <f t="shared" ref="AQ121:AQ130" si="146">IF(G121="SSP",H121,0)</f>
        <v>0</v>
      </c>
      <c r="AR121" s="95">
        <f t="shared" ref="AR121:AR130" si="147">IF(G121="SMP",H121,0)</f>
        <v>0</v>
      </c>
      <c r="AS121" s="95">
        <f t="shared" ref="AS121:AS130" si="148">IF(G121="SPP",H121,0)</f>
        <v>0</v>
      </c>
      <c r="AT121" s="95">
        <f t="shared" ref="AT121:AT130" si="149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IF(E122=Employee!D$315,LOOKUP(E$109,NiTable!A:A,NiTable!AI:AI),"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IF(Employee!D$314="m","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 t="shared" si="140"/>
        <v>0</v>
      </c>
      <c r="I122" s="121">
        <f t="shared" si="141"/>
        <v>0</v>
      </c>
      <c r="J122" s="121">
        <f t="shared" si="142"/>
        <v>0</v>
      </c>
      <c r="K122" s="121">
        <f t="shared" si="143"/>
        <v>0</v>
      </c>
      <c r="L122" s="121">
        <f t="shared" si="144"/>
        <v>0</v>
      </c>
      <c r="M122" s="131" t="str">
        <f t="shared" si="145"/>
        <v xml:space="preserve"> </v>
      </c>
      <c r="N122" s="237" t="str">
        <f>IF(M122=" "," ",IF(M122=0," ",IF(Employee!O$310="W1",AN122,AI122-W97)))</f>
        <v xml:space="preserve"> </v>
      </c>
      <c r="O122" s="132" t="str">
        <f>IF(M122=" "," ",IF(M122=0," ",IF(Employee!P$303&gt;E$109,0,IF(C122="A",WNI!E254,IF(C122="B",WNI!F254,IF(C122="C",WNI!G254,IF(C122="J",WNI!H254," ")))))))</f>
        <v xml:space="preserve"> </v>
      </c>
      <c r="P122" s="123"/>
      <c r="Q122" s="123"/>
      <c r="R122" s="137" t="str">
        <f t="shared" si="125"/>
        <v xml:space="preserve"> </v>
      </c>
      <c r="S122" s="123"/>
      <c r="T122" s="124" t="str">
        <f>IF(M122=" "," ",IF(M122=0," ",WNI!I254))</f>
        <v xml:space="preserve"> </v>
      </c>
      <c r="U122" s="49"/>
      <c r="V122" s="60">
        <f>IF(Employee!H$320=E$109,Employee!D$320+SUM(M122)+V97,SUM(M122)+V97)</f>
        <v>0</v>
      </c>
      <c r="W122" s="60">
        <f>IF(Employee!H$320=E$109,Employee!D$321+SUM(N122)+W97,SUM(N122)+W97)</f>
        <v>0</v>
      </c>
      <c r="X122" s="60">
        <f t="shared" si="126"/>
        <v>0</v>
      </c>
      <c r="Y122" s="60">
        <f t="shared" si="127"/>
        <v>0</v>
      </c>
      <c r="Z122" s="60">
        <f t="shared" si="127"/>
        <v>0</v>
      </c>
      <c r="AA122" s="60">
        <f t="shared" si="128"/>
        <v>0</v>
      </c>
      <c r="AC122" s="60">
        <f t="shared" si="129"/>
        <v>0</v>
      </c>
      <c r="AD122" s="99"/>
      <c r="AE122" s="114">
        <f>IF(E122=" ",0,IF(D122="BR",0,IF(D122="D",0,IF(D122="NT",V122,LOOKUP(D122,Free!A:A,Free!B:B)*E$109/52))))</f>
        <v>0</v>
      </c>
      <c r="AF122" s="95">
        <f t="shared" si="130"/>
        <v>0</v>
      </c>
      <c r="AG122" s="95">
        <f t="shared" si="131"/>
        <v>0</v>
      </c>
      <c r="AH122" s="95">
        <f>IF(D122="D",AF122*AH$7,IF(AF122&gt;LOOKUP(E$109,HR!A:A,HR!B:B),(AF122-LOOKUP(E$109,HR!A:A,HR!B:B))*AH$7,0))</f>
        <v>0</v>
      </c>
      <c r="AI122" s="95">
        <f t="shared" si="132"/>
        <v>0</v>
      </c>
      <c r="AJ122" s="95">
        <f>IF(E122=" ",0,IF(D122="BR",0,IF(D122="D",0,IF(D122="NT",M122,LOOKUP(D122,Free!A:A,Free!B:B)*1/52))))</f>
        <v>0</v>
      </c>
      <c r="AK122" s="95">
        <f t="shared" si="133"/>
        <v>0</v>
      </c>
      <c r="AL122" s="95">
        <f t="shared" si="134"/>
        <v>0</v>
      </c>
      <c r="AM122" s="95">
        <f>IF(D122="D",AK122*AM$7,IF(AK122&gt;LOOKUP(1,HR!A:A,HR!B:B),(AK122-LOOKUP(1,HR!A:A,HR!B:B))*AH$7,0))</f>
        <v>0</v>
      </c>
      <c r="AN122" s="95">
        <f t="shared" si="135"/>
        <v>0</v>
      </c>
      <c r="AO122" s="99"/>
      <c r="AP122" s="62"/>
      <c r="AQ122" s="95">
        <f t="shared" si="146"/>
        <v>0</v>
      </c>
      <c r="AR122" s="95">
        <f t="shared" si="147"/>
        <v>0</v>
      </c>
      <c r="AS122" s="95">
        <f t="shared" si="148"/>
        <v>0</v>
      </c>
      <c r="AT122" s="95">
        <f t="shared" si="149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IF(E123=Employee!D$341,LOOKUP(E$109,NiTable!A:A,NiTable!AL:AL),"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IF(Employee!D$340="m","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 t="shared" si="140"/>
        <v>0</v>
      </c>
      <c r="I123" s="121">
        <f t="shared" si="141"/>
        <v>0</v>
      </c>
      <c r="J123" s="121">
        <f t="shared" si="142"/>
        <v>0</v>
      </c>
      <c r="K123" s="121">
        <f t="shared" si="143"/>
        <v>0</v>
      </c>
      <c r="L123" s="121">
        <f t="shared" si="144"/>
        <v>0</v>
      </c>
      <c r="M123" s="131" t="str">
        <f t="shared" si="145"/>
        <v xml:space="preserve"> </v>
      </c>
      <c r="N123" s="237" t="str">
        <f>IF(M123=" "," ",IF(M123=0," ",IF(Employee!O$336="W1",AN123,AI123-W98)))</f>
        <v xml:space="preserve"> </v>
      </c>
      <c r="O123" s="132" t="str">
        <f>IF(M123=" "," ",IF(M123=0," ",IF(Employee!P$329&gt;E$109,0,IF(C123="A",WNI!E255,IF(C123="B",WNI!F255,IF(C123="C",WNI!G255,IF(C123="J",WNI!H255," ")))))))</f>
        <v xml:space="preserve"> </v>
      </c>
      <c r="P123" s="123"/>
      <c r="Q123" s="123"/>
      <c r="R123" s="137" t="str">
        <f t="shared" si="125"/>
        <v xml:space="preserve"> </v>
      </c>
      <c r="S123" s="123"/>
      <c r="T123" s="124" t="str">
        <f>IF(M123=" "," ",IF(M123=0," ",WNI!I255))</f>
        <v xml:space="preserve"> </v>
      </c>
      <c r="U123" s="49"/>
      <c r="V123" s="60">
        <f>IF(Employee!H$346=E$109,Employee!D$346+SUM(M123)+V98,SUM(M123)+V98)</f>
        <v>0</v>
      </c>
      <c r="W123" s="60">
        <f>IF(Employee!H$346=E$109,Employee!D$347+SUM(N123)+W98,SUM(N123)+W98)</f>
        <v>0</v>
      </c>
      <c r="X123" s="60">
        <f t="shared" si="126"/>
        <v>0</v>
      </c>
      <c r="Y123" s="60">
        <f t="shared" si="127"/>
        <v>0</v>
      </c>
      <c r="Z123" s="60">
        <f t="shared" si="127"/>
        <v>0</v>
      </c>
      <c r="AA123" s="60">
        <f t="shared" si="128"/>
        <v>0</v>
      </c>
      <c r="AC123" s="60">
        <f t="shared" si="129"/>
        <v>0</v>
      </c>
      <c r="AD123" s="99"/>
      <c r="AE123" s="114">
        <f>IF(E123=" ",0,IF(D123="BR",0,IF(D123="D",0,IF(D123="NT",V123,LOOKUP(D123,Free!A:A,Free!B:B)*E$109/52))))</f>
        <v>0</v>
      </c>
      <c r="AF123" s="95">
        <f t="shared" si="130"/>
        <v>0</v>
      </c>
      <c r="AG123" s="95">
        <f t="shared" si="131"/>
        <v>0</v>
      </c>
      <c r="AH123" s="95">
        <f>IF(D123="D",AF123*AH$7,IF(AF123&gt;LOOKUP(E$109,HR!A:A,HR!B:B),(AF123-LOOKUP(E$109,HR!A:A,HR!B:B))*AH$7,0))</f>
        <v>0</v>
      </c>
      <c r="AI123" s="95">
        <f t="shared" si="132"/>
        <v>0</v>
      </c>
      <c r="AJ123" s="95">
        <f>IF(E123=" ",0,IF(D123="BR",0,IF(D123="D",0,IF(D123="NT",M123,LOOKUP(D123,Free!A:A,Free!B:B)*1/52))))</f>
        <v>0</v>
      </c>
      <c r="AK123" s="95">
        <f t="shared" si="133"/>
        <v>0</v>
      </c>
      <c r="AL123" s="95">
        <f t="shared" si="134"/>
        <v>0</v>
      </c>
      <c r="AM123" s="95">
        <f>IF(D123="D",AK123*AM$7,IF(AK123&gt;LOOKUP(1,HR!A:A,HR!B:B),(AK123-LOOKUP(1,HR!A:A,HR!B:B))*AH$7,0))</f>
        <v>0</v>
      </c>
      <c r="AN123" s="95">
        <f t="shared" si="135"/>
        <v>0</v>
      </c>
      <c r="AO123" s="99"/>
      <c r="AP123" s="62"/>
      <c r="AQ123" s="95">
        <f t="shared" si="146"/>
        <v>0</v>
      </c>
      <c r="AR123" s="95">
        <f t="shared" si="147"/>
        <v>0</v>
      </c>
      <c r="AS123" s="95">
        <f t="shared" si="148"/>
        <v>0</v>
      </c>
      <c r="AT123" s="95">
        <f t="shared" si="149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IF(E124=Employee!D$367,LOOKUP(E$109,NiTable!A:A,NiTable!AO:AO),"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IF(Employee!D$366="m","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 t="shared" si="140"/>
        <v>0</v>
      </c>
      <c r="I124" s="121">
        <f t="shared" si="141"/>
        <v>0</v>
      </c>
      <c r="J124" s="121">
        <f t="shared" si="142"/>
        <v>0</v>
      </c>
      <c r="K124" s="121">
        <f t="shared" si="143"/>
        <v>0</v>
      </c>
      <c r="L124" s="121">
        <f t="shared" si="144"/>
        <v>0</v>
      </c>
      <c r="M124" s="131" t="str">
        <f t="shared" si="145"/>
        <v xml:space="preserve"> </v>
      </c>
      <c r="N124" s="237" t="str">
        <f>IF(M124=" "," ",IF(M124=0," ",IF(Employee!O$362="W1",AN124,AI124-W99)))</f>
        <v xml:space="preserve"> </v>
      </c>
      <c r="O124" s="132" t="str">
        <f>IF(M124=" "," ",IF(M124=0," ",IF(Employee!P$355&gt;E$109,0,IF(C124="A",WNI!E256,IF(C124="B",WNI!F256,IF(C124="C",WNI!G256,IF(C124="J",WNI!H256," ")))))))</f>
        <v xml:space="preserve"> </v>
      </c>
      <c r="P124" s="123"/>
      <c r="Q124" s="123"/>
      <c r="R124" s="137" t="str">
        <f t="shared" si="125"/>
        <v xml:space="preserve"> </v>
      </c>
      <c r="S124" s="123"/>
      <c r="T124" s="124" t="str">
        <f>IF(M124=" "," ",IF(M124=0," ",WNI!I256))</f>
        <v xml:space="preserve"> </v>
      </c>
      <c r="U124" s="49"/>
      <c r="V124" s="60">
        <f>IF(Employee!H$372=E$109,Employee!D$372+SUM(M124)+V99,SUM(M124)+V99)</f>
        <v>0</v>
      </c>
      <c r="W124" s="60">
        <f>IF(Employee!H$372=E$109,Employee!D$373+SUM(N124)+W99,SUM(N124)+W99)</f>
        <v>0</v>
      </c>
      <c r="X124" s="60">
        <f t="shared" si="126"/>
        <v>0</v>
      </c>
      <c r="Y124" s="60">
        <f t="shared" si="127"/>
        <v>0</v>
      </c>
      <c r="Z124" s="60">
        <f t="shared" si="127"/>
        <v>0</v>
      </c>
      <c r="AA124" s="60">
        <f t="shared" si="128"/>
        <v>0</v>
      </c>
      <c r="AC124" s="60">
        <f t="shared" si="129"/>
        <v>0</v>
      </c>
      <c r="AD124" s="99"/>
      <c r="AE124" s="114">
        <f>IF(E124=" ",0,IF(D124="BR",0,IF(D124="D",0,IF(D124="NT",V124,LOOKUP(D124,Free!A:A,Free!B:B)*E$109/52))))</f>
        <v>0</v>
      </c>
      <c r="AF124" s="95">
        <f t="shared" si="130"/>
        <v>0</v>
      </c>
      <c r="AG124" s="95">
        <f t="shared" si="131"/>
        <v>0</v>
      </c>
      <c r="AH124" s="95">
        <f>IF(D124="D",AF124*AH$7,IF(AF124&gt;LOOKUP(E$109,HR!A:A,HR!B:B),(AF124-LOOKUP(E$109,HR!A:A,HR!B:B))*AH$7,0))</f>
        <v>0</v>
      </c>
      <c r="AI124" s="95">
        <f t="shared" si="132"/>
        <v>0</v>
      </c>
      <c r="AJ124" s="95">
        <f>IF(E124=" ",0,IF(D124="BR",0,IF(D124="D",0,IF(D124="NT",M124,LOOKUP(D124,Free!A:A,Free!B:B)*1/52))))</f>
        <v>0</v>
      </c>
      <c r="AK124" s="95">
        <f t="shared" si="133"/>
        <v>0</v>
      </c>
      <c r="AL124" s="95">
        <f t="shared" si="134"/>
        <v>0</v>
      </c>
      <c r="AM124" s="95">
        <f>IF(D124="D",AK124*AM$7,IF(AK124&gt;LOOKUP(1,HR!A:A,HR!B:B),(AK124-LOOKUP(1,HR!A:A,HR!B:B))*AH$7,0))</f>
        <v>0</v>
      </c>
      <c r="AN124" s="95">
        <f t="shared" si="135"/>
        <v>0</v>
      </c>
      <c r="AO124" s="99"/>
      <c r="AP124" s="62"/>
      <c r="AQ124" s="95">
        <f t="shared" si="146"/>
        <v>0</v>
      </c>
      <c r="AR124" s="95">
        <f t="shared" si="147"/>
        <v>0</v>
      </c>
      <c r="AS124" s="95">
        <f t="shared" si="148"/>
        <v>0</v>
      </c>
      <c r="AT124" s="95">
        <f t="shared" si="149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IF(E125=Employee!D$393,LOOKUP(E$109,NiTable!A:A,NiTable!AR:AR),"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IF(Employee!D$392="m","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 t="shared" si="140"/>
        <v>0</v>
      </c>
      <c r="I125" s="121">
        <f t="shared" si="141"/>
        <v>0</v>
      </c>
      <c r="J125" s="121">
        <f t="shared" si="142"/>
        <v>0</v>
      </c>
      <c r="K125" s="121">
        <f t="shared" si="143"/>
        <v>0</v>
      </c>
      <c r="L125" s="121">
        <f t="shared" si="144"/>
        <v>0</v>
      </c>
      <c r="M125" s="131" t="str">
        <f t="shared" si="145"/>
        <v xml:space="preserve"> </v>
      </c>
      <c r="N125" s="237" t="str">
        <f>IF(M125=" "," ",IF(M125=0," ",IF(Employee!O$388="W1",AN125,AI125-W100)))</f>
        <v xml:space="preserve"> </v>
      </c>
      <c r="O125" s="132" t="str">
        <f>IF(M125=" "," ",IF(M125=0," ",IF(Employee!P$381&gt;E$109,0,IF(C125="A",WNI!E257,IF(C125="B",WNI!F257,IF(C125="C",WNI!G257,IF(C125="J",WNI!H257," ")))))))</f>
        <v xml:space="preserve"> </v>
      </c>
      <c r="P125" s="123"/>
      <c r="Q125" s="123"/>
      <c r="R125" s="137" t="str">
        <f t="shared" si="125"/>
        <v xml:space="preserve"> </v>
      </c>
      <c r="S125" s="123"/>
      <c r="T125" s="124" t="str">
        <f>IF(M125=" "," ",IF(M125=0," ",WNI!I257))</f>
        <v xml:space="preserve"> </v>
      </c>
      <c r="U125" s="49"/>
      <c r="V125" s="60">
        <f>IF(Employee!H$398=E$109,Employee!D$398+SUM(M125)+V100,SUM(M125)+V100)</f>
        <v>0</v>
      </c>
      <c r="W125" s="60">
        <f>IF(Employee!H$398=E$109,Employee!D$399+SUM(N125)+W100,SUM(N125)+W100)</f>
        <v>0</v>
      </c>
      <c r="X125" s="60">
        <f t="shared" si="126"/>
        <v>0</v>
      </c>
      <c r="Y125" s="60">
        <f t="shared" si="127"/>
        <v>0</v>
      </c>
      <c r="Z125" s="60">
        <f t="shared" si="127"/>
        <v>0</v>
      </c>
      <c r="AA125" s="60">
        <f t="shared" si="128"/>
        <v>0</v>
      </c>
      <c r="AC125" s="60">
        <f t="shared" si="129"/>
        <v>0</v>
      </c>
      <c r="AD125" s="99"/>
      <c r="AE125" s="114">
        <f>IF(E125=" ",0,IF(D125="BR",0,IF(D125="D",0,IF(D125="NT",V125,LOOKUP(D125,Free!A:A,Free!B:B)*E$109/52))))</f>
        <v>0</v>
      </c>
      <c r="AF125" s="95">
        <f t="shared" si="130"/>
        <v>0</v>
      </c>
      <c r="AG125" s="95">
        <f t="shared" si="131"/>
        <v>0</v>
      </c>
      <c r="AH125" s="95">
        <f>IF(D125="D",AF125*AH$7,IF(AF125&gt;LOOKUP(E$109,HR!A:A,HR!B:B),(AF125-LOOKUP(E$109,HR!A:A,HR!B:B))*AH$7,0))</f>
        <v>0</v>
      </c>
      <c r="AI125" s="95">
        <f t="shared" si="132"/>
        <v>0</v>
      </c>
      <c r="AJ125" s="95">
        <f>IF(E125=" ",0,IF(D125="BR",0,IF(D125="D",0,IF(D125="NT",M125,LOOKUP(D125,Free!A:A,Free!B:B)*1/52))))</f>
        <v>0</v>
      </c>
      <c r="AK125" s="95">
        <f t="shared" si="133"/>
        <v>0</v>
      </c>
      <c r="AL125" s="95">
        <f t="shared" si="134"/>
        <v>0</v>
      </c>
      <c r="AM125" s="95">
        <f>IF(D125="D",AK125*AM$7,IF(AK125&gt;LOOKUP(1,HR!A:A,HR!B:B),(AK125-LOOKUP(1,HR!A:A,HR!B:B))*AH$7,0))</f>
        <v>0</v>
      </c>
      <c r="AN125" s="95">
        <f t="shared" si="135"/>
        <v>0</v>
      </c>
      <c r="AO125" s="99"/>
      <c r="AP125" s="62"/>
      <c r="AQ125" s="95">
        <f t="shared" si="146"/>
        <v>0</v>
      </c>
      <c r="AR125" s="95">
        <f t="shared" si="147"/>
        <v>0</v>
      </c>
      <c r="AS125" s="95">
        <f t="shared" si="148"/>
        <v>0</v>
      </c>
      <c r="AT125" s="95">
        <f t="shared" si="149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IF(E126=Employee!D$419,LOOKUP(E$109,NiTable!A:A,NiTable!AU:AU),"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IF(Employee!D$418="m","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 t="shared" si="140"/>
        <v>0</v>
      </c>
      <c r="I126" s="121">
        <f t="shared" si="141"/>
        <v>0</v>
      </c>
      <c r="J126" s="121">
        <f t="shared" si="142"/>
        <v>0</v>
      </c>
      <c r="K126" s="121">
        <f t="shared" si="143"/>
        <v>0</v>
      </c>
      <c r="L126" s="121">
        <f t="shared" si="144"/>
        <v>0</v>
      </c>
      <c r="M126" s="131" t="str">
        <f t="shared" si="145"/>
        <v xml:space="preserve"> </v>
      </c>
      <c r="N126" s="237" t="str">
        <f>IF(M126=" "," ",IF(M126=0," ",IF(Employee!O$414="W1",AN126,AI126-W101)))</f>
        <v xml:space="preserve"> </v>
      </c>
      <c r="O126" s="132" t="str">
        <f>IF(M126=" "," ",IF(M126=0," ",IF(Employee!P$407&gt;E$109,0,IF(C126="A",WNI!E258,IF(C126="B",WNI!F258,IF(C126="C",WNI!G258,IF(C126="J",WNI!H258," ")))))))</f>
        <v xml:space="preserve"> </v>
      </c>
      <c r="P126" s="123"/>
      <c r="Q126" s="123"/>
      <c r="R126" s="137" t="str">
        <f t="shared" si="125"/>
        <v xml:space="preserve"> </v>
      </c>
      <c r="S126" s="123"/>
      <c r="T126" s="124" t="str">
        <f>IF(M126=" "," ",IF(M126=0," ",WNI!I258))</f>
        <v xml:space="preserve"> </v>
      </c>
      <c r="U126" s="49"/>
      <c r="V126" s="60">
        <f>IF(Employee!H$424=E$109,Employee!D$424+SUM(M126)+V101,SUM(M126)+V101)</f>
        <v>0</v>
      </c>
      <c r="W126" s="60">
        <f>IF(Employee!H$424=E$109,Employee!D$425+SUM(N126)+W101,SUM(N126)+W101)</f>
        <v>0</v>
      </c>
      <c r="X126" s="60">
        <f t="shared" si="126"/>
        <v>0</v>
      </c>
      <c r="Y126" s="60">
        <f t="shared" si="127"/>
        <v>0</v>
      </c>
      <c r="Z126" s="60">
        <f t="shared" si="127"/>
        <v>0</v>
      </c>
      <c r="AA126" s="60">
        <f t="shared" si="128"/>
        <v>0</v>
      </c>
      <c r="AC126" s="60">
        <f t="shared" si="129"/>
        <v>0</v>
      </c>
      <c r="AD126" s="99"/>
      <c r="AE126" s="114">
        <f>IF(E126=" ",0,IF(D126="BR",0,IF(D126="D",0,IF(D126="NT",V126,LOOKUP(D126,Free!A:A,Free!B:B)*E$109/52))))</f>
        <v>0</v>
      </c>
      <c r="AF126" s="95">
        <f t="shared" si="130"/>
        <v>0</v>
      </c>
      <c r="AG126" s="95">
        <f t="shared" si="131"/>
        <v>0</v>
      </c>
      <c r="AH126" s="95">
        <f>IF(D126="D",AF126*AH$7,IF(AF126&gt;LOOKUP(E$109,HR!A:A,HR!B:B),(AF126-LOOKUP(E$109,HR!A:A,HR!B:B))*AH$7,0))</f>
        <v>0</v>
      </c>
      <c r="AI126" s="95">
        <f t="shared" si="132"/>
        <v>0</v>
      </c>
      <c r="AJ126" s="95">
        <f>IF(E126=" ",0,IF(D126="BR",0,IF(D126="D",0,IF(D126="NT",M126,LOOKUP(D126,Free!A:A,Free!B:B)*1/52))))</f>
        <v>0</v>
      </c>
      <c r="AK126" s="95">
        <f t="shared" si="133"/>
        <v>0</v>
      </c>
      <c r="AL126" s="95">
        <f t="shared" si="134"/>
        <v>0</v>
      </c>
      <c r="AM126" s="95">
        <f>IF(D126="D",AK126*AM$7,IF(AK126&gt;LOOKUP(1,HR!A:A,HR!B:B),(AK126-LOOKUP(1,HR!A:A,HR!B:B))*AH$7,0))</f>
        <v>0</v>
      </c>
      <c r="AN126" s="95">
        <f t="shared" si="135"/>
        <v>0</v>
      </c>
      <c r="AO126" s="99"/>
      <c r="AP126" s="62"/>
      <c r="AQ126" s="95">
        <f t="shared" si="146"/>
        <v>0</v>
      </c>
      <c r="AR126" s="95">
        <f t="shared" si="147"/>
        <v>0</v>
      </c>
      <c r="AS126" s="95">
        <f t="shared" si="148"/>
        <v>0</v>
      </c>
      <c r="AT126" s="95">
        <f t="shared" si="149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IF(E127=Employee!D$445,LOOKUP(E$109,NiTable!A:A,NiTable!AX:AX),"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IF(Employee!D$444="m","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 t="shared" si="140"/>
        <v>0</v>
      </c>
      <c r="I127" s="121">
        <f t="shared" si="141"/>
        <v>0</v>
      </c>
      <c r="J127" s="121">
        <f t="shared" si="142"/>
        <v>0</v>
      </c>
      <c r="K127" s="121">
        <f t="shared" si="143"/>
        <v>0</v>
      </c>
      <c r="L127" s="121">
        <f t="shared" si="144"/>
        <v>0</v>
      </c>
      <c r="M127" s="131" t="str">
        <f t="shared" si="145"/>
        <v xml:space="preserve"> </v>
      </c>
      <c r="N127" s="237" t="str">
        <f>IF(M127=" "," ",IF(M127=0," ",IF(Employee!O$440="W1",AN127,AI127-W102)))</f>
        <v xml:space="preserve"> </v>
      </c>
      <c r="O127" s="132" t="str">
        <f>IF(M127=" "," ",IF(M127=0," ",IF(Employee!P$433&gt;E$109,0,IF(C127="A",WNI!E259,IF(C127="B",WNI!F259,IF(C127="C",WNI!G259,IF(C127="J",WNI!H259," ")))))))</f>
        <v xml:space="preserve"> </v>
      </c>
      <c r="P127" s="123"/>
      <c r="Q127" s="123"/>
      <c r="R127" s="137" t="str">
        <f t="shared" si="125"/>
        <v xml:space="preserve"> </v>
      </c>
      <c r="S127" s="123"/>
      <c r="T127" s="124" t="str">
        <f>IF(M127=" "," ",IF(M127=0," ",WNI!I259))</f>
        <v xml:space="preserve"> </v>
      </c>
      <c r="U127" s="49"/>
      <c r="V127" s="60">
        <f>IF(Employee!H$450=E$109,Employee!D$450+SUM(M127)+V102,SUM(M127)+V102)</f>
        <v>0</v>
      </c>
      <c r="W127" s="60">
        <f>IF(Employee!H$450=E$109,Employee!D$451+SUM(N127)+W102,SUM(N127)+W102)</f>
        <v>0</v>
      </c>
      <c r="X127" s="60">
        <f t="shared" si="126"/>
        <v>0</v>
      </c>
      <c r="Y127" s="60">
        <f t="shared" ref="Y127:Z130" si="150">IF(P127=0,Y102,P127+Y102)</f>
        <v>0</v>
      </c>
      <c r="Z127" s="60">
        <f t="shared" si="150"/>
        <v>0</v>
      </c>
      <c r="AA127" s="60">
        <f t="shared" si="128"/>
        <v>0</v>
      </c>
      <c r="AC127" s="60">
        <f t="shared" si="129"/>
        <v>0</v>
      </c>
      <c r="AD127" s="99"/>
      <c r="AE127" s="114">
        <f>IF(E127=" ",0,IF(D127="BR",0,IF(D127="D",0,IF(D127="NT",V127,LOOKUP(D127,Free!A:A,Free!B:B)*E$109/52))))</f>
        <v>0</v>
      </c>
      <c r="AF127" s="95">
        <f t="shared" si="130"/>
        <v>0</v>
      </c>
      <c r="AG127" s="95">
        <f t="shared" si="131"/>
        <v>0</v>
      </c>
      <c r="AH127" s="95">
        <f>IF(D127="D",AF127*AH$7,IF(AF127&gt;LOOKUP(E$109,HR!A:A,HR!B:B),(AF127-LOOKUP(E$109,HR!A:A,HR!B:B))*AH$7,0))</f>
        <v>0</v>
      </c>
      <c r="AI127" s="95">
        <f t="shared" si="132"/>
        <v>0</v>
      </c>
      <c r="AJ127" s="95">
        <f>IF(E127=" ",0,IF(D127="BR",0,IF(D127="D",0,IF(D127="NT",M127,LOOKUP(D127,Free!A:A,Free!B:B)*1/52))))</f>
        <v>0</v>
      </c>
      <c r="AK127" s="95">
        <f t="shared" si="133"/>
        <v>0</v>
      </c>
      <c r="AL127" s="95">
        <f t="shared" si="134"/>
        <v>0</v>
      </c>
      <c r="AM127" s="95">
        <f>IF(D127="D",AK127*AM$7,IF(AK127&gt;LOOKUP(1,HR!A:A,HR!B:B),(AK127-LOOKUP(1,HR!A:A,HR!B:B))*AH$7,0))</f>
        <v>0</v>
      </c>
      <c r="AN127" s="95">
        <f t="shared" si="135"/>
        <v>0</v>
      </c>
      <c r="AO127" s="99"/>
      <c r="AP127" s="62"/>
      <c r="AQ127" s="95">
        <f t="shared" si="146"/>
        <v>0</v>
      </c>
      <c r="AR127" s="95">
        <f t="shared" si="147"/>
        <v>0</v>
      </c>
      <c r="AS127" s="95">
        <f t="shared" si="148"/>
        <v>0</v>
      </c>
      <c r="AT127" s="95">
        <f t="shared" si="149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IF(E128=Employee!D$471,LOOKUP(E$109,NiTable!A:A,NiTable!BA:BA),"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IF(Employee!D$470="m","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 t="shared" si="140"/>
        <v>0</v>
      </c>
      <c r="I128" s="121">
        <f t="shared" si="141"/>
        <v>0</v>
      </c>
      <c r="J128" s="121">
        <f t="shared" si="142"/>
        <v>0</v>
      </c>
      <c r="K128" s="121">
        <f t="shared" si="143"/>
        <v>0</v>
      </c>
      <c r="L128" s="121">
        <f t="shared" si="144"/>
        <v>0</v>
      </c>
      <c r="M128" s="131" t="str">
        <f t="shared" si="145"/>
        <v xml:space="preserve"> </v>
      </c>
      <c r="N128" s="237" t="str">
        <f>IF(M128=" "," ",IF(M128=0," ",IF(Employee!O$466="W1",AN128,AI128-W103)))</f>
        <v xml:space="preserve"> </v>
      </c>
      <c r="O128" s="132" t="str">
        <f>IF(M128=" "," ",IF(M128=0," ",IF(Employee!P$459&gt;E$109,0,IF(C128="A",WNI!E260,IF(C128="B",WNI!F260,IF(C128="C",WNI!G260,IF(C128="J",WNI!H260," ")))))))</f>
        <v xml:space="preserve"> </v>
      </c>
      <c r="P128" s="123"/>
      <c r="Q128" s="123"/>
      <c r="R128" s="137" t="str">
        <f t="shared" si="125"/>
        <v xml:space="preserve"> </v>
      </c>
      <c r="S128" s="123"/>
      <c r="T128" s="124" t="str">
        <f>IF(M128=" "," ",IF(M128=0," ",WNI!I260))</f>
        <v xml:space="preserve"> </v>
      </c>
      <c r="U128" s="49"/>
      <c r="V128" s="60">
        <f>IF(Employee!H$476=E$109,Employee!D$476+SUM(M128)+V103,SUM(M128)+V103)</f>
        <v>0</v>
      </c>
      <c r="W128" s="60">
        <f>IF(Employee!H$476=E$109,Employee!D$477+SUM(N128)+W103,SUM(N128)+W103)</f>
        <v>0</v>
      </c>
      <c r="X128" s="60">
        <f t="shared" si="126"/>
        <v>0</v>
      </c>
      <c r="Y128" s="60">
        <f t="shared" si="150"/>
        <v>0</v>
      </c>
      <c r="Z128" s="60">
        <f t="shared" si="150"/>
        <v>0</v>
      </c>
      <c r="AA128" s="60">
        <f t="shared" si="128"/>
        <v>0</v>
      </c>
      <c r="AC128" s="60">
        <f t="shared" si="129"/>
        <v>0</v>
      </c>
      <c r="AD128" s="99"/>
      <c r="AE128" s="114">
        <f>IF(E128=" ",0,IF(D128="BR",0,IF(D128="D",0,IF(D128="NT",V128,LOOKUP(D128,Free!A:A,Free!B:B)*E$109/52))))</f>
        <v>0</v>
      </c>
      <c r="AF128" s="95">
        <f t="shared" si="130"/>
        <v>0</v>
      </c>
      <c r="AG128" s="95">
        <f t="shared" si="131"/>
        <v>0</v>
      </c>
      <c r="AH128" s="95">
        <f>IF(D128="D",AF128*AH$7,IF(AF128&gt;LOOKUP(E$109,HR!A:A,HR!B:B),(AF128-LOOKUP(E$109,HR!A:A,HR!B:B))*AH$7,0))</f>
        <v>0</v>
      </c>
      <c r="AI128" s="95">
        <f t="shared" si="132"/>
        <v>0</v>
      </c>
      <c r="AJ128" s="95">
        <f>IF(E128=" ",0,IF(D128="BR",0,IF(D128="D",0,IF(D128="NT",M128,LOOKUP(D128,Free!A:A,Free!B:B)*1/52))))</f>
        <v>0</v>
      </c>
      <c r="AK128" s="95">
        <f t="shared" si="133"/>
        <v>0</v>
      </c>
      <c r="AL128" s="95">
        <f t="shared" si="134"/>
        <v>0</v>
      </c>
      <c r="AM128" s="95">
        <f>IF(D128="D",AK128*AM$7,IF(AK128&gt;LOOKUP(1,HR!A:A,HR!B:B),(AK128-LOOKUP(1,HR!A:A,HR!B:B))*AH$7,0))</f>
        <v>0</v>
      </c>
      <c r="AN128" s="95">
        <f t="shared" si="135"/>
        <v>0</v>
      </c>
      <c r="AO128" s="99"/>
      <c r="AP128" s="62"/>
      <c r="AQ128" s="95">
        <f t="shared" si="146"/>
        <v>0</v>
      </c>
      <c r="AR128" s="95">
        <f t="shared" si="147"/>
        <v>0</v>
      </c>
      <c r="AS128" s="95">
        <f t="shared" si="148"/>
        <v>0</v>
      </c>
      <c r="AT128" s="95">
        <f t="shared" si="149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IF(E129=Employee!D$497,LOOKUP(E$109,NiTable!A:A,NiTable!BD:BD),"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IF(Employee!D$496="m","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 t="shared" si="140"/>
        <v>0</v>
      </c>
      <c r="I129" s="121">
        <f t="shared" si="141"/>
        <v>0</v>
      </c>
      <c r="J129" s="121">
        <f t="shared" si="142"/>
        <v>0</v>
      </c>
      <c r="K129" s="121">
        <f t="shared" si="143"/>
        <v>0</v>
      </c>
      <c r="L129" s="121">
        <f t="shared" si="144"/>
        <v>0</v>
      </c>
      <c r="M129" s="131" t="str">
        <f t="shared" si="145"/>
        <v xml:space="preserve"> </v>
      </c>
      <c r="N129" s="237" t="str">
        <f>IF(M129=" "," ",IF(M129=0," ",IF(Employee!O$492="W1",AN129,AI129-W104)))</f>
        <v xml:space="preserve"> </v>
      </c>
      <c r="O129" s="132" t="str">
        <f>IF(M129=" "," ",IF(M129=0," ",IF(Employee!P$485&gt;E$109,0,IF(C129="A",WNI!E261,IF(C129="B",WNI!F261,IF(C129="C",WNI!G261,IF(C129="J",WNI!H261," ")))))))</f>
        <v xml:space="preserve"> </v>
      </c>
      <c r="P129" s="123"/>
      <c r="Q129" s="123"/>
      <c r="R129" s="137" t="str">
        <f t="shared" si="125"/>
        <v xml:space="preserve"> </v>
      </c>
      <c r="S129" s="123"/>
      <c r="T129" s="124" t="str">
        <f>IF(M129=" "," ",IF(M129=0," ",WNI!I261))</f>
        <v xml:space="preserve"> </v>
      </c>
      <c r="U129" s="49"/>
      <c r="V129" s="60">
        <f>IF(Employee!H$502=E$109,Employee!D$502+SUM(M129)+V104,SUM(M129)+V104)</f>
        <v>0</v>
      </c>
      <c r="W129" s="60">
        <f>IF(Employee!H$502=E$109,Employee!D$503+SUM(N129)+W104,SUM(N129)+W104)</f>
        <v>0</v>
      </c>
      <c r="X129" s="60">
        <f t="shared" si="126"/>
        <v>0</v>
      </c>
      <c r="Y129" s="60">
        <f t="shared" si="150"/>
        <v>0</v>
      </c>
      <c r="Z129" s="60">
        <f t="shared" si="150"/>
        <v>0</v>
      </c>
      <c r="AA129" s="60">
        <f t="shared" si="128"/>
        <v>0</v>
      </c>
      <c r="AC129" s="60">
        <f t="shared" si="129"/>
        <v>0</v>
      </c>
      <c r="AD129" s="99"/>
      <c r="AE129" s="114">
        <f>IF(E129=" ",0,IF(D129="BR",0,IF(D129="D",0,IF(D129="NT",V129,LOOKUP(D129,Free!A:A,Free!B:B)*E$109/52))))</f>
        <v>0</v>
      </c>
      <c r="AF129" s="95">
        <f t="shared" si="130"/>
        <v>0</v>
      </c>
      <c r="AG129" s="95">
        <f t="shared" si="131"/>
        <v>0</v>
      </c>
      <c r="AH129" s="95">
        <f>IF(D129="D",AF129*AH$7,IF(AF129&gt;LOOKUP(E$109,HR!A:A,HR!B:B),(AF129-LOOKUP(E$109,HR!A:A,HR!B:B))*AH$7,0))</f>
        <v>0</v>
      </c>
      <c r="AI129" s="95">
        <f t="shared" si="132"/>
        <v>0</v>
      </c>
      <c r="AJ129" s="95">
        <f>IF(E129=" ",0,IF(D129="BR",0,IF(D129="D",0,IF(D129="NT",M129,LOOKUP(D129,Free!A:A,Free!B:B)*1/52))))</f>
        <v>0</v>
      </c>
      <c r="AK129" s="95">
        <f t="shared" si="133"/>
        <v>0</v>
      </c>
      <c r="AL129" s="95">
        <f t="shared" si="134"/>
        <v>0</v>
      </c>
      <c r="AM129" s="95">
        <f>IF(D129="D",AK129*AM$7,IF(AK129&gt;LOOKUP(1,HR!A:A,HR!B:B),(AK129-LOOKUP(1,HR!A:A,HR!B:B))*AH$7,0))</f>
        <v>0</v>
      </c>
      <c r="AN129" s="95">
        <f t="shared" si="135"/>
        <v>0</v>
      </c>
      <c r="AO129" s="99"/>
      <c r="AP129" s="62"/>
      <c r="AQ129" s="95">
        <f t="shared" si="146"/>
        <v>0</v>
      </c>
      <c r="AR129" s="95">
        <f t="shared" si="147"/>
        <v>0</v>
      </c>
      <c r="AS129" s="95">
        <f t="shared" si="148"/>
        <v>0</v>
      </c>
      <c r="AT129" s="95">
        <f t="shared" si="149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IF(E130=Employee!D$523,LOOKUP(E$109,NiTable!A:A,NiTable!BG:BG),"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IF(Employee!D$522="m","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 t="shared" si="140"/>
        <v>0</v>
      </c>
      <c r="I130" s="147">
        <f t="shared" si="141"/>
        <v>0</v>
      </c>
      <c r="J130" s="147">
        <f t="shared" si="142"/>
        <v>0</v>
      </c>
      <c r="K130" s="147">
        <f t="shared" si="143"/>
        <v>0</v>
      </c>
      <c r="L130" s="147">
        <f t="shared" si="144"/>
        <v>0</v>
      </c>
      <c r="M130" s="133" t="str">
        <f t="shared" si="145"/>
        <v xml:space="preserve"> </v>
      </c>
      <c r="N130" s="134" t="str">
        <f>IF(M130=" "," ",IF(M130=0," ",IF(Employee!O$518="W1",AN130,AI130-W105)))</f>
        <v xml:space="preserve"> </v>
      </c>
      <c r="O130" s="132" t="str">
        <f>IF(M130=" "," ",IF(M130=0," ",IF(Employee!P$511&gt;E$109,0,IF(C130="A",WNI!E262,IF(C130="B",WNI!F262,IF(C130="C",WNI!G262,IF(C130="J",WNI!H262," ")))))))</f>
        <v xml:space="preserve"> </v>
      </c>
      <c r="P130" s="135"/>
      <c r="Q130" s="135"/>
      <c r="R130" s="137" t="str">
        <f t="shared" si="125"/>
        <v xml:space="preserve"> </v>
      </c>
      <c r="S130" s="123"/>
      <c r="T130" s="124" t="str">
        <f>IF(M130=" "," ",IF(M130=0," ",WNI!I262))</f>
        <v xml:space="preserve"> </v>
      </c>
      <c r="U130" s="49"/>
      <c r="V130" s="60">
        <f>IF(Employee!H$528=E$109,Employee!D$528+SUM(M130)+V105,SUM(M130)+V105)</f>
        <v>0</v>
      </c>
      <c r="W130" s="60">
        <f>IF(Employee!H$528=E$109,Employee!D$529+SUM(N130)+W105,SUM(N130)+W105)</f>
        <v>0</v>
      </c>
      <c r="X130" s="60">
        <f t="shared" si="126"/>
        <v>0</v>
      </c>
      <c r="Y130" s="60">
        <f t="shared" si="150"/>
        <v>0</v>
      </c>
      <c r="Z130" s="60">
        <f t="shared" si="150"/>
        <v>0</v>
      </c>
      <c r="AA130" s="60">
        <f t="shared" si="128"/>
        <v>0</v>
      </c>
      <c r="AC130" s="60">
        <f t="shared" si="129"/>
        <v>0</v>
      </c>
      <c r="AD130" s="99"/>
      <c r="AE130" s="114">
        <f>IF(E130=" ",0,IF(D130="BR",0,IF(D130="D",0,IF(D130="NT",V130,LOOKUP(D130,Free!A:A,Free!B:B)*E$109/52))))</f>
        <v>0</v>
      </c>
      <c r="AF130" s="95">
        <f t="shared" si="130"/>
        <v>0</v>
      </c>
      <c r="AG130" s="95">
        <f t="shared" si="131"/>
        <v>0</v>
      </c>
      <c r="AH130" s="95">
        <f>IF(D130="D",AF130*AH$7,IF(AF130&gt;LOOKUP(E$109,HR!A:A,HR!B:B),(AF130-LOOKUP(E$109,HR!A:A,HR!B:B))*AH$7,0))</f>
        <v>0</v>
      </c>
      <c r="AI130" s="95">
        <f t="shared" si="132"/>
        <v>0</v>
      </c>
      <c r="AJ130" s="95">
        <f>IF(E130=" ",0,IF(D130="BR",0,IF(D130="D",0,IF(D130="NT",M130,LOOKUP(D130,Free!A:A,Free!B:B)*1/52))))</f>
        <v>0</v>
      </c>
      <c r="AK130" s="95">
        <f t="shared" si="133"/>
        <v>0</v>
      </c>
      <c r="AL130" s="95">
        <f t="shared" si="134"/>
        <v>0</v>
      </c>
      <c r="AM130" s="95">
        <f>IF(D130="D",AK130*AM$7,IF(AK130&gt;LOOKUP(1,HR!A:A,HR!B:B),(AK130-LOOKUP(1,HR!A:A,HR!B:B))*AH$7,0))</f>
        <v>0</v>
      </c>
      <c r="AN130" s="95">
        <f t="shared" si="135"/>
        <v>0</v>
      </c>
      <c r="AO130" s="99"/>
      <c r="AP130" s="62"/>
      <c r="AQ130" s="95">
        <f t="shared" si="146"/>
        <v>0</v>
      </c>
      <c r="AR130" s="95">
        <f t="shared" si="147"/>
        <v>0</v>
      </c>
      <c r="AS130" s="95">
        <f t="shared" si="148"/>
        <v>0</v>
      </c>
      <c r="AT130" s="95">
        <f t="shared" si="149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450"/>
      <c r="H131" s="134"/>
      <c r="I131" s="135"/>
      <c r="J131" s="135"/>
      <c r="K131" s="174"/>
      <c r="L131" s="174"/>
      <c r="M131" s="173">
        <f t="shared" ref="M131:R131" si="151">SUM(M111:M130)</f>
        <v>0</v>
      </c>
      <c r="N131" s="165">
        <f t="shared" si="151"/>
        <v>0</v>
      </c>
      <c r="O131" s="165">
        <f t="shared" si="151"/>
        <v>0</v>
      </c>
      <c r="P131" s="165">
        <f t="shared" si="151"/>
        <v>0</v>
      </c>
      <c r="Q131" s="165">
        <f t="shared" si="151"/>
        <v>0</v>
      </c>
      <c r="R131" s="165">
        <f t="shared" si="151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s="53" customFormat="1" ht="24" customHeight="1" thickBot="1" x14ac:dyDescent="0.25">
      <c r="A132" s="141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224"/>
      <c r="V132" s="83"/>
      <c r="W132" s="83"/>
      <c r="X132" s="83"/>
      <c r="Y132" s="225"/>
      <c r="Z132" s="83"/>
      <c r="AA132" s="83"/>
      <c r="AB132" s="84"/>
      <c r="AC132" s="83"/>
      <c r="AD132" s="98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8"/>
      <c r="AP132" s="62"/>
      <c r="AQ132" s="95"/>
      <c r="AR132" s="95"/>
      <c r="AS132" s="95"/>
      <c r="AT132" s="95"/>
      <c r="AU132" s="62"/>
    </row>
    <row r="133" spans="1:47" ht="18" customHeight="1" thickTop="1" thickBot="1" x14ac:dyDescent="0.25">
      <c r="A133" s="40"/>
      <c r="B133" s="404" t="s">
        <v>35</v>
      </c>
      <c r="C133" s="400"/>
      <c r="D133" s="400"/>
      <c r="E133" s="398"/>
      <c r="F133" s="41"/>
      <c r="G133" s="41"/>
      <c r="H133" s="54"/>
      <c r="I133" s="54"/>
      <c r="J133" s="54"/>
      <c r="K133" s="57"/>
      <c r="L133" s="57"/>
      <c r="M133" s="54"/>
      <c r="N133" s="42"/>
      <c r="O133" s="388" t="s">
        <v>39</v>
      </c>
      <c r="P133" s="389"/>
      <c r="Q133" s="390"/>
      <c r="R133" s="391"/>
      <c r="S133" s="392"/>
      <c r="T133" s="392"/>
      <c r="U133" s="43"/>
      <c r="AD133" s="99"/>
      <c r="AO133" s="99"/>
      <c r="AP133" s="62"/>
      <c r="AU133" s="62"/>
    </row>
    <row r="134" spans="1:47" ht="18" customHeight="1" thickTop="1" thickBot="1" x14ac:dyDescent="0.25">
      <c r="A134" s="44"/>
      <c r="B134" s="399" t="s">
        <v>10</v>
      </c>
      <c r="C134" s="400"/>
      <c r="D134" s="398"/>
      <c r="E134" s="212">
        <v>3</v>
      </c>
      <c r="F134" s="62"/>
      <c r="G134" s="62"/>
      <c r="H134" s="399" t="s">
        <v>39</v>
      </c>
      <c r="I134" s="400"/>
      <c r="J134" s="398"/>
      <c r="K134" s="401" t="s">
        <v>295</v>
      </c>
      <c r="L134" s="402"/>
      <c r="M134" s="403"/>
      <c r="N134" s="28"/>
      <c r="O134" s="405" t="s">
        <v>117</v>
      </c>
      <c r="P134" s="406"/>
      <c r="Q134" s="406"/>
      <c r="R134" s="407"/>
      <c r="S134" s="45"/>
      <c r="T134" s="172"/>
      <c r="U134" s="47"/>
      <c r="AD134" s="99"/>
      <c r="AO134" s="99"/>
      <c r="AP134" s="62"/>
      <c r="AU134" s="62"/>
    </row>
    <row r="135" spans="1:47" ht="18" customHeight="1" thickTop="1" x14ac:dyDescent="0.2">
      <c r="A135" s="44"/>
      <c r="B135" s="91"/>
      <c r="C135" s="32"/>
      <c r="D135" s="32"/>
      <c r="E135" s="46"/>
      <c r="F135" s="45"/>
      <c r="G135" s="45"/>
      <c r="H135" s="55"/>
      <c r="I135" s="55"/>
      <c r="J135" s="55"/>
      <c r="K135" s="58"/>
      <c r="L135" s="58"/>
      <c r="M135" s="55"/>
      <c r="N135" s="116"/>
      <c r="O135" s="55"/>
      <c r="P135" s="55"/>
      <c r="Q135" s="55"/>
      <c r="R135" s="55"/>
      <c r="S135" s="45"/>
      <c r="T135" s="55"/>
      <c r="U135" s="47"/>
      <c r="AD135" s="99"/>
      <c r="AI135" s="114"/>
      <c r="AO135" s="99"/>
      <c r="AP135" s="62"/>
      <c r="AU135" s="62"/>
    </row>
    <row r="136" spans="1:47" ht="18" customHeight="1" x14ac:dyDescent="0.2">
      <c r="A136" s="44"/>
      <c r="B136" s="149" t="str">
        <f>IF(E136=" "," ",IF(Employee!F$24&gt;E$134," ",IF(Employee!F$26&lt;E$134," ",Employee!D$30)))</f>
        <v xml:space="preserve"> </v>
      </c>
      <c r="C136" s="110" t="str">
        <f>IF(E136=Employee!D$29,LOOKUP(E$134,NiTable!A:A,NiTable!C:C)," ")</f>
        <v xml:space="preserve"> </v>
      </c>
      <c r="D136" s="110" t="str">
        <f>IF(E136=Employee!D$29,LOOKUP(E$134,TaxCode!A:A,TaxCode!F:F)," ")</f>
        <v xml:space="preserve"> </v>
      </c>
      <c r="E136" s="150" t="str">
        <f>IF(Employee!D$28="w"," ",IF(Employee!F$24&gt;E$134," ",IF(Employee!F$26&lt;E$134," ",Employee!D$29)))</f>
        <v xml:space="preserve"> </v>
      </c>
      <c r="F136" s="242" t="str">
        <f>IF(E136=" "," ",IF(Employee!F$24&gt;E$134," ",IF(Employee!F$26&lt;E$134," ",Employee!D$15)))</f>
        <v xml:space="preserve"> </v>
      </c>
      <c r="G136" s="167"/>
      <c r="H136" s="126">
        <f>IF(T$134="Y",'May08'!H111,0)</f>
        <v>0</v>
      </c>
      <c r="I136" s="117">
        <f>IF(T$134="Y",'May08'!I111,0)</f>
        <v>0</v>
      </c>
      <c r="J136" s="117">
        <f>IF(T$134="Y",'May08'!J111,0)</f>
        <v>0</v>
      </c>
      <c r="K136" s="117">
        <f>IF(T$134="Y",'May08'!K111,I136*J136)</f>
        <v>0</v>
      </c>
      <c r="L136" s="117">
        <f>IF(T$134="Y",'May08'!L111,0)</f>
        <v>0</v>
      </c>
      <c r="M136" s="232" t="str">
        <f>IF(E136=" "," ",IF(T$134="Y",'May08'!M111,IF((H136+K136+L136)&gt;0,H136+K136+L136," ")))</f>
        <v xml:space="preserve"> </v>
      </c>
      <c r="N136" s="235" t="str">
        <f>IF(M136=" "," ",IF(M136=0," ",IF(Employee!O$24="M1",AN136,AI136-'May08'!W111)))</f>
        <v xml:space="preserve"> </v>
      </c>
      <c r="O136" s="130" t="str">
        <f>IF(M136=" "," ",IF(M136=0," ",IF(Employee!P$17&gt;E$134,0,IF(C136="A",MNI!E43,IF(C136="B",MNI!F43,IF(C136="C",MNI!G43,IF(C136="J",MNI!H43," ")))))))</f>
        <v xml:space="preserve"> </v>
      </c>
      <c r="P136" s="119"/>
      <c r="Q136" s="236"/>
      <c r="R136" s="236" t="str">
        <f t="shared" ref="R136:R144" si="152">IF(M136=" "," ",IF(M136=0," ",M136-SUM(N136:Q136)))</f>
        <v xml:space="preserve"> </v>
      </c>
      <c r="S136" s="123"/>
      <c r="T136" s="120" t="str">
        <f>IF(M136=" "," ",IF(M136=0," ",MNI!I43))</f>
        <v xml:space="preserve"> </v>
      </c>
      <c r="U136" s="49"/>
      <c r="V136" s="60">
        <f>IF(Employee!H$35=E$134,Employee!D$34+SUM(M136)+'May08'!V111,SUM(M136)+'May08'!V111)</f>
        <v>0</v>
      </c>
      <c r="W136" s="60">
        <f>IF(Employee!H$35=E$134,Employee!D$35+SUM(N136)+'May08'!W111,SUM(N136)+'May08'!W111)</f>
        <v>0</v>
      </c>
      <c r="X136" s="60">
        <f>IF(O136=" ",'May08'!X111,O136+'May08'!X111)</f>
        <v>0</v>
      </c>
      <c r="Y136" s="60">
        <f>IF(P136=" ",'May08'!Y111,P136+'May08'!Y111)</f>
        <v>0</v>
      </c>
      <c r="Z136" s="60">
        <f>IF(Q136=" ",'May08'!Z111,Q136+'May08'!Z111)</f>
        <v>0</v>
      </c>
      <c r="AA136" s="60">
        <f>IF(R136=" ",'May08'!AA111,R136+'May08'!AA111)</f>
        <v>0</v>
      </c>
      <c r="AB136" s="61"/>
      <c r="AC136" s="60">
        <f>IF(T136=" ",'May08'!AC111,T136+'May08'!AC111)</f>
        <v>0</v>
      </c>
      <c r="AD136" s="99"/>
      <c r="AE136" s="114">
        <f>IF(E136=" ",0,IF(D136="BR",0,IF(D136="D",0,IF(D136="NT",V136,LOOKUP(D136,Free!A:A,Free!C:C)*E$134/12))))</f>
        <v>0</v>
      </c>
      <c r="AF136" s="95">
        <f>IF(E136=" ",0,V136-AE136)</f>
        <v>0</v>
      </c>
      <c r="AG136" s="95">
        <f>AF136*AG$7</f>
        <v>0</v>
      </c>
      <c r="AH136" s="95">
        <f>IF(D136="D",AF136*AH$7,IF(AF136&gt;LOOKUP(E$134,HR!A:A,HR!C:C),(AF136-LOOKUP(E$134,HR!A:A,HR!C:C))*AH$7,0))</f>
        <v>0</v>
      </c>
      <c r="AI136" s="95">
        <f>IF(AF136&lt;1,0,AG136+AH136)</f>
        <v>0</v>
      </c>
      <c r="AJ136" s="95">
        <f>IF(E136=" ",0,IF(D136="BR",0,IF(D136="D",0,IF(D136="NT",M136,LOOKUP(D136,Free!A:A,Free!C:C)*1/12))))</f>
        <v>0</v>
      </c>
      <c r="AK136" s="95">
        <f>IF(E136=" ",0,SUM(M136)-AJ136)</f>
        <v>0</v>
      </c>
      <c r="AL136" s="95">
        <f>AK136*AL$7</f>
        <v>0</v>
      </c>
      <c r="AM136" s="95">
        <f>IF(D136="D",AK136*AM$7,IF(AK136&gt;LOOKUP(1,HR!A:A,HR!C:C),(AK136-LOOKUP(1,HR!A:A,HR!C:C))*AH$7,0))</f>
        <v>0</v>
      </c>
      <c r="AN136" s="95">
        <f>IF(AK136&lt;1,0,AL136+AM136)</f>
        <v>0</v>
      </c>
      <c r="AO136" s="99"/>
      <c r="AP136" s="62"/>
      <c r="AQ136" s="95">
        <f>IF(G136="SSP",H136,0)</f>
        <v>0</v>
      </c>
      <c r="AR136" s="95">
        <f>IF(G136="SMP",H136,0)</f>
        <v>0</v>
      </c>
      <c r="AS136" s="95">
        <f>IF(G136="SPP",H136,0)</f>
        <v>0</v>
      </c>
      <c r="AT136" s="95">
        <f>IF(G136="SAP",H136,0)</f>
        <v>0</v>
      </c>
      <c r="AU136" s="62"/>
    </row>
    <row r="137" spans="1:47" ht="18" customHeight="1" x14ac:dyDescent="0.2">
      <c r="A137" s="44"/>
      <c r="B137" s="151" t="str">
        <f>IF(E137=" "," ",IF(Employee!F$50&gt;E$134," ",IF(Employee!F$52&lt;E$134," ",Employee!D$56)))</f>
        <v xml:space="preserve"> </v>
      </c>
      <c r="C137" s="32" t="str">
        <f>IF(E137=Employee!D$55,LOOKUP(E$134,NiTable!A:A,NiTable!F:F)," ")</f>
        <v xml:space="preserve"> </v>
      </c>
      <c r="D137" s="32" t="str">
        <f>IF(E137=Employee!D$55,LOOKUP(E$134,TaxCode!A:A,TaxCode!L:L)," ")</f>
        <v xml:space="preserve"> </v>
      </c>
      <c r="E137" s="152" t="str">
        <f>IF(Employee!D$54="w"," ",IF(Employee!F$50&gt;E$134," ",IF(Employee!F$52&lt;E$134," ",Employee!D$55)))</f>
        <v xml:space="preserve"> </v>
      </c>
      <c r="F137" s="243" t="str">
        <f>IF(E137=" "," ",IF(Employee!F$50&gt;E$134," ",IF(Employee!F$52&lt;E$134," ",Employee!D$41)))</f>
        <v xml:space="preserve"> </v>
      </c>
      <c r="G137" s="167"/>
      <c r="H137" s="127">
        <f>IF(T$134="Y",'May08'!H112,0)</f>
        <v>0</v>
      </c>
      <c r="I137" s="121">
        <f>IF(T$134="Y",'May08'!I112,0)</f>
        <v>0</v>
      </c>
      <c r="J137" s="121">
        <f>IF(T$134="Y",'May08'!J112,0)</f>
        <v>0</v>
      </c>
      <c r="K137" s="121">
        <f>IF(T$134="Y",'May08'!K112,I137*J137)</f>
        <v>0</v>
      </c>
      <c r="L137" s="121">
        <f>IF(T$134="Y",'May08'!L112,0)</f>
        <v>0</v>
      </c>
      <c r="M137" s="233" t="str">
        <f>IF(E137=" "," ",IF(T$134="Y",'May08'!M112,IF((H137+K137+L137)&gt;0,H137+K137+L137," ")))</f>
        <v xml:space="preserve"> </v>
      </c>
      <c r="N137" s="237" t="str">
        <f>IF(M137=" "," ",IF(M137=0," ",IF(Employee!O$50="M1",AN137,AI137-'May08'!W112)))</f>
        <v xml:space="preserve"> </v>
      </c>
      <c r="O137" s="132" t="str">
        <f>IF(M137=" "," ",IF(M137=0," ",IF(Employee!P$43&gt;E$134,0,IF(C137="A",MNI!E44,IF(C137="B",MNI!F44,IF(C137="C",MNI!G44,IF(C137="J",MNI!H44," ")))))))</f>
        <v xml:space="preserve"> </v>
      </c>
      <c r="P137" s="123"/>
      <c r="Q137" s="238"/>
      <c r="R137" s="238" t="str">
        <f t="shared" si="152"/>
        <v xml:space="preserve"> </v>
      </c>
      <c r="S137" s="123"/>
      <c r="T137" s="124" t="str">
        <f>IF(M137=" "," ",IF(M137=0," ",MNI!I44))</f>
        <v xml:space="preserve"> </v>
      </c>
      <c r="U137" s="49"/>
      <c r="V137" s="60">
        <f>IF(Employee!H$61=E$134,Employee!D$60+SUM(M137)+'May08'!V112,SUM(M137)+'May08'!V112)</f>
        <v>0</v>
      </c>
      <c r="W137" s="60">
        <f>IF(Employee!H$61=E$134,Employee!D$61+SUM(N137)+'May08'!W112,SUM(N137)+'May08'!W112)</f>
        <v>0</v>
      </c>
      <c r="X137" s="60">
        <f>IF(O137=" ",'May08'!X112,O137+'May08'!X112)</f>
        <v>0</v>
      </c>
      <c r="Y137" s="60">
        <f>IF(P137=" ",'May08'!Y112,P137+'May08'!Y112)</f>
        <v>0</v>
      </c>
      <c r="Z137" s="60">
        <f>IF(Q137=" ",'May08'!Z112,Q137+'May08'!Z112)</f>
        <v>0</v>
      </c>
      <c r="AA137" s="60">
        <f>IF(R137=" ",'May08'!AA112,R137+'May08'!AA112)</f>
        <v>0</v>
      </c>
      <c r="AB137" s="61"/>
      <c r="AC137" s="60">
        <f>IF(T137=" ",'May08'!AC112,T137+'May08'!AC112)</f>
        <v>0</v>
      </c>
      <c r="AD137" s="99"/>
      <c r="AE137" s="114">
        <f>IF(E137=" ",0,IF(D137="BR",0,IF(D137="D",0,IF(D137="NT",V137,LOOKUP(D137,Free!A:A,Free!C:C)*E$134/12))))</f>
        <v>0</v>
      </c>
      <c r="AF137" s="95">
        <f t="shared" ref="AF137:AF155" si="153">IF(E137=" ",0,V137-AE137)</f>
        <v>0</v>
      </c>
      <c r="AG137" s="95">
        <f t="shared" ref="AG137:AG155" si="154">AF137*AG$7</f>
        <v>0</v>
      </c>
      <c r="AH137" s="95">
        <f>IF(D137="D",AF137*AH$7,IF(AF137&gt;LOOKUP(E$134,HR!A:A,HR!C:C),(AF137-LOOKUP(E$134,HR!A:A,HR!C:C))*AH$7,0))</f>
        <v>0</v>
      </c>
      <c r="AI137" s="95">
        <f t="shared" ref="AI137:AI155" si="155">IF(AF137&lt;1,0,AG137+AH137)</f>
        <v>0</v>
      </c>
      <c r="AJ137" s="95">
        <f>IF(E137=" ",0,IF(D137="BR",0,IF(D137="D",0,IF(D137="NT",M137,LOOKUP(D137,Free!A:A,Free!C:C)*1/12))))</f>
        <v>0</v>
      </c>
      <c r="AK137" s="95">
        <f t="shared" ref="AK137:AK155" si="156">IF(E137=" ",0,SUM(M137)-AJ137)</f>
        <v>0</v>
      </c>
      <c r="AL137" s="95">
        <f t="shared" ref="AL137:AL155" si="157">AK137*AL$7</f>
        <v>0</v>
      </c>
      <c r="AM137" s="95">
        <f>IF(D137="D",AK137*AM$7,IF(AK137&gt;LOOKUP(1,HR!A:A,HR!C:C),(AK137-LOOKUP(1,HR!A:A,HR!C:C))*AH$7,0))</f>
        <v>0</v>
      </c>
      <c r="AN137" s="95">
        <f t="shared" ref="AN137:AN155" si="158">IF(AK137&lt;1,0,AL137+AM137)</f>
        <v>0</v>
      </c>
      <c r="AO137" s="99"/>
      <c r="AP137" s="62"/>
      <c r="AQ137" s="95">
        <f t="shared" ref="AQ137:AQ144" si="159">IF(G137="SSP",H137,0)</f>
        <v>0</v>
      </c>
      <c r="AR137" s="95">
        <f t="shared" ref="AR137:AR144" si="160">IF(G137="SMP",H137,0)</f>
        <v>0</v>
      </c>
      <c r="AS137" s="95">
        <f t="shared" ref="AS137:AS144" si="161">IF(G137="SPP",H137,0)</f>
        <v>0</v>
      </c>
      <c r="AT137" s="95">
        <f t="shared" ref="AT137:AT144" si="162">IF(G137="SAP",H137,0)</f>
        <v>0</v>
      </c>
      <c r="AU137" s="62"/>
    </row>
    <row r="138" spans="1:47" ht="18" customHeight="1" x14ac:dyDescent="0.2">
      <c r="A138" s="44"/>
      <c r="B138" s="151" t="str">
        <f>IF(E138=" "," ",IF(Employee!F$76&gt;E$134," ",IF(Employee!F$78&lt;E$134," ",Employee!D$82)))</f>
        <v xml:space="preserve"> </v>
      </c>
      <c r="C138" s="32" t="str">
        <f>IF(E138=Employee!D$81,LOOKUP(E$134,NiTable!A:A,NiTable!I:I)," ")</f>
        <v xml:space="preserve"> </v>
      </c>
      <c r="D138" s="32" t="str">
        <f>IF(E138=Employee!D$81,LOOKUP(E$134,TaxCode!A:A,TaxCode!R:R)," ")</f>
        <v xml:space="preserve"> </v>
      </c>
      <c r="E138" s="152" t="str">
        <f>IF(Employee!D$80="w"," ",IF(Employee!F$76&gt;E$134," ",IF(Employee!F$78&lt;E$134," ",Employee!D$81)))</f>
        <v xml:space="preserve"> </v>
      </c>
      <c r="F138" s="243" t="str">
        <f>IF(E138=" "," ",IF(Employee!F$76&gt;E$134," ",IF(Employee!F$78&lt;E$134," ",Employee!D$67)))</f>
        <v xml:space="preserve"> </v>
      </c>
      <c r="G138" s="167"/>
      <c r="H138" s="127">
        <f>IF(T$134="Y",'May08'!H113,0)</f>
        <v>0</v>
      </c>
      <c r="I138" s="121">
        <f>IF(T$134="Y",'May08'!I113,0)</f>
        <v>0</v>
      </c>
      <c r="J138" s="121">
        <f>IF(T$134="Y",'May08'!J113,0)</f>
        <v>0</v>
      </c>
      <c r="K138" s="121">
        <f>IF(T$134="Y",'May08'!K113,I138*J138)</f>
        <v>0</v>
      </c>
      <c r="L138" s="121">
        <f>IF(T$134="Y",'May08'!L113,0)</f>
        <v>0</v>
      </c>
      <c r="M138" s="233" t="str">
        <f>IF(E138=" "," ",IF(T$134="Y",'May08'!M113,IF((H138+K138+L138)&gt;0,H138+K138+L138," ")))</f>
        <v xml:space="preserve"> </v>
      </c>
      <c r="N138" s="237" t="str">
        <f>IF(M138=" "," ",IF(M138=0," ",IF(Employee!O$76="M1",AN138,AI138-'May08'!W113)))</f>
        <v xml:space="preserve"> </v>
      </c>
      <c r="O138" s="132" t="str">
        <f>IF(M138=" "," ",IF(M138=0," ",IF(Employee!P$69&gt;E$134,0,IF(C138="A",MNI!E45,IF(C138="B",MNI!F45,IF(C138="C",MNI!G45,IF(C138="J",MNI!H45," ")))))))</f>
        <v xml:space="preserve"> </v>
      </c>
      <c r="P138" s="123"/>
      <c r="Q138" s="238"/>
      <c r="R138" s="238" t="str">
        <f t="shared" si="152"/>
        <v xml:space="preserve"> </v>
      </c>
      <c r="S138" s="123"/>
      <c r="T138" s="124" t="str">
        <f>IF(M138=" "," ",IF(M138=0," ",MNI!I45))</f>
        <v xml:space="preserve"> </v>
      </c>
      <c r="U138" s="49"/>
      <c r="V138" s="60">
        <f>IF(Employee!H$87=E$134,Employee!D$86+SUM(M138)+'May08'!V113,SUM(M138)+'May08'!V113)</f>
        <v>0</v>
      </c>
      <c r="W138" s="60">
        <f>IF(Employee!H$87=E$134,Employee!D$87+SUM(N138)+'May08'!W113,SUM(N138)+'May08'!W113)</f>
        <v>0</v>
      </c>
      <c r="X138" s="60">
        <f>IF(O138=" ",'May08'!X113,O138+'May08'!X113)</f>
        <v>0</v>
      </c>
      <c r="Y138" s="60">
        <f>IF(P138=" ",'May08'!Y113,P138+'May08'!Y113)</f>
        <v>0</v>
      </c>
      <c r="Z138" s="60">
        <f>IF(Q138=" ",'May08'!Z113,Q138+'May08'!Z113)</f>
        <v>0</v>
      </c>
      <c r="AA138" s="60">
        <f>IF(R138=" ",'May08'!AA113,R138+'May08'!AA113)</f>
        <v>0</v>
      </c>
      <c r="AB138" s="61"/>
      <c r="AC138" s="60">
        <f>IF(T138=" ",'May08'!AC113,T138+'May08'!AC113)</f>
        <v>0</v>
      </c>
      <c r="AD138" s="99"/>
      <c r="AE138" s="114">
        <f>IF(E138=" ",0,IF(D138="BR",0,IF(D138="D",0,IF(D138="NT",V138,LOOKUP(D138,Free!A:A,Free!C:C)*E$134/12))))</f>
        <v>0</v>
      </c>
      <c r="AF138" s="95">
        <f t="shared" si="153"/>
        <v>0</v>
      </c>
      <c r="AG138" s="95">
        <f t="shared" si="154"/>
        <v>0</v>
      </c>
      <c r="AH138" s="95">
        <f>IF(D138="D",AF138*AH$7,IF(AF138&gt;LOOKUP(E$134,HR!A:A,HR!C:C),(AF138-LOOKUP(E$134,HR!A:A,HR!C:C))*AH$7,0))</f>
        <v>0</v>
      </c>
      <c r="AI138" s="95">
        <f t="shared" si="155"/>
        <v>0</v>
      </c>
      <c r="AJ138" s="95">
        <f>IF(E138=" ",0,IF(D138="BR",0,IF(D138="D",0,IF(D138="NT",M138,LOOKUP(D138,Free!A:A,Free!C:C)*1/12))))</f>
        <v>0</v>
      </c>
      <c r="AK138" s="95">
        <f t="shared" si="156"/>
        <v>0</v>
      </c>
      <c r="AL138" s="95">
        <f t="shared" si="157"/>
        <v>0</v>
      </c>
      <c r="AM138" s="95">
        <f>IF(D138="D",AK138*AM$7,IF(AK138&gt;LOOKUP(1,HR!A:A,HR!C:C),(AK138-LOOKUP(1,HR!A:A,HR!C:C))*AH$7,0))</f>
        <v>0</v>
      </c>
      <c r="AN138" s="95">
        <f t="shared" si="158"/>
        <v>0</v>
      </c>
      <c r="AO138" s="99"/>
      <c r="AP138" s="62"/>
      <c r="AQ138" s="95">
        <f t="shared" si="159"/>
        <v>0</v>
      </c>
      <c r="AR138" s="95">
        <f t="shared" si="160"/>
        <v>0</v>
      </c>
      <c r="AS138" s="95">
        <f t="shared" si="161"/>
        <v>0</v>
      </c>
      <c r="AT138" s="95">
        <f t="shared" si="162"/>
        <v>0</v>
      </c>
      <c r="AU138" s="62"/>
    </row>
    <row r="139" spans="1:47" ht="18" customHeight="1" x14ac:dyDescent="0.2">
      <c r="A139" s="44"/>
      <c r="B139" s="151" t="str">
        <f>IF(E139=" "," ",IF(Employee!F$102&gt;E$134," ",IF(Employee!F$104&lt;E$134," ",Employee!D$108)))</f>
        <v xml:space="preserve"> </v>
      </c>
      <c r="C139" s="32" t="str">
        <f>IF(E139=Employee!D$107,LOOKUP(E$134,NiTable!A:A,NiTable!L:L)," ")</f>
        <v xml:space="preserve"> </v>
      </c>
      <c r="D139" s="32" t="str">
        <f>IF(E139=Employee!D$107,LOOKUP(E$134,TaxCode!A:A,TaxCode!X:X)," ")</f>
        <v xml:space="preserve"> </v>
      </c>
      <c r="E139" s="152" t="str">
        <f>IF(Employee!D$106="w"," ",IF(Employee!F$102&gt;E$134," ",IF(Employee!F$104&lt;E$134," ",Employee!D$107)))</f>
        <v xml:space="preserve"> </v>
      </c>
      <c r="F139" s="243" t="str">
        <f>IF(E139=" "," ",IF(Employee!F$102&gt;E$134," ",IF(Employee!F$104&lt;E$134," ",Employee!D$93)))</f>
        <v xml:space="preserve"> </v>
      </c>
      <c r="G139" s="167"/>
      <c r="H139" s="127">
        <f>IF(T$134="Y",'May08'!H114,0)</f>
        <v>0</v>
      </c>
      <c r="I139" s="121">
        <f>IF(T$134="Y",'May08'!I114,0)</f>
        <v>0</v>
      </c>
      <c r="J139" s="121">
        <f>IF(T$134="Y",'May08'!J114,0)</f>
        <v>0</v>
      </c>
      <c r="K139" s="121">
        <f>IF(T$134="Y",'May08'!K114,I139*J139)</f>
        <v>0</v>
      </c>
      <c r="L139" s="121">
        <f>IF(T$134="Y",'May08'!L114,0)</f>
        <v>0</v>
      </c>
      <c r="M139" s="233" t="str">
        <f>IF(E139=" "," ",IF(T$134="Y",'May08'!M114,IF((H139+K139+L139)&gt;0,H139+K139+L139," ")))</f>
        <v xml:space="preserve"> </v>
      </c>
      <c r="N139" s="237" t="str">
        <f>IF(M139=" "," ",IF(M139=0," ",IF(Employee!O$102="M1",AN139,AI139-'May08'!W114)))</f>
        <v xml:space="preserve"> </v>
      </c>
      <c r="O139" s="132" t="str">
        <f>IF(M139=" "," ",IF(M139=0," ",IF(Employee!P$95&gt;E$134,0,IF(C139="A",MNI!E46,IF(C139="B",MNI!F46,IF(C139="C",MNI!G46,IF(C139="J",MNI!H46," ")))))))</f>
        <v xml:space="preserve"> </v>
      </c>
      <c r="P139" s="123"/>
      <c r="Q139" s="238"/>
      <c r="R139" s="238" t="str">
        <f t="shared" si="152"/>
        <v xml:space="preserve"> </v>
      </c>
      <c r="S139" s="123"/>
      <c r="T139" s="124" t="str">
        <f>IF(M139=" "," ",IF(M139=0," ",MNI!I46))</f>
        <v xml:space="preserve"> </v>
      </c>
      <c r="U139" s="49"/>
      <c r="V139" s="60">
        <f>IF(Employee!H$113=E$134,Employee!D$112+SUM(M139)+'May08'!V114,SUM(M139)+'May08'!V114)</f>
        <v>0</v>
      </c>
      <c r="W139" s="60">
        <f>IF(Employee!H$113=E$134,Employee!D$113+SUM(N139)+'May08'!W114,SUM(N139)+'May08'!W114)</f>
        <v>0</v>
      </c>
      <c r="X139" s="60">
        <f>IF(O139=" ",'May08'!X114,O139+'May08'!X114)</f>
        <v>0</v>
      </c>
      <c r="Y139" s="60">
        <f>IF(P139=" ",'May08'!Y114,P139+'May08'!Y114)</f>
        <v>0</v>
      </c>
      <c r="Z139" s="60">
        <f>IF(Q139=" ",'May08'!Z114,Q139+'May08'!Z114)</f>
        <v>0</v>
      </c>
      <c r="AA139" s="60">
        <f>IF(R139=" ",'May08'!AA114,R139+'May08'!AA114)</f>
        <v>0</v>
      </c>
      <c r="AB139" s="61"/>
      <c r="AC139" s="60">
        <f>IF(T139=" ",'May08'!AC114,T139+'May08'!AC114)</f>
        <v>0</v>
      </c>
      <c r="AD139" s="99"/>
      <c r="AE139" s="114">
        <f>IF(E139=" ",0,IF(D139="BR",0,IF(D139="D",0,IF(D139="NT",V139,LOOKUP(D139,Free!A:A,Free!C:C)*E$134/12))))</f>
        <v>0</v>
      </c>
      <c r="AF139" s="95">
        <f t="shared" si="153"/>
        <v>0</v>
      </c>
      <c r="AG139" s="95">
        <f t="shared" si="154"/>
        <v>0</v>
      </c>
      <c r="AH139" s="95">
        <f>IF(D139="D",AF139*AH$7,IF(AF139&gt;LOOKUP(E$134,HR!A:A,HR!C:C),(AF139-LOOKUP(E$134,HR!A:A,HR!C:C))*AH$7,0))</f>
        <v>0</v>
      </c>
      <c r="AI139" s="95">
        <f t="shared" si="155"/>
        <v>0</v>
      </c>
      <c r="AJ139" s="95">
        <f>IF(E139=" ",0,IF(D139="BR",0,IF(D139="D",0,IF(D139="NT",M139,LOOKUP(D139,Free!A:A,Free!C:C)*1/12))))</f>
        <v>0</v>
      </c>
      <c r="AK139" s="95">
        <f t="shared" si="156"/>
        <v>0</v>
      </c>
      <c r="AL139" s="95">
        <f t="shared" si="157"/>
        <v>0</v>
      </c>
      <c r="AM139" s="95">
        <f>IF(D139="D",AK139*AM$7,IF(AK139&gt;LOOKUP(1,HR!A:A,HR!C:C),(AK139-LOOKUP(1,HR!A:A,HR!C:C))*AH$7,0))</f>
        <v>0</v>
      </c>
      <c r="AN139" s="95">
        <f t="shared" si="158"/>
        <v>0</v>
      </c>
      <c r="AO139" s="99"/>
      <c r="AP139" s="62"/>
      <c r="AQ139" s="95">
        <f t="shared" si="159"/>
        <v>0</v>
      </c>
      <c r="AR139" s="95">
        <f t="shared" si="160"/>
        <v>0</v>
      </c>
      <c r="AS139" s="95">
        <f t="shared" si="161"/>
        <v>0</v>
      </c>
      <c r="AT139" s="95">
        <f t="shared" si="162"/>
        <v>0</v>
      </c>
      <c r="AU139" s="62"/>
    </row>
    <row r="140" spans="1:47" ht="18" customHeight="1" x14ac:dyDescent="0.2">
      <c r="A140" s="44"/>
      <c r="B140" s="151" t="str">
        <f>IF(E140=" "," ",IF(Employee!F$128&gt;E$134," ",IF(Employee!F$130&lt;E$134," ",Employee!D$134)))</f>
        <v xml:space="preserve"> </v>
      </c>
      <c r="C140" s="32" t="str">
        <f>IF(E140=Employee!D$133,LOOKUP(E$134,NiTable!A:A,NiTable!O:O)," ")</f>
        <v xml:space="preserve"> </v>
      </c>
      <c r="D140" s="32" t="str">
        <f>IF(E140=Employee!D$133,LOOKUP(E$134,TaxCode!A:A,TaxCode!AD:AD)," ")</f>
        <v xml:space="preserve"> </v>
      </c>
      <c r="E140" s="152" t="str">
        <f>IF(Employee!D$132="w"," ",IF(Employee!F$128&gt;E$134," ",IF(Employee!F$130&lt;E$134," ",Employee!D$133)))</f>
        <v xml:space="preserve"> </v>
      </c>
      <c r="F140" s="243" t="str">
        <f>IF(E140=" "," ",IF(Employee!F$128&gt;E$134," ",IF(Employee!F$130&lt;E$134," ",Employee!D$119)))</f>
        <v xml:space="preserve"> </v>
      </c>
      <c r="G140" s="167"/>
      <c r="H140" s="127">
        <f>IF(T$134="Y",'May08'!H115,0)</f>
        <v>0</v>
      </c>
      <c r="I140" s="121">
        <f>IF(T$134="Y",'May08'!I115,0)</f>
        <v>0</v>
      </c>
      <c r="J140" s="121">
        <f>IF(T$134="Y",'May08'!J115,0)</f>
        <v>0</v>
      </c>
      <c r="K140" s="121">
        <f>IF(T$134="Y",'May08'!K115,I140*J140)</f>
        <v>0</v>
      </c>
      <c r="L140" s="121">
        <f>IF(T$134="Y",'May08'!L115,0)</f>
        <v>0</v>
      </c>
      <c r="M140" s="233" t="str">
        <f>IF(E140=" "," ",IF(T$134="Y",'May08'!M115,IF((H140+K140+L140)&gt;0,H140+K140+L140," ")))</f>
        <v xml:space="preserve"> </v>
      </c>
      <c r="N140" s="237" t="str">
        <f>IF(M140=" "," ",IF(M140=0," ",IF(Employee!O$128="M1",AN140,AI140-'May08'!W115)))</f>
        <v xml:space="preserve"> </v>
      </c>
      <c r="O140" s="132" t="str">
        <f>IF(M140=" "," ",IF(M140=0," ",IF(Employee!P$121&gt;E$134,0,IF(C140="A",MNI!E47,IF(C140="B",MNI!F47,IF(C140="C",MNI!G47,IF(C140="J",MNI!H47," ")))))))</f>
        <v xml:space="preserve"> </v>
      </c>
      <c r="P140" s="123"/>
      <c r="Q140" s="238"/>
      <c r="R140" s="238" t="str">
        <f t="shared" si="152"/>
        <v xml:space="preserve"> </v>
      </c>
      <c r="S140" s="123"/>
      <c r="T140" s="124" t="str">
        <f>IF(M140=" "," ",IF(M140=0," ",MNI!I47))</f>
        <v xml:space="preserve"> </v>
      </c>
      <c r="U140" s="49"/>
      <c r="V140" s="60">
        <f>IF(Employee!H$139=E$134,Employee!D$138+SUM(M140)+'May08'!V115,SUM(M140)+'May08'!V115)</f>
        <v>0</v>
      </c>
      <c r="W140" s="60">
        <f>IF(Employee!H$139=E$134,Employee!D$139+SUM(N140)+'May08'!W115,SUM(N140)+'May08'!W115)</f>
        <v>0</v>
      </c>
      <c r="X140" s="60">
        <f>IF(O140=" ",'May08'!X115,O140+'May08'!X115)</f>
        <v>0</v>
      </c>
      <c r="Y140" s="60">
        <f>IF(P140=" ",'May08'!Y115,P140+'May08'!Y115)</f>
        <v>0</v>
      </c>
      <c r="Z140" s="60">
        <f>IF(Q140=" ",'May08'!Z115,Q140+'May08'!Z115)</f>
        <v>0</v>
      </c>
      <c r="AA140" s="60">
        <f>IF(R140=" ",'May08'!AA115,R140+'May08'!AA115)</f>
        <v>0</v>
      </c>
      <c r="AB140" s="61"/>
      <c r="AC140" s="60">
        <f>IF(T140=" ",'May08'!AC115,T140+'May08'!AC115)</f>
        <v>0</v>
      </c>
      <c r="AD140" s="99"/>
      <c r="AE140" s="114">
        <f>IF(E140=" ",0,IF(D140="BR",0,IF(D140="D",0,IF(D140="NT",V140,LOOKUP(D140,Free!A:A,Free!C:C)*E$134/12))))</f>
        <v>0</v>
      </c>
      <c r="AF140" s="95">
        <f t="shared" si="153"/>
        <v>0</v>
      </c>
      <c r="AG140" s="95">
        <f t="shared" si="154"/>
        <v>0</v>
      </c>
      <c r="AH140" s="95">
        <f>IF(D140="D",AF140*AH$7,IF(AF140&gt;LOOKUP(E$134,HR!A:A,HR!C:C),(AF140-LOOKUP(E$134,HR!A:A,HR!C:C))*AH$7,0))</f>
        <v>0</v>
      </c>
      <c r="AI140" s="95">
        <f t="shared" si="155"/>
        <v>0</v>
      </c>
      <c r="AJ140" s="95">
        <f>IF(E140=" ",0,IF(D140="BR",0,IF(D140="D",0,IF(D140="NT",M140,LOOKUP(D140,Free!A:A,Free!C:C)*1/12))))</f>
        <v>0</v>
      </c>
      <c r="AK140" s="95">
        <f t="shared" si="156"/>
        <v>0</v>
      </c>
      <c r="AL140" s="95">
        <f t="shared" si="157"/>
        <v>0</v>
      </c>
      <c r="AM140" s="95">
        <f>IF(D140="D",AK140*AM$7,IF(AK140&gt;LOOKUP(1,HR!A:A,HR!C:C),(AK140-LOOKUP(1,HR!A:A,HR!C:C))*AH$7,0))</f>
        <v>0</v>
      </c>
      <c r="AN140" s="95">
        <f t="shared" si="158"/>
        <v>0</v>
      </c>
      <c r="AO140" s="99"/>
      <c r="AP140" s="62"/>
      <c r="AQ140" s="95">
        <f t="shared" si="159"/>
        <v>0</v>
      </c>
      <c r="AR140" s="95">
        <f t="shared" si="160"/>
        <v>0</v>
      </c>
      <c r="AS140" s="95">
        <f t="shared" si="161"/>
        <v>0</v>
      </c>
      <c r="AT140" s="95">
        <f t="shared" si="162"/>
        <v>0</v>
      </c>
      <c r="AU140" s="62"/>
    </row>
    <row r="141" spans="1:47" ht="18" customHeight="1" x14ac:dyDescent="0.2">
      <c r="A141" s="44"/>
      <c r="B141" s="151" t="str">
        <f>IF(E141=" "," ",IF(Employee!F$154&gt;E$134," ",IF(Employee!F$156&lt;E$134," ",Employee!D$160)))</f>
        <v xml:space="preserve"> </v>
      </c>
      <c r="C141" s="32" t="str">
        <f>IF(E141=Employee!D$159,LOOKUP(E$134,NiTable!A:A,NiTable!R:R)," ")</f>
        <v xml:space="preserve"> </v>
      </c>
      <c r="D141" s="32" t="str">
        <f>IF(E141=Employee!D$159,LOOKUP(E$134,TaxCode!A:A,TaxCode!AJ:AJ)," ")</f>
        <v xml:space="preserve"> </v>
      </c>
      <c r="E141" s="152" t="str">
        <f>IF(Employee!D$158="w"," ",IF(Employee!F$154&gt;E$134," ",IF(Employee!F$156&lt;E$134," ",Employee!D$159)))</f>
        <v xml:space="preserve"> </v>
      </c>
      <c r="F141" s="243" t="str">
        <f>IF(E141=" "," ",IF(Employee!F$154&gt;E$134," ",IF(Employee!F$156&lt;E$134," ",Employee!D$145)))</f>
        <v xml:space="preserve"> </v>
      </c>
      <c r="G141" s="167"/>
      <c r="H141" s="127">
        <f>IF(T$134="Y",'May08'!H116,0)</f>
        <v>0</v>
      </c>
      <c r="I141" s="121">
        <f>IF(T$134="Y",'May08'!I116,0)</f>
        <v>0</v>
      </c>
      <c r="J141" s="121">
        <f>IF(T$134="Y",'May08'!J116,0)</f>
        <v>0</v>
      </c>
      <c r="K141" s="121">
        <f>IF(T$134="Y",'May08'!K116,I141*J141)</f>
        <v>0</v>
      </c>
      <c r="L141" s="121">
        <f>IF(T$134="Y",'May08'!L116,0)</f>
        <v>0</v>
      </c>
      <c r="M141" s="233" t="str">
        <f>IF(E141=" "," ",IF(T$134="Y",'May08'!M116,IF((H141+K141+L141)&gt;0,H141+K141+L141," ")))</f>
        <v xml:space="preserve"> </v>
      </c>
      <c r="N141" s="237" t="str">
        <f>IF(M141=" "," ",IF(M141=0," ",IF(Employee!O$154="M1",AN141,AI141-'May08'!W116)))</f>
        <v xml:space="preserve"> </v>
      </c>
      <c r="O141" s="132" t="str">
        <f>IF(M141=" "," ",IF(M141=0," ",IF(Employee!P$147&gt;E$134,0,IF(C141="A",MNI!E48,IF(C141="B",MNI!F48,IF(C141="C",MNI!G48,IF(C141="J",MNI!H48," ")))))))</f>
        <v xml:space="preserve"> </v>
      </c>
      <c r="P141" s="123"/>
      <c r="Q141" s="238"/>
      <c r="R141" s="238" t="str">
        <f t="shared" si="152"/>
        <v xml:space="preserve"> </v>
      </c>
      <c r="S141" s="123"/>
      <c r="T141" s="124" t="str">
        <f>IF(M141=" "," ",IF(M141=0," ",MNI!I48))</f>
        <v xml:space="preserve"> </v>
      </c>
      <c r="U141" s="49"/>
      <c r="V141" s="60">
        <f>IF(Employee!H$165=E$134,Employee!D$164+SUM(M141)+'May08'!V116,SUM(M141)+'May08'!V116)</f>
        <v>0</v>
      </c>
      <c r="W141" s="60">
        <f>IF(Employee!H$165=E$134,Employee!D$165+SUM(N141)+'May08'!W116,SUM(N141)+'May08'!W116)</f>
        <v>0</v>
      </c>
      <c r="X141" s="60">
        <f>IF(O141=" ",'May08'!X116,O141+'May08'!X116)</f>
        <v>0</v>
      </c>
      <c r="Y141" s="60">
        <f>IF(P141=" ",'May08'!Y116,P141+'May08'!Y116)</f>
        <v>0</v>
      </c>
      <c r="Z141" s="60">
        <f>IF(Q141=" ",'May08'!Z116,Q141+'May08'!Z116)</f>
        <v>0</v>
      </c>
      <c r="AA141" s="60">
        <f>IF(R141=" ",'May08'!AA116,R141+'May08'!AA116)</f>
        <v>0</v>
      </c>
      <c r="AB141" s="61"/>
      <c r="AC141" s="60">
        <f>IF(T141=" ",'May08'!AC116,T141+'May08'!AC116)</f>
        <v>0</v>
      </c>
      <c r="AD141" s="99"/>
      <c r="AE141" s="114">
        <f>IF(E141=" ",0,IF(D141="BR",0,IF(D141="D",0,IF(D141="NT",V141,LOOKUP(D141,Free!A:A,Free!C:C)*E$134/12))))</f>
        <v>0</v>
      </c>
      <c r="AF141" s="95">
        <f t="shared" si="153"/>
        <v>0</v>
      </c>
      <c r="AG141" s="95">
        <f t="shared" si="154"/>
        <v>0</v>
      </c>
      <c r="AH141" s="95">
        <f>IF(D141="D",AF141*AH$7,IF(AF141&gt;LOOKUP(E$134,HR!A:A,HR!C:C),(AF141-LOOKUP(E$134,HR!A:A,HR!C:C))*AH$7,0))</f>
        <v>0</v>
      </c>
      <c r="AI141" s="95">
        <f t="shared" si="155"/>
        <v>0</v>
      </c>
      <c r="AJ141" s="95">
        <f>IF(E141=" ",0,IF(D141="BR",0,IF(D141="D",0,IF(D141="NT",M141,LOOKUP(D141,Free!A:A,Free!C:C)*1/12))))</f>
        <v>0</v>
      </c>
      <c r="AK141" s="95">
        <f t="shared" si="156"/>
        <v>0</v>
      </c>
      <c r="AL141" s="95">
        <f t="shared" si="157"/>
        <v>0</v>
      </c>
      <c r="AM141" s="95">
        <f>IF(D141="D",AK141*AM$7,IF(AK141&gt;LOOKUP(1,HR!A:A,HR!C:C),(AK141-LOOKUP(1,HR!A:A,HR!C:C))*AH$7,0))</f>
        <v>0</v>
      </c>
      <c r="AN141" s="95">
        <f t="shared" si="158"/>
        <v>0</v>
      </c>
      <c r="AO141" s="99"/>
      <c r="AP141" s="62"/>
      <c r="AQ141" s="95">
        <f t="shared" si="159"/>
        <v>0</v>
      </c>
      <c r="AR141" s="95">
        <f t="shared" si="160"/>
        <v>0</v>
      </c>
      <c r="AS141" s="95">
        <f t="shared" si="161"/>
        <v>0</v>
      </c>
      <c r="AT141" s="95">
        <f t="shared" si="162"/>
        <v>0</v>
      </c>
      <c r="AU141" s="62"/>
    </row>
    <row r="142" spans="1:47" ht="18" customHeight="1" x14ac:dyDescent="0.2">
      <c r="A142" s="44"/>
      <c r="B142" s="151" t="str">
        <f>IF(E142=" "," ",IF(Employee!F$180&gt;E$134," ",IF(Employee!F$182&lt;E$134," ",Employee!D$186)))</f>
        <v xml:space="preserve"> </v>
      </c>
      <c r="C142" s="32" t="str">
        <f>IF(E142=Employee!D$185,LOOKUP(E$134,NiTable!A:A,NiTable!U:U)," ")</f>
        <v xml:space="preserve"> </v>
      </c>
      <c r="D142" s="32" t="str">
        <f>IF(E142=Employee!D$185,LOOKUP(E$134,TaxCode!A:A,TaxCode!AP:AP)," ")</f>
        <v xml:space="preserve"> </v>
      </c>
      <c r="E142" s="152" t="str">
        <f>IF(Employee!D$184="w"," ",IF(Employee!F$180&gt;E$134," ",IF(Employee!F$182&lt;E$134," ",Employee!D$185)))</f>
        <v xml:space="preserve"> </v>
      </c>
      <c r="F142" s="243" t="str">
        <f>IF(E142=" "," ",IF(Employee!F$180&gt;E$134," ",IF(Employee!F$182&lt;E$134," ",Employee!D$171)))</f>
        <v xml:space="preserve"> </v>
      </c>
      <c r="G142" s="167"/>
      <c r="H142" s="127">
        <f>IF(T$134="Y",'May08'!H117,0)</f>
        <v>0</v>
      </c>
      <c r="I142" s="121">
        <f>IF(T$134="Y",'May08'!I117,0)</f>
        <v>0</v>
      </c>
      <c r="J142" s="121">
        <f>IF(T$134="Y",'May08'!J117,0)</f>
        <v>0</v>
      </c>
      <c r="K142" s="121">
        <f>IF(T$134="Y",'May08'!K117,I142*J142)</f>
        <v>0</v>
      </c>
      <c r="L142" s="121">
        <f>IF(T$134="Y",'May08'!L117,0)</f>
        <v>0</v>
      </c>
      <c r="M142" s="233" t="str">
        <f>IF(E142=" "," ",IF(T$134="Y",'May08'!M117,IF((H142+K142+L142)&gt;0,H142+K142+L142," ")))</f>
        <v xml:space="preserve"> </v>
      </c>
      <c r="N142" s="237" t="str">
        <f>IF(M142=" "," ",IF(M142=0," ",IF(Employee!O$180="M1",AN142,AI142-'May08'!W117)))</f>
        <v xml:space="preserve"> </v>
      </c>
      <c r="O142" s="132" t="str">
        <f>IF(M142=" "," ",IF(M142=0," ",IF(Employee!P$173&gt;E$134,0,IF(C142="A",MNI!E49,IF(C142="B",MNI!F49,IF(C142="C",MNI!G49,IF(C142="J",MNI!H49," ")))))))</f>
        <v xml:space="preserve"> </v>
      </c>
      <c r="P142" s="123"/>
      <c r="Q142" s="238"/>
      <c r="R142" s="238" t="str">
        <f t="shared" si="152"/>
        <v xml:space="preserve"> </v>
      </c>
      <c r="S142" s="123"/>
      <c r="T142" s="124" t="str">
        <f>IF(M142=" "," ",IF(M142=0," ",MNI!I49))</f>
        <v xml:space="preserve"> </v>
      </c>
      <c r="U142" s="49"/>
      <c r="V142" s="60">
        <f>IF(Employee!H$191=E$134,Employee!D$190+SUM(M142)+'May08'!V117,SUM(M142)+'May08'!V117)</f>
        <v>0</v>
      </c>
      <c r="W142" s="60">
        <f>IF(Employee!H$191=E$134,Employee!D$191+SUM(N142)+'May08'!W117,SUM(N142)+'May08'!W117)</f>
        <v>0</v>
      </c>
      <c r="X142" s="60">
        <f>IF(O142=" ",'May08'!X117,O142+'May08'!X117)</f>
        <v>0</v>
      </c>
      <c r="Y142" s="60">
        <f>IF(P142=" ",'May08'!Y117,P142+'May08'!Y117)</f>
        <v>0</v>
      </c>
      <c r="Z142" s="60">
        <f>IF(Q142=" ",'May08'!Z117,Q142+'May08'!Z117)</f>
        <v>0</v>
      </c>
      <c r="AA142" s="60">
        <f>IF(R142=" ",'May08'!AA117,R142+'May08'!AA117)</f>
        <v>0</v>
      </c>
      <c r="AB142" s="61"/>
      <c r="AC142" s="60">
        <f>IF(T142=" ",'May08'!AC117,T142+'May08'!AC117)</f>
        <v>0</v>
      </c>
      <c r="AD142" s="99"/>
      <c r="AE142" s="114">
        <f>IF(E142=" ",0,IF(D142="BR",0,IF(D142="D",0,IF(D142="NT",V142,LOOKUP(D142,Free!A:A,Free!C:C)*E$134/12))))</f>
        <v>0</v>
      </c>
      <c r="AF142" s="95">
        <f t="shared" si="153"/>
        <v>0</v>
      </c>
      <c r="AG142" s="95">
        <f t="shared" si="154"/>
        <v>0</v>
      </c>
      <c r="AH142" s="95">
        <f>IF(D142="D",AF142*AH$7,IF(AF142&gt;LOOKUP(E$134,HR!A:A,HR!C:C),(AF142-LOOKUP(E$134,HR!A:A,HR!C:C))*AH$7,0))</f>
        <v>0</v>
      </c>
      <c r="AI142" s="95">
        <f t="shared" si="155"/>
        <v>0</v>
      </c>
      <c r="AJ142" s="95">
        <f>IF(E142=" ",0,IF(D142="BR",0,IF(D142="D",0,IF(D142="NT",M142,LOOKUP(D142,Free!A:A,Free!C:C)*1/12))))</f>
        <v>0</v>
      </c>
      <c r="AK142" s="95">
        <f t="shared" si="156"/>
        <v>0</v>
      </c>
      <c r="AL142" s="95">
        <f t="shared" si="157"/>
        <v>0</v>
      </c>
      <c r="AM142" s="95">
        <f>IF(D142="D",AK142*AM$7,IF(AK142&gt;LOOKUP(1,HR!A:A,HR!C:C),(AK142-LOOKUP(1,HR!A:A,HR!C:C))*AH$7,0))</f>
        <v>0</v>
      </c>
      <c r="AN142" s="95">
        <f t="shared" si="158"/>
        <v>0</v>
      </c>
      <c r="AO142" s="99"/>
      <c r="AP142" s="62"/>
      <c r="AQ142" s="95">
        <f t="shared" si="159"/>
        <v>0</v>
      </c>
      <c r="AR142" s="95">
        <f t="shared" si="160"/>
        <v>0</v>
      </c>
      <c r="AS142" s="95">
        <f t="shared" si="161"/>
        <v>0</v>
      </c>
      <c r="AT142" s="95">
        <f t="shared" si="162"/>
        <v>0</v>
      </c>
      <c r="AU142" s="62"/>
    </row>
    <row r="143" spans="1:47" ht="18" customHeight="1" x14ac:dyDescent="0.2">
      <c r="A143" s="44"/>
      <c r="B143" s="151" t="str">
        <f>IF(E143=" "," ",IF(Employee!F$206&gt;E$134," ",IF(Employee!F$208&lt;E$134," ",Employee!D$212)))</f>
        <v xml:space="preserve"> </v>
      </c>
      <c r="C143" s="32" t="str">
        <f>IF(E143=Employee!D$211,LOOKUP(E$134,NiTable!A:A,NiTable!X:X)," ")</f>
        <v xml:space="preserve"> </v>
      </c>
      <c r="D143" s="32" t="str">
        <f>IF(E143=Employee!D$211,LOOKUP(E$134,TaxCode!A:A,TaxCode!AV:AV)," ")</f>
        <v xml:space="preserve"> </v>
      </c>
      <c r="E143" s="152" t="str">
        <f>IF(Employee!D$210="w"," ",IF(Employee!F$206&gt;E$134," ",IF(Employee!F$208&lt;E$134," ",Employee!D$211)))</f>
        <v xml:space="preserve"> </v>
      </c>
      <c r="F143" s="243" t="str">
        <f>IF(E143=" "," ",IF(Employee!F$206&gt;E$134," ",IF(Employee!F$208&lt;E$134," ",Employee!D$197)))</f>
        <v xml:space="preserve"> </v>
      </c>
      <c r="G143" s="167"/>
      <c r="H143" s="127">
        <f>IF(T$134="Y",'May08'!H118,0)</f>
        <v>0</v>
      </c>
      <c r="I143" s="121">
        <f>IF(T$134="Y",'May08'!I118,0)</f>
        <v>0</v>
      </c>
      <c r="J143" s="121">
        <f>IF(T$134="Y",'May08'!J118,0)</f>
        <v>0</v>
      </c>
      <c r="K143" s="121">
        <f>IF(T$134="Y",'May08'!K118,I143*J143)</f>
        <v>0</v>
      </c>
      <c r="L143" s="121">
        <f>IF(T$134="Y",'May08'!L118,0)</f>
        <v>0</v>
      </c>
      <c r="M143" s="233" t="str">
        <f>IF(E143=" "," ",IF(T$134="Y",'May08'!M118,IF((H143+K143+L143)&gt;0,H143+K143+L143," ")))</f>
        <v xml:space="preserve"> </v>
      </c>
      <c r="N143" s="237" t="str">
        <f>IF(M143=" "," ",IF(M143=0," ",IF(Employee!O$206="M1",AN143,AI143-'May08'!W118)))</f>
        <v xml:space="preserve"> </v>
      </c>
      <c r="O143" s="132" t="str">
        <f>IF(M143=" "," ",IF(M143=0," ",IF(Employee!P$199&gt;E$134,0,IF(C143="A",MNI!E50,IF(C143="B",MNI!F50,IF(C143="C",MNI!G50,IF(C143="J",MNI!H50," ")))))))</f>
        <v xml:space="preserve"> </v>
      </c>
      <c r="P143" s="123"/>
      <c r="Q143" s="238"/>
      <c r="R143" s="238" t="str">
        <f t="shared" si="152"/>
        <v xml:space="preserve"> </v>
      </c>
      <c r="S143" s="123"/>
      <c r="T143" s="124" t="str">
        <f>IF(M143=" "," ",IF(M143=0," ",MNI!I50))</f>
        <v xml:space="preserve"> </v>
      </c>
      <c r="U143" s="49"/>
      <c r="V143" s="60">
        <f>IF(Employee!H$217=E$134,Employee!D$216+SUM(M143)+'May08'!V118,SUM(M143)+'May08'!V118)</f>
        <v>0</v>
      </c>
      <c r="W143" s="60">
        <f>IF(Employee!H$217=E$134,Employee!D$217+SUM(N143)+'May08'!W118,SUM(N143)+'May08'!W118)</f>
        <v>0</v>
      </c>
      <c r="X143" s="60">
        <f>IF(O143=" ",'May08'!X118,O143+'May08'!X118)</f>
        <v>0</v>
      </c>
      <c r="Y143" s="60">
        <f>IF(P143=" ",'May08'!Y118,P143+'May08'!Y118)</f>
        <v>0</v>
      </c>
      <c r="Z143" s="60">
        <f>IF(Q143=" ",'May08'!Z118,Q143+'May08'!Z118)</f>
        <v>0</v>
      </c>
      <c r="AA143" s="60">
        <f>IF(R143=" ",'May08'!AA118,R143+'May08'!AA118)</f>
        <v>0</v>
      </c>
      <c r="AB143" s="61"/>
      <c r="AC143" s="60">
        <f>IF(T143=" ",'May08'!AC118,T143+'May08'!AC118)</f>
        <v>0</v>
      </c>
      <c r="AD143" s="99"/>
      <c r="AE143" s="114">
        <f>IF(E143=" ",0,IF(D143="BR",0,IF(D143="D",0,IF(D143="NT",V143,LOOKUP(D143,Free!A:A,Free!C:C)*E$134/12))))</f>
        <v>0</v>
      </c>
      <c r="AF143" s="95">
        <f t="shared" si="153"/>
        <v>0</v>
      </c>
      <c r="AG143" s="95">
        <f t="shared" si="154"/>
        <v>0</v>
      </c>
      <c r="AH143" s="95">
        <f>IF(D143="D",AF143*AH$7,IF(AF143&gt;LOOKUP(E$134,HR!A:A,HR!C:C),(AF143-LOOKUP(E$134,HR!A:A,HR!C:C))*AH$7,0))</f>
        <v>0</v>
      </c>
      <c r="AI143" s="95">
        <f t="shared" si="155"/>
        <v>0</v>
      </c>
      <c r="AJ143" s="95">
        <f>IF(E143=" ",0,IF(D143="BR",0,IF(D143="D",0,IF(D143="NT",M143,LOOKUP(D143,Free!A:A,Free!C:C)*1/12))))</f>
        <v>0</v>
      </c>
      <c r="AK143" s="95">
        <f t="shared" si="156"/>
        <v>0</v>
      </c>
      <c r="AL143" s="95">
        <f t="shared" si="157"/>
        <v>0</v>
      </c>
      <c r="AM143" s="95">
        <f>IF(D143="D",AK143*AM$7,IF(AK143&gt;LOOKUP(1,HR!A:A,HR!C:C),(AK143-LOOKUP(1,HR!A:A,HR!C:C))*AH$7,0))</f>
        <v>0</v>
      </c>
      <c r="AN143" s="95">
        <f t="shared" si="158"/>
        <v>0</v>
      </c>
      <c r="AO143" s="99"/>
      <c r="AP143" s="62"/>
      <c r="AQ143" s="95">
        <f t="shared" si="159"/>
        <v>0</v>
      </c>
      <c r="AR143" s="95">
        <f t="shared" si="160"/>
        <v>0</v>
      </c>
      <c r="AS143" s="95">
        <f t="shared" si="161"/>
        <v>0</v>
      </c>
      <c r="AT143" s="95">
        <f t="shared" si="162"/>
        <v>0</v>
      </c>
      <c r="AU143" s="62"/>
    </row>
    <row r="144" spans="1:47" ht="18" customHeight="1" x14ac:dyDescent="0.2">
      <c r="A144" s="44"/>
      <c r="B144" s="151" t="str">
        <f>IF(E144=" "," ",IF(Employee!F$232&gt;E$134," ",IF(Employee!F$234&lt;E$134," ",Employee!D$238)))</f>
        <v xml:space="preserve"> </v>
      </c>
      <c r="C144" s="32" t="str">
        <f>IF(E144=Employee!D$237,LOOKUP(E$134,NiTable!A:A,NiTable!AA:AA)," ")</f>
        <v xml:space="preserve"> </v>
      </c>
      <c r="D144" s="32" t="str">
        <f>IF(E144=Employee!D$237,LOOKUP(E$134,TaxCode!A:A,TaxCode!BB:BB)," ")</f>
        <v xml:space="preserve"> </v>
      </c>
      <c r="E144" s="152" t="str">
        <f>IF(Employee!D$236="w"," ",IF(Employee!F$232&gt;E$134," ",IF(Employee!F$234&lt;E$134," ",Employee!D$237)))</f>
        <v xml:space="preserve"> </v>
      </c>
      <c r="F144" s="243" t="str">
        <f>IF(E144=" "," ",IF(Employee!F$232&gt;E$134," ",IF(Employee!F$234&lt;E$134," ",Employee!D$223)))</f>
        <v xml:space="preserve"> </v>
      </c>
      <c r="G144" s="167"/>
      <c r="H144" s="127">
        <f>IF(T$134="Y",'May08'!H119,0)</f>
        <v>0</v>
      </c>
      <c r="I144" s="121">
        <f>IF(T$134="Y",'May08'!I119,0)</f>
        <v>0</v>
      </c>
      <c r="J144" s="121">
        <f>IF(T$134="Y",'May08'!J119,0)</f>
        <v>0</v>
      </c>
      <c r="K144" s="121">
        <f>IF(T$134="Y",'May08'!K119,I144*J144)</f>
        <v>0</v>
      </c>
      <c r="L144" s="121">
        <f>IF(T$134="Y",'May08'!L119,0)</f>
        <v>0</v>
      </c>
      <c r="M144" s="233" t="str">
        <f>IF(E144=" "," ",IF(T$134="Y",'May08'!M119,IF((H144+K144+L144)&gt;0,H144+K144+L144," ")))</f>
        <v xml:space="preserve"> </v>
      </c>
      <c r="N144" s="237" t="str">
        <f>IF(M144=" "," ",IF(M144=0," ",IF(Employee!O$232="M1",AN144,AI144-'May08'!W119)))</f>
        <v xml:space="preserve"> </v>
      </c>
      <c r="O144" s="132" t="str">
        <f>IF(M144=" "," ",IF(M144=0," ",IF(Employee!P$225&gt;E$134,0,IF(C144="A",MNI!E51,IF(C144="B",MNI!F51,IF(C144="C",MNI!G51,IF(C144="J",MNI!H51," ")))))))</f>
        <v xml:space="preserve"> </v>
      </c>
      <c r="P144" s="123"/>
      <c r="Q144" s="238"/>
      <c r="R144" s="238" t="str">
        <f t="shared" si="152"/>
        <v xml:space="preserve"> </v>
      </c>
      <c r="S144" s="123"/>
      <c r="T144" s="124" t="str">
        <f>IF(M144=" "," ",IF(M144=0," ",MNI!I51))</f>
        <v xml:space="preserve"> </v>
      </c>
      <c r="U144" s="49"/>
      <c r="V144" s="60">
        <f>IF(Employee!H$243=E$134,Employee!D$242+SUM(M144)+'May08'!V119,SUM(M144)+'May08'!V119)</f>
        <v>0</v>
      </c>
      <c r="W144" s="60">
        <f>IF(Employee!H$243=E$134,Employee!D$243+SUM(N144)+'May08'!W119,SUM(N144)+'May08'!W119)</f>
        <v>0</v>
      </c>
      <c r="X144" s="60">
        <f>IF(O144=" ",'May08'!X119,O144+'May08'!X119)</f>
        <v>0</v>
      </c>
      <c r="Y144" s="60">
        <f>IF(P144=" ",'May08'!Y119,P144+'May08'!Y119)</f>
        <v>0</v>
      </c>
      <c r="Z144" s="60">
        <f>IF(Q144=" ",'May08'!Z119,Q144+'May08'!Z119)</f>
        <v>0</v>
      </c>
      <c r="AA144" s="60">
        <f>IF(R144=" ",'May08'!AA119,R144+'May08'!AA119)</f>
        <v>0</v>
      </c>
      <c r="AB144" s="61"/>
      <c r="AC144" s="60">
        <f>IF(T144=" ",'May08'!AC119,T144+'May08'!AC119)</f>
        <v>0</v>
      </c>
      <c r="AD144" s="99"/>
      <c r="AE144" s="114">
        <f>IF(E144=" ",0,IF(D144="BR",0,IF(D144="D",0,IF(D144="NT",V144,LOOKUP(D144,Free!A:A,Free!C:C)*E$134/12))))</f>
        <v>0</v>
      </c>
      <c r="AF144" s="95">
        <f t="shared" si="153"/>
        <v>0</v>
      </c>
      <c r="AG144" s="95">
        <f t="shared" si="154"/>
        <v>0</v>
      </c>
      <c r="AH144" s="95">
        <f>IF(D144="D",AF144*AH$7,IF(AF144&gt;LOOKUP(E$134,HR!A:A,HR!C:C),(AF144-LOOKUP(E$134,HR!A:A,HR!C:C))*AH$7,0))</f>
        <v>0</v>
      </c>
      <c r="AI144" s="95">
        <f t="shared" si="155"/>
        <v>0</v>
      </c>
      <c r="AJ144" s="95">
        <f>IF(E144=" ",0,IF(D144="BR",0,IF(D144="D",0,IF(D144="NT",M144,LOOKUP(D144,Free!A:A,Free!C:C)*1/12))))</f>
        <v>0</v>
      </c>
      <c r="AK144" s="95">
        <f t="shared" si="156"/>
        <v>0</v>
      </c>
      <c r="AL144" s="95">
        <f t="shared" si="157"/>
        <v>0</v>
      </c>
      <c r="AM144" s="95">
        <f>IF(D144="D",AK144*AM$7,IF(AK144&gt;LOOKUP(1,HR!A:A,HR!C:C),(AK144-LOOKUP(1,HR!A:A,HR!C:C))*AH$7,0))</f>
        <v>0</v>
      </c>
      <c r="AN144" s="95">
        <f t="shared" si="158"/>
        <v>0</v>
      </c>
      <c r="AO144" s="99"/>
      <c r="AP144" s="62"/>
      <c r="AQ144" s="95">
        <f t="shared" si="159"/>
        <v>0</v>
      </c>
      <c r="AR144" s="95">
        <f t="shared" si="160"/>
        <v>0</v>
      </c>
      <c r="AS144" s="95">
        <f t="shared" si="161"/>
        <v>0</v>
      </c>
      <c r="AT144" s="95">
        <f t="shared" si="162"/>
        <v>0</v>
      </c>
      <c r="AU144" s="62"/>
    </row>
    <row r="145" spans="1:47" ht="18" customHeight="1" x14ac:dyDescent="0.2">
      <c r="A145" s="44"/>
      <c r="B145" s="151" t="str">
        <f>IF(E145=" "," ",IF(Employee!F$258&gt;E$134," ",IF(Employee!F$260&lt;E$134," ",Employee!D$264)))</f>
        <v xml:space="preserve"> </v>
      </c>
      <c r="C145" s="32" t="str">
        <f>IF(E145=Employee!D$263,LOOKUP(E$134,NiTable!A:A,NiTable!AD:AD)," ")</f>
        <v xml:space="preserve"> </v>
      </c>
      <c r="D145" s="32" t="str">
        <f>IF(E145=Employee!D$263,LOOKUP(E$134,TaxCode!A:A,TaxCode!BH:BH)," ")</f>
        <v xml:space="preserve"> </v>
      </c>
      <c r="E145" s="152" t="str">
        <f>IF(Employee!D$262="w"," ",IF(Employee!F$258&gt;E$134," ",IF(Employee!F$260&lt;E$134," ",Employee!D$263)))</f>
        <v xml:space="preserve"> </v>
      </c>
      <c r="F145" s="243" t="str">
        <f>IF(E145=" "," ",IF(Employee!F$258&gt;E$134," ",IF(Employee!F$260&lt;E$134," ",Employee!D$249)))</f>
        <v xml:space="preserve"> </v>
      </c>
      <c r="G145" s="168"/>
      <c r="H145" s="127">
        <f>IF(T$134="Y",'May08'!H120,0)</f>
        <v>0</v>
      </c>
      <c r="I145" s="121">
        <f>IF(T$134="Y",'May08'!I120,0)</f>
        <v>0</v>
      </c>
      <c r="J145" s="121">
        <f>IF(T$134="Y",'May08'!J120,0)</f>
        <v>0</v>
      </c>
      <c r="K145" s="121">
        <f>IF(T$134="Y",'May08'!K120,I145*J145)</f>
        <v>0</v>
      </c>
      <c r="L145" s="121">
        <f>IF(T$134="Y",'May08'!L120,0)</f>
        <v>0</v>
      </c>
      <c r="M145" s="233" t="str">
        <f>IF(E145=" "," ",IF(T$134="Y",'May08'!M120,IF((H145+K145+L145)&gt;0,H145+K145+L145," ")))</f>
        <v xml:space="preserve"> </v>
      </c>
      <c r="N145" s="237" t="str">
        <f>IF(M145=" "," ",IF(M145=0," ",IF(Employee!O$258="M1",AN145,AI145-'May08'!W120)))</f>
        <v xml:space="preserve"> </v>
      </c>
      <c r="O145" s="132" t="str">
        <f>IF(M145=" "," ",IF(M145=0," ",IF(Employee!P$251&gt;E$134,0,IF(C145="A",MNI!E52,IF(C145="B",MNI!F52,IF(C145="C",MNI!G52,IF(C145="J",MNI!H52," ")))))))</f>
        <v xml:space="preserve"> </v>
      </c>
      <c r="P145" s="123"/>
      <c r="Q145" s="238"/>
      <c r="R145" s="238" t="str">
        <f>IF(M145=" "," ",IF(M145=0," ",M145-SUM(N145:Q145)))</f>
        <v xml:space="preserve"> </v>
      </c>
      <c r="S145" s="123"/>
      <c r="T145" s="124" t="str">
        <f>IF(M145=" "," ",IF(M145=0," ",MNI!I52))</f>
        <v xml:space="preserve"> </v>
      </c>
      <c r="U145" s="49"/>
      <c r="V145" s="60">
        <f>IF(Employee!H$269=E$134,Employee!D$268+SUM(M145)+'May08'!V120,SUM(M145)+'May08'!V120)</f>
        <v>0</v>
      </c>
      <c r="W145" s="60">
        <f>IF(Employee!H$269=E$134,Employee!D$269+SUM(N145)+'May08'!W120,SUM(N145)+'May08'!W120)</f>
        <v>0</v>
      </c>
      <c r="X145" s="60">
        <f>IF(O145=" ",'May08'!X120,O145+'May08'!X120)</f>
        <v>0</v>
      </c>
      <c r="Y145" s="60">
        <f>IF(P145=" ",'May08'!Y120,P145+'May08'!Y120)</f>
        <v>0</v>
      </c>
      <c r="Z145" s="60">
        <f>IF(Q145=" ",'May08'!Z120,Q145+'May08'!Z120)</f>
        <v>0</v>
      </c>
      <c r="AA145" s="60">
        <f>IF(R145=" ",'May08'!AA120,R145+'May08'!AA120)</f>
        <v>0</v>
      </c>
      <c r="AB145" s="61"/>
      <c r="AC145" s="60">
        <f>IF(T145=" ",'May08'!AC120,T145+'May08'!AC120)</f>
        <v>0</v>
      </c>
      <c r="AD145" s="99"/>
      <c r="AE145" s="114">
        <f>IF(E145=" ",0,IF(D145="BR",0,IF(D145="D",0,IF(D145="NT",V145,LOOKUP(D145,Free!A:A,Free!C:C)*E$134/12))))</f>
        <v>0</v>
      </c>
      <c r="AF145" s="95">
        <f t="shared" si="153"/>
        <v>0</v>
      </c>
      <c r="AG145" s="95">
        <f t="shared" si="154"/>
        <v>0</v>
      </c>
      <c r="AH145" s="95">
        <f>IF(D145="D",AF145*AH$7,IF(AF145&gt;LOOKUP(E$134,HR!A:A,HR!C:C),(AF145-LOOKUP(E$134,HR!A:A,HR!C:C))*AH$7,0))</f>
        <v>0</v>
      </c>
      <c r="AI145" s="95">
        <f t="shared" si="155"/>
        <v>0</v>
      </c>
      <c r="AJ145" s="95">
        <f>IF(E145=" ",0,IF(D145="BR",0,IF(D145="D",0,IF(D145="NT",M145,LOOKUP(D145,Free!A:A,Free!C:C)*1/12))))</f>
        <v>0</v>
      </c>
      <c r="AK145" s="95">
        <f t="shared" si="156"/>
        <v>0</v>
      </c>
      <c r="AL145" s="95">
        <f t="shared" si="157"/>
        <v>0</v>
      </c>
      <c r="AM145" s="95">
        <f>IF(D145="D",AK145*AM$7,IF(AK145&gt;LOOKUP(1,HR!A:A,HR!C:C),(AK145-LOOKUP(1,HR!A:A,HR!C:C))*AH$7,0))</f>
        <v>0</v>
      </c>
      <c r="AN145" s="95">
        <f t="shared" si="158"/>
        <v>0</v>
      </c>
      <c r="AO145" s="99"/>
      <c r="AP145" s="62"/>
      <c r="AQ145" s="95">
        <f>IF(G145="SSP",H145,0)</f>
        <v>0</v>
      </c>
      <c r="AR145" s="95">
        <f>IF(G145="SMP",H145,0)</f>
        <v>0</v>
      </c>
      <c r="AS145" s="95">
        <f>IF(G145="SPP",H145,0)</f>
        <v>0</v>
      </c>
      <c r="AT145" s="95">
        <f>IF(G145="SAP",H145,0)</f>
        <v>0</v>
      </c>
      <c r="AU145" s="62"/>
    </row>
    <row r="146" spans="1:47" ht="18" customHeight="1" x14ac:dyDescent="0.2">
      <c r="A146" s="44"/>
      <c r="B146" s="151" t="str">
        <f>IF(E146=" "," ",IF(Employee!F$284&gt;E$134," ",IF(Employee!F$286&lt;E$134," ",Employee!D$290)))</f>
        <v xml:space="preserve"> </v>
      </c>
      <c r="C146" s="32" t="str">
        <f>IF(E146=Employee!D$289,LOOKUP(E$134,NiTable!A:A,NiTable!AG:AG)," ")</f>
        <v xml:space="preserve"> </v>
      </c>
      <c r="D146" s="32" t="str">
        <f>IF(E146=Employee!D$289,LOOKUP(E$134,TaxCode!A:A,TaxCode!BN:BN)," ")</f>
        <v xml:space="preserve"> </v>
      </c>
      <c r="E146" s="152" t="str">
        <f>IF(Employee!D$288="w"," ",IF(Employee!F$284&gt;E$134," ",IF(Employee!F$286&lt;E$134," ",Employee!D$289)))</f>
        <v xml:space="preserve"> </v>
      </c>
      <c r="F146" s="243" t="str">
        <f>IF(E146=" "," ",IF(Employee!F$284&gt;E$134," ",IF(Employee!F$286&lt;E$134," ",Employee!D$275)))</f>
        <v xml:space="preserve"> </v>
      </c>
      <c r="G146" s="167"/>
      <c r="H146" s="127">
        <f>IF(T$134="Y",'May08'!H121,0)</f>
        <v>0</v>
      </c>
      <c r="I146" s="121">
        <f>IF(T$134="Y",'May08'!I121,0)</f>
        <v>0</v>
      </c>
      <c r="J146" s="121">
        <f>IF(T$134="Y",'May08'!J121,0)</f>
        <v>0</v>
      </c>
      <c r="K146" s="121">
        <f>IF(T$134="Y",'May08'!K121,I146*J146)</f>
        <v>0</v>
      </c>
      <c r="L146" s="121">
        <f>IF(T$134="Y",'May08'!L121,0)</f>
        <v>0</v>
      </c>
      <c r="M146" s="233" t="str">
        <f>IF(E146=" "," ",IF(T$134="Y",'May08'!M121,IF((H146+K146+L146)&gt;0,H146+K146+L146," ")))</f>
        <v xml:space="preserve"> </v>
      </c>
      <c r="N146" s="237" t="str">
        <f>IF(M146=" "," ",IF(M146=0," ",IF(Employee!O$284="M1",AN146,AI146-'May08'!W121)))</f>
        <v xml:space="preserve"> </v>
      </c>
      <c r="O146" s="132" t="str">
        <f>IF(M146=" "," ",IF(M146=0," ",IF(Employee!P$277&gt;E$134,0,IF(C146="A",MNI!E53,IF(C146="B",MNI!F53,IF(C146="C",MNI!G53,IF(C146="J",MNI!H53," ")))))))</f>
        <v xml:space="preserve"> </v>
      </c>
      <c r="P146" s="123"/>
      <c r="Q146" s="238"/>
      <c r="R146" s="238" t="str">
        <f t="shared" ref="R146:R155" si="163">IF(M146=" "," ",IF(M146=0," ",M146-SUM(N146:Q146)))</f>
        <v xml:space="preserve"> </v>
      </c>
      <c r="S146" s="123"/>
      <c r="T146" s="124" t="str">
        <f>IF(M146=" "," ",IF(M146=0," ",MNI!I53))</f>
        <v xml:space="preserve"> </v>
      </c>
      <c r="U146" s="49"/>
      <c r="V146" s="60">
        <f>IF(Employee!H$295=E$134,Employee!D$294+SUM(M146)+'May08'!V121,SUM(M146)+'May08'!V121)</f>
        <v>0</v>
      </c>
      <c r="W146" s="60">
        <f>IF(Employee!H$295=E$134,Employee!D$295+SUM(N146)+'May08'!W121,SUM(N146)+'May08'!W121)</f>
        <v>0</v>
      </c>
      <c r="X146" s="60">
        <f>IF(O146=" ",'May08'!X121,O146+'May08'!X121)</f>
        <v>0</v>
      </c>
      <c r="Y146" s="60">
        <f>IF(P146=" ",'May08'!Y121,P146+'May08'!Y121)</f>
        <v>0</v>
      </c>
      <c r="Z146" s="60">
        <f>IF(Q146=" ",'May08'!Z121,Q146+'May08'!Z121)</f>
        <v>0</v>
      </c>
      <c r="AA146" s="60">
        <f>IF(R146=" ",'May08'!AA121,R146+'May08'!AA121)</f>
        <v>0</v>
      </c>
      <c r="AB146" s="61"/>
      <c r="AC146" s="60">
        <f>IF(T146=" ",'May08'!AC121,T146+'May08'!AC121)</f>
        <v>0</v>
      </c>
      <c r="AD146" s="99"/>
      <c r="AE146" s="114">
        <f>IF(E146=" ",0,IF(D146="BR",0,IF(D146="D",0,IF(D146="NT",V146,LOOKUP(D146,Free!A:A,Free!C:C)*E$134/12))))</f>
        <v>0</v>
      </c>
      <c r="AF146" s="95">
        <f t="shared" si="153"/>
        <v>0</v>
      </c>
      <c r="AG146" s="95">
        <f t="shared" si="154"/>
        <v>0</v>
      </c>
      <c r="AH146" s="95">
        <f>IF(D146="D",AF146*AH$7,IF(AF146&gt;LOOKUP(E$134,HR!A:A,HR!C:C),(AF146-LOOKUP(E$134,HR!A:A,HR!C:C))*AH$7,0))</f>
        <v>0</v>
      </c>
      <c r="AI146" s="95">
        <f t="shared" si="155"/>
        <v>0</v>
      </c>
      <c r="AJ146" s="95">
        <f>IF(E146=" ",0,IF(D146="BR",0,IF(D146="D",0,IF(D146="NT",M146,LOOKUP(D146,Free!A:A,Free!C:C)*1/12))))</f>
        <v>0</v>
      </c>
      <c r="AK146" s="95">
        <f t="shared" si="156"/>
        <v>0</v>
      </c>
      <c r="AL146" s="95">
        <f t="shared" si="157"/>
        <v>0</v>
      </c>
      <c r="AM146" s="95">
        <f>IF(D146="D",AK146*AM$7,IF(AK146&gt;LOOKUP(1,HR!A:A,HR!C:C),(AK146-LOOKUP(1,HR!A:A,HR!C:C))*AH$7,0))</f>
        <v>0</v>
      </c>
      <c r="AN146" s="95">
        <f t="shared" si="158"/>
        <v>0</v>
      </c>
      <c r="AO146" s="99"/>
      <c r="AP146" s="62"/>
      <c r="AQ146" s="95">
        <f t="shared" ref="AQ146:AQ155" si="164">IF(G146="SSP",H146,0)</f>
        <v>0</v>
      </c>
      <c r="AR146" s="95">
        <f t="shared" ref="AR146:AR155" si="165">IF(G146="SMP",H146,0)</f>
        <v>0</v>
      </c>
      <c r="AS146" s="95">
        <f t="shared" ref="AS146:AS155" si="166">IF(G146="SPP",H146,0)</f>
        <v>0</v>
      </c>
      <c r="AT146" s="95">
        <f t="shared" ref="AT146:AT155" si="167">IF(G146="SAP",H146,0)</f>
        <v>0</v>
      </c>
      <c r="AU146" s="62"/>
    </row>
    <row r="147" spans="1:47" ht="18" customHeight="1" x14ac:dyDescent="0.2">
      <c r="A147" s="44"/>
      <c r="B147" s="151" t="str">
        <f>IF(E147=" "," ",IF(Employee!F$310&gt;E$134," ",IF(Employee!F$312&lt;E$134," ",Employee!D$316)))</f>
        <v xml:space="preserve"> </v>
      </c>
      <c r="C147" s="32" t="str">
        <f>IF(E147=Employee!D$315,LOOKUP(E$134,NiTable!A:A,NiTable!AJ:AJ)," ")</f>
        <v xml:space="preserve"> </v>
      </c>
      <c r="D147" s="32" t="str">
        <f>IF(E147=Employee!D$315,LOOKUP(E$134,TaxCode!A:A,TaxCode!BT:BT)," ")</f>
        <v xml:space="preserve"> </v>
      </c>
      <c r="E147" s="152" t="str">
        <f>IF(Employee!D$314="w"," ",IF(Employee!F$310&gt;E$134," ",IF(Employee!F$312&lt;E$134," ",Employee!D$315)))</f>
        <v xml:space="preserve"> </v>
      </c>
      <c r="F147" s="243" t="str">
        <f>IF(E147=" "," ",IF(Employee!F$310&gt;E$134," ",IF(Employee!F$312&lt;E$134," ",Employee!D$301)))</f>
        <v xml:space="preserve"> </v>
      </c>
      <c r="G147" s="167"/>
      <c r="H147" s="127">
        <f>IF(T$134="Y",'May08'!H122,0)</f>
        <v>0</v>
      </c>
      <c r="I147" s="121">
        <f>IF(T$134="Y",'May08'!I122,0)</f>
        <v>0</v>
      </c>
      <c r="J147" s="121">
        <f>IF(T$134="Y",'May08'!J122,0)</f>
        <v>0</v>
      </c>
      <c r="K147" s="121">
        <f>IF(T$134="Y",'May08'!K122,I147*J147)</f>
        <v>0</v>
      </c>
      <c r="L147" s="121">
        <f>IF(T$134="Y",'May08'!L122,0)</f>
        <v>0</v>
      </c>
      <c r="M147" s="233" t="str">
        <f>IF(E147=" "," ",IF(T$134="Y",'May08'!M122,IF((H147+K147+L147)&gt;0,H147+K147+L147," ")))</f>
        <v xml:space="preserve"> </v>
      </c>
      <c r="N147" s="237" t="str">
        <f>IF(M147=" "," ",IF(M147=0," ",IF(Employee!O$310="M1",AN147,AI147-'May08'!W122)))</f>
        <v xml:space="preserve"> </v>
      </c>
      <c r="O147" s="132" t="str">
        <f>IF(M147=" "," ",IF(M147=0," ",IF(Employee!P$303&gt;E$134,0,IF(C147="A",MNI!E54,IF(C147="B",MNI!F54,IF(C147="C",MNI!G54,IF(C147="J",MNI!H54," ")))))))</f>
        <v xml:space="preserve"> </v>
      </c>
      <c r="P147" s="123"/>
      <c r="Q147" s="238"/>
      <c r="R147" s="238" t="str">
        <f t="shared" si="163"/>
        <v xml:space="preserve"> </v>
      </c>
      <c r="S147" s="123"/>
      <c r="T147" s="124" t="str">
        <f>IF(M147=" "," ",IF(M147=0," ",MNI!I54))</f>
        <v xml:space="preserve"> </v>
      </c>
      <c r="U147" s="49"/>
      <c r="V147" s="60">
        <f>IF(Employee!H$321=E$134,Employee!D$320+SUM(M147)+'May08'!V122,SUM(M147)+'May08'!V122)</f>
        <v>0</v>
      </c>
      <c r="W147" s="60">
        <f>IF(Employee!H$321=E$134,Employee!D$321+SUM(N147)+'May08'!W122,SUM(N147)+'May08'!W122)</f>
        <v>0</v>
      </c>
      <c r="X147" s="60">
        <f>IF(O147=" ",'May08'!X122,O147+'May08'!X122)</f>
        <v>0</v>
      </c>
      <c r="Y147" s="60">
        <f>IF(P147=" ",'May08'!Y122,P147+'May08'!Y122)</f>
        <v>0</v>
      </c>
      <c r="Z147" s="60">
        <f>IF(Q147=" ",'May08'!Z122,Q147+'May08'!Z122)</f>
        <v>0</v>
      </c>
      <c r="AA147" s="60">
        <f>IF(R147=" ",'May08'!AA122,R147+'May08'!AA122)</f>
        <v>0</v>
      </c>
      <c r="AB147" s="61"/>
      <c r="AC147" s="60">
        <f>IF(T147=" ",'May08'!AC122,T147+'May08'!AC122)</f>
        <v>0</v>
      </c>
      <c r="AD147" s="99"/>
      <c r="AE147" s="114">
        <f>IF(E147=" ",0,IF(D147="BR",0,IF(D147="D",0,IF(D147="NT",V147,LOOKUP(D147,Free!A:A,Free!C:C)*E$134/12))))</f>
        <v>0</v>
      </c>
      <c r="AF147" s="95">
        <f t="shared" si="153"/>
        <v>0</v>
      </c>
      <c r="AG147" s="95">
        <f t="shared" si="154"/>
        <v>0</v>
      </c>
      <c r="AH147" s="95">
        <f>IF(D147="D",AF147*AH$7,IF(AF147&gt;LOOKUP(E$134,HR!A:A,HR!C:C),(AF147-LOOKUP(E$134,HR!A:A,HR!C:C))*AH$7,0))</f>
        <v>0</v>
      </c>
      <c r="AI147" s="95">
        <f t="shared" si="155"/>
        <v>0</v>
      </c>
      <c r="AJ147" s="95">
        <f>IF(E147=" ",0,IF(D147="BR",0,IF(D147="D",0,IF(D147="NT",M147,LOOKUP(D147,Free!A:A,Free!C:C)*1/12))))</f>
        <v>0</v>
      </c>
      <c r="AK147" s="95">
        <f t="shared" si="156"/>
        <v>0</v>
      </c>
      <c r="AL147" s="95">
        <f t="shared" si="157"/>
        <v>0</v>
      </c>
      <c r="AM147" s="95">
        <f>IF(D147="D",AK147*AM$7,IF(AK147&gt;LOOKUP(1,HR!A:A,HR!C:C),(AK147-LOOKUP(1,HR!A:A,HR!C:C))*AH$7,0))</f>
        <v>0</v>
      </c>
      <c r="AN147" s="95">
        <f t="shared" si="158"/>
        <v>0</v>
      </c>
      <c r="AO147" s="99"/>
      <c r="AP147" s="62"/>
      <c r="AQ147" s="95">
        <f t="shared" si="164"/>
        <v>0</v>
      </c>
      <c r="AR147" s="95">
        <f t="shared" si="165"/>
        <v>0</v>
      </c>
      <c r="AS147" s="95">
        <f t="shared" si="166"/>
        <v>0</v>
      </c>
      <c r="AT147" s="95">
        <f t="shared" si="167"/>
        <v>0</v>
      </c>
      <c r="AU147" s="62"/>
    </row>
    <row r="148" spans="1:47" ht="18" customHeight="1" x14ac:dyDescent="0.2">
      <c r="A148" s="44"/>
      <c r="B148" s="151" t="str">
        <f>IF(E148=" "," ",IF(Employee!F$336&gt;E$134," ",IF(Employee!F$338&lt;E$134," ",Employee!D$342)))</f>
        <v xml:space="preserve"> </v>
      </c>
      <c r="C148" s="32" t="str">
        <f>IF(E148=Employee!D$341,LOOKUP(E$134,NiTable!A:A,NiTable!AM:AM)," ")</f>
        <v xml:space="preserve"> </v>
      </c>
      <c r="D148" s="32" t="str">
        <f>IF(E148=Employee!D$341,LOOKUP(E$134,TaxCode!A:A,TaxCode!BZ:BZ)," ")</f>
        <v xml:space="preserve"> </v>
      </c>
      <c r="E148" s="152" t="str">
        <f>IF(Employee!D$340="w"," ",IF(Employee!F$336&gt;E$134," ",IF(Employee!F$338&lt;E$134," ",Employee!D$341)))</f>
        <v xml:space="preserve"> </v>
      </c>
      <c r="F148" s="243" t="str">
        <f>IF(E148=" "," ",IF(Employee!F$336&gt;E$134," ",IF(Employee!F$338&lt;E$134," ",Employee!D$327)))</f>
        <v xml:space="preserve"> </v>
      </c>
      <c r="G148" s="167"/>
      <c r="H148" s="127">
        <f>IF(T$134="Y",'May08'!H123,0)</f>
        <v>0</v>
      </c>
      <c r="I148" s="121">
        <f>IF(T$134="Y",'May08'!I123,0)</f>
        <v>0</v>
      </c>
      <c r="J148" s="121">
        <f>IF(T$134="Y",'May08'!J123,0)</f>
        <v>0</v>
      </c>
      <c r="K148" s="121">
        <f>IF(T$134="Y",'May08'!K123,I148*J148)</f>
        <v>0</v>
      </c>
      <c r="L148" s="121">
        <f>IF(T$134="Y",'May08'!L123,0)</f>
        <v>0</v>
      </c>
      <c r="M148" s="233" t="str">
        <f>IF(E148=" "," ",IF(T$134="Y",'May08'!M123,IF((H148+K148+L148)&gt;0,H148+K148+L148," ")))</f>
        <v xml:space="preserve"> </v>
      </c>
      <c r="N148" s="237" t="str">
        <f>IF(M148=" "," ",IF(M148=0," ",IF(Employee!O$336="M1",AN148,AI148-'May08'!W123)))</f>
        <v xml:space="preserve"> </v>
      </c>
      <c r="O148" s="132" t="str">
        <f>IF(M148=" "," ",IF(M148=0," ",IF(Employee!P$329&gt;E$134,0,IF(C148="A",MNI!E55,IF(C148="B",MNI!F55,IF(C148="C",MNI!G55,IF(C148="J",MNI!H55," ")))))))</f>
        <v xml:space="preserve"> </v>
      </c>
      <c r="P148" s="123"/>
      <c r="Q148" s="238"/>
      <c r="R148" s="238" t="str">
        <f t="shared" si="163"/>
        <v xml:space="preserve"> </v>
      </c>
      <c r="S148" s="123"/>
      <c r="T148" s="124" t="str">
        <f>IF(M148=" "," ",IF(M148=0," ",MNI!I55))</f>
        <v xml:space="preserve"> </v>
      </c>
      <c r="U148" s="49"/>
      <c r="V148" s="60">
        <f>IF(Employee!H$347=E$134,Employee!D$346+SUM(M148)+'May08'!V123,SUM(M148)+'May08'!V123)</f>
        <v>0</v>
      </c>
      <c r="W148" s="60">
        <f>IF(Employee!H$347=E$134,Employee!D$347+SUM(N148)+'May08'!W123,SUM(N148)+'May08'!W123)</f>
        <v>0</v>
      </c>
      <c r="X148" s="60">
        <f>IF(O148=" ",'May08'!X123,O148+'May08'!X123)</f>
        <v>0</v>
      </c>
      <c r="Y148" s="60">
        <f>IF(P148=" ",'May08'!Y123,P148+'May08'!Y123)</f>
        <v>0</v>
      </c>
      <c r="Z148" s="60">
        <f>IF(Q148=" ",'May08'!Z123,Q148+'May08'!Z123)</f>
        <v>0</v>
      </c>
      <c r="AA148" s="60">
        <f>IF(R148=" ",'May08'!AA123,R148+'May08'!AA123)</f>
        <v>0</v>
      </c>
      <c r="AB148" s="61"/>
      <c r="AC148" s="60">
        <f>IF(T148=" ",'May08'!AC123,T148+'May08'!AC123)</f>
        <v>0</v>
      </c>
      <c r="AD148" s="99"/>
      <c r="AE148" s="114">
        <f>IF(E148=" ",0,IF(D148="BR",0,IF(D148="D",0,IF(D148="NT",V148,LOOKUP(D148,Free!A:A,Free!C:C)*E$134/12))))</f>
        <v>0</v>
      </c>
      <c r="AF148" s="95">
        <f t="shared" si="153"/>
        <v>0</v>
      </c>
      <c r="AG148" s="95">
        <f t="shared" si="154"/>
        <v>0</v>
      </c>
      <c r="AH148" s="95">
        <f>IF(D148="D",AF148*AH$7,IF(AF148&gt;LOOKUP(E$134,HR!A:A,HR!C:C),(AF148-LOOKUP(E$134,HR!A:A,HR!C:C))*AH$7,0))</f>
        <v>0</v>
      </c>
      <c r="AI148" s="95">
        <f t="shared" si="155"/>
        <v>0</v>
      </c>
      <c r="AJ148" s="95">
        <f>IF(E148=" ",0,IF(D148="BR",0,IF(D148="D",0,IF(D148="NT",M148,LOOKUP(D148,Free!A:A,Free!C:C)*1/12))))</f>
        <v>0</v>
      </c>
      <c r="AK148" s="95">
        <f t="shared" si="156"/>
        <v>0</v>
      </c>
      <c r="AL148" s="95">
        <f t="shared" si="157"/>
        <v>0</v>
      </c>
      <c r="AM148" s="95">
        <f>IF(D148="D",AK148*AM$7,IF(AK148&gt;LOOKUP(1,HR!A:A,HR!C:C),(AK148-LOOKUP(1,HR!A:A,HR!C:C))*AH$7,0))</f>
        <v>0</v>
      </c>
      <c r="AN148" s="95">
        <f t="shared" si="158"/>
        <v>0</v>
      </c>
      <c r="AO148" s="99"/>
      <c r="AP148" s="62"/>
      <c r="AQ148" s="95">
        <f t="shared" si="164"/>
        <v>0</v>
      </c>
      <c r="AR148" s="95">
        <f t="shared" si="165"/>
        <v>0</v>
      </c>
      <c r="AS148" s="95">
        <f t="shared" si="166"/>
        <v>0</v>
      </c>
      <c r="AT148" s="95">
        <f t="shared" si="167"/>
        <v>0</v>
      </c>
      <c r="AU148" s="62"/>
    </row>
    <row r="149" spans="1:47" ht="18" customHeight="1" x14ac:dyDescent="0.2">
      <c r="A149" s="44"/>
      <c r="B149" s="151" t="str">
        <f>IF(E149=" "," ",IF(Employee!F$362&gt;E$134," ",IF(Employee!F$364&lt;E$134," ",Employee!D$368)))</f>
        <v xml:space="preserve"> </v>
      </c>
      <c r="C149" s="32" t="str">
        <f>IF(E149=Employee!D$367,LOOKUP(E$134,NiTable!A:A,NiTable!AP:AP)," ")</f>
        <v xml:space="preserve"> </v>
      </c>
      <c r="D149" s="32" t="str">
        <f>IF(E149=Employee!D$367,LOOKUP(E$134,TaxCode!A:A,TaxCode!CF:CF)," ")</f>
        <v xml:space="preserve"> </v>
      </c>
      <c r="E149" s="152" t="str">
        <f>IF(Employee!D$366="w"," ",IF(Employee!F$362&gt;E$134," ",IF(Employee!F$364&lt;E$134," ",Employee!D$367)))</f>
        <v xml:space="preserve"> </v>
      </c>
      <c r="F149" s="243" t="str">
        <f>IF(E149=" "," ",IF(Employee!F$362&gt;E$134," ",IF(Employee!F$364&lt;E$134," ",Employee!D$353)))</f>
        <v xml:space="preserve"> </v>
      </c>
      <c r="G149" s="167"/>
      <c r="H149" s="127">
        <f>IF(T$134="Y",'May08'!H124,0)</f>
        <v>0</v>
      </c>
      <c r="I149" s="121">
        <f>IF(T$134="Y",'May08'!I124,0)</f>
        <v>0</v>
      </c>
      <c r="J149" s="121">
        <f>IF(T$134="Y",'May08'!J124,0)</f>
        <v>0</v>
      </c>
      <c r="K149" s="121">
        <f>IF(T$134="Y",'May08'!K124,I149*J149)</f>
        <v>0</v>
      </c>
      <c r="L149" s="121">
        <f>IF(T$134="Y",'May08'!L124,0)</f>
        <v>0</v>
      </c>
      <c r="M149" s="233" t="str">
        <f>IF(E149=" "," ",IF(T$134="Y",'May08'!M124,IF((H149+K149+L149)&gt;0,H149+K149+L149," ")))</f>
        <v xml:space="preserve"> </v>
      </c>
      <c r="N149" s="237" t="str">
        <f>IF(M149=" "," ",IF(M149=0," ",IF(Employee!O$362="M1",AN149,AI149-'May08'!W124)))</f>
        <v xml:space="preserve"> </v>
      </c>
      <c r="O149" s="132" t="str">
        <f>IF(M149=" "," ",IF(M149=0," ",IF(Employee!P$355&gt;E$134,0,IF(C149="A",MNI!E56,IF(C149="B",MNI!F56,IF(C149="C",MNI!G56,IF(C149="J",MNI!H56," ")))))))</f>
        <v xml:space="preserve"> </v>
      </c>
      <c r="P149" s="123"/>
      <c r="Q149" s="238"/>
      <c r="R149" s="238" t="str">
        <f t="shared" si="163"/>
        <v xml:space="preserve"> </v>
      </c>
      <c r="S149" s="123"/>
      <c r="T149" s="124" t="str">
        <f>IF(M149=" "," ",IF(M149=0," ",MNI!I56))</f>
        <v xml:space="preserve"> </v>
      </c>
      <c r="U149" s="49"/>
      <c r="V149" s="60">
        <f>IF(Employee!H$373=E$134,Employee!D$372+SUM(M149)+'May08'!V124,SUM(M149)+'May08'!V124)</f>
        <v>0</v>
      </c>
      <c r="W149" s="60">
        <f>IF(Employee!H$373=E$134,Employee!D$373+SUM(N149)+'May08'!W124,SUM(N149)+'May08'!W124)</f>
        <v>0</v>
      </c>
      <c r="X149" s="60">
        <f>IF(O149=" ",'May08'!X124,O149+'May08'!X124)</f>
        <v>0</v>
      </c>
      <c r="Y149" s="60">
        <f>IF(P149=" ",'May08'!Y124,P149+'May08'!Y124)</f>
        <v>0</v>
      </c>
      <c r="Z149" s="60">
        <f>IF(Q149=" ",'May08'!Z124,Q149+'May08'!Z124)</f>
        <v>0</v>
      </c>
      <c r="AA149" s="60">
        <f>IF(R149=" ",'May08'!AA124,R149+'May08'!AA124)</f>
        <v>0</v>
      </c>
      <c r="AB149" s="61"/>
      <c r="AC149" s="60">
        <f>IF(T149=" ",'May08'!AC124,T149+'May08'!AC124)</f>
        <v>0</v>
      </c>
      <c r="AD149" s="99"/>
      <c r="AE149" s="114">
        <f>IF(E149=" ",0,IF(D149="BR",0,IF(D149="D",0,IF(D149="NT",V149,LOOKUP(D149,Free!A:A,Free!C:C)*E$134/12))))</f>
        <v>0</v>
      </c>
      <c r="AF149" s="95">
        <f t="shared" si="153"/>
        <v>0</v>
      </c>
      <c r="AG149" s="95">
        <f t="shared" si="154"/>
        <v>0</v>
      </c>
      <c r="AH149" s="95">
        <f>IF(D149="D",AF149*AH$7,IF(AF149&gt;LOOKUP(E$134,HR!A:A,HR!C:C),(AF149-LOOKUP(E$134,HR!A:A,HR!C:C))*AH$7,0))</f>
        <v>0</v>
      </c>
      <c r="AI149" s="95">
        <f t="shared" si="155"/>
        <v>0</v>
      </c>
      <c r="AJ149" s="95">
        <f>IF(E149=" ",0,IF(D149="BR",0,IF(D149="D",0,IF(D149="NT",M149,LOOKUP(D149,Free!A:A,Free!C:C)*1/12))))</f>
        <v>0</v>
      </c>
      <c r="AK149" s="95">
        <f t="shared" si="156"/>
        <v>0</v>
      </c>
      <c r="AL149" s="95">
        <f t="shared" si="157"/>
        <v>0</v>
      </c>
      <c r="AM149" s="95">
        <f>IF(D149="D",AK149*AM$7,IF(AK149&gt;LOOKUP(1,HR!A:A,HR!C:C),(AK149-LOOKUP(1,HR!A:A,HR!C:C))*AH$7,0))</f>
        <v>0</v>
      </c>
      <c r="AN149" s="95">
        <f t="shared" si="158"/>
        <v>0</v>
      </c>
      <c r="AO149" s="99"/>
      <c r="AP149" s="62"/>
      <c r="AQ149" s="95">
        <f t="shared" si="164"/>
        <v>0</v>
      </c>
      <c r="AR149" s="95">
        <f t="shared" si="165"/>
        <v>0</v>
      </c>
      <c r="AS149" s="95">
        <f t="shared" si="166"/>
        <v>0</v>
      </c>
      <c r="AT149" s="95">
        <f t="shared" si="167"/>
        <v>0</v>
      </c>
      <c r="AU149" s="62"/>
    </row>
    <row r="150" spans="1:47" ht="18" customHeight="1" x14ac:dyDescent="0.2">
      <c r="A150" s="44"/>
      <c r="B150" s="151" t="str">
        <f>IF(E150=" "," ",IF(Employee!F$388&gt;E$134," ",IF(Employee!F$390&lt;E$134," ",Employee!D$394)))</f>
        <v xml:space="preserve"> </v>
      </c>
      <c r="C150" s="32" t="str">
        <f>IF(E150=Employee!D$393,LOOKUP(E$134,NiTable!A:A,NiTable!AS:AS)," ")</f>
        <v xml:space="preserve"> </v>
      </c>
      <c r="D150" s="32" t="str">
        <f>IF(E150=Employee!D$393,LOOKUP(E$134,TaxCode!A:A,TaxCode!CL:CL)," ")</f>
        <v xml:space="preserve"> </v>
      </c>
      <c r="E150" s="152" t="str">
        <f>IF(Employee!D$392="w"," ",IF(Employee!F$388&gt;E$134," ",IF(Employee!F$390&lt;E$134," ",Employee!D$393)))</f>
        <v xml:space="preserve"> </v>
      </c>
      <c r="F150" s="243" t="str">
        <f>IF(E150=" "," ",IF(Employee!F$388&gt;E$134," ",IF(Employee!F$390&lt;E$134," ",Employee!D$379)))</f>
        <v xml:space="preserve"> </v>
      </c>
      <c r="G150" s="167"/>
      <c r="H150" s="127">
        <f>IF(T$134="Y",'May08'!H125,0)</f>
        <v>0</v>
      </c>
      <c r="I150" s="121">
        <f>IF(T$134="Y",'May08'!I125,0)</f>
        <v>0</v>
      </c>
      <c r="J150" s="121">
        <f>IF(T$134="Y",'May08'!J125,0)</f>
        <v>0</v>
      </c>
      <c r="K150" s="121">
        <f>IF(T$134="Y",'May08'!K125,I150*J150)</f>
        <v>0</v>
      </c>
      <c r="L150" s="121">
        <f>IF(T$134="Y",'May08'!L125,0)</f>
        <v>0</v>
      </c>
      <c r="M150" s="233" t="str">
        <f>IF(E150=" "," ",IF(T$134="Y",'May08'!M125,IF((H150+K150+L150)&gt;0,H150+K150+L150," ")))</f>
        <v xml:space="preserve"> </v>
      </c>
      <c r="N150" s="237" t="str">
        <f>IF(M150=" "," ",IF(M150=0," ",IF(Employee!O$388="M1",AN150,AI150-'May08'!W125)))</f>
        <v xml:space="preserve"> </v>
      </c>
      <c r="O150" s="132" t="str">
        <f>IF(M150=" "," ",IF(M150=0," ",IF(Employee!P$381&gt;E$134,0,IF(C150="A",MNI!E57,IF(C150="B",MNI!F57,IF(C150="C",MNI!G57,IF(C150="J",MNI!H57," ")))))))</f>
        <v xml:space="preserve"> </v>
      </c>
      <c r="P150" s="123"/>
      <c r="Q150" s="238"/>
      <c r="R150" s="238" t="str">
        <f t="shared" si="163"/>
        <v xml:space="preserve"> </v>
      </c>
      <c r="S150" s="123"/>
      <c r="T150" s="124" t="str">
        <f>IF(M150=" "," ",IF(M150=0," ",MNI!I57))</f>
        <v xml:space="preserve"> </v>
      </c>
      <c r="U150" s="49"/>
      <c r="V150" s="60">
        <f>IF(Employee!H$399=E$134,Employee!D$398+SUM(M150)+'May08'!V125,SUM(M150)+'May08'!V125)</f>
        <v>0</v>
      </c>
      <c r="W150" s="60">
        <f>IF(Employee!H$399=E$134,Employee!D$399+SUM(N150)+'May08'!W125,SUM(N150)+'May08'!W125)</f>
        <v>0</v>
      </c>
      <c r="X150" s="60">
        <f>IF(O150=" ",'May08'!X125,O150+'May08'!X125)</f>
        <v>0</v>
      </c>
      <c r="Y150" s="60">
        <f>IF(P150=" ",'May08'!Y125,P150+'May08'!Y125)</f>
        <v>0</v>
      </c>
      <c r="Z150" s="60">
        <f>IF(Q150=" ",'May08'!Z125,Q150+'May08'!Z125)</f>
        <v>0</v>
      </c>
      <c r="AA150" s="60">
        <f>IF(R150=" ",'May08'!AA125,R150+'May08'!AA125)</f>
        <v>0</v>
      </c>
      <c r="AB150" s="61"/>
      <c r="AC150" s="60">
        <f>IF(T150=" ",'May08'!AC125,T150+'May08'!AC125)</f>
        <v>0</v>
      </c>
      <c r="AD150" s="99"/>
      <c r="AE150" s="114">
        <f>IF(E150=" ",0,IF(D150="BR",0,IF(D150="D",0,IF(D150="NT",V150,LOOKUP(D150,Free!A:A,Free!C:C)*E$134/12))))</f>
        <v>0</v>
      </c>
      <c r="AF150" s="95">
        <f t="shared" si="153"/>
        <v>0</v>
      </c>
      <c r="AG150" s="95">
        <f t="shared" si="154"/>
        <v>0</v>
      </c>
      <c r="AH150" s="95">
        <f>IF(D150="D",AF150*AH$7,IF(AF150&gt;LOOKUP(E$134,HR!A:A,HR!C:C),(AF150-LOOKUP(E$134,HR!A:A,HR!C:C))*AH$7,0))</f>
        <v>0</v>
      </c>
      <c r="AI150" s="95">
        <f t="shared" si="155"/>
        <v>0</v>
      </c>
      <c r="AJ150" s="95">
        <f>IF(E150=" ",0,IF(D150="BR",0,IF(D150="D",0,IF(D150="NT",M150,LOOKUP(D150,Free!A:A,Free!C:C)*1/12))))</f>
        <v>0</v>
      </c>
      <c r="AK150" s="95">
        <f t="shared" si="156"/>
        <v>0</v>
      </c>
      <c r="AL150" s="95">
        <f t="shared" si="157"/>
        <v>0</v>
      </c>
      <c r="AM150" s="95">
        <f>IF(D150="D",AK150*AM$7,IF(AK150&gt;LOOKUP(1,HR!A:A,HR!C:C),(AK150-LOOKUP(1,HR!A:A,HR!C:C))*AH$7,0))</f>
        <v>0</v>
      </c>
      <c r="AN150" s="95">
        <f t="shared" si="158"/>
        <v>0</v>
      </c>
      <c r="AO150" s="99"/>
      <c r="AP150" s="62"/>
      <c r="AQ150" s="95">
        <f t="shared" si="164"/>
        <v>0</v>
      </c>
      <c r="AR150" s="95">
        <f t="shared" si="165"/>
        <v>0</v>
      </c>
      <c r="AS150" s="95">
        <f t="shared" si="166"/>
        <v>0</v>
      </c>
      <c r="AT150" s="95">
        <f t="shared" si="167"/>
        <v>0</v>
      </c>
      <c r="AU150" s="62"/>
    </row>
    <row r="151" spans="1:47" ht="18" customHeight="1" x14ac:dyDescent="0.2">
      <c r="A151" s="44"/>
      <c r="B151" s="151" t="str">
        <f>IF(E151=" "," ",IF(Employee!F$414&gt;E$134," ",IF(Employee!F$416&lt;E$134," ",Employee!D$420)))</f>
        <v xml:space="preserve"> </v>
      </c>
      <c r="C151" s="32" t="str">
        <f>IF(E151=Employee!D$419,LOOKUP(E$134,NiTable!A:A,NiTable!AV:AV)," ")</f>
        <v xml:space="preserve"> </v>
      </c>
      <c r="D151" s="32" t="str">
        <f>IF(E151=Employee!D$419,LOOKUP(E$134,TaxCode!A:A,TaxCode!CR:CR)," ")</f>
        <v xml:space="preserve"> </v>
      </c>
      <c r="E151" s="152" t="str">
        <f>IF(Employee!D$418="w"," ",IF(Employee!F$414&gt;E$134," ",IF(Employee!F$416&lt;E$134," ",Employee!D$419)))</f>
        <v xml:space="preserve"> </v>
      </c>
      <c r="F151" s="243" t="str">
        <f>IF(E151=" "," ",IF(Employee!F$414&gt;E$134," ",IF(Employee!F$416&lt;E$134," ",Employee!D$405)))</f>
        <v xml:space="preserve"> </v>
      </c>
      <c r="G151" s="167"/>
      <c r="H151" s="127">
        <f>IF(T$134="Y",'May08'!H126,0)</f>
        <v>0</v>
      </c>
      <c r="I151" s="121">
        <f>IF(T$134="Y",'May08'!I126,0)</f>
        <v>0</v>
      </c>
      <c r="J151" s="121">
        <f>IF(T$134="Y",'May08'!J126,0)</f>
        <v>0</v>
      </c>
      <c r="K151" s="121">
        <f>IF(T$134="Y",'May08'!K126,I151*J151)</f>
        <v>0</v>
      </c>
      <c r="L151" s="121">
        <f>IF(T$134="Y",'May08'!L126,0)</f>
        <v>0</v>
      </c>
      <c r="M151" s="233" t="str">
        <f>IF(E151=" "," ",IF(T$134="Y",'May08'!M126,IF((H151+K151+L151)&gt;0,H151+K151+L151," ")))</f>
        <v xml:space="preserve"> </v>
      </c>
      <c r="N151" s="237" t="str">
        <f>IF(M151=" "," ",IF(M151=0," ",IF(Employee!O$414="M1",AN151,AI151-'May08'!W126)))</f>
        <v xml:space="preserve"> </v>
      </c>
      <c r="O151" s="132" t="str">
        <f>IF(M151=" "," ",IF(M151=0," ",IF(Employee!P$407&gt;E$134,0,IF(C151="A",MNI!E58,IF(C151="B",MNI!F58,IF(C151="C",MNI!G58,IF(C151="J",MNI!H58," ")))))))</f>
        <v xml:space="preserve"> </v>
      </c>
      <c r="P151" s="123"/>
      <c r="Q151" s="238"/>
      <c r="R151" s="238" t="str">
        <f t="shared" si="163"/>
        <v xml:space="preserve"> </v>
      </c>
      <c r="S151" s="123"/>
      <c r="T151" s="124" t="str">
        <f>IF(M151=" "," ",IF(M151=0," ",MNI!I58))</f>
        <v xml:space="preserve"> </v>
      </c>
      <c r="U151" s="49"/>
      <c r="V151" s="60">
        <f>IF(Employee!H$425=E$134,Employee!D$424+SUM(M151)+'May08'!V126,SUM(M151)+'May08'!V126)</f>
        <v>0</v>
      </c>
      <c r="W151" s="60">
        <f>IF(Employee!H$425=E$134,Employee!D$425+SUM(N151)+'May08'!W126,SUM(N151)+'May08'!W126)</f>
        <v>0</v>
      </c>
      <c r="X151" s="60">
        <f>IF(O151=" ",'May08'!X126,O151+'May08'!X126)</f>
        <v>0</v>
      </c>
      <c r="Y151" s="60">
        <f>IF(P151=" ",'May08'!Y126,P151+'May08'!Y126)</f>
        <v>0</v>
      </c>
      <c r="Z151" s="60">
        <f>IF(Q151=" ",'May08'!Z126,Q151+'May08'!Z126)</f>
        <v>0</v>
      </c>
      <c r="AA151" s="60">
        <f>IF(R151=" ",'May08'!AA126,R151+'May08'!AA126)</f>
        <v>0</v>
      </c>
      <c r="AB151" s="61"/>
      <c r="AC151" s="60">
        <f>IF(T151=" ",'May08'!AC126,T151+'May08'!AC126)</f>
        <v>0</v>
      </c>
      <c r="AD151" s="99"/>
      <c r="AE151" s="114">
        <f>IF(E151=" ",0,IF(D151="BR",0,IF(D151="D",0,IF(D151="NT",V151,LOOKUP(D151,Free!A:A,Free!C:C)*E$134/12))))</f>
        <v>0</v>
      </c>
      <c r="AF151" s="95">
        <f t="shared" si="153"/>
        <v>0</v>
      </c>
      <c r="AG151" s="95">
        <f t="shared" si="154"/>
        <v>0</v>
      </c>
      <c r="AH151" s="95">
        <f>IF(D151="D",AF151*AH$7,IF(AF151&gt;LOOKUP(E$134,HR!A:A,HR!C:C),(AF151-LOOKUP(E$134,HR!A:A,HR!C:C))*AH$7,0))</f>
        <v>0</v>
      </c>
      <c r="AI151" s="95">
        <f t="shared" si="155"/>
        <v>0</v>
      </c>
      <c r="AJ151" s="95">
        <f>IF(E151=" ",0,IF(D151="BR",0,IF(D151="D",0,IF(D151="NT",M151,LOOKUP(D151,Free!A:A,Free!C:C)*1/12))))</f>
        <v>0</v>
      </c>
      <c r="AK151" s="95">
        <f t="shared" si="156"/>
        <v>0</v>
      </c>
      <c r="AL151" s="95">
        <f t="shared" si="157"/>
        <v>0</v>
      </c>
      <c r="AM151" s="95">
        <f>IF(D151="D",AK151*AM$7,IF(AK151&gt;LOOKUP(1,HR!A:A,HR!C:C),(AK151-LOOKUP(1,HR!A:A,HR!C:C))*AH$7,0))</f>
        <v>0</v>
      </c>
      <c r="AN151" s="95">
        <f t="shared" si="158"/>
        <v>0</v>
      </c>
      <c r="AO151" s="99"/>
      <c r="AP151" s="62"/>
      <c r="AQ151" s="95">
        <f t="shared" si="164"/>
        <v>0</v>
      </c>
      <c r="AR151" s="95">
        <f t="shared" si="165"/>
        <v>0</v>
      </c>
      <c r="AS151" s="95">
        <f t="shared" si="166"/>
        <v>0</v>
      </c>
      <c r="AT151" s="95">
        <f t="shared" si="167"/>
        <v>0</v>
      </c>
      <c r="AU151" s="62"/>
    </row>
    <row r="152" spans="1:47" ht="18" customHeight="1" x14ac:dyDescent="0.2">
      <c r="A152" s="44"/>
      <c r="B152" s="151" t="str">
        <f>IF(E152=" "," ",IF(Employee!F$440&gt;E$134," ",IF(Employee!F$442&lt;E$134," ",Employee!D$446)))</f>
        <v xml:space="preserve"> </v>
      </c>
      <c r="C152" s="32" t="str">
        <f>IF(E152=Employee!D$445,LOOKUP(E$134,NiTable!A:A,NiTable!AY:AY)," ")</f>
        <v xml:space="preserve"> </v>
      </c>
      <c r="D152" s="32" t="str">
        <f>IF(E152=Employee!D$445,LOOKUP(E$134,TaxCode!A:A,TaxCode!CX:CX)," ")</f>
        <v xml:space="preserve"> </v>
      </c>
      <c r="E152" s="152" t="str">
        <f>IF(Employee!D$444="w"," ",IF(Employee!F$440&gt;E$134," ",IF(Employee!F$442&lt;E$134," ",Employee!D$445)))</f>
        <v xml:space="preserve"> </v>
      </c>
      <c r="F152" s="243" t="str">
        <f>IF(E152=" "," ",IF(Employee!F$440&gt;E$134," ",IF(Employee!F$442&lt;E$134," ",Employee!D$431)))</f>
        <v xml:space="preserve"> </v>
      </c>
      <c r="G152" s="167"/>
      <c r="H152" s="127">
        <f>IF(T$134="Y",'May08'!H127,0)</f>
        <v>0</v>
      </c>
      <c r="I152" s="121">
        <f>IF(T$134="Y",'May08'!I127,0)</f>
        <v>0</v>
      </c>
      <c r="J152" s="121">
        <f>IF(T$134="Y",'May08'!J127,0)</f>
        <v>0</v>
      </c>
      <c r="K152" s="121">
        <f>IF(T$134="Y",'May08'!K127,I152*J152)</f>
        <v>0</v>
      </c>
      <c r="L152" s="121">
        <f>IF(T$134="Y",'May08'!L127,0)</f>
        <v>0</v>
      </c>
      <c r="M152" s="233" t="str">
        <f>IF(E152=" "," ",IF(T$134="Y",'May08'!M127,IF((H152+K152+L152)&gt;0,H152+K152+L152," ")))</f>
        <v xml:space="preserve"> </v>
      </c>
      <c r="N152" s="237" t="str">
        <f>IF(M152=" "," ",IF(M152=0," ",IF(Employee!O$440="M1",AN152,AI152-'May08'!W127)))</f>
        <v xml:space="preserve"> </v>
      </c>
      <c r="O152" s="132" t="str">
        <f>IF(M152=" "," ",IF(M152=0," ",IF(Employee!P$433&gt;E$134,0,IF(C152="A",MNI!E59,IF(C152="B",MNI!F59,IF(C152="C",MNI!G59,IF(C152="J",MNI!H59," ")))))))</f>
        <v xml:space="preserve"> </v>
      </c>
      <c r="P152" s="123"/>
      <c r="Q152" s="238"/>
      <c r="R152" s="238" t="str">
        <f t="shared" si="163"/>
        <v xml:space="preserve"> </v>
      </c>
      <c r="S152" s="123"/>
      <c r="T152" s="124" t="str">
        <f>IF(M152=" "," ",IF(M152=0," ",MNI!I59))</f>
        <v xml:space="preserve"> </v>
      </c>
      <c r="U152" s="49"/>
      <c r="V152" s="60">
        <f>IF(Employee!H$451=E$134,Employee!D$450+SUM(M152)+'May08'!V127,SUM(M152)+'May08'!V127)</f>
        <v>0</v>
      </c>
      <c r="W152" s="60">
        <f>IF(Employee!H$451=E$134,Employee!D$451+SUM(N152)+'May08'!W127,SUM(N152)+'May08'!W127)</f>
        <v>0</v>
      </c>
      <c r="X152" s="60">
        <f>IF(O152=" ",'May08'!X127,O152+'May08'!X127)</f>
        <v>0</v>
      </c>
      <c r="Y152" s="60">
        <f>IF(P152=" ",'May08'!Y127,P152+'May08'!Y127)</f>
        <v>0</v>
      </c>
      <c r="Z152" s="60">
        <f>IF(Q152=" ",'May08'!Z127,Q152+'May08'!Z127)</f>
        <v>0</v>
      </c>
      <c r="AA152" s="60">
        <f>IF(R152=" ",'May08'!AA127,R152+'May08'!AA127)</f>
        <v>0</v>
      </c>
      <c r="AB152" s="61"/>
      <c r="AC152" s="60">
        <f>IF(T152=" ",'May08'!AC127,T152+'May08'!AC127)</f>
        <v>0</v>
      </c>
      <c r="AD152" s="99"/>
      <c r="AE152" s="114">
        <f>IF(E152=" ",0,IF(D152="BR",0,IF(D152="D",0,IF(D152="NT",V152,LOOKUP(D152,Free!A:A,Free!C:C)*E$134/12))))</f>
        <v>0</v>
      </c>
      <c r="AF152" s="95">
        <f t="shared" si="153"/>
        <v>0</v>
      </c>
      <c r="AG152" s="95">
        <f t="shared" si="154"/>
        <v>0</v>
      </c>
      <c r="AH152" s="95">
        <f>IF(D152="D",AF152*AH$7,IF(AF152&gt;LOOKUP(E$134,HR!A:A,HR!C:C),(AF152-LOOKUP(E$134,HR!A:A,HR!C:C))*AH$7,0))</f>
        <v>0</v>
      </c>
      <c r="AI152" s="95">
        <f t="shared" si="155"/>
        <v>0</v>
      </c>
      <c r="AJ152" s="95">
        <f>IF(E152=" ",0,IF(D152="BR",0,IF(D152="D",0,IF(D152="NT",M152,LOOKUP(D152,Free!A:A,Free!C:C)*1/12))))</f>
        <v>0</v>
      </c>
      <c r="AK152" s="95">
        <f t="shared" si="156"/>
        <v>0</v>
      </c>
      <c r="AL152" s="95">
        <f t="shared" si="157"/>
        <v>0</v>
      </c>
      <c r="AM152" s="95">
        <f>IF(D152="D",AK152*AM$7,IF(AK152&gt;LOOKUP(1,HR!A:A,HR!C:C),(AK152-LOOKUP(1,HR!A:A,HR!C:C))*AH$7,0))</f>
        <v>0</v>
      </c>
      <c r="AN152" s="95">
        <f t="shared" si="158"/>
        <v>0</v>
      </c>
      <c r="AO152" s="99"/>
      <c r="AP152" s="62"/>
      <c r="AQ152" s="95">
        <f t="shared" si="164"/>
        <v>0</v>
      </c>
      <c r="AR152" s="95">
        <f t="shared" si="165"/>
        <v>0</v>
      </c>
      <c r="AS152" s="95">
        <f t="shared" si="166"/>
        <v>0</v>
      </c>
      <c r="AT152" s="95">
        <f t="shared" si="167"/>
        <v>0</v>
      </c>
      <c r="AU152" s="62"/>
    </row>
    <row r="153" spans="1:47" ht="18" customHeight="1" x14ac:dyDescent="0.2">
      <c r="A153" s="44"/>
      <c r="B153" s="151" t="str">
        <f>IF(E153=" "," ",IF(Employee!F$466&gt;E$134," ",IF(Employee!F$468&lt;E$134," ",Employee!D$472)))</f>
        <v xml:space="preserve"> </v>
      </c>
      <c r="C153" s="32" t="str">
        <f>IF(E153=Employee!D$471,LOOKUP(E$134,NiTable!A:A,NiTable!BB:BB)," ")</f>
        <v xml:space="preserve"> </v>
      </c>
      <c r="D153" s="32" t="str">
        <f>IF(E153=Employee!D$471,LOOKUP(E$134,TaxCode!A:A,TaxCode!DD:DD)," ")</f>
        <v xml:space="preserve"> </v>
      </c>
      <c r="E153" s="152" t="str">
        <f>IF(Employee!D$470="w"," ",IF(Employee!F$466&gt;E$134," ",IF(Employee!F$468&lt;E$134," ",Employee!D$471)))</f>
        <v xml:space="preserve"> </v>
      </c>
      <c r="F153" s="243" t="str">
        <f>IF(E153=" "," ",IF(Employee!F$466&gt;E$134," ",IF(Employee!F$468&lt;E$134," ",Employee!D$457)))</f>
        <v xml:space="preserve"> </v>
      </c>
      <c r="G153" s="167"/>
      <c r="H153" s="127">
        <f>IF(T$134="Y",'May08'!H128,0)</f>
        <v>0</v>
      </c>
      <c r="I153" s="121">
        <f>IF(T$134="Y",'May08'!I128,0)</f>
        <v>0</v>
      </c>
      <c r="J153" s="121">
        <f>IF(T$134="Y",'May08'!J128,0)</f>
        <v>0</v>
      </c>
      <c r="K153" s="121">
        <f>IF(T$134="Y",'May08'!K128,I153*J153)</f>
        <v>0</v>
      </c>
      <c r="L153" s="121">
        <f>IF(T$134="Y",'May08'!L128,0)</f>
        <v>0</v>
      </c>
      <c r="M153" s="233" t="str">
        <f>IF(E153=" "," ",IF(T$134="Y",'May08'!M128,IF((H153+K153+L153)&gt;0,H153+K153+L153," ")))</f>
        <v xml:space="preserve"> </v>
      </c>
      <c r="N153" s="237" t="str">
        <f>IF(M153=" "," ",IF(M153=0," ",IF(Employee!O$466="M1",AN153,AI153-'May08'!W128)))</f>
        <v xml:space="preserve"> </v>
      </c>
      <c r="O153" s="132" t="str">
        <f>IF(M153=" "," ",IF(M153=0," ",IF(Employee!P$459&gt;E$134,0,IF(C153="A",MNI!E60,IF(C153="B",MNI!F60,IF(C153="C",MNI!G60,IF(C153="J",MNI!H60," ")))))))</f>
        <v xml:space="preserve"> </v>
      </c>
      <c r="P153" s="123"/>
      <c r="Q153" s="238"/>
      <c r="R153" s="238" t="str">
        <f t="shared" si="163"/>
        <v xml:space="preserve"> </v>
      </c>
      <c r="S153" s="123"/>
      <c r="T153" s="124" t="str">
        <f>IF(M153=" "," ",IF(M153=0," ",MNI!I60))</f>
        <v xml:space="preserve"> </v>
      </c>
      <c r="U153" s="49"/>
      <c r="V153" s="60">
        <f>IF(Employee!H$477=E$134,Employee!D$476+SUM(M153)+'May08'!V128,SUM(M153)+'May08'!V128)</f>
        <v>0</v>
      </c>
      <c r="W153" s="60">
        <f>IF(Employee!H$477=E$134,Employee!D$477+SUM(N153)+'May08'!W128,SUM(N153)+'May08'!W128)</f>
        <v>0</v>
      </c>
      <c r="X153" s="60">
        <f>IF(O153=" ",'May08'!X128,O153+'May08'!X128)</f>
        <v>0</v>
      </c>
      <c r="Y153" s="60">
        <f>IF(P153=" ",'May08'!Y128,P153+'May08'!Y128)</f>
        <v>0</v>
      </c>
      <c r="Z153" s="60">
        <f>IF(Q153=" ",'May08'!Z128,Q153+'May08'!Z128)</f>
        <v>0</v>
      </c>
      <c r="AA153" s="60">
        <f>IF(R153=" ",'May08'!AA128,R153+'May08'!AA128)</f>
        <v>0</v>
      </c>
      <c r="AB153" s="61"/>
      <c r="AC153" s="60">
        <f>IF(T153=" ",'May08'!AC128,T153+'May08'!AC128)</f>
        <v>0</v>
      </c>
      <c r="AD153" s="99"/>
      <c r="AE153" s="114">
        <f>IF(E153=" ",0,IF(D153="BR",0,IF(D153="D",0,IF(D153="NT",V153,LOOKUP(D153,Free!A:A,Free!C:C)*E$134/12))))</f>
        <v>0</v>
      </c>
      <c r="AF153" s="95">
        <f t="shared" si="153"/>
        <v>0</v>
      </c>
      <c r="AG153" s="95">
        <f t="shared" si="154"/>
        <v>0</v>
      </c>
      <c r="AH153" s="95">
        <f>IF(D153="D",AF153*AH$7,IF(AF153&gt;LOOKUP(E$134,HR!A:A,HR!C:C),(AF153-LOOKUP(E$134,HR!A:A,HR!C:C))*AH$7,0))</f>
        <v>0</v>
      </c>
      <c r="AI153" s="95">
        <f t="shared" si="155"/>
        <v>0</v>
      </c>
      <c r="AJ153" s="95">
        <f>IF(E153=" ",0,IF(D153="BR",0,IF(D153="D",0,IF(D153="NT",M153,LOOKUP(D153,Free!A:A,Free!C:C)*1/12))))</f>
        <v>0</v>
      </c>
      <c r="AK153" s="95">
        <f t="shared" si="156"/>
        <v>0</v>
      </c>
      <c r="AL153" s="95">
        <f t="shared" si="157"/>
        <v>0</v>
      </c>
      <c r="AM153" s="95">
        <f>IF(D153="D",AK153*AM$7,IF(AK153&gt;LOOKUP(1,HR!A:A,HR!C:C),(AK153-LOOKUP(1,HR!A:A,HR!C:C))*AH$7,0))</f>
        <v>0</v>
      </c>
      <c r="AN153" s="95">
        <f t="shared" si="158"/>
        <v>0</v>
      </c>
      <c r="AO153" s="99"/>
      <c r="AP153" s="62"/>
      <c r="AQ153" s="95">
        <f t="shared" si="164"/>
        <v>0</v>
      </c>
      <c r="AR153" s="95">
        <f t="shared" si="165"/>
        <v>0</v>
      </c>
      <c r="AS153" s="95">
        <f t="shared" si="166"/>
        <v>0</v>
      </c>
      <c r="AT153" s="95">
        <f t="shared" si="167"/>
        <v>0</v>
      </c>
      <c r="AU153" s="62"/>
    </row>
    <row r="154" spans="1:47" ht="18" customHeight="1" x14ac:dyDescent="0.2">
      <c r="A154" s="44"/>
      <c r="B154" s="151" t="str">
        <f>IF(E154=" "," ",IF(Employee!F$492&gt;E$134," ",IF(Employee!F$494&lt;E$134," ",Employee!D$498)))</f>
        <v xml:space="preserve"> </v>
      </c>
      <c r="C154" s="32" t="str">
        <f>IF(E154=Employee!D$497,LOOKUP(E$134,NiTable!A:A,NiTable!BE:BE)," ")</f>
        <v xml:space="preserve"> </v>
      </c>
      <c r="D154" s="32" t="str">
        <f>IF(E154=Employee!D$497,LOOKUP(E$134,TaxCode!A:A,TaxCode!DJ:DJ)," ")</f>
        <v xml:space="preserve"> </v>
      </c>
      <c r="E154" s="152" t="str">
        <f>IF(Employee!D$496="w"," ",IF(Employee!F$492&gt;E$134," ",IF(Employee!F$494&lt;E$134," ",Employee!D$497)))</f>
        <v xml:space="preserve"> </v>
      </c>
      <c r="F154" s="243" t="str">
        <f>IF(E154=" "," ",IF(Employee!F$492&gt;E$134," ",IF(Employee!F$494&lt;E$134," ",Employee!D$483)))</f>
        <v xml:space="preserve"> </v>
      </c>
      <c r="G154" s="167"/>
      <c r="H154" s="127">
        <f>IF(T$134="Y",'May08'!H129,0)</f>
        <v>0</v>
      </c>
      <c r="I154" s="121">
        <f>IF(T$134="Y",'May08'!I129,0)</f>
        <v>0</v>
      </c>
      <c r="J154" s="121">
        <f>IF(T$134="Y",'May08'!J129,0)</f>
        <v>0</v>
      </c>
      <c r="K154" s="121">
        <f>IF(T$134="Y",'May08'!K129,I154*J154)</f>
        <v>0</v>
      </c>
      <c r="L154" s="121">
        <f>IF(T$134="Y",'May08'!L129,0)</f>
        <v>0</v>
      </c>
      <c r="M154" s="233" t="str">
        <f>IF(E154=" "," ",IF(T$134="Y",'May08'!M129,IF((H154+K154+L154)&gt;0,H154+K154+L154," ")))</f>
        <v xml:space="preserve"> </v>
      </c>
      <c r="N154" s="237" t="str">
        <f>IF(M154=" "," ",IF(M154=0," ",IF(Employee!O$492="M1",AN154,AI154-'May08'!W129)))</f>
        <v xml:space="preserve"> </v>
      </c>
      <c r="O154" s="132" t="str">
        <f>IF(M154=" "," ",IF(M154=0," ",IF(Employee!P$485&gt;E$134,0,IF(C154="A",MNI!E61,IF(C154="B",MNI!F61,IF(C154="C",MNI!G61,IF(C154="J",MNI!H61," ")))))))</f>
        <v xml:space="preserve"> </v>
      </c>
      <c r="P154" s="123"/>
      <c r="Q154" s="238"/>
      <c r="R154" s="238" t="str">
        <f t="shared" si="163"/>
        <v xml:space="preserve"> </v>
      </c>
      <c r="S154" s="123"/>
      <c r="T154" s="124" t="str">
        <f>IF(M154=" "," ",IF(M154=0," ",MNI!I61))</f>
        <v xml:space="preserve"> </v>
      </c>
      <c r="U154" s="49"/>
      <c r="V154" s="60">
        <f>IF(Employee!H$503=E$134,Employee!D$502+SUM(M154)+'May08'!V129,SUM(M154)+'May08'!V129)</f>
        <v>0</v>
      </c>
      <c r="W154" s="60">
        <f>IF(Employee!H$503=E$134,Employee!D$503+SUM(N154)+'May08'!W129,SUM(N154)+'May08'!W129)</f>
        <v>0</v>
      </c>
      <c r="X154" s="60">
        <f>IF(O154=" ",'May08'!X129,O154+'May08'!X129)</f>
        <v>0</v>
      </c>
      <c r="Y154" s="60">
        <f>IF(P154=" ",'May08'!Y129,P154+'May08'!Y129)</f>
        <v>0</v>
      </c>
      <c r="Z154" s="60">
        <f>IF(Q154=" ",'May08'!Z129,Q154+'May08'!Z129)</f>
        <v>0</v>
      </c>
      <c r="AA154" s="60">
        <f>IF(R154=" ",'May08'!AA129,R154+'May08'!AA129)</f>
        <v>0</v>
      </c>
      <c r="AB154" s="61"/>
      <c r="AC154" s="60">
        <f>IF(T154=" ",'May08'!AC129,T154+'May08'!AC129)</f>
        <v>0</v>
      </c>
      <c r="AD154" s="99"/>
      <c r="AE154" s="114">
        <f>IF(E154=" ",0,IF(D154="BR",0,IF(D154="D",0,IF(D154="NT",V154,LOOKUP(D154,Free!A:A,Free!C:C)*E$134/12))))</f>
        <v>0</v>
      </c>
      <c r="AF154" s="95">
        <f t="shared" si="153"/>
        <v>0</v>
      </c>
      <c r="AG154" s="95">
        <f t="shared" si="154"/>
        <v>0</v>
      </c>
      <c r="AH154" s="95">
        <f>IF(D154="D",AF154*AH$7,IF(AF154&gt;LOOKUP(E$134,HR!A:A,HR!C:C),(AF154-LOOKUP(E$134,HR!A:A,HR!C:C))*AH$7,0))</f>
        <v>0</v>
      </c>
      <c r="AI154" s="95">
        <f t="shared" si="155"/>
        <v>0</v>
      </c>
      <c r="AJ154" s="95">
        <f>IF(E154=" ",0,IF(D154="BR",0,IF(D154="D",0,IF(D154="NT",M154,LOOKUP(D154,Free!A:A,Free!C:C)*1/12))))</f>
        <v>0</v>
      </c>
      <c r="AK154" s="95">
        <f t="shared" si="156"/>
        <v>0</v>
      </c>
      <c r="AL154" s="95">
        <f t="shared" si="157"/>
        <v>0</v>
      </c>
      <c r="AM154" s="95">
        <f>IF(D154="D",AK154*AM$7,IF(AK154&gt;LOOKUP(1,HR!A:A,HR!C:C),(AK154-LOOKUP(1,HR!A:A,HR!C:C))*AH$7,0))</f>
        <v>0</v>
      </c>
      <c r="AN154" s="95">
        <f t="shared" si="158"/>
        <v>0</v>
      </c>
      <c r="AO154" s="99"/>
      <c r="AP154" s="62"/>
      <c r="AQ154" s="95">
        <f t="shared" si="164"/>
        <v>0</v>
      </c>
      <c r="AR154" s="95">
        <f t="shared" si="165"/>
        <v>0</v>
      </c>
      <c r="AS154" s="95">
        <f t="shared" si="166"/>
        <v>0</v>
      </c>
      <c r="AT154" s="95">
        <f t="shared" si="167"/>
        <v>0</v>
      </c>
      <c r="AU154" s="62"/>
    </row>
    <row r="155" spans="1:47" ht="18" customHeight="1" thickBot="1" x14ac:dyDescent="0.25">
      <c r="A155" s="44"/>
      <c r="B155" s="153" t="str">
        <f>IF(E155=" "," ",IF(Employee!F$518&gt;E$134," ",IF(Employee!F$520&lt;E$134," ",Employee!D$524)))</f>
        <v xml:space="preserve"> </v>
      </c>
      <c r="C155" s="111" t="str">
        <f>IF(E155=Employee!D$523,LOOKUP(E$134,NiTable!A:A,NiTable!BH:BH)," ")</f>
        <v xml:space="preserve"> </v>
      </c>
      <c r="D155" s="111" t="str">
        <f>IF(E155=Employee!D$523,LOOKUP(E$134,TaxCode!A:A,TaxCode!DP:DP)," ")</f>
        <v xml:space="preserve"> </v>
      </c>
      <c r="E155" s="154" t="str">
        <f>IF(Employee!D$522="w"," ",IF(Employee!F$518&gt;E$134," ",IF(Employee!F$520&lt;E$134," ",Employee!D$523)))</f>
        <v xml:space="preserve"> </v>
      </c>
      <c r="F155" s="244" t="str">
        <f>IF(E155=" "," ",IF(Employee!F$518&gt;E$134," ",IF(Employee!F$520&lt;E$134," ",Employee!D$509)))</f>
        <v xml:space="preserve"> </v>
      </c>
      <c r="G155" s="167"/>
      <c r="H155" s="146">
        <f>IF(T$134="Y",'May08'!H130,0)</f>
        <v>0</v>
      </c>
      <c r="I155" s="147">
        <f>IF(T$134="Y",'May08'!I130,0)</f>
        <v>0</v>
      </c>
      <c r="J155" s="147">
        <f>IF(T$134="Y",'May08'!J130,0)</f>
        <v>0</v>
      </c>
      <c r="K155" s="147">
        <f>IF(T$134="Y",'May08'!K130,I155*J155)</f>
        <v>0</v>
      </c>
      <c r="L155" s="147">
        <f>IF(T$134="Y",'May08'!L130,0)</f>
        <v>0</v>
      </c>
      <c r="M155" s="234" t="str">
        <f>IF(E155=" "," ",IF(T$134="Y",'May08'!M130,IF((H155+K155+L155)&gt;0,H155+K155+L155," ")))</f>
        <v xml:space="preserve"> </v>
      </c>
      <c r="N155" s="134" t="str">
        <f>IF(M155=" "," ",IF(M155=0," ",IF(Employee!O$518="M1",AN155,AI155-'May08'!W130)))</f>
        <v xml:space="preserve"> </v>
      </c>
      <c r="O155" s="132" t="str">
        <f>IF(M155=" "," ",IF(M155=0," ",IF(Employee!P$511&gt;E$134,0,IF(C155="A",MNI!E62,IF(C155="B",MNI!F62,IF(C155="C",MNI!G62,IF(C155="J",MNI!H62," ")))))))</f>
        <v xml:space="preserve"> </v>
      </c>
      <c r="P155" s="135"/>
      <c r="Q155" s="239"/>
      <c r="R155" s="238" t="str">
        <f t="shared" si="163"/>
        <v xml:space="preserve"> </v>
      </c>
      <c r="S155" s="123"/>
      <c r="T155" s="124" t="str">
        <f>IF(M155=" "," ",IF(M155=0," ",MNI!I62))</f>
        <v xml:space="preserve"> </v>
      </c>
      <c r="U155" s="49"/>
      <c r="V155" s="60">
        <f>IF(Employee!H$529=E$134,Employee!D$528+SUM(M155)+'May08'!V130,SUM(M155)+'May08'!V130)</f>
        <v>0</v>
      </c>
      <c r="W155" s="60">
        <f>IF(Employee!H$529=E$134,Employee!D$529+SUM(N155)+'May08'!W130,SUM(N155)+'May08'!W130)</f>
        <v>0</v>
      </c>
      <c r="X155" s="60">
        <f>IF(O155=" ",'May08'!X130,O155+'May08'!X130)</f>
        <v>0</v>
      </c>
      <c r="Y155" s="60">
        <f>IF(P155=" ",'May08'!Y130,P155+'May08'!Y130)</f>
        <v>0</v>
      </c>
      <c r="Z155" s="60">
        <f>IF(Q155=" ",'May08'!Z130,Q155+'May08'!Z130)</f>
        <v>0</v>
      </c>
      <c r="AA155" s="60">
        <f>IF(R155=" ",'May08'!AA130,R155+'May08'!AA130)</f>
        <v>0</v>
      </c>
      <c r="AB155" s="61"/>
      <c r="AC155" s="60">
        <f>IF(T155=" ",'May08'!AC130,T155+'May08'!AC130)</f>
        <v>0</v>
      </c>
      <c r="AD155" s="99"/>
      <c r="AE155" s="114">
        <f>IF(E155=" ",0,IF(D155="BR",0,IF(D155="D",0,IF(D155="NT",V155,LOOKUP(D155,Free!A:A,Free!C:C)*E$134/12))))</f>
        <v>0</v>
      </c>
      <c r="AF155" s="95">
        <f t="shared" si="153"/>
        <v>0</v>
      </c>
      <c r="AG155" s="95">
        <f t="shared" si="154"/>
        <v>0</v>
      </c>
      <c r="AH155" s="95">
        <f>IF(D155="D",AF155*AH$7,IF(AF155&gt;LOOKUP(E$134,HR!A:A,HR!C:C),(AF155-LOOKUP(E$134,HR!A:A,HR!C:C))*AH$7,0))</f>
        <v>0</v>
      </c>
      <c r="AI155" s="95">
        <f t="shared" si="155"/>
        <v>0</v>
      </c>
      <c r="AJ155" s="95">
        <f>IF(E155=" ",0,IF(D155="BR",0,IF(D155="D",0,IF(D155="NT",M155,LOOKUP(D155,Free!A:A,Free!C:C)*1/12))))</f>
        <v>0</v>
      </c>
      <c r="AK155" s="95">
        <f t="shared" si="156"/>
        <v>0</v>
      </c>
      <c r="AL155" s="95">
        <f t="shared" si="157"/>
        <v>0</v>
      </c>
      <c r="AM155" s="95">
        <f>IF(D155="D",AK155*AM$7,IF(AK155&gt;LOOKUP(1,HR!A:A,HR!C:C),(AK155-LOOKUP(1,HR!A:A,HR!C:C))*AH$7,0))</f>
        <v>0</v>
      </c>
      <c r="AN155" s="95">
        <f t="shared" si="158"/>
        <v>0</v>
      </c>
      <c r="AO155" s="99"/>
      <c r="AP155" s="62"/>
      <c r="AQ155" s="95">
        <f t="shared" si="164"/>
        <v>0</v>
      </c>
      <c r="AR155" s="95">
        <f t="shared" si="165"/>
        <v>0</v>
      </c>
      <c r="AS155" s="95">
        <f t="shared" si="166"/>
        <v>0</v>
      </c>
      <c r="AT155" s="95">
        <f t="shared" si="167"/>
        <v>0</v>
      </c>
      <c r="AU155" s="62"/>
    </row>
    <row r="156" spans="1:47" ht="18" customHeight="1" thickTop="1" thickBot="1" x14ac:dyDescent="0.25">
      <c r="A156" s="48"/>
      <c r="B156" s="158"/>
      <c r="C156" s="156"/>
      <c r="D156" s="156"/>
      <c r="E156" s="157"/>
      <c r="F156" s="397" t="s">
        <v>7</v>
      </c>
      <c r="G156" s="398"/>
      <c r="H156" s="134"/>
      <c r="I156" s="135"/>
      <c r="J156" s="135"/>
      <c r="K156" s="174"/>
      <c r="L156" s="174"/>
      <c r="M156" s="173">
        <f t="shared" ref="M156:R156" si="168">SUM(M136:M155)</f>
        <v>0</v>
      </c>
      <c r="N156" s="173">
        <f t="shared" si="168"/>
        <v>0</v>
      </c>
      <c r="O156" s="173">
        <f t="shared" si="168"/>
        <v>0</v>
      </c>
      <c r="P156" s="173">
        <f t="shared" si="168"/>
        <v>0</v>
      </c>
      <c r="Q156" s="173">
        <f t="shared" si="168"/>
        <v>0</v>
      </c>
      <c r="R156" s="165">
        <f t="shared" si="168"/>
        <v>0</v>
      </c>
      <c r="S156" s="123"/>
      <c r="T156" s="165">
        <f>SUM(T136:T155)</f>
        <v>0</v>
      </c>
      <c r="U156" s="50"/>
      <c r="V156" s="60"/>
      <c r="AD156" s="99"/>
      <c r="AO156" s="99"/>
      <c r="AP156" s="62"/>
      <c r="AU156" s="62"/>
    </row>
    <row r="157" spans="1:47" ht="24" customHeight="1" x14ac:dyDescent="0.2">
      <c r="A157" s="62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45"/>
    </row>
    <row r="158" spans="1:47" x14ac:dyDescent="0.2">
      <c r="AL158" s="393" t="s">
        <v>111</v>
      </c>
      <c r="AM158" s="394"/>
      <c r="AN158" s="395"/>
      <c r="AQ158" s="213">
        <f>SUM(AQ11:AQ156)</f>
        <v>0</v>
      </c>
      <c r="AR158" s="213">
        <f>SUM(AR11:AR156)</f>
        <v>0</v>
      </c>
      <c r="AS158" s="213">
        <f>SUM(AS11:AS156)</f>
        <v>0</v>
      </c>
      <c r="AT158" s="213">
        <f>SUM(AT11:AT156)</f>
        <v>0</v>
      </c>
    </row>
    <row r="159" spans="1:47" ht="13.5" customHeight="1" thickBot="1" x14ac:dyDescent="0.25">
      <c r="F159" s="257" t="s">
        <v>276</v>
      </c>
      <c r="M159" s="440" t="s">
        <v>277</v>
      </c>
      <c r="N159" s="441"/>
      <c r="O159" s="441"/>
      <c r="P159" s="441"/>
      <c r="Q159" s="441"/>
      <c r="R159" s="441"/>
      <c r="T159" s="273"/>
    </row>
    <row r="160" spans="1:47" x14ac:dyDescent="0.2">
      <c r="F160" s="259" t="str">
        <f>IF(B136="D",Employee!D15," ")</f>
        <v xml:space="preserve"> </v>
      </c>
      <c r="M160" s="268" t="str">
        <f t="shared" ref="M160:M179" si="169">IF(B136="D",M136," ")</f>
        <v xml:space="preserve"> </v>
      </c>
      <c r="N160" s="269" t="str">
        <f t="shared" ref="N160:N179" si="170">IF(B136="D",N136," ")</f>
        <v xml:space="preserve"> </v>
      </c>
      <c r="O160" s="269" t="str">
        <f t="shared" ref="O160:O179" si="171">IF(B136="D",O136," ")</f>
        <v xml:space="preserve"> </v>
      </c>
      <c r="P160" s="269" t="str">
        <f t="shared" ref="P160:P179" si="172">IF(B136="D",P136," ")</f>
        <v xml:space="preserve"> </v>
      </c>
      <c r="Q160" s="269" t="str">
        <f t="shared" ref="Q160:Q179" si="173">IF(B136="D",Q136," ")</f>
        <v xml:space="preserve"> </v>
      </c>
      <c r="R160" s="262" t="str">
        <f t="shared" ref="R160:R179" si="174">IF(B136="D",R136," ")</f>
        <v xml:space="preserve"> </v>
      </c>
      <c r="S160" s="256"/>
      <c r="T160" s="259" t="str">
        <f t="shared" ref="T160:T179" si="175">IF(B136="D",T136," ")</f>
        <v xml:space="preserve"> </v>
      </c>
      <c r="AL160" s="393" t="s">
        <v>112</v>
      </c>
      <c r="AM160" s="394"/>
      <c r="AN160" s="395"/>
      <c r="AQ160" s="215">
        <f>IF((AQ158-(O1+T1)*0.13)&gt;0,AQ158-(Q1+T1)*0.13,0)</f>
        <v>0</v>
      </c>
      <c r="AR160" s="215">
        <f>AR158</f>
        <v>0</v>
      </c>
      <c r="AS160" s="215">
        <f>AS158</f>
        <v>0</v>
      </c>
      <c r="AT160" s="215">
        <f>AT158</f>
        <v>0</v>
      </c>
    </row>
    <row r="161" spans="6:46" x14ac:dyDescent="0.2">
      <c r="F161" s="260" t="str">
        <f>IF(B137="D",Employee!D41," ")</f>
        <v xml:space="preserve"> </v>
      </c>
      <c r="M161" s="270" t="str">
        <f t="shared" si="169"/>
        <v xml:space="preserve"> </v>
      </c>
      <c r="N161" s="266" t="str">
        <f t="shared" si="170"/>
        <v xml:space="preserve"> </v>
      </c>
      <c r="O161" s="266" t="str">
        <f t="shared" si="171"/>
        <v xml:space="preserve"> </v>
      </c>
      <c r="P161" s="266" t="str">
        <f t="shared" si="172"/>
        <v xml:space="preserve"> </v>
      </c>
      <c r="Q161" s="266" t="str">
        <f t="shared" si="173"/>
        <v xml:space="preserve"> </v>
      </c>
      <c r="R161" s="263" t="str">
        <f t="shared" si="174"/>
        <v xml:space="preserve"> </v>
      </c>
      <c r="S161" s="256"/>
      <c r="T161" s="260" t="str">
        <f t="shared" si="175"/>
        <v xml:space="preserve"> </v>
      </c>
    </row>
    <row r="162" spans="6:46" x14ac:dyDescent="0.2">
      <c r="F162" s="260" t="str">
        <f>IF(B138="D",Employee!D67," ")</f>
        <v xml:space="preserve"> </v>
      </c>
      <c r="M162" s="270" t="str">
        <f t="shared" si="169"/>
        <v xml:space="preserve"> </v>
      </c>
      <c r="N162" s="266" t="str">
        <f t="shared" si="170"/>
        <v xml:space="preserve"> </v>
      </c>
      <c r="O162" s="266" t="str">
        <f t="shared" si="171"/>
        <v xml:space="preserve"> </v>
      </c>
      <c r="P162" s="266" t="str">
        <f t="shared" si="172"/>
        <v xml:space="preserve"> </v>
      </c>
      <c r="Q162" s="266" t="str">
        <f t="shared" si="173"/>
        <v xml:space="preserve"> </v>
      </c>
      <c r="R162" s="263" t="str">
        <f t="shared" si="174"/>
        <v xml:space="preserve"> </v>
      </c>
      <c r="S162" s="256"/>
      <c r="T162" s="260" t="str">
        <f t="shared" si="175"/>
        <v xml:space="preserve"> </v>
      </c>
      <c r="AL162" s="393" t="s">
        <v>113</v>
      </c>
      <c r="AM162" s="394"/>
      <c r="AN162" s="395"/>
      <c r="AQ162" s="221"/>
      <c r="AR162" s="215">
        <f>AR160*0.045</f>
        <v>0</v>
      </c>
      <c r="AS162" s="215">
        <f>AS160*0.045</f>
        <v>0</v>
      </c>
      <c r="AT162" s="215">
        <f>AT160*0.045</f>
        <v>0</v>
      </c>
    </row>
    <row r="163" spans="6:46" x14ac:dyDescent="0.2">
      <c r="F163" s="260" t="str">
        <f>IF(B139="D",Employee!D93," ")</f>
        <v xml:space="preserve"> </v>
      </c>
      <c r="M163" s="270" t="str">
        <f t="shared" si="169"/>
        <v xml:space="preserve"> </v>
      </c>
      <c r="N163" s="266" t="str">
        <f t="shared" si="170"/>
        <v xml:space="preserve"> </v>
      </c>
      <c r="O163" s="266" t="str">
        <f t="shared" si="171"/>
        <v xml:space="preserve"> </v>
      </c>
      <c r="P163" s="266" t="str">
        <f t="shared" si="172"/>
        <v xml:space="preserve"> </v>
      </c>
      <c r="Q163" s="266" t="str">
        <f t="shared" si="173"/>
        <v xml:space="preserve"> </v>
      </c>
      <c r="R163" s="263" t="str">
        <f t="shared" si="174"/>
        <v xml:space="preserve"> </v>
      </c>
      <c r="S163" s="256"/>
      <c r="T163" s="260" t="str">
        <f t="shared" si="175"/>
        <v xml:space="preserve"> </v>
      </c>
    </row>
    <row r="164" spans="6:46" x14ac:dyDescent="0.2">
      <c r="F164" s="260" t="str">
        <f>IF(B140="D",Employee!D119," ")</f>
        <v xml:space="preserve"> </v>
      </c>
      <c r="M164" s="270" t="str">
        <f t="shared" si="169"/>
        <v xml:space="preserve"> </v>
      </c>
      <c r="N164" s="266" t="str">
        <f t="shared" si="170"/>
        <v xml:space="preserve"> </v>
      </c>
      <c r="O164" s="266" t="str">
        <f t="shared" si="171"/>
        <v xml:space="preserve"> </v>
      </c>
      <c r="P164" s="266" t="str">
        <f t="shared" si="172"/>
        <v xml:space="preserve"> </v>
      </c>
      <c r="Q164" s="266" t="str">
        <f t="shared" si="173"/>
        <v xml:space="preserve"> </v>
      </c>
      <c r="R164" s="263" t="str">
        <f t="shared" si="174"/>
        <v xml:space="preserve"> </v>
      </c>
      <c r="S164" s="256"/>
      <c r="T164" s="260" t="str">
        <f t="shared" si="175"/>
        <v xml:space="preserve"> </v>
      </c>
    </row>
    <row r="165" spans="6:46" x14ac:dyDescent="0.2">
      <c r="F165" s="260" t="str">
        <f>IF(B141="D",Employee!D145," ")</f>
        <v xml:space="preserve"> </v>
      </c>
      <c r="M165" s="270" t="str">
        <f t="shared" si="169"/>
        <v xml:space="preserve"> </v>
      </c>
      <c r="N165" s="266" t="str">
        <f t="shared" si="170"/>
        <v xml:space="preserve"> </v>
      </c>
      <c r="O165" s="266" t="str">
        <f t="shared" si="171"/>
        <v xml:space="preserve"> </v>
      </c>
      <c r="P165" s="266" t="str">
        <f t="shared" si="172"/>
        <v xml:space="preserve"> </v>
      </c>
      <c r="Q165" s="266" t="str">
        <f t="shared" si="173"/>
        <v xml:space="preserve"> </v>
      </c>
      <c r="R165" s="263" t="str">
        <f t="shared" si="174"/>
        <v xml:space="preserve"> </v>
      </c>
      <c r="S165" s="256"/>
      <c r="T165" s="260" t="str">
        <f t="shared" si="175"/>
        <v xml:space="preserve"> </v>
      </c>
      <c r="AL165" s="385" t="s">
        <v>114</v>
      </c>
      <c r="AM165" s="386"/>
      <c r="AN165" s="387"/>
      <c r="AQ165" s="214">
        <f>AQ160+'May08'!AQ140</f>
        <v>0</v>
      </c>
      <c r="AR165" s="214">
        <f>AR160+'May08'!AR140</f>
        <v>0</v>
      </c>
      <c r="AS165" s="214">
        <f>AS160+'May08'!AS140</f>
        <v>0</v>
      </c>
      <c r="AT165" s="214">
        <f>AT160+'May08'!AT140</f>
        <v>0</v>
      </c>
    </row>
    <row r="166" spans="6:46" x14ac:dyDescent="0.2">
      <c r="F166" s="260" t="str">
        <f>IF(B142="D",Employee!D171," ")</f>
        <v xml:space="preserve"> </v>
      </c>
      <c r="M166" s="270" t="str">
        <f t="shared" si="169"/>
        <v xml:space="preserve"> </v>
      </c>
      <c r="N166" s="266" t="str">
        <f t="shared" si="170"/>
        <v xml:space="preserve"> </v>
      </c>
      <c r="O166" s="266" t="str">
        <f t="shared" si="171"/>
        <v xml:space="preserve"> </v>
      </c>
      <c r="P166" s="266" t="str">
        <f t="shared" si="172"/>
        <v xml:space="preserve"> </v>
      </c>
      <c r="Q166" s="266" t="str">
        <f t="shared" si="173"/>
        <v xml:space="preserve"> </v>
      </c>
      <c r="R166" s="263" t="str">
        <f t="shared" si="174"/>
        <v xml:space="preserve"> </v>
      </c>
      <c r="S166" s="256"/>
      <c r="T166" s="260" t="str">
        <f t="shared" si="175"/>
        <v xml:space="preserve"> </v>
      </c>
    </row>
    <row r="167" spans="6:46" x14ac:dyDescent="0.2">
      <c r="F167" s="260" t="str">
        <f>IF(B143="D",Employee!D197," ")</f>
        <v xml:space="preserve"> </v>
      </c>
      <c r="M167" s="270" t="str">
        <f t="shared" si="169"/>
        <v xml:space="preserve"> </v>
      </c>
      <c r="N167" s="266" t="str">
        <f t="shared" si="170"/>
        <v xml:space="preserve"> </v>
      </c>
      <c r="O167" s="266" t="str">
        <f t="shared" si="171"/>
        <v xml:space="preserve"> </v>
      </c>
      <c r="P167" s="266" t="str">
        <f t="shared" si="172"/>
        <v xml:space="preserve"> </v>
      </c>
      <c r="Q167" s="266" t="str">
        <f t="shared" si="173"/>
        <v xml:space="preserve"> </v>
      </c>
      <c r="R167" s="263" t="str">
        <f t="shared" si="174"/>
        <v xml:space="preserve"> </v>
      </c>
      <c r="S167" s="256"/>
      <c r="T167" s="260" t="str">
        <f t="shared" si="175"/>
        <v xml:space="preserve"> </v>
      </c>
      <c r="AL167" s="385" t="s">
        <v>115</v>
      </c>
      <c r="AM167" s="386"/>
      <c r="AN167" s="387"/>
      <c r="AQ167" s="221"/>
      <c r="AR167" s="214">
        <f>AR162+'May08'!AR142</f>
        <v>0</v>
      </c>
      <c r="AS167" s="214">
        <f>AS162+'May08'!AS142</f>
        <v>0</v>
      </c>
      <c r="AT167" s="214">
        <f>AT162+'May08'!AT142</f>
        <v>0</v>
      </c>
    </row>
    <row r="168" spans="6:46" x14ac:dyDescent="0.2">
      <c r="F168" s="260" t="str">
        <f>IF(B144="D",Employee!D223," ")</f>
        <v xml:space="preserve"> </v>
      </c>
      <c r="M168" s="270" t="str">
        <f t="shared" si="169"/>
        <v xml:space="preserve"> </v>
      </c>
      <c r="N168" s="266" t="str">
        <f t="shared" si="170"/>
        <v xml:space="preserve"> </v>
      </c>
      <c r="O168" s="266" t="str">
        <f t="shared" si="171"/>
        <v xml:space="preserve"> </v>
      </c>
      <c r="P168" s="266" t="str">
        <f t="shared" si="172"/>
        <v xml:space="preserve"> </v>
      </c>
      <c r="Q168" s="266" t="str">
        <f t="shared" si="173"/>
        <v xml:space="preserve"> </v>
      </c>
      <c r="R168" s="263" t="str">
        <f t="shared" si="174"/>
        <v xml:space="preserve"> </v>
      </c>
      <c r="S168" s="256"/>
      <c r="T168" s="260" t="str">
        <f t="shared" si="175"/>
        <v xml:space="preserve"> </v>
      </c>
    </row>
    <row r="169" spans="6:46" x14ac:dyDescent="0.2">
      <c r="F169" s="260" t="str">
        <f>IF(B145="D",Employee!D249," ")</f>
        <v xml:space="preserve"> </v>
      </c>
      <c r="M169" s="270" t="str">
        <f t="shared" si="169"/>
        <v xml:space="preserve"> </v>
      </c>
      <c r="N169" s="266" t="str">
        <f t="shared" si="170"/>
        <v xml:space="preserve"> </v>
      </c>
      <c r="O169" s="266" t="str">
        <f t="shared" si="171"/>
        <v xml:space="preserve"> </v>
      </c>
      <c r="P169" s="266" t="str">
        <f t="shared" si="172"/>
        <v xml:space="preserve"> </v>
      </c>
      <c r="Q169" s="266" t="str">
        <f t="shared" si="173"/>
        <v xml:space="preserve"> </v>
      </c>
      <c r="R169" s="263" t="str">
        <f t="shared" si="174"/>
        <v xml:space="preserve"> </v>
      </c>
      <c r="S169" s="256"/>
      <c r="T169" s="260" t="str">
        <f t="shared" si="175"/>
        <v xml:space="preserve"> </v>
      </c>
    </row>
    <row r="170" spans="6:46" x14ac:dyDescent="0.2">
      <c r="F170" s="260" t="str">
        <f>IF(B146="D",Employee!D275," ")</f>
        <v xml:space="preserve"> </v>
      </c>
      <c r="M170" s="270" t="str">
        <f t="shared" si="169"/>
        <v xml:space="preserve"> </v>
      </c>
      <c r="N170" s="266" t="str">
        <f t="shared" si="170"/>
        <v xml:space="preserve"> </v>
      </c>
      <c r="O170" s="266" t="str">
        <f t="shared" si="171"/>
        <v xml:space="preserve"> </v>
      </c>
      <c r="P170" s="266" t="str">
        <f t="shared" si="172"/>
        <v xml:space="preserve"> </v>
      </c>
      <c r="Q170" s="266" t="str">
        <f t="shared" si="173"/>
        <v xml:space="preserve"> </v>
      </c>
      <c r="R170" s="263" t="str">
        <f t="shared" si="174"/>
        <v xml:space="preserve"> </v>
      </c>
      <c r="S170" s="256"/>
      <c r="T170" s="260" t="str">
        <f t="shared" si="175"/>
        <v xml:space="preserve"> </v>
      </c>
    </row>
    <row r="171" spans="6:46" x14ac:dyDescent="0.2">
      <c r="F171" s="260" t="str">
        <f>IF(B147="D",Employee!D301," ")</f>
        <v xml:space="preserve"> </v>
      </c>
      <c r="M171" s="270" t="str">
        <f t="shared" si="169"/>
        <v xml:space="preserve"> </v>
      </c>
      <c r="N171" s="266" t="str">
        <f t="shared" si="170"/>
        <v xml:space="preserve"> </v>
      </c>
      <c r="O171" s="266" t="str">
        <f t="shared" si="171"/>
        <v xml:space="preserve"> </v>
      </c>
      <c r="P171" s="266" t="str">
        <f t="shared" si="172"/>
        <v xml:space="preserve"> </v>
      </c>
      <c r="Q171" s="266" t="str">
        <f t="shared" si="173"/>
        <v xml:space="preserve"> </v>
      </c>
      <c r="R171" s="263" t="str">
        <f t="shared" si="174"/>
        <v xml:space="preserve"> </v>
      </c>
      <c r="S171" s="256"/>
      <c r="T171" s="260" t="str">
        <f t="shared" si="175"/>
        <v xml:space="preserve"> </v>
      </c>
    </row>
    <row r="172" spans="6:46" x14ac:dyDescent="0.2">
      <c r="F172" s="260" t="str">
        <f>IF(B148="D",Employee!D327," ")</f>
        <v xml:space="preserve"> </v>
      </c>
      <c r="M172" s="270" t="str">
        <f t="shared" si="169"/>
        <v xml:space="preserve"> </v>
      </c>
      <c r="N172" s="266" t="str">
        <f t="shared" si="170"/>
        <v xml:space="preserve"> </v>
      </c>
      <c r="O172" s="266" t="str">
        <f t="shared" si="171"/>
        <v xml:space="preserve"> </v>
      </c>
      <c r="P172" s="266" t="str">
        <f t="shared" si="172"/>
        <v xml:space="preserve"> </v>
      </c>
      <c r="Q172" s="266" t="str">
        <f t="shared" si="173"/>
        <v xml:space="preserve"> </v>
      </c>
      <c r="R172" s="263" t="str">
        <f t="shared" si="174"/>
        <v xml:space="preserve"> </v>
      </c>
      <c r="S172" s="256"/>
      <c r="T172" s="260" t="str">
        <f t="shared" si="175"/>
        <v xml:space="preserve"> </v>
      </c>
    </row>
    <row r="173" spans="6:46" x14ac:dyDescent="0.2">
      <c r="F173" s="260" t="str">
        <f>IF(B149="D",Employee!D353," ")</f>
        <v xml:space="preserve"> </v>
      </c>
      <c r="M173" s="270" t="str">
        <f t="shared" si="169"/>
        <v xml:space="preserve"> </v>
      </c>
      <c r="N173" s="266" t="str">
        <f t="shared" si="170"/>
        <v xml:space="preserve"> </v>
      </c>
      <c r="O173" s="266" t="str">
        <f t="shared" si="171"/>
        <v xml:space="preserve"> </v>
      </c>
      <c r="P173" s="266" t="str">
        <f t="shared" si="172"/>
        <v xml:space="preserve"> </v>
      </c>
      <c r="Q173" s="266" t="str">
        <f t="shared" si="173"/>
        <v xml:space="preserve"> </v>
      </c>
      <c r="R173" s="263" t="str">
        <f t="shared" si="174"/>
        <v xml:space="preserve"> </v>
      </c>
      <c r="S173" s="256"/>
      <c r="T173" s="260" t="str">
        <f t="shared" si="175"/>
        <v xml:space="preserve"> </v>
      </c>
    </row>
    <row r="174" spans="6:46" x14ac:dyDescent="0.2">
      <c r="F174" s="260" t="str">
        <f>IF(B150="D",Employee!D379," ")</f>
        <v xml:space="preserve"> </v>
      </c>
      <c r="M174" s="270" t="str">
        <f t="shared" si="169"/>
        <v xml:space="preserve"> </v>
      </c>
      <c r="N174" s="266" t="str">
        <f t="shared" si="170"/>
        <v xml:space="preserve"> </v>
      </c>
      <c r="O174" s="266" t="str">
        <f t="shared" si="171"/>
        <v xml:space="preserve"> </v>
      </c>
      <c r="P174" s="266" t="str">
        <f t="shared" si="172"/>
        <v xml:space="preserve"> </v>
      </c>
      <c r="Q174" s="266" t="str">
        <f t="shared" si="173"/>
        <v xml:space="preserve"> </v>
      </c>
      <c r="R174" s="263" t="str">
        <f t="shared" si="174"/>
        <v xml:space="preserve"> </v>
      </c>
      <c r="S174" s="256"/>
      <c r="T174" s="260" t="str">
        <f t="shared" si="175"/>
        <v xml:space="preserve"> </v>
      </c>
    </row>
    <row r="175" spans="6:46" x14ac:dyDescent="0.2">
      <c r="F175" s="260" t="str">
        <f>IF(B151="D",Employee!D405," ")</f>
        <v xml:space="preserve"> </v>
      </c>
      <c r="M175" s="270" t="str">
        <f t="shared" si="169"/>
        <v xml:space="preserve"> </v>
      </c>
      <c r="N175" s="266" t="str">
        <f t="shared" si="170"/>
        <v xml:space="preserve"> </v>
      </c>
      <c r="O175" s="266" t="str">
        <f t="shared" si="171"/>
        <v xml:space="preserve"> </v>
      </c>
      <c r="P175" s="266" t="str">
        <f t="shared" si="172"/>
        <v xml:space="preserve"> </v>
      </c>
      <c r="Q175" s="266" t="str">
        <f t="shared" si="173"/>
        <v xml:space="preserve"> </v>
      </c>
      <c r="R175" s="263" t="str">
        <f t="shared" si="174"/>
        <v xml:space="preserve"> </v>
      </c>
      <c r="S175" s="256"/>
      <c r="T175" s="260" t="str">
        <f t="shared" si="175"/>
        <v xml:space="preserve"> </v>
      </c>
    </row>
    <row r="176" spans="6:46" x14ac:dyDescent="0.2">
      <c r="F176" s="260" t="str">
        <f>IF(B152="D",Employee!D431," ")</f>
        <v xml:space="preserve"> </v>
      </c>
      <c r="M176" s="270" t="str">
        <f t="shared" si="169"/>
        <v xml:space="preserve"> </v>
      </c>
      <c r="N176" s="266" t="str">
        <f t="shared" si="170"/>
        <v xml:space="preserve"> </v>
      </c>
      <c r="O176" s="266" t="str">
        <f t="shared" si="171"/>
        <v xml:space="preserve"> </v>
      </c>
      <c r="P176" s="266" t="str">
        <f t="shared" si="172"/>
        <v xml:space="preserve"> </v>
      </c>
      <c r="Q176" s="266" t="str">
        <f t="shared" si="173"/>
        <v xml:space="preserve"> </v>
      </c>
      <c r="R176" s="263" t="str">
        <f t="shared" si="174"/>
        <v xml:space="preserve"> </v>
      </c>
      <c r="S176" s="256"/>
      <c r="T176" s="260" t="str">
        <f t="shared" si="175"/>
        <v xml:space="preserve"> </v>
      </c>
    </row>
    <row r="177" spans="6:20" x14ac:dyDescent="0.2">
      <c r="F177" s="260" t="str">
        <f>IF(B153="D",Employee!D457," ")</f>
        <v xml:space="preserve"> </v>
      </c>
      <c r="M177" s="270" t="str">
        <f t="shared" si="169"/>
        <v xml:space="preserve"> </v>
      </c>
      <c r="N177" s="266" t="str">
        <f t="shared" si="170"/>
        <v xml:space="preserve"> </v>
      </c>
      <c r="O177" s="266" t="str">
        <f t="shared" si="171"/>
        <v xml:space="preserve"> </v>
      </c>
      <c r="P177" s="266" t="str">
        <f t="shared" si="172"/>
        <v xml:space="preserve"> </v>
      </c>
      <c r="Q177" s="266" t="str">
        <f t="shared" si="173"/>
        <v xml:space="preserve"> </v>
      </c>
      <c r="R177" s="263" t="str">
        <f t="shared" si="174"/>
        <v xml:space="preserve"> </v>
      </c>
      <c r="S177" s="256"/>
      <c r="T177" s="260" t="str">
        <f t="shared" si="175"/>
        <v xml:space="preserve"> </v>
      </c>
    </row>
    <row r="178" spans="6:20" x14ac:dyDescent="0.2">
      <c r="F178" s="260" t="str">
        <f>IF(B154="D",Employee!D483," ")</f>
        <v xml:space="preserve"> </v>
      </c>
      <c r="M178" s="270" t="str">
        <f t="shared" si="169"/>
        <v xml:space="preserve"> </v>
      </c>
      <c r="N178" s="266" t="str">
        <f t="shared" si="170"/>
        <v xml:space="preserve"> </v>
      </c>
      <c r="O178" s="266" t="str">
        <f t="shared" si="171"/>
        <v xml:space="preserve"> </v>
      </c>
      <c r="P178" s="266" t="str">
        <f t="shared" si="172"/>
        <v xml:space="preserve"> </v>
      </c>
      <c r="Q178" s="266" t="str">
        <f t="shared" si="173"/>
        <v xml:space="preserve"> </v>
      </c>
      <c r="R178" s="263" t="str">
        <f t="shared" si="174"/>
        <v xml:space="preserve"> </v>
      </c>
      <c r="S178" s="256"/>
      <c r="T178" s="260" t="str">
        <f t="shared" si="175"/>
        <v xml:space="preserve"> </v>
      </c>
    </row>
    <row r="179" spans="6:20" ht="13.5" thickBot="1" x14ac:dyDescent="0.25">
      <c r="F179" s="261" t="str">
        <f>IF(B155="D",Employee!D509," ")</f>
        <v xml:space="preserve"> </v>
      </c>
      <c r="M179" s="271" t="str">
        <f t="shared" si="169"/>
        <v xml:space="preserve"> </v>
      </c>
      <c r="N179" s="272" t="str">
        <f t="shared" si="170"/>
        <v xml:space="preserve"> </v>
      </c>
      <c r="O179" s="272" t="str">
        <f t="shared" si="171"/>
        <v xml:space="preserve"> </v>
      </c>
      <c r="P179" s="272" t="str">
        <f t="shared" si="172"/>
        <v xml:space="preserve"> </v>
      </c>
      <c r="Q179" s="272" t="str">
        <f t="shared" si="173"/>
        <v xml:space="preserve"> </v>
      </c>
      <c r="R179" s="264" t="str">
        <f t="shared" si="174"/>
        <v xml:space="preserve"> </v>
      </c>
      <c r="S179" s="256"/>
      <c r="T179" s="261" t="str">
        <f t="shared" si="175"/>
        <v xml:space="preserve"> </v>
      </c>
    </row>
    <row r="180" spans="6:20" x14ac:dyDescent="0.2">
      <c r="F180" s="258" t="s">
        <v>278</v>
      </c>
      <c r="M180" s="265">
        <v>0</v>
      </c>
      <c r="N180" s="267">
        <v>0</v>
      </c>
      <c r="O180" s="265">
        <v>0</v>
      </c>
      <c r="P180" s="265">
        <v>0</v>
      </c>
      <c r="Q180" s="265">
        <v>0</v>
      </c>
      <c r="R180" s="265">
        <v>0</v>
      </c>
      <c r="S180" s="256"/>
      <c r="T180" s="265">
        <v>0</v>
      </c>
    </row>
  </sheetData>
  <sheetCalcPr fullCalcOnLoad="1"/>
  <mergeCells count="109">
    <mergeCell ref="M159:R159"/>
    <mergeCell ref="Q3:Q6"/>
    <mergeCell ref="A1:A6"/>
    <mergeCell ref="B3:B6"/>
    <mergeCell ref="C3:C6"/>
    <mergeCell ref="D3:D6"/>
    <mergeCell ref="E3:E6"/>
    <mergeCell ref="N3:N6"/>
    <mergeCell ref="O3:O6"/>
    <mergeCell ref="G1:H1"/>
    <mergeCell ref="Z3:Z6"/>
    <mergeCell ref="AA3:AA6"/>
    <mergeCell ref="P3:P6"/>
    <mergeCell ref="F3:F6"/>
    <mergeCell ref="H3:H6"/>
    <mergeCell ref="I3:I6"/>
    <mergeCell ref="J3:J6"/>
    <mergeCell ref="K3:K6"/>
    <mergeCell ref="L3:L6"/>
    <mergeCell ref="M3:M6"/>
    <mergeCell ref="AE3:AE6"/>
    <mergeCell ref="AF3:AF6"/>
    <mergeCell ref="AG3:AG6"/>
    <mergeCell ref="R3:R6"/>
    <mergeCell ref="T3:T6"/>
    <mergeCell ref="V3:V6"/>
    <mergeCell ref="W3:W6"/>
    <mergeCell ref="U1:U6"/>
    <mergeCell ref="X3:X6"/>
    <mergeCell ref="Y3:Y6"/>
    <mergeCell ref="B9:D9"/>
    <mergeCell ref="H9:J9"/>
    <mergeCell ref="K9:M9"/>
    <mergeCell ref="O9:R9"/>
    <mergeCell ref="AK3:AK6"/>
    <mergeCell ref="AL3:AL6"/>
    <mergeCell ref="AH3:AH6"/>
    <mergeCell ref="AI3:AI6"/>
    <mergeCell ref="AJ3:AJ6"/>
    <mergeCell ref="AC3:AC6"/>
    <mergeCell ref="F31:G31"/>
    <mergeCell ref="B32:T32"/>
    <mergeCell ref="B33:E33"/>
    <mergeCell ref="B34:D34"/>
    <mergeCell ref="H34:J34"/>
    <mergeCell ref="K34:M34"/>
    <mergeCell ref="O34:R34"/>
    <mergeCell ref="F56:G56"/>
    <mergeCell ref="B57:T57"/>
    <mergeCell ref="B58:E58"/>
    <mergeCell ref="B59:D59"/>
    <mergeCell ref="H59:J59"/>
    <mergeCell ref="K59:M59"/>
    <mergeCell ref="O59:R59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06:G106"/>
    <mergeCell ref="B107:T107"/>
    <mergeCell ref="B133:E133"/>
    <mergeCell ref="B134:D134"/>
    <mergeCell ref="H134:J134"/>
    <mergeCell ref="K134:M134"/>
    <mergeCell ref="O134:R134"/>
    <mergeCell ref="R108:T108"/>
    <mergeCell ref="O133:Q133"/>
    <mergeCell ref="R133:T133"/>
    <mergeCell ref="F156:G156"/>
    <mergeCell ref="B157:T157"/>
    <mergeCell ref="B108:E108"/>
    <mergeCell ref="B109:D109"/>
    <mergeCell ref="H109:J109"/>
    <mergeCell ref="K109:M109"/>
    <mergeCell ref="O109:R109"/>
    <mergeCell ref="F131:G131"/>
    <mergeCell ref="B132:T132"/>
    <mergeCell ref="O108:Q108"/>
    <mergeCell ref="AR3:AR6"/>
    <mergeCell ref="AS3:AS6"/>
    <mergeCell ref="AT3:AT6"/>
    <mergeCell ref="O8:Q8"/>
    <mergeCell ref="R8:T8"/>
    <mergeCell ref="O33:Q33"/>
    <mergeCell ref="R33:T33"/>
    <mergeCell ref="AN3:AN6"/>
    <mergeCell ref="B7:T7"/>
    <mergeCell ref="B8:E8"/>
    <mergeCell ref="AL158:AN158"/>
    <mergeCell ref="AL160:AN160"/>
    <mergeCell ref="AL162:AN162"/>
    <mergeCell ref="AL167:AN167"/>
    <mergeCell ref="AL165:AN165"/>
    <mergeCell ref="AQ3:AQ6"/>
    <mergeCell ref="AM3:AM6"/>
    <mergeCell ref="B1:F2"/>
    <mergeCell ref="V1:AC2"/>
    <mergeCell ref="AE1:AN2"/>
    <mergeCell ref="AQ1:AT2"/>
    <mergeCell ref="G2:H2"/>
    <mergeCell ref="I2:L2"/>
    <mergeCell ref="I1:L1"/>
  </mergeCells>
  <phoneticPr fontId="5" type="noConversion"/>
  <dataValidations count="1">
    <dataValidation type="list" allowBlank="1" showInputMessage="1" showErrorMessage="1" sqref="G86:G105 G136:G155 G111:G130 G11:G30 G36:G55 G6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38" max="16383" man="1"/>
    <brk id="80" max="16383" man="1"/>
    <brk id="137" max="16383" man="1"/>
    <brk id="16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15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424" t="s">
        <v>275</v>
      </c>
      <c r="J2" s="425"/>
      <c r="K2" s="425"/>
      <c r="L2" s="426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14</v>
      </c>
      <c r="F9" s="62"/>
      <c r="G9" s="62"/>
      <c r="H9" s="399" t="s">
        <v>39</v>
      </c>
      <c r="I9" s="400"/>
      <c r="J9" s="398"/>
      <c r="K9" s="401" t="s">
        <v>296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IF(T$9="Y",'Jun08'!H111,0)</f>
        <v>0</v>
      </c>
      <c r="I11" s="117">
        <f>IF(T$9="Y",'Jun08'!I111,0)</f>
        <v>0</v>
      </c>
      <c r="J11" s="117">
        <f>IF(T$9="Y",'Jun08'!J111,0)</f>
        <v>0</v>
      </c>
      <c r="K11" s="117">
        <f>IF(T$9="Y",'Jun08'!K111,I11*J11)</f>
        <v>0</v>
      </c>
      <c r="L11" s="117">
        <f>IF(T$9="Y",'Jun08'!L111,0)</f>
        <v>0</v>
      </c>
      <c r="M11" s="232" t="str">
        <f>IF(E11=" "," ",IF(T$9="Y",'Jun08'!M111,IF((H11+K11+L11)&gt;0,H11+K11+L11," ")))</f>
        <v xml:space="preserve"> </v>
      </c>
      <c r="N11" s="235" t="str">
        <f>IF(M11=" "," ",IF(M11=0," ",IF(Employee!O$24="W1",AN11,AI11-'Jun08'!W111)))</f>
        <v xml:space="preserve"> </v>
      </c>
      <c r="O11" s="130" t="str">
        <f>IF(M11=" "," ",IF(M11=0," ",IF(Employee!P$17&gt;E$9,0,IF(C11="A",WNI!E263,IF(C11="B",WNI!F263,IF(C11="C",WNI!G263,IF(C11="J",WNI!H263,"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",WNI!I263))</f>
        <v xml:space="preserve"> </v>
      </c>
      <c r="U11" s="49"/>
      <c r="V11" s="60">
        <f>IF(Employee!H$34=E$9,Employee!D$34+SUM(M11)+'Jun08'!V111,SUM(M11)+'Jun08'!V111)</f>
        <v>0</v>
      </c>
      <c r="W11" s="60">
        <f>IF(Employee!H$34=E$9,Employee!D$35+SUM(N11)+'Jun08'!W111,SUM(N11)+'Jun08'!W111)</f>
        <v>0</v>
      </c>
      <c r="X11" s="60">
        <f>IF(O11=" ",'Jun08'!X111,O11+'Jun08'!X111)</f>
        <v>0</v>
      </c>
      <c r="Y11" s="60">
        <f>IF(P11=" ",'Jun08'!Y111,P11+'Jun08'!Y111)</f>
        <v>0</v>
      </c>
      <c r="Z11" s="60">
        <f>IF(Q11=" ",'Jun08'!Z111,Q11+'Jun08'!Z111)</f>
        <v>0</v>
      </c>
      <c r="AA11" s="60">
        <f>IF(R11=" ",'Jun08'!AA111,R11+'Jun08'!AA111)</f>
        <v>0</v>
      </c>
      <c r="AB11" s="61"/>
      <c r="AC11" s="60">
        <f>IF(T11=" ",'Jun08'!AC111,T11+'Jun08'!AC111)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IF(T$9="Y",'Jun08'!H112,0)</f>
        <v>0</v>
      </c>
      <c r="I12" s="121">
        <f>IF(T$9="Y",'Jun08'!I112,0)</f>
        <v>0</v>
      </c>
      <c r="J12" s="121">
        <f>IF(T$9="Y",'Jun08'!J112,0)</f>
        <v>0</v>
      </c>
      <c r="K12" s="121">
        <f>IF(T$9="Y",'Jun08'!K112,I12*J12)</f>
        <v>0</v>
      </c>
      <c r="L12" s="121">
        <f>IF(T$9="Y",'Jun08'!L112,0)</f>
        <v>0</v>
      </c>
      <c r="M12" s="233" t="str">
        <f>IF(E12=" "," ",IF(T$9="Y",'Jun08'!M112,IF((H12+K12+L12)&gt;0,H12+K12+L12," ")))</f>
        <v xml:space="preserve"> </v>
      </c>
      <c r="N12" s="237" t="str">
        <f>IF(M12=" "," ",IF(M12=0," ",IF(Employee!O$50="W1",AN12,AI12-'Jun08'!W112)))</f>
        <v xml:space="preserve"> </v>
      </c>
      <c r="O12" s="132" t="str">
        <f>IF(M12=" "," ",IF(M12=0," ",IF(Employee!P$43&gt;E$9,0,IF(C12="A",WNI!E264,IF(C12="B",WNI!F264,IF(C12="C",WNI!G264,IF(C12="J",WNI!H264,"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",WNI!I264))</f>
        <v xml:space="preserve"> </v>
      </c>
      <c r="U12" s="49"/>
      <c r="V12" s="60">
        <f>IF(Employee!H$60=E$9,Employee!D$60+SUM(M12)+'Jun08'!V112,SUM(M12)+'Jun08'!V112)</f>
        <v>0</v>
      </c>
      <c r="W12" s="60">
        <f>IF(Employee!H$60=E$9,Employee!D$61+SUM(N12)+'Jun08'!W112,SUM(N12)+'Jun08'!W112)</f>
        <v>0</v>
      </c>
      <c r="X12" s="60">
        <f>IF(O12=" ",'Jun08'!X112,O12+'Jun08'!X112)</f>
        <v>0</v>
      </c>
      <c r="Y12" s="60">
        <f>IF(P12=" ",'Jun08'!Y112,P12+'Jun08'!Y112)</f>
        <v>0</v>
      </c>
      <c r="Z12" s="60">
        <f>IF(Q12=" ",'Jun08'!Z112,Q12+'Jun08'!Z112)</f>
        <v>0</v>
      </c>
      <c r="AA12" s="60">
        <f>IF(R12=" ",'Jun08'!AA112,R12+'Jun08'!AA112)</f>
        <v>0</v>
      </c>
      <c r="AB12" s="61"/>
      <c r="AC12" s="60">
        <f>IF(T12=" ",'Jun08'!AC112,T12+'Jun08'!AC112)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IF(T$9="Y",'Jun08'!H113,0)</f>
        <v>0</v>
      </c>
      <c r="I13" s="121">
        <f>IF(T$9="Y",'Jun08'!I113,0)</f>
        <v>0</v>
      </c>
      <c r="J13" s="121">
        <f>IF(T$9="Y",'Jun08'!J113,0)</f>
        <v>0</v>
      </c>
      <c r="K13" s="121">
        <f>IF(T$9="Y",'Jun08'!K113,I13*J13)</f>
        <v>0</v>
      </c>
      <c r="L13" s="121">
        <f>IF(T$9="Y",'Jun08'!L113,0)</f>
        <v>0</v>
      </c>
      <c r="M13" s="233" t="str">
        <f>IF(E13=" "," ",IF(T$9="Y",'Jun08'!M113,IF((H13+K13+L13)&gt;0,H13+K13+L13," ")))</f>
        <v xml:space="preserve"> </v>
      </c>
      <c r="N13" s="237" t="str">
        <f>IF(M13=" "," ",IF(M13=0," ",IF(Employee!O$76="W1",AN13,AI13-'Jun08'!W113)))</f>
        <v xml:space="preserve"> </v>
      </c>
      <c r="O13" s="132" t="str">
        <f>IF(M13=" "," ",IF(M13=0," ",IF(Employee!P$69&gt;E$9,0,IF(C13="A",WNI!E265,IF(C13="B",WNI!F265,IF(C13="C",WNI!G265,IF(C13="J",WNI!H265,"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",WNI!I265))</f>
        <v xml:space="preserve"> </v>
      </c>
      <c r="U13" s="49"/>
      <c r="V13" s="60">
        <f>IF(Employee!H$86=E$9,Employee!D$86+SUM(M13)+'Jun08'!V113,SUM(M13)+'Jun08'!V113)</f>
        <v>0</v>
      </c>
      <c r="W13" s="60">
        <f>IF(Employee!H$86=E$9,Employee!D$87+SUM(N13)+'Jun08'!W113,SUM(N13)+'Jun08'!W113)</f>
        <v>0</v>
      </c>
      <c r="X13" s="60">
        <f>IF(O13=" ",'Jun08'!X113,O13+'Jun08'!X113)</f>
        <v>0</v>
      </c>
      <c r="Y13" s="60">
        <f>IF(P13=" ",'Jun08'!Y113,P13+'Jun08'!Y113)</f>
        <v>0</v>
      </c>
      <c r="Z13" s="60">
        <f>IF(Q13=" ",'Jun08'!Z113,Q13+'Jun08'!Z113)</f>
        <v>0</v>
      </c>
      <c r="AA13" s="60">
        <f>IF(R13=" ",'Jun08'!AA113,R13+'Jun08'!AA113)</f>
        <v>0</v>
      </c>
      <c r="AB13" s="61"/>
      <c r="AC13" s="60">
        <f>IF(T13=" ",'Jun08'!AC113,T13+'Jun08'!AC113)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IF(T$9="Y",'Jun08'!H114,0)</f>
        <v>0</v>
      </c>
      <c r="I14" s="121">
        <f>IF(T$9="Y",'Jun08'!I114,0)</f>
        <v>0</v>
      </c>
      <c r="J14" s="121">
        <f>IF(T$9="Y",'Jun08'!J114,0)</f>
        <v>0</v>
      </c>
      <c r="K14" s="121">
        <f>IF(T$9="Y",'Jun08'!K114,I14*J14)</f>
        <v>0</v>
      </c>
      <c r="L14" s="121">
        <f>IF(T$9="Y",'Jun08'!L114,0)</f>
        <v>0</v>
      </c>
      <c r="M14" s="233" t="str">
        <f>IF(E14=" "," ",IF(T$9="Y",'Jun08'!M114,IF((H14+K14+L14)&gt;0,H14+K14+L14," ")))</f>
        <v xml:space="preserve"> </v>
      </c>
      <c r="N14" s="237" t="str">
        <f>IF(M14=" "," ",IF(M14=0," ",IF(Employee!O$102="W1",AN14,AI14-'Jun08'!W114)))</f>
        <v xml:space="preserve"> </v>
      </c>
      <c r="O14" s="132" t="str">
        <f>IF(M14=" "," ",IF(M14=0," ",IF(Employee!P$95&gt;E$9,0,IF(C14="A",WNI!E266,IF(C14="B",WNI!F266,IF(C14="C",WNI!G266,IF(C14="J",WNI!H266,"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",WNI!I266))</f>
        <v xml:space="preserve"> </v>
      </c>
      <c r="U14" s="49"/>
      <c r="V14" s="60">
        <f>IF(Employee!H$112=E$9,Employee!D$112+SUM(M14)+'Jun08'!V114,SUM(M14)+'Jun08'!V114)</f>
        <v>0</v>
      </c>
      <c r="W14" s="60">
        <f>IF(Employee!H$112=E$9,Employee!D$113+SUM(N14)+'Jun08'!W114,SUM(N14)+'Jun08'!W114)</f>
        <v>0</v>
      </c>
      <c r="X14" s="60">
        <f>IF(O14=" ",'Jun08'!X114,O14+'Jun08'!X114)</f>
        <v>0</v>
      </c>
      <c r="Y14" s="60">
        <f>IF(P14=" ",'Jun08'!Y114,P14+'Jun08'!Y114)</f>
        <v>0</v>
      </c>
      <c r="Z14" s="60">
        <f>IF(Q14=" ",'Jun08'!Z114,Q14+'Jun08'!Z114)</f>
        <v>0</v>
      </c>
      <c r="AA14" s="60">
        <f>IF(R14=" ",'Jun08'!AA114,R14+'Jun08'!AA114)</f>
        <v>0</v>
      </c>
      <c r="AB14" s="61"/>
      <c r="AC14" s="60">
        <f>IF(T14=" ",'Jun08'!AC114,T14+'Jun08'!AC114)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IF(T$9="Y",'Jun08'!H115,0)</f>
        <v>0</v>
      </c>
      <c r="I15" s="121">
        <f>IF(T$9="Y",'Jun08'!I115,0)</f>
        <v>0</v>
      </c>
      <c r="J15" s="121">
        <f>IF(T$9="Y",'Jun08'!J115,0)</f>
        <v>0</v>
      </c>
      <c r="K15" s="121">
        <f>IF(T$9="Y",'Jun08'!K115,I15*J15)</f>
        <v>0</v>
      </c>
      <c r="L15" s="121">
        <f>IF(T$9="Y",'Jun08'!L115,0)</f>
        <v>0</v>
      </c>
      <c r="M15" s="233" t="str">
        <f>IF(E15=" "," ",IF(T$9="Y",'Jun08'!M115,IF((H15+K15+L15)&gt;0,H15+K15+L15," ")))</f>
        <v xml:space="preserve"> </v>
      </c>
      <c r="N15" s="237" t="str">
        <f>IF(M15=" "," ",IF(M15=0," ",IF(Employee!O$128="W1",AN15,AI15-'Jun08'!W115)))</f>
        <v xml:space="preserve"> </v>
      </c>
      <c r="O15" s="132" t="str">
        <f>IF(M15=" "," ",IF(M15=0," ",IF(Employee!P$121&gt;E$9,0,IF(C15="A",WNI!E267,IF(C15="B",WNI!F267,IF(C15="C",WNI!G267,IF(C15="J",WNI!H267,"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",WNI!I267))</f>
        <v xml:space="preserve"> </v>
      </c>
      <c r="U15" s="49"/>
      <c r="V15" s="60">
        <f>IF(Employee!H$138=E$9,Employee!D$138+SUM(M15)+'Jun08'!V115,SUM(M15)+'Jun08'!V115)</f>
        <v>0</v>
      </c>
      <c r="W15" s="60">
        <f>IF(Employee!H$138=E$9,Employee!D$139+SUM(N15)+'Jun08'!W115,SUM(N15)+'Jun08'!W115)</f>
        <v>0</v>
      </c>
      <c r="X15" s="60">
        <f>IF(O15=" ",'Jun08'!X115,O15+'Jun08'!X115)</f>
        <v>0</v>
      </c>
      <c r="Y15" s="60">
        <f>IF(P15=" ",'Jun08'!Y115,P15+'Jun08'!Y115)</f>
        <v>0</v>
      </c>
      <c r="Z15" s="60">
        <f>IF(Q15=" ",'Jun08'!Z115,Q15+'Jun08'!Z115)</f>
        <v>0</v>
      </c>
      <c r="AA15" s="60">
        <f>IF(R15=" ",'Jun08'!AA115,R15+'Jun08'!AA115)</f>
        <v>0</v>
      </c>
      <c r="AB15" s="61"/>
      <c r="AC15" s="60">
        <f>IF(T15=" ",'Jun08'!AC115,T15+'Jun08'!AC115)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IF(T$9="Y",'Jun08'!H116,0)</f>
        <v>0</v>
      </c>
      <c r="I16" s="121">
        <f>IF(T$9="Y",'Jun08'!I116,0)</f>
        <v>0</v>
      </c>
      <c r="J16" s="121">
        <f>IF(T$9="Y",'Jun08'!J116,0)</f>
        <v>0</v>
      </c>
      <c r="K16" s="121">
        <f>IF(T$9="Y",'Jun08'!K116,I16*J16)</f>
        <v>0</v>
      </c>
      <c r="L16" s="121">
        <f>IF(T$9="Y",'Jun08'!L116,0)</f>
        <v>0</v>
      </c>
      <c r="M16" s="233" t="str">
        <f>IF(E16=" "," ",IF(T$9="Y",'Jun08'!M116,IF((H16+K16+L16)&gt;0,H16+K16+L16," ")))</f>
        <v xml:space="preserve"> </v>
      </c>
      <c r="N16" s="237" t="str">
        <f>IF(M16=" "," ",IF(M16=0," ",IF(Employee!O$154="W1",AN16,AI16-'Jun08'!W116)))</f>
        <v xml:space="preserve"> </v>
      </c>
      <c r="O16" s="132" t="str">
        <f>IF(M16=" "," ",IF(M16=0," ",IF(Employee!P$147&gt;E$9,0,IF(C16="A",WNI!E268,IF(C16="B",WNI!F268,IF(C16="C",WNI!G268,IF(C16="J",WNI!H268,"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",WNI!I268))</f>
        <v xml:space="preserve"> </v>
      </c>
      <c r="U16" s="49"/>
      <c r="V16" s="60">
        <f>IF(Employee!H$164=E$9,Employee!D$164+SUM(M16)+'Jun08'!V116,SUM(M16)+'Jun08'!V116)</f>
        <v>0</v>
      </c>
      <c r="W16" s="60">
        <f>IF(Employee!H$164=E$9,Employee!D$165+SUM(N16)+'Jun08'!W116,SUM(N16)+'Jun08'!W116)</f>
        <v>0</v>
      </c>
      <c r="X16" s="60">
        <f>IF(O16=" ",'Jun08'!X116,O16+'Jun08'!X116)</f>
        <v>0</v>
      </c>
      <c r="Y16" s="60">
        <f>IF(P16=" ",'Jun08'!Y116,P16+'Jun08'!Y116)</f>
        <v>0</v>
      </c>
      <c r="Z16" s="60">
        <f>IF(Q16=" ",'Jun08'!Z116,Q16+'Jun08'!Z116)</f>
        <v>0</v>
      </c>
      <c r="AA16" s="60">
        <f>IF(R16=" ",'Jun08'!AA116,R16+'Jun08'!AA116)</f>
        <v>0</v>
      </c>
      <c r="AB16" s="61"/>
      <c r="AC16" s="60">
        <f>IF(T16=" ",'Jun08'!AC116,T16+'Jun08'!AC116)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IF(T$9="Y",'Jun08'!H117,0)</f>
        <v>0</v>
      </c>
      <c r="I17" s="121">
        <f>IF(T$9="Y",'Jun08'!I117,0)</f>
        <v>0</v>
      </c>
      <c r="J17" s="121">
        <f>IF(T$9="Y",'Jun08'!J117,0)</f>
        <v>0</v>
      </c>
      <c r="K17" s="121">
        <f>IF(T$9="Y",'Jun08'!K117,I17*J17)</f>
        <v>0</v>
      </c>
      <c r="L17" s="121">
        <f>IF(T$9="Y",'Jun08'!L117,0)</f>
        <v>0</v>
      </c>
      <c r="M17" s="233" t="str">
        <f>IF(E17=" "," ",IF(T$9="Y",'Jun08'!M117,IF((H17+K17+L17)&gt;0,H17+K17+L17," ")))</f>
        <v xml:space="preserve"> </v>
      </c>
      <c r="N17" s="237" t="str">
        <f>IF(M17=" "," ",IF(M17=0," ",IF(Employee!O$180="W1",AN17,AI17-'Jun08'!W117)))</f>
        <v xml:space="preserve"> </v>
      </c>
      <c r="O17" s="132" t="str">
        <f>IF(M17=" "," ",IF(M17=0," ",IF(Employee!P$173&gt;E$9,0,IF(C17="A",WNI!E269,IF(C17="B",WNI!F269,IF(C17="C",WNI!G269,IF(C17="J",WNI!H269,"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",WNI!I269))</f>
        <v xml:space="preserve"> </v>
      </c>
      <c r="U17" s="49"/>
      <c r="V17" s="60">
        <f>IF(Employee!H$190=E$9,Employee!D$190+SUM(M17)+'Jun08'!V117,SUM(M17)+'Jun08'!V117)</f>
        <v>0</v>
      </c>
      <c r="W17" s="60">
        <f>IF(Employee!H$190=E$9,Employee!D$191+SUM(N17)+'Jun08'!W117,SUM(N17)+'Jun08'!W117)</f>
        <v>0</v>
      </c>
      <c r="X17" s="60">
        <f>IF(O17=" ",'Jun08'!X117,O17+'Jun08'!X117)</f>
        <v>0</v>
      </c>
      <c r="Y17" s="60">
        <f>IF(P17=" ",'Jun08'!Y117,P17+'Jun08'!Y117)</f>
        <v>0</v>
      </c>
      <c r="Z17" s="60">
        <f>IF(Q17=" ",'Jun08'!Z117,Q17+'Jun08'!Z117)</f>
        <v>0</v>
      </c>
      <c r="AA17" s="60">
        <f>IF(R17=" ",'Jun08'!AA117,R17+'Jun08'!AA117)</f>
        <v>0</v>
      </c>
      <c r="AB17" s="61"/>
      <c r="AC17" s="60">
        <f>IF(T17=" ",'Jun08'!AC117,T17+'Jun08'!AC117)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IF(T$9="Y",'Jun08'!H118,0)</f>
        <v>0</v>
      </c>
      <c r="I18" s="121">
        <f>IF(T$9="Y",'Jun08'!I118,0)</f>
        <v>0</v>
      </c>
      <c r="J18" s="121">
        <f>IF(T$9="Y",'Jun08'!J118,0)</f>
        <v>0</v>
      </c>
      <c r="K18" s="121">
        <f>IF(T$9="Y",'Jun08'!K118,I18*J18)</f>
        <v>0</v>
      </c>
      <c r="L18" s="121">
        <f>IF(T$9="Y",'Jun08'!L118,0)</f>
        <v>0</v>
      </c>
      <c r="M18" s="233" t="str">
        <f>IF(E18=" "," ",IF(T$9="Y",'Jun08'!M118,IF((H18+K18+L18)&gt;0,H18+K18+L18," ")))</f>
        <v xml:space="preserve"> </v>
      </c>
      <c r="N18" s="237" t="str">
        <f>IF(M18=" "," ",IF(M18=0," ",IF(Employee!O$206="W1",AN18,AI18-'Jun08'!W118)))</f>
        <v xml:space="preserve"> </v>
      </c>
      <c r="O18" s="132" t="str">
        <f>IF(M18=" "," ",IF(M18=0," ",IF(Employee!P$199&gt;E$9,0,IF(C18="A",WNI!E270,IF(C18="B",WNI!F270,IF(C18="C",WNI!G270,IF(C18="J",WNI!H270,"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",WNI!I270))</f>
        <v xml:space="preserve"> </v>
      </c>
      <c r="U18" s="49"/>
      <c r="V18" s="60">
        <f>IF(Employee!H$216=E$9,Employee!D$216+SUM(M18)+'Jun08'!V118,SUM(M18)+'Jun08'!V118)</f>
        <v>0</v>
      </c>
      <c r="W18" s="60">
        <f>IF(Employee!H$216=E$9,Employee!D$217+SUM(N18)+'Jun08'!W118,SUM(N18)+'Jun08'!W118)</f>
        <v>0</v>
      </c>
      <c r="X18" s="60">
        <f>IF(O18=" ",'Jun08'!X118,O18+'Jun08'!X118)</f>
        <v>0</v>
      </c>
      <c r="Y18" s="60">
        <f>IF(P18=" ",'Jun08'!Y118,P18+'Jun08'!Y118)</f>
        <v>0</v>
      </c>
      <c r="Z18" s="60">
        <f>IF(Q18=" ",'Jun08'!Z118,Q18+'Jun08'!Z118)</f>
        <v>0</v>
      </c>
      <c r="AA18" s="60">
        <f>IF(R18=" ",'Jun08'!AA118,R18+'Jun08'!AA118)</f>
        <v>0</v>
      </c>
      <c r="AB18" s="61"/>
      <c r="AC18" s="60">
        <f>IF(T18=" ",'Jun08'!AC118,T18+'Jun08'!AC118)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IF(T$9="Y",'Jun08'!H119,0)</f>
        <v>0</v>
      </c>
      <c r="I19" s="121">
        <f>IF(T$9="Y",'Jun08'!I119,0)</f>
        <v>0</v>
      </c>
      <c r="J19" s="121">
        <f>IF(T$9="Y",'Jun08'!J119,0)</f>
        <v>0</v>
      </c>
      <c r="K19" s="121">
        <f>IF(T$9="Y",'Jun08'!K119,I19*J19)</f>
        <v>0</v>
      </c>
      <c r="L19" s="121">
        <f>IF(T$9="Y",'Jun08'!L119,0)</f>
        <v>0</v>
      </c>
      <c r="M19" s="233" t="str">
        <f>IF(E19=" "," ",IF(T$9="Y",'Jun08'!M119,IF((H19+K19+L19)&gt;0,H19+K19+L19," ")))</f>
        <v xml:space="preserve"> </v>
      </c>
      <c r="N19" s="237" t="str">
        <f>IF(M19=" "," ",IF(M19=0," ",IF(Employee!O$232="W1",AN19,AI19-'Jun08'!W119)))</f>
        <v xml:space="preserve"> </v>
      </c>
      <c r="O19" s="132" t="str">
        <f>IF(M19=" "," ",IF(M19=0," ",IF(Employee!P$225&gt;E$9,0,IF(C19="A",WNI!E271,IF(C19="B",WNI!F271,IF(C19="C",WNI!G271,IF(C19="J",WNI!H271,"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",WNI!I271))</f>
        <v xml:space="preserve"> </v>
      </c>
      <c r="U19" s="49"/>
      <c r="V19" s="60">
        <f>IF(Employee!H$242=E$9,Employee!D$242+SUM(M19)+'Jun08'!V119,SUM(M19)+'Jun08'!V119)</f>
        <v>0</v>
      </c>
      <c r="W19" s="60">
        <f>IF(Employee!H$242=E$9,Employee!D$243+SUM(N19)+'Jun08'!W119,SUM(N19)+'Jun08'!W119)</f>
        <v>0</v>
      </c>
      <c r="X19" s="60">
        <f>IF(O19=" ",'Jun08'!X119,O19+'Jun08'!X119)</f>
        <v>0</v>
      </c>
      <c r="Y19" s="60">
        <f>IF(P19=" ",'Jun08'!Y119,P19+'Jun08'!Y119)</f>
        <v>0</v>
      </c>
      <c r="Z19" s="60">
        <f>IF(Q19=" ",'Jun08'!Z119,Q19+'Jun08'!Z119)</f>
        <v>0</v>
      </c>
      <c r="AA19" s="60">
        <f>IF(R19=" ",'Jun08'!AA119,R19+'Jun08'!AA119)</f>
        <v>0</v>
      </c>
      <c r="AB19" s="61"/>
      <c r="AC19" s="60">
        <f>IF(T19=" ",'Jun08'!AC119,T19+'Jun08'!AC119)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IF(T$9="Y",'Jun08'!H120,0)</f>
        <v>0</v>
      </c>
      <c r="I20" s="121">
        <f>IF(T$9="Y",'Jun08'!I120,0)</f>
        <v>0</v>
      </c>
      <c r="J20" s="121">
        <f>IF(T$9="Y",'Jun08'!J120,0)</f>
        <v>0</v>
      </c>
      <c r="K20" s="121">
        <f>IF(T$9="Y",'Jun08'!K120,I20*J20)</f>
        <v>0</v>
      </c>
      <c r="L20" s="121">
        <f>IF(T$9="Y",'Jun08'!L120,0)</f>
        <v>0</v>
      </c>
      <c r="M20" s="233" t="str">
        <f>IF(E20=" "," ",IF(T$9="Y",'Jun08'!M120,IF((H20+K20+L20)&gt;0,H20+K20+L20," ")))</f>
        <v xml:space="preserve"> </v>
      </c>
      <c r="N20" s="237" t="str">
        <f>IF(M20=" "," ",IF(M20=0," ",IF(Employee!O$258="W1",AN20,AI20-'Jun08'!W120)))</f>
        <v xml:space="preserve"> </v>
      </c>
      <c r="O20" s="132" t="str">
        <f>IF(M20=" "," ",IF(M20=0," ",IF(Employee!P$251&gt;E$9,0,IF(C20="A",WNI!E272,IF(C20="B",WNI!F272,IF(C20="C",WNI!G272,IF(C20="J",WNI!H272,"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",WNI!I272))</f>
        <v xml:space="preserve"> </v>
      </c>
      <c r="U20" s="49"/>
      <c r="V20" s="60">
        <f>IF(Employee!H$268=E$9,Employee!D$268+SUM(M20)+'Jun08'!V120,SUM(M20)+'Jun08'!V120)</f>
        <v>0</v>
      </c>
      <c r="W20" s="60">
        <f>IF(Employee!H$268=E$9,Employee!D$269+SUM(N20)+'Jun08'!W120,SUM(N20)+'Jun08'!W120)</f>
        <v>0</v>
      </c>
      <c r="X20" s="60">
        <f>IF(O20=" ",'Jun08'!X120,O20+'Jun08'!X120)</f>
        <v>0</v>
      </c>
      <c r="Y20" s="60">
        <f>IF(P20=" ",'Jun08'!Y120,P20+'Jun08'!Y120)</f>
        <v>0</v>
      </c>
      <c r="Z20" s="60">
        <f>IF(Q20=" ",'Jun08'!Z120,Q20+'Jun08'!Z120)</f>
        <v>0</v>
      </c>
      <c r="AA20" s="60">
        <f>IF(R20=" ",'Jun08'!AA120,R20+'Jun08'!AA120)</f>
        <v>0</v>
      </c>
      <c r="AB20" s="61"/>
      <c r="AC20" s="60">
        <f>IF(T20=" ",'Jun08'!AC120,T20+'Jun08'!AC120)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IF(T$9="Y",'Jun08'!H121,0)</f>
        <v>0</v>
      </c>
      <c r="I21" s="121">
        <f>IF(T$9="Y",'Jun08'!I121,0)</f>
        <v>0</v>
      </c>
      <c r="J21" s="121">
        <f>IF(T$9="Y",'Jun08'!J121,0)</f>
        <v>0</v>
      </c>
      <c r="K21" s="121">
        <f>IF(T$9="Y",'Jun08'!K121,I21*J21)</f>
        <v>0</v>
      </c>
      <c r="L21" s="121">
        <f>IF(T$9="Y",'Jun08'!L121,0)</f>
        <v>0</v>
      </c>
      <c r="M21" s="233" t="str">
        <f>IF(E21=" "," ",IF(T$9="Y",'Jun08'!M121,IF((H21+K21+L21)&gt;0,H21+K21+L21," ")))</f>
        <v xml:space="preserve"> </v>
      </c>
      <c r="N21" s="237" t="str">
        <f>IF(M21=" "," ",IF(M21=0," ",IF(Employee!O$284="W1",AN21,AI21-'Jun08'!W121)))</f>
        <v xml:space="preserve"> </v>
      </c>
      <c r="O21" s="132" t="str">
        <f>IF(M21=" "," ",IF(M21=0," ",IF(Employee!P$277&gt;E$9,0,IF(C21="A",WNI!E273,IF(C21="B",WNI!F273,IF(C21="C",WNI!G273,IF(C21="J",WNI!H273,"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",WNI!I273))</f>
        <v xml:space="preserve"> </v>
      </c>
      <c r="U21" s="49"/>
      <c r="V21" s="60">
        <f>IF(Employee!H$294=E$9,Employee!D$294+SUM(M21)+'Jun08'!V121,SUM(M21)+'Jun08'!V121)</f>
        <v>0</v>
      </c>
      <c r="W21" s="60">
        <f>IF(Employee!H$294=E$9,Employee!D$295+SUM(N21)+'Jun08'!W121,SUM(N21)+'Jun08'!W121)</f>
        <v>0</v>
      </c>
      <c r="X21" s="60">
        <f>IF(O21=" ",'Jun08'!X121,O21+'Jun08'!X121)</f>
        <v>0</v>
      </c>
      <c r="Y21" s="60">
        <f>IF(P21=" ",'Jun08'!Y121,P21+'Jun08'!Y121)</f>
        <v>0</v>
      </c>
      <c r="Z21" s="60">
        <f>IF(Q21=" ",'Jun08'!Z121,Q21+'Jun08'!Z121)</f>
        <v>0</v>
      </c>
      <c r="AA21" s="60">
        <f>IF(R21=" ",'Jun08'!AA121,R21+'Jun08'!AA121)</f>
        <v>0</v>
      </c>
      <c r="AB21" s="61"/>
      <c r="AC21" s="60">
        <f>IF(T21=" ",'Jun08'!AC121,T21+'Jun08'!AC121)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IF(T$9="Y",'Jun08'!H122,0)</f>
        <v>0</v>
      </c>
      <c r="I22" s="121">
        <f>IF(T$9="Y",'Jun08'!I122,0)</f>
        <v>0</v>
      </c>
      <c r="J22" s="121">
        <f>IF(T$9="Y",'Jun08'!J122,0)</f>
        <v>0</v>
      </c>
      <c r="K22" s="121">
        <f>IF(T$9="Y",'Jun08'!K122,I22*J22)</f>
        <v>0</v>
      </c>
      <c r="L22" s="121">
        <f>IF(T$9="Y",'Jun08'!L122,0)</f>
        <v>0</v>
      </c>
      <c r="M22" s="233" t="str">
        <f>IF(E22=" "," ",IF(T$9="Y",'Jun08'!M122,IF((H22+K22+L22)&gt;0,H22+K22+L22," ")))</f>
        <v xml:space="preserve"> </v>
      </c>
      <c r="N22" s="237" t="str">
        <f>IF(M22=" "," ",IF(M22=0," ",IF(Employee!O$310="W1",AN22,AI22-'Jun08'!W122)))</f>
        <v xml:space="preserve"> </v>
      </c>
      <c r="O22" s="132" t="str">
        <f>IF(M22=" "," ",IF(M22=0," ",IF(Employee!P$303&gt;E$9,0,IF(C22="A",WNI!E274,IF(C22="B",WNI!F274,IF(C22="C",WNI!G274,IF(C22="J",WNI!H274,"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",WNI!I274))</f>
        <v xml:space="preserve"> </v>
      </c>
      <c r="U22" s="49"/>
      <c r="V22" s="60">
        <f>IF(Employee!H$320=E$9,Employee!D$320+SUM(M22)+'Jun08'!V122,SUM(M22)+'Jun08'!V122)</f>
        <v>0</v>
      </c>
      <c r="W22" s="60">
        <f>IF(Employee!H$320=E$9,Employee!D$321+SUM(N22)+'Jun08'!W122,SUM(N22)+'Jun08'!W122)</f>
        <v>0</v>
      </c>
      <c r="X22" s="60">
        <f>IF(O22=" ",'Jun08'!X122,O22+'Jun08'!X122)</f>
        <v>0</v>
      </c>
      <c r="Y22" s="60">
        <f>IF(P22=" ",'Jun08'!Y122,P22+'Jun08'!Y122)</f>
        <v>0</v>
      </c>
      <c r="Z22" s="60">
        <f>IF(Q22=" ",'Jun08'!Z122,Q22+'Jun08'!Z122)</f>
        <v>0</v>
      </c>
      <c r="AA22" s="60">
        <f>IF(R22=" ",'Jun08'!AA122,R22+'Jun08'!AA122)</f>
        <v>0</v>
      </c>
      <c r="AB22" s="61"/>
      <c r="AC22" s="60">
        <f>IF(T22=" ",'Jun08'!AC122,T22+'Jun08'!AC122)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IF(T$9="Y",'Jun08'!H123,0)</f>
        <v>0</v>
      </c>
      <c r="I23" s="121">
        <f>IF(T$9="Y",'Jun08'!I123,0)</f>
        <v>0</v>
      </c>
      <c r="J23" s="121">
        <f>IF(T$9="Y",'Jun08'!J123,0)</f>
        <v>0</v>
      </c>
      <c r="K23" s="121">
        <f>IF(T$9="Y",'Jun08'!K123,I23*J23)</f>
        <v>0</v>
      </c>
      <c r="L23" s="121">
        <f>IF(T$9="Y",'Jun08'!L123,0)</f>
        <v>0</v>
      </c>
      <c r="M23" s="233" t="str">
        <f>IF(E23=" "," ",IF(T$9="Y",'Jun08'!M123,IF((H23+K23+L23)&gt;0,H23+K23+L23," ")))</f>
        <v xml:space="preserve"> </v>
      </c>
      <c r="N23" s="237" t="str">
        <f>IF(M23=" "," ",IF(M23=0," ",IF(Employee!O$336="W1",AN23,AI23-'Jun08'!W123)))</f>
        <v xml:space="preserve"> </v>
      </c>
      <c r="O23" s="132" t="str">
        <f>IF(M23=" "," ",IF(M23=0," ",IF(Employee!P$329&gt;E$9,0,IF(C23="A",WNI!E275,IF(C23="B",WNI!F275,IF(C23="C",WNI!G275,IF(C23="J",WNI!H275,"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",WNI!I275))</f>
        <v xml:space="preserve"> </v>
      </c>
      <c r="U23" s="49"/>
      <c r="V23" s="60">
        <f>IF(Employee!H$346=E$9,Employee!D$346+SUM(M23)+'Jun08'!V123,SUM(M23)+'Jun08'!V123)</f>
        <v>0</v>
      </c>
      <c r="W23" s="60">
        <f>IF(Employee!H$346=E$9,Employee!D$347+SUM(N23)+'Jun08'!W123,SUM(N23)+'Jun08'!W123)</f>
        <v>0</v>
      </c>
      <c r="X23" s="60">
        <f>IF(O23=" ",'Jun08'!X123,O23+'Jun08'!X123)</f>
        <v>0</v>
      </c>
      <c r="Y23" s="60">
        <f>IF(P23=" ",'Jun08'!Y123,P23+'Jun08'!Y123)</f>
        <v>0</v>
      </c>
      <c r="Z23" s="60">
        <f>IF(Q23=" ",'Jun08'!Z123,Q23+'Jun08'!Z123)</f>
        <v>0</v>
      </c>
      <c r="AA23" s="60">
        <f>IF(R23=" ",'Jun08'!AA123,R23+'Jun08'!AA123)</f>
        <v>0</v>
      </c>
      <c r="AB23" s="61"/>
      <c r="AC23" s="60">
        <f>IF(T23=" ",'Jun08'!AC123,T23+'Jun08'!AC123)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IF(T$9="Y",'Jun08'!H124,0)</f>
        <v>0</v>
      </c>
      <c r="I24" s="121">
        <f>IF(T$9="Y",'Jun08'!I124,0)</f>
        <v>0</v>
      </c>
      <c r="J24" s="121">
        <f>IF(T$9="Y",'Jun08'!J124,0)</f>
        <v>0</v>
      </c>
      <c r="K24" s="121">
        <f>IF(T$9="Y",'Jun08'!K124,I24*J24)</f>
        <v>0</v>
      </c>
      <c r="L24" s="121">
        <f>IF(T$9="Y",'Jun08'!L124,0)</f>
        <v>0</v>
      </c>
      <c r="M24" s="233" t="str">
        <f>IF(E24=" "," ",IF(T$9="Y",'Jun08'!M124,IF((H24+K24+L24)&gt;0,H24+K24+L24," ")))</f>
        <v xml:space="preserve"> </v>
      </c>
      <c r="N24" s="237" t="str">
        <f>IF(M24=" "," ",IF(M24=0," ",IF(Employee!O$362="W1",AN24,AI24-'Jun08'!W124)))</f>
        <v xml:space="preserve"> </v>
      </c>
      <c r="O24" s="132" t="str">
        <f>IF(M24=" "," ",IF(M24=0," ",IF(Employee!P$355&gt;E$9,0,IF(C24="A",WNI!E276,IF(C24="B",WNI!F276,IF(C24="C",WNI!G276,IF(C24="J",WNI!H276,"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",WNI!I276))</f>
        <v xml:space="preserve"> </v>
      </c>
      <c r="U24" s="49"/>
      <c r="V24" s="60">
        <f>IF(Employee!H$372=E$9,Employee!D$372+SUM(M24)+'Jun08'!V124,SUM(M24)+'Jun08'!V124)</f>
        <v>0</v>
      </c>
      <c r="W24" s="60">
        <f>IF(Employee!H$372=E$9,Employee!D$373+SUM(N24)+'Jun08'!W124,SUM(N24)+'Jun08'!W124)</f>
        <v>0</v>
      </c>
      <c r="X24" s="60">
        <f>IF(O24=" ",'Jun08'!X124,O24+'Jun08'!X124)</f>
        <v>0</v>
      </c>
      <c r="Y24" s="60">
        <f>IF(P24=" ",'Jun08'!Y124,P24+'Jun08'!Y124)</f>
        <v>0</v>
      </c>
      <c r="Z24" s="60">
        <f>IF(Q24=" ",'Jun08'!Z124,Q24+'Jun08'!Z124)</f>
        <v>0</v>
      </c>
      <c r="AA24" s="60">
        <f>IF(R24=" ",'Jun08'!AA124,R24+'Jun08'!AA124)</f>
        <v>0</v>
      </c>
      <c r="AB24" s="61"/>
      <c r="AC24" s="60">
        <f>IF(T24=" ",'Jun08'!AC124,T24+'Jun08'!AC124)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IF(T$9="Y",'Jun08'!H125,0)</f>
        <v>0</v>
      </c>
      <c r="I25" s="121">
        <f>IF(T$9="Y",'Jun08'!I125,0)</f>
        <v>0</v>
      </c>
      <c r="J25" s="121">
        <f>IF(T$9="Y",'Jun08'!J125,0)</f>
        <v>0</v>
      </c>
      <c r="K25" s="121">
        <f>IF(T$9="Y",'Jun08'!K125,I25*J25)</f>
        <v>0</v>
      </c>
      <c r="L25" s="121">
        <f>IF(T$9="Y",'Jun08'!L125,0)</f>
        <v>0</v>
      </c>
      <c r="M25" s="233" t="str">
        <f>IF(E25=" "," ",IF(T$9="Y",'Jun08'!M125,IF((H25+K25+L25)&gt;0,H25+K25+L25," ")))</f>
        <v xml:space="preserve"> </v>
      </c>
      <c r="N25" s="237" t="str">
        <f>IF(M25=" "," ",IF(M25=0," ",IF(Employee!O$388="W1",AN25,AI25-'Jun08'!W125)))</f>
        <v xml:space="preserve"> </v>
      </c>
      <c r="O25" s="132" t="str">
        <f>IF(M25=" "," ",IF(M25=0," ",IF(Employee!P$381&gt;E$9,0,IF(C25="A",WNI!E277,IF(C25="B",WNI!F277,IF(C25="C",WNI!G277,IF(C25="J",WNI!H277,"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",WNI!I277))</f>
        <v xml:space="preserve"> </v>
      </c>
      <c r="U25" s="49"/>
      <c r="V25" s="60">
        <f>IF(Employee!H$398=E$9,Employee!D$398+SUM(M25)+'Jun08'!V125,SUM(M25)+'Jun08'!V125)</f>
        <v>0</v>
      </c>
      <c r="W25" s="60">
        <f>IF(Employee!H$398=E$9,Employee!D$399+SUM(N25)+'Jun08'!W125,SUM(N25)+'Jun08'!W125)</f>
        <v>0</v>
      </c>
      <c r="X25" s="60">
        <f>IF(O25=" ",'Jun08'!X125,O25+'Jun08'!X125)</f>
        <v>0</v>
      </c>
      <c r="Y25" s="60">
        <f>IF(P25=" ",'Jun08'!Y125,P25+'Jun08'!Y125)</f>
        <v>0</v>
      </c>
      <c r="Z25" s="60">
        <f>IF(Q25=" ",'Jun08'!Z125,Q25+'Jun08'!Z125)</f>
        <v>0</v>
      </c>
      <c r="AA25" s="60">
        <f>IF(R25=" ",'Jun08'!AA125,R25+'Jun08'!AA125)</f>
        <v>0</v>
      </c>
      <c r="AB25" s="61"/>
      <c r="AC25" s="60">
        <f>IF(T25=" ",'Jun08'!AC125,T25+'Jun08'!AC125)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IF(T$9="Y",'Jun08'!H126,0)</f>
        <v>0</v>
      </c>
      <c r="I26" s="121">
        <f>IF(T$9="Y",'Jun08'!I126,0)</f>
        <v>0</v>
      </c>
      <c r="J26" s="121">
        <f>IF(T$9="Y",'Jun08'!J126,0)</f>
        <v>0</v>
      </c>
      <c r="K26" s="121">
        <f>IF(T$9="Y",'Jun08'!K126,I26*J26)</f>
        <v>0</v>
      </c>
      <c r="L26" s="121">
        <f>IF(T$9="Y",'Jun08'!L126,0)</f>
        <v>0</v>
      </c>
      <c r="M26" s="233" t="str">
        <f>IF(E26=" "," ",IF(T$9="Y",'Jun08'!M126,IF((H26+K26+L26)&gt;0,H26+K26+L26," ")))</f>
        <v xml:space="preserve"> </v>
      </c>
      <c r="N26" s="237" t="str">
        <f>IF(M26=" "," ",IF(M26=0," ",IF(Employee!O$414="W1",AN26,AI26-'Jun08'!W126)))</f>
        <v xml:space="preserve"> </v>
      </c>
      <c r="O26" s="132" t="str">
        <f>IF(M26=" "," ",IF(M26=0," ",IF(Employee!P$407&gt;E$9,0,IF(C26="A",WNI!E278,IF(C26="B",WNI!F278,IF(C26="C",WNI!G278,IF(C26="J",WNI!H278,"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",WNI!I278))</f>
        <v xml:space="preserve"> </v>
      </c>
      <c r="U26" s="49"/>
      <c r="V26" s="60">
        <f>IF(Employee!H$424=E$9,Employee!D$424+SUM(M26)+'Jun08'!V126,SUM(M26)+'Jun08'!V126)</f>
        <v>0</v>
      </c>
      <c r="W26" s="60">
        <f>IF(Employee!H$424=E$9,Employee!D$425+SUM(N26)+'Jun08'!W126,SUM(N26)+'Jun08'!W126)</f>
        <v>0</v>
      </c>
      <c r="X26" s="60">
        <f>IF(O26=" ",'Jun08'!X126,O26+'Jun08'!X126)</f>
        <v>0</v>
      </c>
      <c r="Y26" s="60">
        <f>IF(P26=" ",'Jun08'!Y126,P26+'Jun08'!Y126)</f>
        <v>0</v>
      </c>
      <c r="Z26" s="60">
        <f>IF(Q26=" ",'Jun08'!Z126,Q26+'Jun08'!Z126)</f>
        <v>0</v>
      </c>
      <c r="AA26" s="60">
        <f>IF(R26=" ",'Jun08'!AA126,R26+'Jun08'!AA126)</f>
        <v>0</v>
      </c>
      <c r="AB26" s="61"/>
      <c r="AC26" s="60">
        <f>IF(T26=" ",'Jun08'!AC126,T26+'Jun08'!AC126)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IF(T$9="Y",'Jun08'!H127,0)</f>
        <v>0</v>
      </c>
      <c r="I27" s="121">
        <f>IF(T$9="Y",'Jun08'!I127,0)</f>
        <v>0</v>
      </c>
      <c r="J27" s="121">
        <f>IF(T$9="Y",'Jun08'!J127,0)</f>
        <v>0</v>
      </c>
      <c r="K27" s="121">
        <f>IF(T$9="Y",'Jun08'!K127,I27*J27)</f>
        <v>0</v>
      </c>
      <c r="L27" s="121">
        <f>IF(T$9="Y",'Jun08'!L127,0)</f>
        <v>0</v>
      </c>
      <c r="M27" s="233" t="str">
        <f>IF(E27=" "," ",IF(T$9="Y",'Jun08'!M127,IF((H27+K27+L27)&gt;0,H27+K27+L27," ")))</f>
        <v xml:space="preserve"> </v>
      </c>
      <c r="N27" s="237" t="str">
        <f>IF(M27=" "," ",IF(M27=0," ",IF(Employee!O$440="W1",AN27,AI27-'Jun08'!W127)))</f>
        <v xml:space="preserve"> </v>
      </c>
      <c r="O27" s="132" t="str">
        <f>IF(M27=" "," ",IF(M27=0," ",IF(Employee!P$433&gt;E$9,0,IF(C27="A",WNI!E279,IF(C27="B",WNI!F279,IF(C27="C",WNI!G279,IF(C27="J",WNI!H279,"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",WNI!I279))</f>
        <v xml:space="preserve"> </v>
      </c>
      <c r="U27" s="49"/>
      <c r="V27" s="60">
        <f>IF(Employee!H$450=E$9,Employee!D$450+SUM(M27)+'Jun08'!V127,SUM(M27)+'Jun08'!V127)</f>
        <v>0</v>
      </c>
      <c r="W27" s="60">
        <f>IF(Employee!H$450=E$9,Employee!D$451+SUM(N27)+'Jun08'!W127,SUM(N27)+'Jun08'!W127)</f>
        <v>0</v>
      </c>
      <c r="X27" s="60">
        <f>IF(O27=" ",'Jun08'!X127,O27+'Jun08'!X127)</f>
        <v>0</v>
      </c>
      <c r="Y27" s="60">
        <f>IF(P27=" ",'Jun08'!Y127,P27+'Jun08'!Y127)</f>
        <v>0</v>
      </c>
      <c r="Z27" s="60">
        <f>IF(Q27=" ",'Jun08'!Z127,Q27+'Jun08'!Z127)</f>
        <v>0</v>
      </c>
      <c r="AA27" s="60">
        <f>IF(R27=" ",'Jun08'!AA127,R27+'Jun08'!AA127)</f>
        <v>0</v>
      </c>
      <c r="AB27" s="61"/>
      <c r="AC27" s="60">
        <f>IF(T27=" ",'Jun08'!AC127,T27+'Jun08'!AC127)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IF(T$9="Y",'Jun08'!H128,0)</f>
        <v>0</v>
      </c>
      <c r="I28" s="121">
        <f>IF(T$9="Y",'Jun08'!I128,0)</f>
        <v>0</v>
      </c>
      <c r="J28" s="121">
        <f>IF(T$9="Y",'Jun08'!J128,0)</f>
        <v>0</v>
      </c>
      <c r="K28" s="121">
        <f>IF(T$9="Y",'Jun08'!K128,I28*J28)</f>
        <v>0</v>
      </c>
      <c r="L28" s="121">
        <f>IF(T$9="Y",'Jun08'!L128,0)</f>
        <v>0</v>
      </c>
      <c r="M28" s="233" t="str">
        <f>IF(E28=" "," ",IF(T$9="Y",'Jun08'!M128,IF((H28+K28+L28)&gt;0,H28+K28+L28," ")))</f>
        <v xml:space="preserve"> </v>
      </c>
      <c r="N28" s="237" t="str">
        <f>IF(M28=" "," ",IF(M28=0," ",IF(Employee!O$466="W1",AN28,AI28-'Jun08'!W128)))</f>
        <v xml:space="preserve"> </v>
      </c>
      <c r="O28" s="132" t="str">
        <f>IF(M28=" "," ",IF(M28=0," ",IF(Employee!P$459&gt;E$9,0,IF(C28="A",WNI!E280,IF(C28="B",WNI!F280,IF(C28="C",WNI!G280,IF(C28="J",WNI!H280,"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",WNI!I280))</f>
        <v xml:space="preserve"> </v>
      </c>
      <c r="U28" s="49"/>
      <c r="V28" s="60">
        <f>IF(Employee!H$476=E$9,Employee!D$476+SUM(M28)+'Jun08'!V128,SUM(M28)+'Jun08'!V128)</f>
        <v>0</v>
      </c>
      <c r="W28" s="60">
        <f>IF(Employee!H$476=E$9,Employee!D$477+SUM(N28)+'Jun08'!W128,SUM(N28)+'Jun08'!W128)</f>
        <v>0</v>
      </c>
      <c r="X28" s="60">
        <f>IF(O28=" ",'Jun08'!X128,O28+'Jun08'!X128)</f>
        <v>0</v>
      </c>
      <c r="Y28" s="60">
        <f>IF(P28=" ",'Jun08'!Y128,P28+'Jun08'!Y128)</f>
        <v>0</v>
      </c>
      <c r="Z28" s="60">
        <f>IF(Q28=" ",'Jun08'!Z128,Q28+'Jun08'!Z128)</f>
        <v>0</v>
      </c>
      <c r="AA28" s="60">
        <f>IF(R28=" ",'Jun08'!AA128,R28+'Jun08'!AA128)</f>
        <v>0</v>
      </c>
      <c r="AB28" s="61"/>
      <c r="AC28" s="60">
        <f>IF(T28=" ",'Jun08'!AC128,T28+'Jun08'!AC128)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IF(T$9="Y",'Jun08'!H129,0)</f>
        <v>0</v>
      </c>
      <c r="I29" s="121">
        <f>IF(T$9="Y",'Jun08'!I129,0)</f>
        <v>0</v>
      </c>
      <c r="J29" s="121">
        <f>IF(T$9="Y",'Jun08'!J129,0)</f>
        <v>0</v>
      </c>
      <c r="K29" s="121">
        <f>IF(T$9="Y",'Jun08'!K129,I29*J29)</f>
        <v>0</v>
      </c>
      <c r="L29" s="121">
        <f>IF(T$9="Y",'Jun08'!L129,0)</f>
        <v>0</v>
      </c>
      <c r="M29" s="233" t="str">
        <f>IF(E29=" "," ",IF(T$9="Y",'Jun08'!M129,IF((H29+K29+L29)&gt;0,H29+K29+L29," ")))</f>
        <v xml:space="preserve"> </v>
      </c>
      <c r="N29" s="237" t="str">
        <f>IF(M29=" "," ",IF(M29=0," ",IF(Employee!O$492="W1",AN29,AI29-'Jun08'!W129)))</f>
        <v xml:space="preserve"> </v>
      </c>
      <c r="O29" s="132" t="str">
        <f>IF(M29=" "," ",IF(M29=0," ",IF(Employee!P$485&gt;E$9,0,IF(C29="A",WNI!E281,IF(C29="B",WNI!F281,IF(C29="C",WNI!G281,IF(C29="J",WNI!H281,"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",WNI!I281))</f>
        <v xml:space="preserve"> </v>
      </c>
      <c r="U29" s="49"/>
      <c r="V29" s="60">
        <f>IF(Employee!H$502=E$9,Employee!D$502+SUM(M29)+'Jun08'!V129,SUM(M29)+'Jun08'!V129)</f>
        <v>0</v>
      </c>
      <c r="W29" s="60">
        <f>IF(Employee!H$502=E$9,Employee!D$503+SUM(N29)+'Jun08'!W129,SUM(N29)+'Jun08'!W129)</f>
        <v>0</v>
      </c>
      <c r="X29" s="60">
        <f>IF(O29=" ",'Jun08'!X129,O29+'Jun08'!X129)</f>
        <v>0</v>
      </c>
      <c r="Y29" s="60">
        <f>IF(P29=" ",'Jun08'!Y129,P29+'Jun08'!Y129)</f>
        <v>0</v>
      </c>
      <c r="Z29" s="60">
        <f>IF(Q29=" ",'Jun08'!Z129,Q29+'Jun08'!Z129)</f>
        <v>0</v>
      </c>
      <c r="AA29" s="60">
        <f>IF(R29=" ",'Jun08'!AA129,R29+'Jun08'!AA129)</f>
        <v>0</v>
      </c>
      <c r="AB29" s="61"/>
      <c r="AC29" s="60">
        <f>IF(T29=" ",'Jun08'!AC129,T29+'Jun08'!AC129)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IF(T$9="Y",'Jun08'!H130,0)</f>
        <v>0</v>
      </c>
      <c r="I30" s="147">
        <f>IF(T$9="Y",'Jun08'!I130,0)</f>
        <v>0</v>
      </c>
      <c r="J30" s="147">
        <f>IF(T$9="Y",'Jun08'!J130,0)</f>
        <v>0</v>
      </c>
      <c r="K30" s="147">
        <f>IF(T$9="Y",'Jun08'!K130,I30*J30)</f>
        <v>0</v>
      </c>
      <c r="L30" s="147">
        <f>IF(T$9="Y",'Jun08'!L130,0)</f>
        <v>0</v>
      </c>
      <c r="M30" s="234" t="str">
        <f>IF(E30=" "," ",IF(T$9="Y",'Jun08'!M130,IF((H30+K30+L30)&gt;0,H30+K30+L30," ")))</f>
        <v xml:space="preserve"> </v>
      </c>
      <c r="N30" s="134" t="str">
        <f>IF(M30=" "," ",IF(M30=0," ",IF(Employee!O$518="W1",AN30,AI30-'Jun08'!W130)))</f>
        <v xml:space="preserve"> </v>
      </c>
      <c r="O30" s="132" t="str">
        <f>IF(M30=" "," ",IF(M30=0," ",IF(Employee!P$511&gt;E$9,0,IF(C30="A",WNI!E282,IF(C30="B",WNI!F282,IF(C30="C",WNI!G282,IF(C30="J",WNI!H282,"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",WNI!I282))</f>
        <v xml:space="preserve"> </v>
      </c>
      <c r="U30" s="49"/>
      <c r="V30" s="60">
        <f>IF(Employee!H$528=E$9,Employee!D$528+SUM(M30)+'Jun08'!V130,SUM(M30)+'Jun08'!V130)</f>
        <v>0</v>
      </c>
      <c r="W30" s="60">
        <f>IF(Employee!H$528=E$9,Employee!D$529+SUM(N30)+'Jun08'!W130,SUM(N30)+'Jun08'!W130)</f>
        <v>0</v>
      </c>
      <c r="X30" s="60">
        <f>IF(O30=" ",'Jun08'!X130,O30+'Jun08'!X130)</f>
        <v>0</v>
      </c>
      <c r="Y30" s="60">
        <f>IF(P30=" ",'Jun08'!Y130,P30+'Jun08'!Y130)</f>
        <v>0</v>
      </c>
      <c r="Z30" s="60">
        <f>IF(Q30=" ",'Jun08'!Z130,Q30+'Jun08'!Z130)</f>
        <v>0</v>
      </c>
      <c r="AA30" s="60">
        <f>IF(R30=" ",'Jun08'!AA130,R30+'Jun08'!AA130)</f>
        <v>0</v>
      </c>
      <c r="AB30" s="61"/>
      <c r="AC30" s="60">
        <f>IF(T30=" ",'Jun08'!AC130,T30+'Jun08'!AC130)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15</v>
      </c>
      <c r="F34" s="62"/>
      <c r="G34" s="62"/>
      <c r="H34" s="399" t="s">
        <v>39</v>
      </c>
      <c r="I34" s="400"/>
      <c r="J34" s="398"/>
      <c r="K34" s="401" t="s">
        <v>297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",IF(Employee!P$17&gt;E$34,0,IF(C36="A",WNI!E283,IF(C36="B",WNI!F283,IF(C36="C",WNI!G283,IF(C36="J",WNI!H283,"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",WNI!I283))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",IF(Employee!P$43&gt;E$34,0,IF(C37="A",WNI!E284,IF(C37="B",WNI!F284,IF(C37="C",WNI!G284,IF(C37="J",WNI!H284,"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",WNI!I284))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",IF(Employee!P$69&gt;E$34,0,IF(C38="A",WNI!E285,IF(C38="B",WNI!F285,IF(C38="C",WNI!G285,IF(C38="J",WNI!H285,"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",WNI!I285))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",IF(Employee!P$95&gt;E$34,0,IF(C39="A",WNI!E286,IF(C39="B",WNI!F286,IF(C39="C",WNI!G286,IF(C39="J",WNI!H286,"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",WNI!I286))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",IF(Employee!P$121&gt;E$34,0,IF(C40="A",WNI!E287,IF(C40="B",WNI!F287,IF(C40="C",WNI!G287,IF(C40="J",WNI!H287,"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",WNI!I287))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",IF(Employee!P$147&gt;E$34,0,IF(C41="A",WNI!E288,IF(C41="B",WNI!F288,IF(C41="C",WNI!G288,IF(C41="J",WNI!H288,"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",WNI!I288))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",IF(Employee!P$173&gt;E$34,0,IF(C42="A",WNI!E289,IF(C42="B",WNI!F289,IF(C42="C",WNI!G289,IF(C42="J",WNI!H289,"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",WNI!I289))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",IF(Employee!P$199&gt;E$34,0,IF(C43="A",WNI!E290,IF(C43="B",WNI!F290,IF(C43="C",WNI!G290,IF(C43="J",WNI!H290,"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",WNI!I290))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",IF(Employee!P$225&gt;E$34,0,IF(C44="A",WNI!E291,IF(C44="B",WNI!F291,IF(C44="C",WNI!G291,IF(C44="J",WNI!H291,"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",WNI!I291))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",IF(Employee!P$251&gt;E$34,0,IF(C45="A",WNI!E292,IF(C45="B",WNI!F292,IF(C45="C",WNI!G292,IF(C45="J",WNI!H292,"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",WNI!I292))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",IF(Employee!P$277&gt;E$34,0,IF(C46="A",WNI!E293,IF(C46="B",WNI!F293,IF(C46="C",WNI!G293,IF(C46="J",WNI!H293,"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",WNI!I293))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",IF(Employee!P$303&gt;E$34,0,IF(C47="A",WNI!E294,IF(C47="B",WNI!F294,IF(C47="C",WNI!G294,IF(C47="J",WNI!H294,"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",WNI!I294))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",IF(Employee!P$329&gt;E$34,0,IF(C48="A",WNI!E295,IF(C48="B",WNI!F295,IF(C48="C",WNI!G295,IF(C48="J",WNI!H295,"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",WNI!I295))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",IF(Employee!P$355&gt;E$34,0,IF(C49="A",WNI!E296,IF(C49="B",WNI!F296,IF(C49="C",WNI!G296,IF(C49="J",WNI!H296,"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",WNI!I296))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",IF(Employee!P$381&gt;E$34,0,IF(C50="A",WNI!E297,IF(C50="B",WNI!F297,IF(C50="C",WNI!G297,IF(C50="J",WNI!H297,"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",WNI!I297))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",IF(Employee!P$407&gt;E$34,0,IF(C51="A",WNI!E298,IF(C51="B",WNI!F298,IF(C51="C",WNI!G298,IF(C51="J",WNI!H298,"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",WNI!I298))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",IF(Employee!P$433&gt;E$34,0,IF(C52="A",WNI!E299,IF(C52="B",WNI!F299,IF(C52="C",WNI!G299,IF(C52="J",WNI!H299,"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",WNI!I299))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",IF(Employee!P$459&gt;E$34,0,IF(C53="A",WNI!E300,IF(C53="B",WNI!F300,IF(C53="C",WNI!G300,IF(C53="J",WNI!H300,"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",WNI!I300))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",IF(Employee!P$485&gt;E$34,0,IF(C54="A",WNI!E301,IF(C54="B",WNI!F301,IF(C54="C",WNI!G301,IF(C54="J",WNI!H301,"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",WNI!I301))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",IF(Employee!P$511&gt;E$34,0,IF(C55="A",WNI!E302,IF(C55="B",WNI!F302,IF(C55="C",WNI!G302,IF(C55="J",WNI!H302,"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",WNI!I302))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16</v>
      </c>
      <c r="F59" s="62"/>
      <c r="G59" s="62"/>
      <c r="H59" s="399" t="s">
        <v>39</v>
      </c>
      <c r="I59" s="400"/>
      <c r="J59" s="398"/>
      <c r="K59" s="401" t="s">
        <v>298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",IF(Employee!P$17&gt;E$59,0,IF(C61="A",WNI!E303,IF(C61="B",WNI!F303,IF(C61="C",WNI!G303,IF(C61="J",WNI!H303,"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",WNI!I303))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",IF(Employee!P$43&gt;E$59,0,IF(C62="A",WNI!E304,IF(C62="B",WNI!F304,IF(C62="C",WNI!G304,IF(C62="J",WNI!H304,"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",WNI!I304))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",IF(Employee!P$69&gt;E$59,0,IF(C63="A",WNI!E305,IF(C63="B",WNI!F305,IF(C63="C",WNI!G305,IF(C63="J",WNI!H305,"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",WNI!I305))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",IF(Employee!P$95&gt;E$59,0,IF(C64="A",WNI!E306,IF(C64="B",WNI!F306,IF(C64="C",WNI!G306,IF(C64="J",WNI!H306,"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",WNI!I306))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",IF(Employee!P$121&gt;E$59,0,IF(C65="A",WNI!E307,IF(C65="B",WNI!F307,IF(C65="C",WNI!G307,IF(C65="J",WNI!H307,"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",WNI!I307))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",IF(Employee!P$147&gt;E$59,0,IF(C66="A",WNI!E308,IF(C66="B",WNI!F308,IF(C66="C",WNI!G308,IF(C66="J",WNI!H308,"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",WNI!I308))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",IF(Employee!P$173&gt;E$59,0,IF(C67="A",WNI!E309,IF(C67="B",WNI!F309,IF(C67="C",WNI!G309,IF(C67="J",WNI!H309,"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",WNI!I309))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",IF(Employee!P$199&gt;E$59,0,IF(C68="A",WNI!E310,IF(C68="B",WNI!F310,IF(C68="C",WNI!G310,IF(C68="J",WNI!H310,"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",WNI!I310))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",IF(Employee!P$225&gt;E$59,0,IF(C69="A",WNI!E311,IF(C69="B",WNI!F311,IF(C69="C",WNI!G311,IF(C69="J",WNI!H311,"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",WNI!I311))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",IF(Employee!P$251&gt;E$59,0,IF(C70="A",WNI!E312,IF(C70="B",WNI!F312,IF(C70="C",WNI!G312,IF(C70="J",WNI!H312,"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",WNI!I312))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",IF(Employee!P$277&gt;E$59,0,IF(C71="A",WNI!E313,IF(C71="B",WNI!F313,IF(C71="C",WNI!G313,IF(C71="J",WNI!H313,"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",WNI!I313))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",IF(Employee!P$303&gt;E$59,0,IF(C72="A",WNI!E314,IF(C72="B",WNI!F314,IF(C72="C",WNI!G314,IF(C72="J",WNI!H314,"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",WNI!I314))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",IF(Employee!P$329&gt;E$59,0,IF(C73="A",WNI!E315,IF(C73="B",WNI!F315,IF(C73="C",WNI!G315,IF(C73="J",WNI!H315,"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",WNI!I315))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",IF(Employee!P$355&gt;E$59,0,IF(C74="A",WNI!E316,IF(C74="B",WNI!F316,IF(C74="C",WNI!G316,IF(C74="J",WNI!H316,"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",WNI!I316))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",IF(Employee!P$381&gt;E$59,0,IF(C75="A",WNI!E317,IF(C75="B",WNI!F317,IF(C75="C",WNI!G317,IF(C75="J",WNI!H317,"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",WNI!I317))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",IF(Employee!P$407&gt;E$59,0,IF(C76="A",WNI!E318,IF(C76="B",WNI!F318,IF(C76="C",WNI!G318,IF(C76="J",WNI!H318,"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",WNI!I318))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",IF(Employee!P$433&gt;E$59,0,IF(C77="A",WNI!E319,IF(C77="B",WNI!F319,IF(C77="C",WNI!G319,IF(C77="J",WNI!H319,"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",WNI!I319))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",IF(Employee!P$459&gt;E$59,0,IF(C78="A",WNI!E320,IF(C78="B",WNI!F320,IF(C78="C",WNI!G320,IF(C78="J",WNI!H320,"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",WNI!I320))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",IF(Employee!P$485&gt;E$59,0,IF(C79="A",WNI!E321,IF(C79="B",WNI!F321,IF(C79="C",WNI!G321,IF(C79="J",WNI!H321,"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",WNI!I321))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",IF(Employee!P$511&gt;E$59,0,IF(C80="A",WNI!E322,IF(C80="B",WNI!F322,IF(C80="C",WNI!G322,IF(C80="J",WNI!H322,"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",WNI!I322))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17</v>
      </c>
      <c r="F84" s="62"/>
      <c r="G84" s="62"/>
      <c r="H84" s="399" t="s">
        <v>39</v>
      </c>
      <c r="I84" s="446"/>
      <c r="J84" s="447"/>
      <c r="K84" s="401" t="s">
        <v>299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",IF(Employee!P$17&gt;E$84,0,IF(C86="A",WNI!E323,IF(C86="B",WNI!F323,IF(C86="C",WNI!G323,IF(C86="J",WNI!H323,"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",WNI!I323))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",IF(Employee!P$43&gt;E$84,0,IF(C87="A",WNI!E324,IF(C87="B",WNI!F324,IF(C87="C",WNI!G324,IF(C87="J",WNI!H324,"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",WNI!I324))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",IF(Employee!P$69&gt;E$84,0,IF(C88="A",WNI!E325,IF(C88="B",WNI!F325,IF(C88="C",WNI!G325,IF(C88="J",WNI!H325,"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",WNI!I325))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",IF(Employee!P$95&gt;E$84,0,IF(C89="A",WNI!E326,IF(C89="B",WNI!F326,IF(C89="C",WNI!G326,IF(C89="J",WNI!H326,"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",WNI!I326))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",IF(Employee!P$121&gt;E$84,0,IF(C90="A",WNI!E327,IF(C90="B",WNI!F327,IF(C90="C",WNI!G327,IF(C90="J",WNI!H327,"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",WNI!I327))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",IF(Employee!P$147&gt;E$84,0,IF(C91="A",WNI!E328,IF(C91="B",WNI!F328,IF(C91="C",WNI!G328,IF(C91="J",WNI!H328,"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",WNI!I328))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",IF(Employee!P$173&gt;E$84,0,IF(C92="A",WNI!E329,IF(C92="B",WNI!F329,IF(C92="C",WNI!G329,IF(C92="J",WNI!H329,"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",WNI!I329))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",IF(Employee!P$199&gt;E$84,0,IF(C93="A",WNI!E330,IF(C93="B",WNI!F330,IF(C93="C",WNI!G330,IF(C93="J",WNI!H330,"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",WNI!I330))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",IF(Employee!P$225&gt;E$84,0,IF(C94="A",WNI!E331,IF(C94="B",WNI!F331,IF(C94="C",WNI!G331,IF(C94="J",WNI!H331,"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",WNI!I331))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",IF(Employee!P$251&gt;E$84,0,IF(C95="A",WNI!E332,IF(C95="B",WNI!F332,IF(C95="C",WNI!G332,IF(C95="J",WNI!H332,"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",WNI!I332))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",IF(Employee!P$277&gt;E$84,0,IF(C96="A",WNI!E333,IF(C96="B",WNI!F333,IF(C96="C",WNI!G333,IF(C96="J",WNI!H333,"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",WNI!I333))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",IF(Employee!P$303&gt;E$84,0,IF(C97="A",WNI!E334,IF(C97="B",WNI!F334,IF(C97="C",WNI!G334,IF(C97="J",WNI!H334,"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",WNI!I334))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",IF(Employee!P$329&gt;E$84,0,IF(C98="A",WNI!E335,IF(C98="B",WNI!F335,IF(C98="C",WNI!G335,IF(C98="J",WNI!H335,"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",WNI!I335))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",IF(Employee!P$355&gt;E$84,0,IF(C99="A",WNI!E336,IF(C99="B",WNI!F336,IF(C99="C",WNI!G336,IF(C99="J",WNI!H336,"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",WNI!I336))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",IF(Employee!P$381&gt;E$84,0,IF(C100="A",WNI!E337,IF(C100="B",WNI!F337,IF(C100="C",WNI!G337,IF(C100="J",WNI!H337,"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",WNI!I337))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",IF(Employee!P$407&gt;E$84,0,IF(C101="A",WNI!E338,IF(C101="B",WNI!F338,IF(C101="C",WNI!G338,IF(C101="J",WNI!H338,"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",WNI!I338))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",IF(Employee!P$433&gt;E$84,0,IF(C102="A",WNI!E339,IF(C102="B",WNI!F339,IF(C102="C",WNI!G339,IF(C102="J",WNI!H339,"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",WNI!I339))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",IF(Employee!P$459&gt;E$84,0,IF(C103="A",WNI!E340,IF(C103="B",WNI!F340,IF(C103="C",WNI!G340,IF(C103="J",WNI!H340,"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",WNI!I340))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",IF(Employee!P$485&gt;E$84,0,IF(C104="A",WNI!E341,IF(C104="B",WNI!F341,IF(C104="C",WNI!G341,IF(C104="J",WNI!H341,"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",WNI!I341))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",IF(Employee!P$511&gt;E$84,0,IF(C105="A",WNI!E342,IF(C105="B",WNI!F342,IF(C105="C",WNI!G342,IF(C105="J",WNI!H342,"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",WNI!I342))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4</v>
      </c>
      <c r="F109" s="62"/>
      <c r="G109" s="62"/>
      <c r="H109" s="399" t="s">
        <v>39</v>
      </c>
      <c r="I109" s="400"/>
      <c r="J109" s="398"/>
      <c r="K109" s="401" t="s">
        <v>300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IF(T$109="Y",'Jun08'!H136,0)</f>
        <v>0</v>
      </c>
      <c r="I111" s="117">
        <f>IF(T$109="Y",'Jun08'!I136,0)</f>
        <v>0</v>
      </c>
      <c r="J111" s="117">
        <f>IF(T$109="Y",'Jun08'!J136,0)</f>
        <v>0</v>
      </c>
      <c r="K111" s="117">
        <f>IF(T$109="Y",'Jun08'!K136,I111*J111)</f>
        <v>0</v>
      </c>
      <c r="L111" s="117">
        <f>IF(T$109="Y",'Jun08'!L136,0)</f>
        <v>0</v>
      </c>
      <c r="M111" s="232" t="str">
        <f>IF(E111=" "," ",IF(T$109="Y",'Jun08'!M136,IF((H111+K111+L111)&gt;0,H111+K111+L111," ")))</f>
        <v xml:space="preserve"> </v>
      </c>
      <c r="N111" s="235" t="str">
        <f>IF(M111=" "," ",IF(M111=0," ",IF(Employee!O$24="M1",AN111,AI111-'Jun08'!W136)))</f>
        <v xml:space="preserve"> </v>
      </c>
      <c r="O111" s="130" t="str">
        <f>IF(M111=" "," ",IF(M111=0," ",IF(Employee!P$17&gt;E$109,0,IF(C111="A",MNI!E63,IF(C111="B",MNI!F63,IF(C111="C",MNI!G63,IF(C111="J",MNI!H63,"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",MNI!I63))</f>
        <v xml:space="preserve"> </v>
      </c>
      <c r="U111" s="49"/>
      <c r="V111" s="60">
        <f>IF(Employee!H$35=E$109,Employee!D$34+SUM(M111)+'Jun08'!V136,SUM(M111)+'Jun08'!V136)</f>
        <v>0</v>
      </c>
      <c r="W111" s="60">
        <f>IF(Employee!H$35=E$109,Employee!D$35+SUM(N111)+'Jun08'!W136,SUM(N111)+'Jun08'!W136)</f>
        <v>0</v>
      </c>
      <c r="X111" s="60">
        <f>IF(O111=" ",'Jun08'!X136,O111+'Jun08'!X136)</f>
        <v>0</v>
      </c>
      <c r="Y111" s="60">
        <f>IF(P111=" ",'Jun08'!Y136,P111+'Jun08'!Y136)</f>
        <v>0</v>
      </c>
      <c r="Z111" s="60">
        <f>IF(Q111=" ",'Jun08'!Z136,Q111+'Jun08'!Z136)</f>
        <v>0</v>
      </c>
      <c r="AA111" s="60">
        <f>IF(R111=" ",'Jun08'!AA136,R111+'Jun08'!AA136)</f>
        <v>0</v>
      </c>
      <c r="AB111" s="61"/>
      <c r="AC111" s="60">
        <f>IF(T111=" ",'Jun08'!AC136,T111+'Jun08'!AC136)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IF(T$109="Y",'Jun08'!H137,0)</f>
        <v>0</v>
      </c>
      <c r="I112" s="121">
        <f>IF(T$109="Y",'Jun08'!I137,0)</f>
        <v>0</v>
      </c>
      <c r="J112" s="121">
        <f>IF(T$109="Y",'Jun08'!J137,0)</f>
        <v>0</v>
      </c>
      <c r="K112" s="121">
        <f>IF(T$109="Y",'Jun08'!K137,I112*J112)</f>
        <v>0</v>
      </c>
      <c r="L112" s="121">
        <f>IF(T$109="Y",'Jun08'!L137,0)</f>
        <v>0</v>
      </c>
      <c r="M112" s="233" t="str">
        <f>IF(E112=" "," ",IF(T$109="Y",'Jun08'!M137,IF((H112+K112+L112)&gt;0,H112+K112+L112," ")))</f>
        <v xml:space="preserve"> </v>
      </c>
      <c r="N112" s="237" t="str">
        <f>IF(M112=" "," ",IF(M112=0," ",IF(Employee!O$50="M1",AN112,AI112-'Jun08'!W137)))</f>
        <v xml:space="preserve"> </v>
      </c>
      <c r="O112" s="132" t="str">
        <f>IF(M112=" "," ",IF(M112=0," ",IF(Employee!P$43&gt;E$109,0,IF(C112="A",MNI!E64,IF(C112="B",MNI!F64,IF(C112="C",MNI!G64,IF(C112="J",MNI!H64,"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",MNI!I64))</f>
        <v xml:space="preserve"> </v>
      </c>
      <c r="U112" s="49"/>
      <c r="V112" s="60">
        <f>IF(Employee!H$61=E$109,Employee!D$60+SUM(M112)+'Jun08'!V137,SUM(M112)+'Jun08'!V137)</f>
        <v>0</v>
      </c>
      <c r="W112" s="60">
        <f>IF(Employee!H$61=E$109,Employee!D$61+SUM(N112)+'Jun08'!W137,SUM(N112)+'Jun08'!W137)</f>
        <v>0</v>
      </c>
      <c r="X112" s="60">
        <f>IF(O112=" ",'Jun08'!X137,O112+'Jun08'!X137)</f>
        <v>0</v>
      </c>
      <c r="Y112" s="60">
        <f>IF(P112=" ",'Jun08'!Y137,P112+'Jun08'!Y137)</f>
        <v>0</v>
      </c>
      <c r="Z112" s="60">
        <f>IF(Q112=" ",'Jun08'!Z137,Q112+'Jun08'!Z137)</f>
        <v>0</v>
      </c>
      <c r="AA112" s="60">
        <f>IF(R112=" ",'Jun08'!AA137,R112+'Jun08'!AA137)</f>
        <v>0</v>
      </c>
      <c r="AB112" s="61"/>
      <c r="AC112" s="60">
        <f>IF(T112=" ",'Jun08'!AC137,T112+'Jun08'!AC137)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IF(T$109="Y",'Jun08'!H138,0)</f>
        <v>0</v>
      </c>
      <c r="I113" s="121">
        <f>IF(T$109="Y",'Jun08'!I138,0)</f>
        <v>0</v>
      </c>
      <c r="J113" s="121">
        <f>IF(T$109="Y",'Jun08'!J138,0)</f>
        <v>0</v>
      </c>
      <c r="K113" s="121">
        <f>IF(T$109="Y",'Jun08'!K138,I113*J113)</f>
        <v>0</v>
      </c>
      <c r="L113" s="121">
        <f>IF(T$109="Y",'Jun08'!L138,0)</f>
        <v>0</v>
      </c>
      <c r="M113" s="233" t="str">
        <f>IF(E113=" "," ",IF(T$109="Y",'Jun08'!M138,IF((H113+K113+L113)&gt;0,H113+K113+L113," ")))</f>
        <v xml:space="preserve"> </v>
      </c>
      <c r="N113" s="237" t="str">
        <f>IF(M113=" "," ",IF(M113=0," ",IF(Employee!O$76="M1",AN113,AI113-'Jun08'!W138)))</f>
        <v xml:space="preserve"> </v>
      </c>
      <c r="O113" s="132" t="str">
        <f>IF(M113=" "," ",IF(M113=0," ",IF(Employee!P$69&gt;E$109,0,IF(C113="A",MNI!E65,IF(C113="B",MNI!F65,IF(C113="C",MNI!G65,IF(C113="J",MNI!H65,"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",MNI!I65))</f>
        <v xml:space="preserve"> </v>
      </c>
      <c r="U113" s="49"/>
      <c r="V113" s="60">
        <f>IF(Employee!H$87=E$109,Employee!D$86+SUM(M113)+'Jun08'!V138,SUM(M113)+'Jun08'!V138)</f>
        <v>0</v>
      </c>
      <c r="W113" s="60">
        <f>IF(Employee!H$87=E$109,Employee!D$87+SUM(N113)+'Jun08'!W138,SUM(N113)+'Jun08'!W138)</f>
        <v>0</v>
      </c>
      <c r="X113" s="60">
        <f>IF(O113=" ",'Jun08'!X138,O113+'Jun08'!X138)</f>
        <v>0</v>
      </c>
      <c r="Y113" s="60">
        <f>IF(P113=" ",'Jun08'!Y138,P113+'Jun08'!Y138)</f>
        <v>0</v>
      </c>
      <c r="Z113" s="60">
        <f>IF(Q113=" ",'Jun08'!Z138,Q113+'Jun08'!Z138)</f>
        <v>0</v>
      </c>
      <c r="AA113" s="60">
        <f>IF(R113=" ",'Jun08'!AA138,R113+'Jun08'!AA138)</f>
        <v>0</v>
      </c>
      <c r="AB113" s="61"/>
      <c r="AC113" s="60">
        <f>IF(T113=" ",'Jun08'!AC138,T113+'Jun08'!AC138)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IF(T$109="Y",'Jun08'!H139,0)</f>
        <v>0</v>
      </c>
      <c r="I114" s="121">
        <f>IF(T$109="Y",'Jun08'!I139,0)</f>
        <v>0</v>
      </c>
      <c r="J114" s="121">
        <f>IF(T$109="Y",'Jun08'!J139,0)</f>
        <v>0</v>
      </c>
      <c r="K114" s="121">
        <f>IF(T$109="Y",'Jun08'!K139,I114*J114)</f>
        <v>0</v>
      </c>
      <c r="L114" s="121">
        <f>IF(T$109="Y",'Jun08'!L139,0)</f>
        <v>0</v>
      </c>
      <c r="M114" s="233" t="str">
        <f>IF(E114=" "," ",IF(T$109="Y",'Jun08'!M139,IF((H114+K114+L114)&gt;0,H114+K114+L114," ")))</f>
        <v xml:space="preserve"> </v>
      </c>
      <c r="N114" s="237" t="str">
        <f>IF(M114=" "," ",IF(M114=0," ",IF(Employee!O$102="M1",AN114,AI114-'Jun08'!W139)))</f>
        <v xml:space="preserve"> </v>
      </c>
      <c r="O114" s="132" t="str">
        <f>IF(M114=" "," ",IF(M114=0," ",IF(Employee!P$95&gt;E$109,0,IF(C114="A",MNI!E66,IF(C114="B",MNI!F66,IF(C114="C",MNI!G66,IF(C114="J",MNI!H66,"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",MNI!I66))</f>
        <v xml:space="preserve"> </v>
      </c>
      <c r="U114" s="49"/>
      <c r="V114" s="60">
        <f>IF(Employee!H$113=E$109,Employee!D$112+SUM(M114)+'Jun08'!V139,SUM(M114)+'Jun08'!V139)</f>
        <v>0</v>
      </c>
      <c r="W114" s="60">
        <f>IF(Employee!H$113=E$109,Employee!D$113+SUM(N114)+'Jun08'!W139,SUM(N114)+'Jun08'!W139)</f>
        <v>0</v>
      </c>
      <c r="X114" s="60">
        <f>IF(O114=" ",'Jun08'!X139,O114+'Jun08'!X139)</f>
        <v>0</v>
      </c>
      <c r="Y114" s="60">
        <f>IF(P114=" ",'Jun08'!Y139,P114+'Jun08'!Y139)</f>
        <v>0</v>
      </c>
      <c r="Z114" s="60">
        <f>IF(Q114=" ",'Jun08'!Z139,Q114+'Jun08'!Z139)</f>
        <v>0</v>
      </c>
      <c r="AA114" s="60">
        <f>IF(R114=" ",'Jun08'!AA139,R114+'Jun08'!AA139)</f>
        <v>0</v>
      </c>
      <c r="AB114" s="61"/>
      <c r="AC114" s="60">
        <f>IF(T114=" ",'Jun08'!AC139,T114+'Jun08'!AC139)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IF(T$109="Y",'Jun08'!H140,0)</f>
        <v>0</v>
      </c>
      <c r="I115" s="121">
        <f>IF(T$109="Y",'Jun08'!I140,0)</f>
        <v>0</v>
      </c>
      <c r="J115" s="121">
        <f>IF(T$109="Y",'Jun08'!J140,0)</f>
        <v>0</v>
      </c>
      <c r="K115" s="121">
        <f>IF(T$109="Y",'Jun08'!K140,I115*J115)</f>
        <v>0</v>
      </c>
      <c r="L115" s="121">
        <f>IF(T$109="Y",'Jun08'!L140,0)</f>
        <v>0</v>
      </c>
      <c r="M115" s="233" t="str">
        <f>IF(E115=" "," ",IF(T$109="Y",'Jun08'!M140,IF((H115+K115+L115)&gt;0,H115+K115+L115," ")))</f>
        <v xml:space="preserve"> </v>
      </c>
      <c r="N115" s="237" t="str">
        <f>IF(M115=" "," ",IF(M115=0," ",IF(Employee!O$128="M1",AN115,AI115-'Jun08'!W140)))</f>
        <v xml:space="preserve"> </v>
      </c>
      <c r="O115" s="132" t="str">
        <f>IF(M115=" "," ",IF(M115=0," ",IF(Employee!P$121&gt;E$109,0,IF(C115="A",MNI!E67,IF(C115="B",MNI!F67,IF(C115="C",MNI!G67,IF(C115="J",MNI!H67,"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",MNI!I67))</f>
        <v xml:space="preserve"> </v>
      </c>
      <c r="U115" s="49"/>
      <c r="V115" s="60">
        <f>IF(Employee!H$139=E$109,Employee!D$138+SUM(M115)+'Jun08'!V140,SUM(M115)+'Jun08'!V140)</f>
        <v>0</v>
      </c>
      <c r="W115" s="60">
        <f>IF(Employee!H$139=E$109,Employee!D$139+SUM(N115)+'Jun08'!W140,SUM(N115)+'Jun08'!W140)</f>
        <v>0</v>
      </c>
      <c r="X115" s="60">
        <f>IF(O115=" ",'Jun08'!X140,O115+'Jun08'!X140)</f>
        <v>0</v>
      </c>
      <c r="Y115" s="60">
        <f>IF(P115=" ",'Jun08'!Y140,P115+'Jun08'!Y140)</f>
        <v>0</v>
      </c>
      <c r="Z115" s="60">
        <f>IF(Q115=" ",'Jun08'!Z140,Q115+'Jun08'!Z140)</f>
        <v>0</v>
      </c>
      <c r="AA115" s="60">
        <f>IF(R115=" ",'Jun08'!AA140,R115+'Jun08'!AA140)</f>
        <v>0</v>
      </c>
      <c r="AB115" s="61"/>
      <c r="AC115" s="60">
        <f>IF(T115=" ",'Jun08'!AC140,T115+'Jun08'!AC140)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IF(T$109="Y",'Jun08'!H141,0)</f>
        <v>0</v>
      </c>
      <c r="I116" s="121">
        <f>IF(T$109="Y",'Jun08'!I141,0)</f>
        <v>0</v>
      </c>
      <c r="J116" s="121">
        <f>IF(T$109="Y",'Jun08'!J141,0)</f>
        <v>0</v>
      </c>
      <c r="K116" s="121">
        <f>IF(T$109="Y",'Jun08'!K141,I116*J116)</f>
        <v>0</v>
      </c>
      <c r="L116" s="121">
        <f>IF(T$109="Y",'Jun08'!L141,0)</f>
        <v>0</v>
      </c>
      <c r="M116" s="233" t="str">
        <f>IF(E116=" "," ",IF(T$109="Y",'Jun08'!M141,IF((H116+K116+L116)&gt;0,H116+K116+L116," ")))</f>
        <v xml:space="preserve"> </v>
      </c>
      <c r="N116" s="237" t="str">
        <f>IF(M116=" "," ",IF(M116=0," ",IF(Employee!O$154="M1",AN116,AI116-'Jun08'!W141)))</f>
        <v xml:space="preserve"> </v>
      </c>
      <c r="O116" s="132" t="str">
        <f>IF(M116=" "," ",IF(M116=0," ",IF(Employee!P$147&gt;E$109,0,IF(C116="A",MNI!E68,IF(C116="B",MNI!F68,IF(C116="C",MNI!G68,IF(C116="J",MNI!H68,"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",MNI!I68))</f>
        <v xml:space="preserve"> </v>
      </c>
      <c r="U116" s="49"/>
      <c r="V116" s="60">
        <f>IF(Employee!H$165=E$109,Employee!D$164+SUM(M116)+'Jun08'!V141,SUM(M116)+'Jun08'!V141)</f>
        <v>0</v>
      </c>
      <c r="W116" s="60">
        <f>IF(Employee!H$165=E$109,Employee!D$165+SUM(N116)+'Jun08'!W141,SUM(N116)+'Jun08'!W141)</f>
        <v>0</v>
      </c>
      <c r="X116" s="60">
        <f>IF(O116=" ",'Jun08'!X141,O116+'Jun08'!X141)</f>
        <v>0</v>
      </c>
      <c r="Y116" s="60">
        <f>IF(P116=" ",'Jun08'!Y141,P116+'Jun08'!Y141)</f>
        <v>0</v>
      </c>
      <c r="Z116" s="60">
        <f>IF(Q116=" ",'Jun08'!Z141,Q116+'Jun08'!Z141)</f>
        <v>0</v>
      </c>
      <c r="AA116" s="60">
        <f>IF(R116=" ",'Jun08'!AA141,R116+'Jun08'!AA141)</f>
        <v>0</v>
      </c>
      <c r="AB116" s="61"/>
      <c r="AC116" s="60">
        <f>IF(T116=" ",'Jun08'!AC141,T116+'Jun08'!AC141)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IF(T$109="Y",'Jun08'!H142,0)</f>
        <v>0</v>
      </c>
      <c r="I117" s="121">
        <f>IF(T$109="Y",'Jun08'!I142,0)</f>
        <v>0</v>
      </c>
      <c r="J117" s="121">
        <f>IF(T$109="Y",'Jun08'!J142,0)</f>
        <v>0</v>
      </c>
      <c r="K117" s="121">
        <f>IF(T$109="Y",'Jun08'!K142,I117*J117)</f>
        <v>0</v>
      </c>
      <c r="L117" s="121">
        <f>IF(T$109="Y",'Jun08'!L142,0)</f>
        <v>0</v>
      </c>
      <c r="M117" s="233" t="str">
        <f>IF(E117=" "," ",IF(T$109="Y",'Jun08'!M142,IF((H117+K117+L117)&gt;0,H117+K117+L117," ")))</f>
        <v xml:space="preserve"> </v>
      </c>
      <c r="N117" s="237" t="str">
        <f>IF(M117=" "," ",IF(M117=0," ",IF(Employee!O$180="M1",AN117,AI117-'Jun08'!W142)))</f>
        <v xml:space="preserve"> </v>
      </c>
      <c r="O117" s="132" t="str">
        <f>IF(M117=" "," ",IF(M117=0," ",IF(Employee!P$173&gt;E$109,0,IF(C117="A",MNI!E69,IF(C117="B",MNI!F69,IF(C117="C",MNI!G69,IF(C117="J",MNI!H69,"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",MNI!I69))</f>
        <v xml:space="preserve"> </v>
      </c>
      <c r="U117" s="49"/>
      <c r="V117" s="60">
        <f>IF(Employee!H$191=E$109,Employee!D$190+SUM(M117)+'Jun08'!V142,SUM(M117)+'Jun08'!V142)</f>
        <v>0</v>
      </c>
      <c r="W117" s="60">
        <f>IF(Employee!H$191=E$109,Employee!D$191+SUM(N117)+'Jun08'!W142,SUM(N117)+'Jun08'!W142)</f>
        <v>0</v>
      </c>
      <c r="X117" s="60">
        <f>IF(O117=" ",'Jun08'!X142,O117+'Jun08'!X142)</f>
        <v>0</v>
      </c>
      <c r="Y117" s="60">
        <f>IF(P117=" ",'Jun08'!Y142,P117+'Jun08'!Y142)</f>
        <v>0</v>
      </c>
      <c r="Z117" s="60">
        <f>IF(Q117=" ",'Jun08'!Z142,Q117+'Jun08'!Z142)</f>
        <v>0</v>
      </c>
      <c r="AA117" s="60">
        <f>IF(R117=" ",'Jun08'!AA142,R117+'Jun08'!AA142)</f>
        <v>0</v>
      </c>
      <c r="AB117" s="61"/>
      <c r="AC117" s="60">
        <f>IF(T117=" ",'Jun08'!AC142,T117+'Jun08'!AC142)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IF(T$109="Y",'Jun08'!H143,0)</f>
        <v>0</v>
      </c>
      <c r="I118" s="121">
        <f>IF(T$109="Y",'Jun08'!I143,0)</f>
        <v>0</v>
      </c>
      <c r="J118" s="121">
        <f>IF(T$109="Y",'Jun08'!J143,0)</f>
        <v>0</v>
      </c>
      <c r="K118" s="121">
        <f>IF(T$109="Y",'Jun08'!K143,I118*J118)</f>
        <v>0</v>
      </c>
      <c r="L118" s="121">
        <f>IF(T$109="Y",'Jun08'!L143,0)</f>
        <v>0</v>
      </c>
      <c r="M118" s="233" t="str">
        <f>IF(E118=" "," ",IF(T$109="Y",'Jun08'!M143,IF((H118+K118+L118)&gt;0,H118+K118+L118," ")))</f>
        <v xml:space="preserve"> </v>
      </c>
      <c r="N118" s="237" t="str">
        <f>IF(M118=" "," ",IF(M118=0," ",IF(Employee!O$206="M1",AN118,AI118-'Jun08'!W143)))</f>
        <v xml:space="preserve"> </v>
      </c>
      <c r="O118" s="132" t="str">
        <f>IF(M118=" "," ",IF(M118=0," ",IF(Employee!P$199&gt;E$109,0,IF(C118="A",MNI!E70,IF(C118="B",MNI!F70,IF(C118="C",MNI!G70,IF(C118="J",MNI!H70,"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",MNI!I70))</f>
        <v xml:space="preserve"> </v>
      </c>
      <c r="U118" s="49"/>
      <c r="V118" s="60">
        <f>IF(Employee!H$217=E$109,Employee!D$216+SUM(M118)+'Jun08'!V143,SUM(M118)+'Jun08'!V143)</f>
        <v>0</v>
      </c>
      <c r="W118" s="60">
        <f>IF(Employee!H$217=E$109,Employee!D$217+SUM(N118)+'Jun08'!W143,SUM(N118)+'Jun08'!W143)</f>
        <v>0</v>
      </c>
      <c r="X118" s="60">
        <f>IF(O118=" ",'Jun08'!X143,O118+'Jun08'!X143)</f>
        <v>0</v>
      </c>
      <c r="Y118" s="60">
        <f>IF(P118=" ",'Jun08'!Y143,P118+'Jun08'!Y143)</f>
        <v>0</v>
      </c>
      <c r="Z118" s="60">
        <f>IF(Q118=" ",'Jun08'!Z143,Q118+'Jun08'!Z143)</f>
        <v>0</v>
      </c>
      <c r="AA118" s="60">
        <f>IF(R118=" ",'Jun08'!AA143,R118+'Jun08'!AA143)</f>
        <v>0</v>
      </c>
      <c r="AB118" s="61"/>
      <c r="AC118" s="60">
        <f>IF(T118=" ",'Jun08'!AC143,T118+'Jun08'!AC143)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IF(T$109="Y",'Jun08'!H144,0)</f>
        <v>0</v>
      </c>
      <c r="I119" s="121">
        <f>IF(T$109="Y",'Jun08'!I144,0)</f>
        <v>0</v>
      </c>
      <c r="J119" s="121">
        <f>IF(T$109="Y",'Jun08'!J144,0)</f>
        <v>0</v>
      </c>
      <c r="K119" s="121">
        <f>IF(T$109="Y",'Jun08'!K144,I119*J119)</f>
        <v>0</v>
      </c>
      <c r="L119" s="121">
        <f>IF(T$109="Y",'Jun08'!L144,0)</f>
        <v>0</v>
      </c>
      <c r="M119" s="233" t="str">
        <f>IF(E119=" "," ",IF(T$109="Y",'Jun08'!M144,IF((H119+K119+L119)&gt;0,H119+K119+L119," ")))</f>
        <v xml:space="preserve"> </v>
      </c>
      <c r="N119" s="237" t="str">
        <f>IF(M119=" "," ",IF(M119=0," ",IF(Employee!O$232="M1",AN119,AI119-'Jun08'!W144)))</f>
        <v xml:space="preserve"> </v>
      </c>
      <c r="O119" s="132" t="str">
        <f>IF(M119=" "," ",IF(M119=0," ",IF(Employee!P$225&gt;E$109,0,IF(C119="A",MNI!E71,IF(C119="B",MNI!F71,IF(C119="C",MNI!G71,IF(C119="J",MNI!H71,"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",MNI!I71))</f>
        <v xml:space="preserve"> </v>
      </c>
      <c r="U119" s="49"/>
      <c r="V119" s="60">
        <f>IF(Employee!H$243=E$109,Employee!D$242+SUM(M119)+'Jun08'!V144,SUM(M119)+'Jun08'!V144)</f>
        <v>0</v>
      </c>
      <c r="W119" s="60">
        <f>IF(Employee!H$243=E$109,Employee!D$243+SUM(N119)+'Jun08'!W144,SUM(N119)+'Jun08'!W144)</f>
        <v>0</v>
      </c>
      <c r="X119" s="60">
        <f>IF(O119=" ",'Jun08'!X144,O119+'Jun08'!X144)</f>
        <v>0</v>
      </c>
      <c r="Y119" s="60">
        <f>IF(P119=" ",'Jun08'!Y144,P119+'Jun08'!Y144)</f>
        <v>0</v>
      </c>
      <c r="Z119" s="60">
        <f>IF(Q119=" ",'Jun08'!Z144,Q119+'Jun08'!Z144)</f>
        <v>0</v>
      </c>
      <c r="AA119" s="60">
        <f>IF(R119=" ",'Jun08'!AA144,R119+'Jun08'!AA144)</f>
        <v>0</v>
      </c>
      <c r="AB119" s="61"/>
      <c r="AC119" s="60">
        <f>IF(T119=" ",'Jun08'!AC144,T119+'Jun08'!AC144)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IF(T$109="Y",'Jun08'!H145,0)</f>
        <v>0</v>
      </c>
      <c r="I120" s="121">
        <f>IF(T$109="Y",'Jun08'!I145,0)</f>
        <v>0</v>
      </c>
      <c r="J120" s="121">
        <f>IF(T$109="Y",'Jun08'!J145,0)</f>
        <v>0</v>
      </c>
      <c r="K120" s="121">
        <f>IF(T$109="Y",'Jun08'!K145,I120*J120)</f>
        <v>0</v>
      </c>
      <c r="L120" s="121">
        <f>IF(T$109="Y",'Jun08'!L145,0)</f>
        <v>0</v>
      </c>
      <c r="M120" s="233" t="str">
        <f>IF(E120=" "," ",IF(T$109="Y",'Jun08'!M145,IF((H120+K120+L120)&gt;0,H120+K120+L120," ")))</f>
        <v xml:space="preserve"> </v>
      </c>
      <c r="N120" s="237" t="str">
        <f>IF(M120=" "," ",IF(M120=0," ",IF(Employee!O$258="M1",AN120,AI120-'Jun08'!W145)))</f>
        <v xml:space="preserve"> </v>
      </c>
      <c r="O120" s="132" t="str">
        <f>IF(M120=" "," ",IF(M120=0," ",IF(Employee!P$251&gt;E$109,0,IF(C120="A",MNI!E72,IF(C120="B",MNI!F72,IF(C120="C",MNI!G72,IF(C120="J",MNI!H72,"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",MNI!I72))</f>
        <v xml:space="preserve"> </v>
      </c>
      <c r="U120" s="49"/>
      <c r="V120" s="60">
        <f>IF(Employee!H$269=E$109,Employee!D$268+SUM(M120)+'Jun08'!V145,SUM(M120)+'Jun08'!V145)</f>
        <v>0</v>
      </c>
      <c r="W120" s="60">
        <f>IF(Employee!H$269=E$109,Employee!D$269+SUM(N120)+'Jun08'!W145,SUM(N120)+'Jun08'!W145)</f>
        <v>0</v>
      </c>
      <c r="X120" s="60">
        <f>IF(O120=" ",'Jun08'!X145,O120+'Jun08'!X145)</f>
        <v>0</v>
      </c>
      <c r="Y120" s="60">
        <f>IF(P120=" ",'Jun08'!Y145,P120+'Jun08'!Y145)</f>
        <v>0</v>
      </c>
      <c r="Z120" s="60">
        <f>IF(Q120=" ",'Jun08'!Z145,Q120+'Jun08'!Z145)</f>
        <v>0</v>
      </c>
      <c r="AA120" s="60">
        <f>IF(R120=" ",'Jun08'!AA145,R120+'Jun08'!AA145)</f>
        <v>0</v>
      </c>
      <c r="AB120" s="61"/>
      <c r="AC120" s="60">
        <f>IF(T120=" ",'Jun08'!AC145,T120+'Jun08'!AC145)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IF(T$109="Y",'Jun08'!H146,0)</f>
        <v>0</v>
      </c>
      <c r="I121" s="121">
        <f>IF(T$109="Y",'Jun08'!I146,0)</f>
        <v>0</v>
      </c>
      <c r="J121" s="121">
        <f>IF(T$109="Y",'Jun08'!J146,0)</f>
        <v>0</v>
      </c>
      <c r="K121" s="121">
        <f>IF(T$109="Y",'Jun08'!K146,I121*J121)</f>
        <v>0</v>
      </c>
      <c r="L121" s="121">
        <f>IF(T$109="Y",'Jun08'!L146,0)</f>
        <v>0</v>
      </c>
      <c r="M121" s="233" t="str">
        <f>IF(E121=" "," ",IF(T$109="Y",'Jun08'!M146,IF((H121+K121+L121)&gt;0,H121+K121+L121," ")))</f>
        <v xml:space="preserve"> </v>
      </c>
      <c r="N121" s="237" t="str">
        <f>IF(M121=" "," ",IF(M121=0," ",IF(Employee!O$284="M1",AN121,AI121-'Jun08'!W146)))</f>
        <v xml:space="preserve"> </v>
      </c>
      <c r="O121" s="132" t="str">
        <f>IF(M121=" "," ",IF(M121=0," ",IF(Employee!P$277&gt;E$109,0,IF(C121="A",MNI!E73,IF(C121="B",MNI!F73,IF(C121="C",MNI!G73,IF(C121="J",MNI!H73,"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",MNI!I73))</f>
        <v xml:space="preserve"> </v>
      </c>
      <c r="U121" s="49"/>
      <c r="V121" s="60">
        <f>IF(Employee!H$295=E$109,Employee!D$294+SUM(M121)+'Jun08'!V146,SUM(M121)+'Jun08'!V146)</f>
        <v>0</v>
      </c>
      <c r="W121" s="60">
        <f>IF(Employee!H$295=E$109,Employee!D$295+SUM(N121)+'Jun08'!W146,SUM(N121)+'Jun08'!W146)</f>
        <v>0</v>
      </c>
      <c r="X121" s="60">
        <f>IF(O121=" ",'Jun08'!X146,O121+'Jun08'!X146)</f>
        <v>0</v>
      </c>
      <c r="Y121" s="60">
        <f>IF(P121=" ",'Jun08'!Y146,P121+'Jun08'!Y146)</f>
        <v>0</v>
      </c>
      <c r="Z121" s="60">
        <f>IF(Q121=" ",'Jun08'!Z146,Q121+'Jun08'!Z146)</f>
        <v>0</v>
      </c>
      <c r="AA121" s="60">
        <f>IF(R121=" ",'Jun08'!AA146,R121+'Jun08'!AA146)</f>
        <v>0</v>
      </c>
      <c r="AB121" s="61"/>
      <c r="AC121" s="60">
        <f>IF(T121=" ",'Jun08'!AC146,T121+'Jun08'!AC146)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IF(T$109="Y",'Jun08'!H147,0)</f>
        <v>0</v>
      </c>
      <c r="I122" s="121">
        <f>IF(T$109="Y",'Jun08'!I147,0)</f>
        <v>0</v>
      </c>
      <c r="J122" s="121">
        <f>IF(T$109="Y",'Jun08'!J147,0)</f>
        <v>0</v>
      </c>
      <c r="K122" s="121">
        <f>IF(T$109="Y",'Jun08'!K147,I122*J122)</f>
        <v>0</v>
      </c>
      <c r="L122" s="121">
        <f>IF(T$109="Y",'Jun08'!L147,0)</f>
        <v>0</v>
      </c>
      <c r="M122" s="233" t="str">
        <f>IF(E122=" "," ",IF(T$109="Y",'Jun08'!M147,IF((H122+K122+L122)&gt;0,H122+K122+L122," ")))</f>
        <v xml:space="preserve"> </v>
      </c>
      <c r="N122" s="237" t="str">
        <f>IF(M122=" "," ",IF(M122=0," ",IF(Employee!O$310="M1",AN122,AI122-'Jun08'!W147)))</f>
        <v xml:space="preserve"> </v>
      </c>
      <c r="O122" s="132" t="str">
        <f>IF(M122=" "," ",IF(M122=0," ",IF(Employee!P$303&gt;E$109,0,IF(C122="A",MNI!E74,IF(C122="B",MNI!F74,IF(C122="C",MNI!G74,IF(C122="J",MNI!H74,"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",MNI!I74))</f>
        <v xml:space="preserve"> </v>
      </c>
      <c r="U122" s="49"/>
      <c r="V122" s="60">
        <f>IF(Employee!H$321=E$109,Employee!D$320+SUM(M122)+'Jun08'!V147,SUM(M122)+'Jun08'!V147)</f>
        <v>0</v>
      </c>
      <c r="W122" s="60">
        <f>IF(Employee!H$321=E$109,Employee!D$321+SUM(N122)+'Jun08'!W147,SUM(N122)+'Jun08'!W147)</f>
        <v>0</v>
      </c>
      <c r="X122" s="60">
        <f>IF(O122=" ",'Jun08'!X147,O122+'Jun08'!X147)</f>
        <v>0</v>
      </c>
      <c r="Y122" s="60">
        <f>IF(P122=" ",'Jun08'!Y147,P122+'Jun08'!Y147)</f>
        <v>0</v>
      </c>
      <c r="Z122" s="60">
        <f>IF(Q122=" ",'Jun08'!Z147,Q122+'Jun08'!Z147)</f>
        <v>0</v>
      </c>
      <c r="AA122" s="60">
        <f>IF(R122=" ",'Jun08'!AA147,R122+'Jun08'!AA147)</f>
        <v>0</v>
      </c>
      <c r="AB122" s="61"/>
      <c r="AC122" s="60">
        <f>IF(T122=" ",'Jun08'!AC147,T122+'Jun08'!AC147)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IF(T$109="Y",'Jun08'!H148,0)</f>
        <v>0</v>
      </c>
      <c r="I123" s="121">
        <f>IF(T$109="Y",'Jun08'!I148,0)</f>
        <v>0</v>
      </c>
      <c r="J123" s="121">
        <f>IF(T$109="Y",'Jun08'!J148,0)</f>
        <v>0</v>
      </c>
      <c r="K123" s="121">
        <f>IF(T$109="Y",'Jun08'!K148,I123*J123)</f>
        <v>0</v>
      </c>
      <c r="L123" s="121">
        <f>IF(T$109="Y",'Jun08'!L148,0)</f>
        <v>0</v>
      </c>
      <c r="M123" s="233" t="str">
        <f>IF(E123=" "," ",IF(T$109="Y",'Jun08'!M148,IF((H123+K123+L123)&gt;0,H123+K123+L123," ")))</f>
        <v xml:space="preserve"> </v>
      </c>
      <c r="N123" s="237" t="str">
        <f>IF(M123=" "," ",IF(M123=0," ",IF(Employee!O$336="M1",AN123,AI123-'Jun08'!W148)))</f>
        <v xml:space="preserve"> </v>
      </c>
      <c r="O123" s="132" t="str">
        <f>IF(M123=" "," ",IF(M123=0," ",IF(Employee!P$329&gt;E$109,0,IF(C123="A",MNI!E75,IF(C123="B",MNI!F75,IF(C123="C",MNI!G75,IF(C123="J",MNI!H75,"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",MNI!I75))</f>
        <v xml:space="preserve"> </v>
      </c>
      <c r="U123" s="49"/>
      <c r="V123" s="60">
        <f>IF(Employee!H$347=E$109,Employee!D$346+SUM(M123)+'Jun08'!V148,SUM(M123)+'Jun08'!V148)</f>
        <v>0</v>
      </c>
      <c r="W123" s="60">
        <f>IF(Employee!H$347=E$109,Employee!D$347+SUM(N123)+'Jun08'!W148,SUM(N123)+'Jun08'!W148)</f>
        <v>0</v>
      </c>
      <c r="X123" s="60">
        <f>IF(O123=" ",'Jun08'!X148,O123+'Jun08'!X148)</f>
        <v>0</v>
      </c>
      <c r="Y123" s="60">
        <f>IF(P123=" ",'Jun08'!Y148,P123+'Jun08'!Y148)</f>
        <v>0</v>
      </c>
      <c r="Z123" s="60">
        <f>IF(Q123=" ",'Jun08'!Z148,Q123+'Jun08'!Z148)</f>
        <v>0</v>
      </c>
      <c r="AA123" s="60">
        <f>IF(R123=" ",'Jun08'!AA148,R123+'Jun08'!AA148)</f>
        <v>0</v>
      </c>
      <c r="AB123" s="61"/>
      <c r="AC123" s="60">
        <f>IF(T123=" ",'Jun08'!AC148,T123+'Jun08'!AC148)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IF(T$109="Y",'Jun08'!H149,0)</f>
        <v>0</v>
      </c>
      <c r="I124" s="121">
        <f>IF(T$109="Y",'Jun08'!I149,0)</f>
        <v>0</v>
      </c>
      <c r="J124" s="121">
        <f>IF(T$109="Y",'Jun08'!J149,0)</f>
        <v>0</v>
      </c>
      <c r="K124" s="121">
        <f>IF(T$109="Y",'Jun08'!K149,I124*J124)</f>
        <v>0</v>
      </c>
      <c r="L124" s="121">
        <f>IF(T$109="Y",'Jun08'!L149,0)</f>
        <v>0</v>
      </c>
      <c r="M124" s="233" t="str">
        <f>IF(E124=" "," ",IF(T$109="Y",'Jun08'!M149,IF((H124+K124+L124)&gt;0,H124+K124+L124," ")))</f>
        <v xml:space="preserve"> </v>
      </c>
      <c r="N124" s="237" t="str">
        <f>IF(M124=" "," ",IF(M124=0," ",IF(Employee!O$362="M1",AN124,AI124-'Jun08'!W149)))</f>
        <v xml:space="preserve"> </v>
      </c>
      <c r="O124" s="132" t="str">
        <f>IF(M124=" "," ",IF(M124=0," ",IF(Employee!P$355&gt;E$109,0,IF(C124="A",MNI!E76,IF(C124="B",MNI!F76,IF(C124="C",MNI!G76,IF(C124="J",MNI!H76,"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",MNI!I76))</f>
        <v xml:space="preserve"> </v>
      </c>
      <c r="U124" s="49"/>
      <c r="V124" s="60">
        <f>IF(Employee!H$373=E$109,Employee!D$372+SUM(M124)+'Jun08'!V149,SUM(M124)+'Jun08'!V149)</f>
        <v>0</v>
      </c>
      <c r="W124" s="60">
        <f>IF(Employee!H$373=E$109,Employee!D$373+SUM(N124)+'Jun08'!W149,SUM(N124)+'Jun08'!W149)</f>
        <v>0</v>
      </c>
      <c r="X124" s="60">
        <f>IF(O124=" ",'Jun08'!X149,O124+'Jun08'!X149)</f>
        <v>0</v>
      </c>
      <c r="Y124" s="60">
        <f>IF(P124=" ",'Jun08'!Y149,P124+'Jun08'!Y149)</f>
        <v>0</v>
      </c>
      <c r="Z124" s="60">
        <f>IF(Q124=" ",'Jun08'!Z149,Q124+'Jun08'!Z149)</f>
        <v>0</v>
      </c>
      <c r="AA124" s="60">
        <f>IF(R124=" ",'Jun08'!AA149,R124+'Jun08'!AA149)</f>
        <v>0</v>
      </c>
      <c r="AB124" s="61"/>
      <c r="AC124" s="60">
        <f>IF(T124=" ",'Jun08'!AC149,T124+'Jun08'!AC149)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IF(T$109="Y",'Jun08'!H150,0)</f>
        <v>0</v>
      </c>
      <c r="I125" s="121">
        <f>IF(T$109="Y",'Jun08'!I150,0)</f>
        <v>0</v>
      </c>
      <c r="J125" s="121">
        <f>IF(T$109="Y",'Jun08'!J150,0)</f>
        <v>0</v>
      </c>
      <c r="K125" s="121">
        <f>IF(T$109="Y",'Jun08'!K150,I125*J125)</f>
        <v>0</v>
      </c>
      <c r="L125" s="121">
        <f>IF(T$109="Y",'Jun08'!L150,0)</f>
        <v>0</v>
      </c>
      <c r="M125" s="233" t="str">
        <f>IF(E125=" "," ",IF(T$109="Y",'Jun08'!M150,IF((H125+K125+L125)&gt;0,H125+K125+L125," ")))</f>
        <v xml:space="preserve"> </v>
      </c>
      <c r="N125" s="237" t="str">
        <f>IF(M125=" "," ",IF(M125=0," ",IF(Employee!O$388="M1",AN125,AI125-'Jun08'!W150)))</f>
        <v xml:space="preserve"> </v>
      </c>
      <c r="O125" s="132" t="str">
        <f>IF(M125=" "," ",IF(M125=0," ",IF(Employee!P$381&gt;E$109,0,IF(C125="A",MNI!E77,IF(C125="B",MNI!F77,IF(C125="C",MNI!G77,IF(C125="J",MNI!H77,"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",MNI!I77))</f>
        <v xml:space="preserve"> </v>
      </c>
      <c r="U125" s="49"/>
      <c r="V125" s="60">
        <f>IF(Employee!H$399=E$109,Employee!D$398+SUM(M125)+'Jun08'!V150,SUM(M125)+'Jun08'!V150)</f>
        <v>0</v>
      </c>
      <c r="W125" s="60">
        <f>IF(Employee!H$399=E$109,Employee!D$399+SUM(N125)+'Jun08'!W150,SUM(N125)+'Jun08'!W150)</f>
        <v>0</v>
      </c>
      <c r="X125" s="60">
        <f>IF(O125=" ",'Jun08'!X150,O125+'Jun08'!X150)</f>
        <v>0</v>
      </c>
      <c r="Y125" s="60">
        <f>IF(P125=" ",'Jun08'!Y150,P125+'Jun08'!Y150)</f>
        <v>0</v>
      </c>
      <c r="Z125" s="60">
        <f>IF(Q125=" ",'Jun08'!Z150,Q125+'Jun08'!Z150)</f>
        <v>0</v>
      </c>
      <c r="AA125" s="60">
        <f>IF(R125=" ",'Jun08'!AA150,R125+'Jun08'!AA150)</f>
        <v>0</v>
      </c>
      <c r="AB125" s="61"/>
      <c r="AC125" s="60">
        <f>IF(T125=" ",'Jun08'!AC150,T125+'Jun08'!AC150)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IF(T$109="Y",'Jun08'!H151,0)</f>
        <v>0</v>
      </c>
      <c r="I126" s="121">
        <f>IF(T$109="Y",'Jun08'!I151,0)</f>
        <v>0</v>
      </c>
      <c r="J126" s="121">
        <f>IF(T$109="Y",'Jun08'!J151,0)</f>
        <v>0</v>
      </c>
      <c r="K126" s="121">
        <f>IF(T$109="Y",'Jun08'!K151,I126*J126)</f>
        <v>0</v>
      </c>
      <c r="L126" s="121">
        <f>IF(T$109="Y",'Jun08'!L151,0)</f>
        <v>0</v>
      </c>
      <c r="M126" s="233" t="str">
        <f>IF(E126=" "," ",IF(T$109="Y",'Jun08'!M151,IF((H126+K126+L126)&gt;0,H126+K126+L126," ")))</f>
        <v xml:space="preserve"> </v>
      </c>
      <c r="N126" s="237" t="str">
        <f>IF(M126=" "," ",IF(M126=0," ",IF(Employee!O$414="M1",AN126,AI126-'Jun08'!W151)))</f>
        <v xml:space="preserve"> </v>
      </c>
      <c r="O126" s="132" t="str">
        <f>IF(M126=" "," ",IF(M126=0," ",IF(Employee!P$407&gt;E$109,0,IF(C126="A",MNI!E78,IF(C126="B",MNI!F78,IF(C126="C",MNI!G78,IF(C126="J",MNI!H78,"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",MNI!I78))</f>
        <v xml:space="preserve"> </v>
      </c>
      <c r="U126" s="49"/>
      <c r="V126" s="60">
        <f>IF(Employee!H$425=E$109,Employee!D$424+SUM(M126)+'Jun08'!V151,SUM(M126)+'Jun08'!V151)</f>
        <v>0</v>
      </c>
      <c r="W126" s="60">
        <f>IF(Employee!H$425=E$109,Employee!D$425+SUM(N126)+'Jun08'!W151,SUM(N126)+'Jun08'!W151)</f>
        <v>0</v>
      </c>
      <c r="X126" s="60">
        <f>IF(O126=" ",'Jun08'!X151,O126+'Jun08'!X151)</f>
        <v>0</v>
      </c>
      <c r="Y126" s="60">
        <f>IF(P126=" ",'Jun08'!Y151,P126+'Jun08'!Y151)</f>
        <v>0</v>
      </c>
      <c r="Z126" s="60">
        <f>IF(Q126=" ",'Jun08'!Z151,Q126+'Jun08'!Z151)</f>
        <v>0</v>
      </c>
      <c r="AA126" s="60">
        <f>IF(R126=" ",'Jun08'!AA151,R126+'Jun08'!AA151)</f>
        <v>0</v>
      </c>
      <c r="AB126" s="61"/>
      <c r="AC126" s="60">
        <f>IF(T126=" ",'Jun08'!AC151,T126+'Jun08'!AC151)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IF(T$109="Y",'Jun08'!H152,0)</f>
        <v>0</v>
      </c>
      <c r="I127" s="121">
        <f>IF(T$109="Y",'Jun08'!I152,0)</f>
        <v>0</v>
      </c>
      <c r="J127" s="121">
        <f>IF(T$109="Y",'Jun08'!J152,0)</f>
        <v>0</v>
      </c>
      <c r="K127" s="121">
        <f>IF(T$109="Y",'Jun08'!K152,I127*J127)</f>
        <v>0</v>
      </c>
      <c r="L127" s="121">
        <f>IF(T$109="Y",'Jun08'!L152,0)</f>
        <v>0</v>
      </c>
      <c r="M127" s="233" t="str">
        <f>IF(E127=" "," ",IF(T$109="Y",'Jun08'!M152,IF((H127+K127+L127)&gt;0,H127+K127+L127," ")))</f>
        <v xml:space="preserve"> </v>
      </c>
      <c r="N127" s="237" t="str">
        <f>IF(M127=" "," ",IF(M127=0," ",IF(Employee!O$440="M1",AN127,AI127-'Jun08'!W152)))</f>
        <v xml:space="preserve"> </v>
      </c>
      <c r="O127" s="132" t="str">
        <f>IF(M127=" "," ",IF(M127=0," ",IF(Employee!P$433&gt;E$109,0,IF(C127="A",MNI!E79,IF(C127="B",MNI!F79,IF(C127="C",MNI!G79,IF(C127="J",MNI!H79,"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",MNI!I79))</f>
        <v xml:space="preserve"> </v>
      </c>
      <c r="U127" s="49"/>
      <c r="V127" s="60">
        <f>IF(Employee!H$451=E$109,Employee!D$450+SUM(M127)+'Jun08'!V152,SUM(M127)+'Jun08'!V152)</f>
        <v>0</v>
      </c>
      <c r="W127" s="60">
        <f>IF(Employee!H$451=E$109,Employee!D$451+SUM(N127)+'Jun08'!W152,SUM(N127)+'Jun08'!W152)</f>
        <v>0</v>
      </c>
      <c r="X127" s="60">
        <f>IF(O127=" ",'Jun08'!X152,O127+'Jun08'!X152)</f>
        <v>0</v>
      </c>
      <c r="Y127" s="60">
        <f>IF(P127=" ",'Jun08'!Y152,P127+'Jun08'!Y152)</f>
        <v>0</v>
      </c>
      <c r="Z127" s="60">
        <f>IF(Q127=" ",'Jun08'!Z152,Q127+'Jun08'!Z152)</f>
        <v>0</v>
      </c>
      <c r="AA127" s="60">
        <f>IF(R127=" ",'Jun08'!AA152,R127+'Jun08'!AA152)</f>
        <v>0</v>
      </c>
      <c r="AB127" s="61"/>
      <c r="AC127" s="60">
        <f>IF(T127=" ",'Jun08'!AC152,T127+'Jun08'!AC152)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IF(T$109="Y",'Jun08'!H153,0)</f>
        <v>0</v>
      </c>
      <c r="I128" s="121">
        <f>IF(T$109="Y",'Jun08'!I153,0)</f>
        <v>0</v>
      </c>
      <c r="J128" s="121">
        <f>IF(T$109="Y",'Jun08'!J153,0)</f>
        <v>0</v>
      </c>
      <c r="K128" s="121">
        <f>IF(T$109="Y",'Jun08'!K153,I128*J128)</f>
        <v>0</v>
      </c>
      <c r="L128" s="121">
        <f>IF(T$109="Y",'Jun08'!L153,0)</f>
        <v>0</v>
      </c>
      <c r="M128" s="233" t="str">
        <f>IF(E128=" "," ",IF(T$109="Y",'Jun08'!M153,IF((H128+K128+L128)&gt;0,H128+K128+L128," ")))</f>
        <v xml:space="preserve"> </v>
      </c>
      <c r="N128" s="237" t="str">
        <f>IF(M128=" "," ",IF(M128=0," ",IF(Employee!O$466="M1",AN128,AI128-'Jun08'!W153)))</f>
        <v xml:space="preserve"> </v>
      </c>
      <c r="O128" s="132" t="str">
        <f>IF(M128=" "," ",IF(M128=0," ",IF(Employee!P$459&gt;E$109,0,IF(C128="A",MNI!E80,IF(C128="B",MNI!F80,IF(C128="C",MNI!G80,IF(C128="J",MNI!H80,"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",MNI!I80))</f>
        <v xml:space="preserve"> </v>
      </c>
      <c r="U128" s="49"/>
      <c r="V128" s="60">
        <f>IF(Employee!H$477=E$109,Employee!D$476+SUM(M128)+'Jun08'!V153,SUM(M128)+'Jun08'!V153)</f>
        <v>0</v>
      </c>
      <c r="W128" s="60">
        <f>IF(Employee!H$477=E$109,Employee!D$477+SUM(N128)+'Jun08'!W153,SUM(N128)+'Jun08'!W153)</f>
        <v>0</v>
      </c>
      <c r="X128" s="60">
        <f>IF(O128=" ",'Jun08'!X153,O128+'Jun08'!X153)</f>
        <v>0</v>
      </c>
      <c r="Y128" s="60">
        <f>IF(P128=" ",'Jun08'!Y153,P128+'Jun08'!Y153)</f>
        <v>0</v>
      </c>
      <c r="Z128" s="60">
        <f>IF(Q128=" ",'Jun08'!Z153,Q128+'Jun08'!Z153)</f>
        <v>0</v>
      </c>
      <c r="AA128" s="60">
        <f>IF(R128=" ",'Jun08'!AA153,R128+'Jun08'!AA153)</f>
        <v>0</v>
      </c>
      <c r="AB128" s="61"/>
      <c r="AC128" s="60">
        <f>IF(T128=" ",'Jun08'!AC153,T128+'Jun08'!AC153)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IF(T$109="Y",'Jun08'!H154,0)</f>
        <v>0</v>
      </c>
      <c r="I129" s="121">
        <f>IF(T$109="Y",'Jun08'!I154,0)</f>
        <v>0</v>
      </c>
      <c r="J129" s="121">
        <f>IF(T$109="Y",'Jun08'!J154,0)</f>
        <v>0</v>
      </c>
      <c r="K129" s="121">
        <f>IF(T$109="Y",'Jun08'!K154,I129*J129)</f>
        <v>0</v>
      </c>
      <c r="L129" s="121">
        <f>IF(T$109="Y",'Jun08'!L154,0)</f>
        <v>0</v>
      </c>
      <c r="M129" s="233" t="str">
        <f>IF(E129=" "," ",IF(T$109="Y",'Jun08'!M154,IF((H129+K129+L129)&gt;0,H129+K129+L129," ")))</f>
        <v xml:space="preserve"> </v>
      </c>
      <c r="N129" s="237" t="str">
        <f>IF(M129=" "," ",IF(M129=0," ",IF(Employee!O$492="M1",AN129,AI129-'Jun08'!W154)))</f>
        <v xml:space="preserve"> </v>
      </c>
      <c r="O129" s="132" t="str">
        <f>IF(M129=" "," ",IF(M129=0," ",IF(Employee!P$485&gt;E$109,0,IF(C129="A",MNI!E81,IF(C129="B",MNI!F81,IF(C129="C",MNI!G81,IF(C129="J",MNI!H81,"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",MNI!I81))</f>
        <v xml:space="preserve"> </v>
      </c>
      <c r="U129" s="49"/>
      <c r="V129" s="60">
        <f>IF(Employee!H$503=E$109,Employee!D$502+SUM(M129)+'Jun08'!V154,SUM(M129)+'Jun08'!V154)</f>
        <v>0</v>
      </c>
      <c r="W129" s="60">
        <f>IF(Employee!H$503=E$109,Employee!D$503+SUM(N129)+'Jun08'!W154,SUM(N129)+'Jun08'!W154)</f>
        <v>0</v>
      </c>
      <c r="X129" s="60">
        <f>IF(O129=" ",'Jun08'!X154,O129+'Jun08'!X154)</f>
        <v>0</v>
      </c>
      <c r="Y129" s="60">
        <f>IF(P129=" ",'Jun08'!Y154,P129+'Jun08'!Y154)</f>
        <v>0</v>
      </c>
      <c r="Z129" s="60">
        <f>IF(Q129=" ",'Jun08'!Z154,Q129+'Jun08'!Z154)</f>
        <v>0</v>
      </c>
      <c r="AA129" s="60">
        <f>IF(R129=" ",'Jun08'!AA154,R129+'Jun08'!AA154)</f>
        <v>0</v>
      </c>
      <c r="AB129" s="61"/>
      <c r="AC129" s="60">
        <f>IF(T129=" ",'Jun08'!AC154,T129+'Jun08'!AC154)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IF(T$109="Y",'Jun08'!H155,0)</f>
        <v>0</v>
      </c>
      <c r="I130" s="147">
        <f>IF(T$109="Y",'Jun08'!I155,0)</f>
        <v>0</v>
      </c>
      <c r="J130" s="147">
        <f>IF(T$109="Y",'Jun08'!J155,0)</f>
        <v>0</v>
      </c>
      <c r="K130" s="147">
        <f>IF(T$109="Y",'Jun08'!K155,I130*J130)</f>
        <v>0</v>
      </c>
      <c r="L130" s="147">
        <f>IF(T$109="Y",'Jun08'!L155,0)</f>
        <v>0</v>
      </c>
      <c r="M130" s="234" t="str">
        <f>IF(E130=" "," ",IF(T$109="Y",'Jun08'!M155,IF((H130+K130+L130)&gt;0,H130+K130+L130," ")))</f>
        <v xml:space="preserve"> </v>
      </c>
      <c r="N130" s="134" t="str">
        <f>IF(M130=" "," ",IF(M130=0," ",IF(Employee!O$518="M1",AN130,AI130-'Jun08'!W155)))</f>
        <v xml:space="preserve"> </v>
      </c>
      <c r="O130" s="132" t="str">
        <f>IF(M130=" "," ",IF(M130=0," ",IF(Employee!P$511&gt;E$109,0,IF(C130="A",MNI!E82,IF(C130="B",MNI!F82,IF(C130="C",MNI!G82,IF(C130="J",MNI!H82,"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",MNI!I82))</f>
        <v xml:space="preserve"> </v>
      </c>
      <c r="U130" s="49"/>
      <c r="V130" s="60">
        <f>IF(Employee!H$529=E$109,Employee!D$528+SUM(M130)+'Jun08'!V155,SUM(M130)+'Jun08'!V155)</f>
        <v>0</v>
      </c>
      <c r="W130" s="60">
        <f>IF(Employee!H$529=E$109,Employee!D$529+SUM(N130)+'Jun08'!W155,SUM(N130)+'Jun08'!W155)</f>
        <v>0</v>
      </c>
      <c r="X130" s="60">
        <f>IF(O130=" ",'Jun08'!X155,O130+'Jun08'!X155)</f>
        <v>0</v>
      </c>
      <c r="Y130" s="60">
        <f>IF(P130=" ",'Jun08'!Y155,P130+'Jun08'!Y155)</f>
        <v>0</v>
      </c>
      <c r="Z130" s="60">
        <f>IF(Q130=" ",'Jun08'!Z155,Q130+'Jun08'!Z155)</f>
        <v>0</v>
      </c>
      <c r="AA130" s="60">
        <f>IF(R130=" ",'Jun08'!AA155,R130+'Jun08'!AA155)</f>
        <v>0</v>
      </c>
      <c r="AB130" s="61"/>
      <c r="AC130" s="60">
        <f>IF(T130=" ",'Jun08'!AC155,T130+'Jun08'!AC155)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AQ135+'Jun08'!AQ165</f>
        <v>0</v>
      </c>
      <c r="AR140" s="214">
        <f>AR135+'Jun08'!AR165</f>
        <v>0</v>
      </c>
      <c r="AS140" s="214">
        <f>AS135+'Jun08'!AS165</f>
        <v>0</v>
      </c>
      <c r="AT140" s="214">
        <f>AT135+'Jun08'!AT165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AR137+'Jun08'!AR167</f>
        <v>0</v>
      </c>
      <c r="AS142" s="214">
        <f>AS137+'Jun08'!AS167</f>
        <v>0</v>
      </c>
      <c r="AT142" s="214">
        <f>AT137+'Jun08'!AT167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F31:G31"/>
    <mergeCell ref="O8:Q8"/>
    <mergeCell ref="M134:R134"/>
    <mergeCell ref="T3:T6"/>
    <mergeCell ref="A1:A6"/>
    <mergeCell ref="F131:G131"/>
    <mergeCell ref="B132:T132"/>
    <mergeCell ref="N3:N6"/>
    <mergeCell ref="O3:O6"/>
    <mergeCell ref="P3:P6"/>
    <mergeCell ref="Q3:Q6"/>
    <mergeCell ref="AC3:AC6"/>
    <mergeCell ref="B32:T32"/>
    <mergeCell ref="K3:K6"/>
    <mergeCell ref="L3:L6"/>
    <mergeCell ref="M3:M6"/>
    <mergeCell ref="R3:R6"/>
    <mergeCell ref="F3:F6"/>
    <mergeCell ref="H3:H6"/>
    <mergeCell ref="I3:I6"/>
    <mergeCell ref="J3:J6"/>
    <mergeCell ref="AH3:AH6"/>
    <mergeCell ref="AI3:AI6"/>
    <mergeCell ref="AJ3:AJ6"/>
    <mergeCell ref="V3:V6"/>
    <mergeCell ref="W3:W6"/>
    <mergeCell ref="U1:U6"/>
    <mergeCell ref="X3:X6"/>
    <mergeCell ref="Y3:Y6"/>
    <mergeCell ref="Z3:Z6"/>
    <mergeCell ref="AA3:AA6"/>
    <mergeCell ref="B33:E33"/>
    <mergeCell ref="B34:D34"/>
    <mergeCell ref="H34:J34"/>
    <mergeCell ref="K34:M34"/>
    <mergeCell ref="B7:T7"/>
    <mergeCell ref="B8:E8"/>
    <mergeCell ref="B9:D9"/>
    <mergeCell ref="H9:J9"/>
    <mergeCell ref="K9:M9"/>
    <mergeCell ref="O9:R9"/>
    <mergeCell ref="B59:D59"/>
    <mergeCell ref="H59:J59"/>
    <mergeCell ref="K59:M59"/>
    <mergeCell ref="O59:R59"/>
    <mergeCell ref="F56:G56"/>
    <mergeCell ref="B57:T57"/>
    <mergeCell ref="B58:E58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B108:E108"/>
    <mergeCell ref="B109:D109"/>
    <mergeCell ref="H109:J109"/>
    <mergeCell ref="K109:M109"/>
    <mergeCell ref="O109:R109"/>
    <mergeCell ref="F106:G106"/>
    <mergeCell ref="B107:T107"/>
    <mergeCell ref="O108:Q108"/>
    <mergeCell ref="R108:T108"/>
    <mergeCell ref="AQ3:AQ6"/>
    <mergeCell ref="AR3:AR6"/>
    <mergeCell ref="R8:T8"/>
    <mergeCell ref="O33:Q33"/>
    <mergeCell ref="R33:T33"/>
    <mergeCell ref="O83:Q83"/>
    <mergeCell ref="R83:T83"/>
    <mergeCell ref="O34:R34"/>
    <mergeCell ref="AL142:AN142"/>
    <mergeCell ref="AL133:AN133"/>
    <mergeCell ref="AL135:AN135"/>
    <mergeCell ref="AL137:AN137"/>
    <mergeCell ref="AL140:AN140"/>
    <mergeCell ref="AN3:AN6"/>
    <mergeCell ref="AM3:AM6"/>
    <mergeCell ref="AL3:AL6"/>
    <mergeCell ref="B3:B6"/>
    <mergeCell ref="C3:C6"/>
    <mergeCell ref="D3:D6"/>
    <mergeCell ref="E3:E6"/>
    <mergeCell ref="AS3:AS6"/>
    <mergeCell ref="AT3:AT6"/>
    <mergeCell ref="AK3:AK6"/>
    <mergeCell ref="AE3:AE6"/>
    <mergeCell ref="AF3:AF6"/>
    <mergeCell ref="AG3:AG6"/>
    <mergeCell ref="B1:F2"/>
    <mergeCell ref="V1:AC2"/>
    <mergeCell ref="AE1:AN2"/>
    <mergeCell ref="AQ1:AT2"/>
    <mergeCell ref="G2:H2"/>
    <mergeCell ref="I2:L2"/>
    <mergeCell ref="G1:H1"/>
    <mergeCell ref="I1:L1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8" max="16383" man="1"/>
    <brk id="8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15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18</v>
      </c>
      <c r="F9" s="62"/>
      <c r="G9" s="62"/>
      <c r="H9" s="399" t="s">
        <v>39</v>
      </c>
      <c r="I9" s="400"/>
      <c r="J9" s="398"/>
      <c r="K9" s="401" t="s">
        <v>305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IF(T$9="Y",'Jul08'!H86,0)</f>
        <v>0</v>
      </c>
      <c r="I11" s="117">
        <f>IF(T$9="Y",'Jul08'!I86,0)</f>
        <v>0</v>
      </c>
      <c r="J11" s="117">
        <f>IF(T$9="Y",'Jul08'!J86,0)</f>
        <v>0</v>
      </c>
      <c r="K11" s="117">
        <f>IF(T$9="Y",'Jul08'!K86,I11*J11)</f>
        <v>0</v>
      </c>
      <c r="L11" s="117">
        <f>IF(T$9="Y",'Jul08'!L86,0)</f>
        <v>0</v>
      </c>
      <c r="M11" s="232" t="str">
        <f>IF(E11=" "," ",IF(T$9="Y",'Jul08'!M86,IF((H11+K11+L11)&gt;0,H11+K11+L11," ")))</f>
        <v xml:space="preserve"> </v>
      </c>
      <c r="N11" s="235" t="str">
        <f>IF(M11=" "," ",IF(M11=0," ",IF(Employee!O$24="W1",AN11,AI11-'Jul08'!W86)))</f>
        <v xml:space="preserve"> </v>
      </c>
      <c r="O11" s="130" t="str">
        <f>IF(M11=" "," ",IF(M11=0," ",IF(Employee!P$17&gt;E$9,0,IF(C11="A",WNI!E343,IF(C11="B",WNI!F343,IF(C11="C",WNI!G343,IF(C11="J",WNI!H343,"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",WNI!I343))</f>
        <v xml:space="preserve"> </v>
      </c>
      <c r="U11" s="49"/>
      <c r="V11" s="60">
        <f>IF(Employee!H$34=E$9,Employee!D$34+SUM(M11)+'Jul08'!V86,SUM(M11)+'Jul08'!V86)</f>
        <v>0</v>
      </c>
      <c r="W11" s="60">
        <f>IF(Employee!H$34=E$9,Employee!D$35+SUM(N11)+'Jul08'!W86,SUM(N11)+'Jul08'!W86)</f>
        <v>0</v>
      </c>
      <c r="X11" s="60">
        <f>IF(O11=" ",'Jul08'!X86,O11+'Jul08'!X86)</f>
        <v>0</v>
      </c>
      <c r="Y11" s="60">
        <f>IF(P11=" ",'Jul08'!Y86,P11+'Jul08'!Y86)</f>
        <v>0</v>
      </c>
      <c r="Z11" s="60">
        <f>IF(Q11=" ",'Jul08'!Z86,Q11+'Jul08'!Z86)</f>
        <v>0</v>
      </c>
      <c r="AA11" s="60">
        <f>IF(R11=" ",'Jul08'!AA86,R11+'Jul08'!AA86)</f>
        <v>0</v>
      </c>
      <c r="AB11" s="61"/>
      <c r="AC11" s="60">
        <f>IF(T11=" ",'Jul08'!AC86,T11+'Jul08'!AC86)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IF(T$9="Y",'Jul08'!H87,0)</f>
        <v>0</v>
      </c>
      <c r="I12" s="121">
        <f>IF(T$9="Y",'Jul08'!I87,0)</f>
        <v>0</v>
      </c>
      <c r="J12" s="121">
        <f>IF(T$9="Y",'Jul08'!J87,0)</f>
        <v>0</v>
      </c>
      <c r="K12" s="121">
        <f>IF(T$9="Y",'Jul08'!K87,I12*J12)</f>
        <v>0</v>
      </c>
      <c r="L12" s="121">
        <f>IF(T$9="Y",'Jul08'!L87,0)</f>
        <v>0</v>
      </c>
      <c r="M12" s="233" t="str">
        <f>IF(E12=" "," ",IF(T$9="Y",'Jul08'!M87,IF((H12+K12+L12)&gt;0,H12+K12+L12," ")))</f>
        <v xml:space="preserve"> </v>
      </c>
      <c r="N12" s="237" t="str">
        <f>IF(M12=" "," ",IF(M12=0," ",IF(Employee!O$50="W1",AN12,AI12-'Jul08'!W87)))</f>
        <v xml:space="preserve"> </v>
      </c>
      <c r="O12" s="132" t="str">
        <f>IF(M12=" "," ",IF(M12=0," ",IF(Employee!P$43&gt;E$9,0,IF(C12="A",WNI!E344,IF(C12="B",WNI!F344,IF(C12="C",WNI!G344,IF(C12="J",WNI!H344,"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",WNI!I344))</f>
        <v xml:space="preserve"> </v>
      </c>
      <c r="U12" s="49"/>
      <c r="V12" s="60">
        <f>IF(Employee!H$60=E$9,Employee!D$60+SUM(M12)+'Jul08'!V87,SUM(M12)+'Jul08'!V87)</f>
        <v>0</v>
      </c>
      <c r="W12" s="60">
        <f>IF(Employee!H$60=E$9,Employee!D$61+SUM(N12)+'Jul08'!W87,SUM(N12)+'Jul08'!W87)</f>
        <v>0</v>
      </c>
      <c r="X12" s="60">
        <f>IF(O12=" ",'Jul08'!X87,O12+'Jul08'!X87)</f>
        <v>0</v>
      </c>
      <c r="Y12" s="60">
        <f>IF(P12=" ",'Jul08'!Y87,P12+'Jul08'!Y87)</f>
        <v>0</v>
      </c>
      <c r="Z12" s="60">
        <f>IF(Q12=" ",'Jul08'!Z87,Q12+'Jul08'!Z87)</f>
        <v>0</v>
      </c>
      <c r="AA12" s="60">
        <f>IF(R12=" ",'Jul08'!AA87,R12+'Jul08'!AA87)</f>
        <v>0</v>
      </c>
      <c r="AB12" s="61"/>
      <c r="AC12" s="60">
        <f>IF(T12=" ",'Jul08'!AC87,T12+'Jul08'!AC87)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IF(T$9="Y",'Jul08'!H88,0)</f>
        <v>0</v>
      </c>
      <c r="I13" s="121">
        <f>IF(T$9="Y",'Jul08'!I88,0)</f>
        <v>0</v>
      </c>
      <c r="J13" s="121">
        <f>IF(T$9="Y",'Jul08'!J88,0)</f>
        <v>0</v>
      </c>
      <c r="K13" s="121">
        <f>IF(T$9="Y",'Jul08'!K88,I13*J13)</f>
        <v>0</v>
      </c>
      <c r="L13" s="121">
        <f>IF(T$9="Y",'Jul08'!L88,0)</f>
        <v>0</v>
      </c>
      <c r="M13" s="233" t="str">
        <f>IF(E13=" "," ",IF(T$9="Y",'Jul08'!M88,IF((H13+K13+L13)&gt;0,H13+K13+L13," ")))</f>
        <v xml:space="preserve"> </v>
      </c>
      <c r="N13" s="237" t="str">
        <f>IF(M13=" "," ",IF(M13=0," ",IF(Employee!O$76="W1",AN13,AI13-'Jul08'!W88)))</f>
        <v xml:space="preserve"> </v>
      </c>
      <c r="O13" s="132" t="str">
        <f>IF(M13=" "," ",IF(M13=0," ",IF(Employee!P$69&gt;E$9,0,IF(C13="A",WNI!E345,IF(C13="B",WNI!F345,IF(C13="C",WNI!G345,IF(C13="J",WNI!H345,"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",WNI!I345))</f>
        <v xml:space="preserve"> </v>
      </c>
      <c r="U13" s="49"/>
      <c r="V13" s="60">
        <f>IF(Employee!H$86=E$9,Employee!D$86+SUM(M13)+'Jul08'!V88,SUM(M13)+'Jul08'!V88)</f>
        <v>0</v>
      </c>
      <c r="W13" s="60">
        <f>IF(Employee!H$86=E$9,Employee!D$87+SUM(N13)+'Jul08'!W88,SUM(N13)+'Jul08'!W88)</f>
        <v>0</v>
      </c>
      <c r="X13" s="60">
        <f>IF(O13=" ",'Jul08'!X88,O13+'Jul08'!X88)</f>
        <v>0</v>
      </c>
      <c r="Y13" s="60">
        <f>IF(P13=" ",'Jul08'!Y88,P13+'Jul08'!Y88)</f>
        <v>0</v>
      </c>
      <c r="Z13" s="60">
        <f>IF(Q13=" ",'Jul08'!Z88,Q13+'Jul08'!Z88)</f>
        <v>0</v>
      </c>
      <c r="AA13" s="60">
        <f>IF(R13=" ",'Jul08'!AA88,R13+'Jul08'!AA88)</f>
        <v>0</v>
      </c>
      <c r="AB13" s="61"/>
      <c r="AC13" s="60">
        <f>IF(T13=" ",'Jul08'!AC88,T13+'Jul08'!AC88)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IF(T$9="Y",'Jul08'!H89,0)</f>
        <v>0</v>
      </c>
      <c r="I14" s="121">
        <f>IF(T$9="Y",'Jul08'!I89,0)</f>
        <v>0</v>
      </c>
      <c r="J14" s="121">
        <f>IF(T$9="Y",'Jul08'!J89,0)</f>
        <v>0</v>
      </c>
      <c r="K14" s="121">
        <f>IF(T$9="Y",'Jul08'!K89,I14*J14)</f>
        <v>0</v>
      </c>
      <c r="L14" s="121">
        <f>IF(T$9="Y",'Jul08'!L89,0)</f>
        <v>0</v>
      </c>
      <c r="M14" s="233" t="str">
        <f>IF(E14=" "," ",IF(T$9="Y",'Jul08'!M89,IF((H14+K14+L14)&gt;0,H14+K14+L14," ")))</f>
        <v xml:space="preserve"> </v>
      </c>
      <c r="N14" s="237" t="str">
        <f>IF(M14=" "," ",IF(M14=0," ",IF(Employee!O$102="W1",AN14,AI14-'Jul08'!W89)))</f>
        <v xml:space="preserve"> </v>
      </c>
      <c r="O14" s="132" t="str">
        <f>IF(M14=" "," ",IF(M14=0," ",IF(Employee!P$95&gt;E$9,0,IF(C14="A",WNI!E346,IF(C14="B",WNI!F346,IF(C14="C",WNI!G346,IF(C14="J",WNI!H346,"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",WNI!I346))</f>
        <v xml:space="preserve"> </v>
      </c>
      <c r="U14" s="49"/>
      <c r="V14" s="60">
        <f>IF(Employee!H$112=E$9,Employee!D$112+SUM(M14)+'Jul08'!V89,SUM(M14)+'Jul08'!V89)</f>
        <v>0</v>
      </c>
      <c r="W14" s="60">
        <f>IF(Employee!H$112=E$9,Employee!D$113+SUM(N14)+'Jul08'!W89,SUM(N14)+'Jul08'!W89)</f>
        <v>0</v>
      </c>
      <c r="X14" s="60">
        <f>IF(O14=" ",'Jul08'!X89,O14+'Jul08'!X89)</f>
        <v>0</v>
      </c>
      <c r="Y14" s="60">
        <f>IF(P14=" ",'Jul08'!Y89,P14+'Jul08'!Y89)</f>
        <v>0</v>
      </c>
      <c r="Z14" s="60">
        <f>IF(Q14=" ",'Jul08'!Z89,Q14+'Jul08'!Z89)</f>
        <v>0</v>
      </c>
      <c r="AA14" s="60">
        <f>IF(R14=" ",'Jul08'!AA89,R14+'Jul08'!AA89)</f>
        <v>0</v>
      </c>
      <c r="AB14" s="61"/>
      <c r="AC14" s="60">
        <f>IF(T14=" ",'Jul08'!AC89,T14+'Jul08'!AC89)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IF(T$9="Y",'Jul08'!H90,0)</f>
        <v>0</v>
      </c>
      <c r="I15" s="121">
        <f>IF(T$9="Y",'Jul08'!I90,0)</f>
        <v>0</v>
      </c>
      <c r="J15" s="121">
        <f>IF(T$9="Y",'Jul08'!J90,0)</f>
        <v>0</v>
      </c>
      <c r="K15" s="121">
        <f>IF(T$9="Y",'Jul08'!K90,I15*J15)</f>
        <v>0</v>
      </c>
      <c r="L15" s="121">
        <f>IF(T$9="Y",'Jul08'!L90,0)</f>
        <v>0</v>
      </c>
      <c r="M15" s="233" t="str">
        <f>IF(E15=" "," ",IF(T$9="Y",'Jul08'!M90,IF((H15+K15+L15)&gt;0,H15+K15+L15," ")))</f>
        <v xml:space="preserve"> </v>
      </c>
      <c r="N15" s="237" t="str">
        <f>IF(M15=" "," ",IF(M15=0," ",IF(Employee!O$128="W1",AN15,AI15-'Jul08'!W90)))</f>
        <v xml:space="preserve"> </v>
      </c>
      <c r="O15" s="132" t="str">
        <f>IF(M15=" "," ",IF(M15=0," ",IF(Employee!P$121&gt;E$9,0,IF(C15="A",WNI!E347,IF(C15="B",WNI!F347,IF(C15="C",WNI!G347,IF(C15="J",WNI!H347,"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",WNI!I347))</f>
        <v xml:space="preserve"> </v>
      </c>
      <c r="U15" s="49"/>
      <c r="V15" s="60">
        <f>IF(Employee!H$138=E$9,Employee!D$138+SUM(M15)+'Jul08'!V90,SUM(M15)+'Jul08'!V90)</f>
        <v>0</v>
      </c>
      <c r="W15" s="60">
        <f>IF(Employee!H$138=E$9,Employee!D$139+SUM(N15)+'Jul08'!W90,SUM(N15)+'Jul08'!W90)</f>
        <v>0</v>
      </c>
      <c r="X15" s="60">
        <f>IF(O15=" ",'Jul08'!X90,O15+'Jul08'!X90)</f>
        <v>0</v>
      </c>
      <c r="Y15" s="60">
        <f>IF(P15=" ",'Jul08'!Y90,P15+'Jul08'!Y90)</f>
        <v>0</v>
      </c>
      <c r="Z15" s="60">
        <f>IF(Q15=" ",'Jul08'!Z90,Q15+'Jul08'!Z90)</f>
        <v>0</v>
      </c>
      <c r="AA15" s="60">
        <f>IF(R15=" ",'Jul08'!AA90,R15+'Jul08'!AA90)</f>
        <v>0</v>
      </c>
      <c r="AB15" s="61"/>
      <c r="AC15" s="60">
        <f>IF(T15=" ",'Jul08'!AC90,T15+'Jul08'!AC90)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IF(T$9="Y",'Jul08'!H91,0)</f>
        <v>0</v>
      </c>
      <c r="I16" s="121">
        <f>IF(T$9="Y",'Jul08'!I91,0)</f>
        <v>0</v>
      </c>
      <c r="J16" s="121">
        <f>IF(T$9="Y",'Jul08'!J91,0)</f>
        <v>0</v>
      </c>
      <c r="K16" s="121">
        <f>IF(T$9="Y",'Jul08'!K91,I16*J16)</f>
        <v>0</v>
      </c>
      <c r="L16" s="121">
        <f>IF(T$9="Y",'Jul08'!L91,0)</f>
        <v>0</v>
      </c>
      <c r="M16" s="233" t="str">
        <f>IF(E16=" "," ",IF(T$9="Y",'Jul08'!M91,IF((H16+K16+L16)&gt;0,H16+K16+L16," ")))</f>
        <v xml:space="preserve"> </v>
      </c>
      <c r="N16" s="237" t="str">
        <f>IF(M16=" "," ",IF(M16=0," ",IF(Employee!O$154="W1",AN16,AI16-'Jul08'!W91)))</f>
        <v xml:space="preserve"> </v>
      </c>
      <c r="O16" s="132" t="str">
        <f>IF(M16=" "," ",IF(M16=0," ",IF(Employee!P$147&gt;E$9,0,IF(C16="A",WNI!E348,IF(C16="B",WNI!F348,IF(C16="C",WNI!G348,IF(C16="J",WNI!H348,"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",WNI!I348))</f>
        <v xml:space="preserve"> </v>
      </c>
      <c r="U16" s="49"/>
      <c r="V16" s="60">
        <f>IF(Employee!H$164=E$9,Employee!D$164+SUM(M16)+'Jul08'!V91,SUM(M16)+'Jul08'!V91)</f>
        <v>0</v>
      </c>
      <c r="W16" s="60">
        <f>IF(Employee!H$164=E$9,Employee!D$165+SUM(N16)+'Jul08'!W91,SUM(N16)+'Jul08'!W91)</f>
        <v>0</v>
      </c>
      <c r="X16" s="60">
        <f>IF(O16=" ",'Jul08'!X91,O16+'Jul08'!X91)</f>
        <v>0</v>
      </c>
      <c r="Y16" s="60">
        <f>IF(P16=" ",'Jul08'!Y91,P16+'Jul08'!Y91)</f>
        <v>0</v>
      </c>
      <c r="Z16" s="60">
        <f>IF(Q16=" ",'Jul08'!Z91,Q16+'Jul08'!Z91)</f>
        <v>0</v>
      </c>
      <c r="AA16" s="60">
        <f>IF(R16=" ",'Jul08'!AA91,R16+'Jul08'!AA91)</f>
        <v>0</v>
      </c>
      <c r="AB16" s="61"/>
      <c r="AC16" s="60">
        <f>IF(T16=" ",'Jul08'!AC91,T16+'Jul08'!AC91)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IF(T$9="Y",'Jul08'!H92,0)</f>
        <v>0</v>
      </c>
      <c r="I17" s="121">
        <f>IF(T$9="Y",'Jul08'!I92,0)</f>
        <v>0</v>
      </c>
      <c r="J17" s="121">
        <f>IF(T$9="Y",'Jul08'!J92,0)</f>
        <v>0</v>
      </c>
      <c r="K17" s="121">
        <f>IF(T$9="Y",'Jul08'!K92,I17*J17)</f>
        <v>0</v>
      </c>
      <c r="L17" s="121">
        <f>IF(T$9="Y",'Jul08'!L92,0)</f>
        <v>0</v>
      </c>
      <c r="M17" s="233" t="str">
        <f>IF(E17=" "," ",IF(T$9="Y",'Jul08'!M92,IF((H17+K17+L17)&gt;0,H17+K17+L17," ")))</f>
        <v xml:space="preserve"> </v>
      </c>
      <c r="N17" s="237" t="str">
        <f>IF(M17=" "," ",IF(M17=0," ",IF(Employee!O$180="W1",AN17,AI17-'Jul08'!W92)))</f>
        <v xml:space="preserve"> </v>
      </c>
      <c r="O17" s="132" t="str">
        <f>IF(M17=" "," ",IF(M17=0," ",IF(Employee!P$173&gt;E$9,0,IF(C17="A",WNI!E349,IF(C17="B",WNI!F349,IF(C17="C",WNI!G349,IF(C17="J",WNI!H349,"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",WNI!I349))</f>
        <v xml:space="preserve"> </v>
      </c>
      <c r="U17" s="49"/>
      <c r="V17" s="60">
        <f>IF(Employee!H$190=E$9,Employee!D$190+SUM(M17)+'Jul08'!V92,SUM(M17)+'Jul08'!V92)</f>
        <v>0</v>
      </c>
      <c r="W17" s="60">
        <f>IF(Employee!H$190=E$9,Employee!D$191+SUM(N17)+'Jul08'!W92,SUM(N17)+'Jul08'!W92)</f>
        <v>0</v>
      </c>
      <c r="X17" s="60">
        <f>IF(O17=" ",'Jul08'!X92,O17+'Jul08'!X92)</f>
        <v>0</v>
      </c>
      <c r="Y17" s="60">
        <f>IF(P17=" ",'Jul08'!Y92,P17+'Jul08'!Y92)</f>
        <v>0</v>
      </c>
      <c r="Z17" s="60">
        <f>IF(Q17=" ",'Jul08'!Z92,Q17+'Jul08'!Z92)</f>
        <v>0</v>
      </c>
      <c r="AA17" s="60">
        <f>IF(R17=" ",'Jul08'!AA92,R17+'Jul08'!AA92)</f>
        <v>0</v>
      </c>
      <c r="AB17" s="61"/>
      <c r="AC17" s="60">
        <f>IF(T17=" ",'Jul08'!AC92,T17+'Jul08'!AC92)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IF(T$9="Y",'Jul08'!H93,0)</f>
        <v>0</v>
      </c>
      <c r="I18" s="121">
        <f>IF(T$9="Y",'Jul08'!I93,0)</f>
        <v>0</v>
      </c>
      <c r="J18" s="121">
        <f>IF(T$9="Y",'Jul08'!J93,0)</f>
        <v>0</v>
      </c>
      <c r="K18" s="121">
        <f>IF(T$9="Y",'Jul08'!K93,I18*J18)</f>
        <v>0</v>
      </c>
      <c r="L18" s="121">
        <f>IF(T$9="Y",'Jul08'!L93,0)</f>
        <v>0</v>
      </c>
      <c r="M18" s="233" t="str">
        <f>IF(E18=" "," ",IF(T$9="Y",'Jul08'!M93,IF((H18+K18+L18)&gt;0,H18+K18+L18," ")))</f>
        <v xml:space="preserve"> </v>
      </c>
      <c r="N18" s="237" t="str">
        <f>IF(M18=" "," ",IF(M18=0," ",IF(Employee!O$206="W1",AN18,AI18-'Jul08'!W93)))</f>
        <v xml:space="preserve"> </v>
      </c>
      <c r="O18" s="132" t="str">
        <f>IF(M18=" "," ",IF(M18=0," ",IF(Employee!P$199&gt;E$9,0,IF(C18="A",WNI!E350,IF(C18="B",WNI!F350,IF(C18="C",WNI!G350,IF(C18="J",WNI!H350,"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",WNI!I350))</f>
        <v xml:space="preserve"> </v>
      </c>
      <c r="U18" s="49"/>
      <c r="V18" s="60">
        <f>IF(Employee!H$216=E$9,Employee!D$216+SUM(M18)+'Jul08'!V93,SUM(M18)+'Jul08'!V93)</f>
        <v>0</v>
      </c>
      <c r="W18" s="60">
        <f>IF(Employee!H$216=E$9,Employee!D$217+SUM(N18)+'Jul08'!W93,SUM(N18)+'Jul08'!W93)</f>
        <v>0</v>
      </c>
      <c r="X18" s="60">
        <f>IF(O18=" ",'Jul08'!X93,O18+'Jul08'!X93)</f>
        <v>0</v>
      </c>
      <c r="Y18" s="60">
        <f>IF(P18=" ",'Jul08'!Y93,P18+'Jul08'!Y93)</f>
        <v>0</v>
      </c>
      <c r="Z18" s="60">
        <f>IF(Q18=" ",'Jul08'!Z93,Q18+'Jul08'!Z93)</f>
        <v>0</v>
      </c>
      <c r="AA18" s="60">
        <f>IF(R18=" ",'Jul08'!AA93,R18+'Jul08'!AA93)</f>
        <v>0</v>
      </c>
      <c r="AB18" s="61"/>
      <c r="AC18" s="60">
        <f>IF(T18=" ",'Jul08'!AC93,T18+'Jul08'!AC93)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IF(T$9="Y",'Jul08'!H94,0)</f>
        <v>0</v>
      </c>
      <c r="I19" s="121">
        <f>IF(T$9="Y",'Jul08'!I94,0)</f>
        <v>0</v>
      </c>
      <c r="J19" s="121">
        <f>IF(T$9="Y",'Jul08'!J94,0)</f>
        <v>0</v>
      </c>
      <c r="K19" s="121">
        <f>IF(T$9="Y",'Jul08'!K94,I19*J19)</f>
        <v>0</v>
      </c>
      <c r="L19" s="121">
        <f>IF(T$9="Y",'Jul08'!L94,0)</f>
        <v>0</v>
      </c>
      <c r="M19" s="233" t="str">
        <f>IF(E19=" "," ",IF(T$9="Y",'Jul08'!M94,IF((H19+K19+L19)&gt;0,H19+K19+L19," ")))</f>
        <v xml:space="preserve"> </v>
      </c>
      <c r="N19" s="237" t="str">
        <f>IF(M19=" "," ",IF(M19=0," ",IF(Employee!O$232="W1",AN19,AI19-'Jul08'!W94)))</f>
        <v xml:space="preserve"> </v>
      </c>
      <c r="O19" s="132" t="str">
        <f>IF(M19=" "," ",IF(M19=0," ",IF(Employee!P$225&gt;E$9,0,IF(C19="A",WNI!E351,IF(C19="B",WNI!F351,IF(C19="C",WNI!G351,IF(C19="J",WNI!H351,"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",WNI!I351))</f>
        <v xml:space="preserve"> </v>
      </c>
      <c r="U19" s="49"/>
      <c r="V19" s="60">
        <f>IF(Employee!H$242=E$9,Employee!D$242+SUM(M19)+'Jul08'!V94,SUM(M19)+'Jul08'!V94)</f>
        <v>0</v>
      </c>
      <c r="W19" s="60">
        <f>IF(Employee!H$242=E$9,Employee!D$243+SUM(N19)+'Jul08'!W94,SUM(N19)+'Jul08'!W94)</f>
        <v>0</v>
      </c>
      <c r="X19" s="60">
        <f>IF(O19=" ",'Jul08'!X94,O19+'Jul08'!X94)</f>
        <v>0</v>
      </c>
      <c r="Y19" s="60">
        <f>IF(P19=" ",'Jul08'!Y94,P19+'Jul08'!Y94)</f>
        <v>0</v>
      </c>
      <c r="Z19" s="60">
        <f>IF(Q19=" ",'Jul08'!Z94,Q19+'Jul08'!Z94)</f>
        <v>0</v>
      </c>
      <c r="AA19" s="60">
        <f>IF(R19=" ",'Jul08'!AA94,R19+'Jul08'!AA94)</f>
        <v>0</v>
      </c>
      <c r="AB19" s="61"/>
      <c r="AC19" s="60">
        <f>IF(T19=" ",'Jul08'!AC94,T19+'Jul08'!AC94)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IF(T$9="Y",'Jul08'!H95,0)</f>
        <v>0</v>
      </c>
      <c r="I20" s="121">
        <f>IF(T$9="Y",'Jul08'!I95,0)</f>
        <v>0</v>
      </c>
      <c r="J20" s="121">
        <f>IF(T$9="Y",'Jul08'!J95,0)</f>
        <v>0</v>
      </c>
      <c r="K20" s="121">
        <f>IF(T$9="Y",'Jul08'!K95,I20*J20)</f>
        <v>0</v>
      </c>
      <c r="L20" s="121">
        <f>IF(T$9="Y",'Jul08'!L95,0)</f>
        <v>0</v>
      </c>
      <c r="M20" s="233" t="str">
        <f>IF(E20=" "," ",IF(T$9="Y",'Jul08'!M95,IF((H20+K20+L20)&gt;0,H20+K20+L20," ")))</f>
        <v xml:space="preserve"> </v>
      </c>
      <c r="N20" s="237" t="str">
        <f>IF(M20=" "," ",IF(M20=0," ",IF(Employee!O$258="W1",AN20,AI20-'Jul08'!W95)))</f>
        <v xml:space="preserve"> </v>
      </c>
      <c r="O20" s="132" t="str">
        <f>IF(M20=" "," ",IF(M20=0," ",IF(Employee!P$251&gt;E$9,0,IF(C20="A",WNI!E352,IF(C20="B",WNI!F352,IF(C20="C",WNI!G352,IF(C20="J",WNI!H352,"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",WNI!I352))</f>
        <v xml:space="preserve"> </v>
      </c>
      <c r="U20" s="49"/>
      <c r="V20" s="60">
        <f>IF(Employee!H$268=E$9,Employee!D$268+SUM(M20)+'Jul08'!V95,SUM(M20)+'Jul08'!V95)</f>
        <v>0</v>
      </c>
      <c r="W20" s="60">
        <f>IF(Employee!H$268=E$9,Employee!D$269+SUM(N20)+'Jul08'!W95,SUM(N20)+'Jul08'!W95)</f>
        <v>0</v>
      </c>
      <c r="X20" s="60">
        <f>IF(O20=" ",'Jul08'!X95,O20+'Jul08'!X95)</f>
        <v>0</v>
      </c>
      <c r="Y20" s="60">
        <f>IF(P20=" ",'Jul08'!Y95,P20+'Jul08'!Y95)</f>
        <v>0</v>
      </c>
      <c r="Z20" s="60">
        <f>IF(Q20=" ",'Jul08'!Z95,Q20+'Jul08'!Z95)</f>
        <v>0</v>
      </c>
      <c r="AA20" s="60">
        <f>IF(R20=" ",'Jul08'!AA95,R20+'Jul08'!AA95)</f>
        <v>0</v>
      </c>
      <c r="AB20" s="61"/>
      <c r="AC20" s="60">
        <f>IF(T20=" ",'Jul08'!AC95,T20+'Jul08'!AC95)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IF(T$9="Y",'Jul08'!H96,0)</f>
        <v>0</v>
      </c>
      <c r="I21" s="121">
        <f>IF(T$9="Y",'Jul08'!I96,0)</f>
        <v>0</v>
      </c>
      <c r="J21" s="121">
        <f>IF(T$9="Y",'Jul08'!J96,0)</f>
        <v>0</v>
      </c>
      <c r="K21" s="121">
        <f>IF(T$9="Y",'Jul08'!K96,I21*J21)</f>
        <v>0</v>
      </c>
      <c r="L21" s="121">
        <f>IF(T$9="Y",'Jul08'!L96,0)</f>
        <v>0</v>
      </c>
      <c r="M21" s="233" t="str">
        <f>IF(E21=" "," ",IF(T$9="Y",'Jul08'!M96,IF((H21+K21+L21)&gt;0,H21+K21+L21," ")))</f>
        <v xml:space="preserve"> </v>
      </c>
      <c r="N21" s="237" t="str">
        <f>IF(M21=" "," ",IF(M21=0," ",IF(Employee!O$284="W1",AN21,AI21-'Jul08'!W96)))</f>
        <v xml:space="preserve"> </v>
      </c>
      <c r="O21" s="132" t="str">
        <f>IF(M21=" "," ",IF(M21=0," ",IF(Employee!P$277&gt;E$9,0,IF(C21="A",WNI!E353,IF(C21="B",WNI!F353,IF(C21="C",WNI!G353,IF(C21="J",WNI!H353,"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",WNI!I353))</f>
        <v xml:space="preserve"> </v>
      </c>
      <c r="U21" s="49"/>
      <c r="V21" s="60">
        <f>IF(Employee!H$294=E$9,Employee!D$294+SUM(M21)+'Jul08'!V96,SUM(M21)+'Jul08'!V96)</f>
        <v>0</v>
      </c>
      <c r="W21" s="60">
        <f>IF(Employee!H$294=E$9,Employee!D$295+SUM(N21)+'Jul08'!W96,SUM(N21)+'Jul08'!W96)</f>
        <v>0</v>
      </c>
      <c r="X21" s="60">
        <f>IF(O21=" ",'Jul08'!X96,O21+'Jul08'!X96)</f>
        <v>0</v>
      </c>
      <c r="Y21" s="60">
        <f>IF(P21=" ",'Jul08'!Y96,P21+'Jul08'!Y96)</f>
        <v>0</v>
      </c>
      <c r="Z21" s="60">
        <f>IF(Q21=" ",'Jul08'!Z96,Q21+'Jul08'!Z96)</f>
        <v>0</v>
      </c>
      <c r="AA21" s="60">
        <f>IF(R21=" ",'Jul08'!AA96,R21+'Jul08'!AA96)</f>
        <v>0</v>
      </c>
      <c r="AB21" s="61"/>
      <c r="AC21" s="60">
        <f>IF(T21=" ",'Jul08'!AC96,T21+'Jul08'!AC96)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IF(T$9="Y",'Jul08'!H97,0)</f>
        <v>0</v>
      </c>
      <c r="I22" s="121">
        <f>IF(T$9="Y",'Jul08'!I97,0)</f>
        <v>0</v>
      </c>
      <c r="J22" s="121">
        <f>IF(T$9="Y",'Jul08'!J97,0)</f>
        <v>0</v>
      </c>
      <c r="K22" s="121">
        <f>IF(T$9="Y",'Jul08'!K97,I22*J22)</f>
        <v>0</v>
      </c>
      <c r="L22" s="121">
        <f>IF(T$9="Y",'Jul08'!L97,0)</f>
        <v>0</v>
      </c>
      <c r="M22" s="233" t="str">
        <f>IF(E22=" "," ",IF(T$9="Y",'Jul08'!M97,IF((H22+K22+L22)&gt;0,H22+K22+L22," ")))</f>
        <v xml:space="preserve"> </v>
      </c>
      <c r="N22" s="237" t="str">
        <f>IF(M22=" "," ",IF(M22=0," ",IF(Employee!O$310="W1",AN22,AI22-'Jul08'!W97)))</f>
        <v xml:space="preserve"> </v>
      </c>
      <c r="O22" s="132" t="str">
        <f>IF(M22=" "," ",IF(M22=0," ",IF(Employee!P$303&gt;E$9,0,IF(C22="A",WNI!E354,IF(C22="B",WNI!F354,IF(C22="C",WNI!G354,IF(C22="J",WNI!H354,"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",WNI!I354))</f>
        <v xml:space="preserve"> </v>
      </c>
      <c r="U22" s="49"/>
      <c r="V22" s="60">
        <f>IF(Employee!H$320=E$9,Employee!D$320+SUM(M22)+'Jul08'!V97,SUM(M22)+'Jul08'!V97)</f>
        <v>0</v>
      </c>
      <c r="W22" s="60">
        <f>IF(Employee!H$320=E$9,Employee!D$321+SUM(N22)+'Jul08'!W97,SUM(N22)+'Jul08'!W97)</f>
        <v>0</v>
      </c>
      <c r="X22" s="60">
        <f>IF(O22=" ",'Jul08'!X97,O22+'Jul08'!X97)</f>
        <v>0</v>
      </c>
      <c r="Y22" s="60">
        <f>IF(P22=" ",'Jul08'!Y97,P22+'Jul08'!Y97)</f>
        <v>0</v>
      </c>
      <c r="Z22" s="60">
        <f>IF(Q22=" ",'Jul08'!Z97,Q22+'Jul08'!Z97)</f>
        <v>0</v>
      </c>
      <c r="AA22" s="60">
        <f>IF(R22=" ",'Jul08'!AA97,R22+'Jul08'!AA97)</f>
        <v>0</v>
      </c>
      <c r="AB22" s="61"/>
      <c r="AC22" s="60">
        <f>IF(T22=" ",'Jul08'!AC97,T22+'Jul08'!AC97)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IF(T$9="Y",'Jul08'!H98,0)</f>
        <v>0</v>
      </c>
      <c r="I23" s="121">
        <f>IF(T$9="Y",'Jul08'!I98,0)</f>
        <v>0</v>
      </c>
      <c r="J23" s="121">
        <f>IF(T$9="Y",'Jul08'!J98,0)</f>
        <v>0</v>
      </c>
      <c r="K23" s="121">
        <f>IF(T$9="Y",'Jul08'!K98,I23*J23)</f>
        <v>0</v>
      </c>
      <c r="L23" s="121">
        <f>IF(T$9="Y",'Jul08'!L98,0)</f>
        <v>0</v>
      </c>
      <c r="M23" s="233" t="str">
        <f>IF(E23=" "," ",IF(T$9="Y",'Jul08'!M98,IF((H23+K23+L23)&gt;0,H23+K23+L23," ")))</f>
        <v xml:space="preserve"> </v>
      </c>
      <c r="N23" s="237" t="str">
        <f>IF(M23=" "," ",IF(M23=0," ",IF(Employee!O$336="W1",AN23,AI23-'Jul08'!W98)))</f>
        <v xml:space="preserve"> </v>
      </c>
      <c r="O23" s="132" t="str">
        <f>IF(M23=" "," ",IF(M23=0," ",IF(Employee!P$329&gt;E$9,0,IF(C23="A",WNI!E355,IF(C23="B",WNI!F355,IF(C23="C",WNI!G355,IF(C23="J",WNI!H355,"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",WNI!I355))</f>
        <v xml:space="preserve"> </v>
      </c>
      <c r="U23" s="49"/>
      <c r="V23" s="60">
        <f>IF(Employee!H$346=E$9,Employee!D$346+SUM(M23)+'Jul08'!V98,SUM(M23)+'Jul08'!V98)</f>
        <v>0</v>
      </c>
      <c r="W23" s="60">
        <f>IF(Employee!H$346=E$9,Employee!D$347+SUM(N23)+'Jul08'!W98,SUM(N23)+'Jul08'!W98)</f>
        <v>0</v>
      </c>
      <c r="X23" s="60">
        <f>IF(O23=" ",'Jul08'!X98,O23+'Jul08'!X98)</f>
        <v>0</v>
      </c>
      <c r="Y23" s="60">
        <f>IF(P23=" ",'Jul08'!Y98,P23+'Jul08'!Y98)</f>
        <v>0</v>
      </c>
      <c r="Z23" s="60">
        <f>IF(Q23=" ",'Jul08'!Z98,Q23+'Jul08'!Z98)</f>
        <v>0</v>
      </c>
      <c r="AA23" s="60">
        <f>IF(R23=" ",'Jul08'!AA98,R23+'Jul08'!AA98)</f>
        <v>0</v>
      </c>
      <c r="AB23" s="61"/>
      <c r="AC23" s="60">
        <f>IF(T23=" ",'Jul08'!AC98,T23+'Jul08'!AC98)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IF(T$9="Y",'Jul08'!H99,0)</f>
        <v>0</v>
      </c>
      <c r="I24" s="121">
        <f>IF(T$9="Y",'Jul08'!I99,0)</f>
        <v>0</v>
      </c>
      <c r="J24" s="121">
        <f>IF(T$9="Y",'Jul08'!J99,0)</f>
        <v>0</v>
      </c>
      <c r="K24" s="121">
        <f>IF(T$9="Y",'Jul08'!K99,I24*J24)</f>
        <v>0</v>
      </c>
      <c r="L24" s="121">
        <f>IF(T$9="Y",'Jul08'!L99,0)</f>
        <v>0</v>
      </c>
      <c r="M24" s="233" t="str">
        <f>IF(E24=" "," ",IF(T$9="Y",'Jul08'!M99,IF((H24+K24+L24)&gt;0,H24+K24+L24," ")))</f>
        <v xml:space="preserve"> </v>
      </c>
      <c r="N24" s="237" t="str">
        <f>IF(M24=" "," ",IF(M24=0," ",IF(Employee!O$362="W1",AN24,AI24-'Jul08'!W99)))</f>
        <v xml:space="preserve"> </v>
      </c>
      <c r="O24" s="132" t="str">
        <f>IF(M24=" "," ",IF(M24=0," ",IF(Employee!P$355&gt;E$9,0,IF(C24="A",WNI!E356,IF(C24="B",WNI!F356,IF(C24="C",WNI!G356,IF(C24="J",WNI!H356,"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",WNI!I356))</f>
        <v xml:space="preserve"> </v>
      </c>
      <c r="U24" s="49"/>
      <c r="V24" s="60">
        <f>IF(Employee!H$372=E$9,Employee!D$372+SUM(M24)+'Jul08'!V99,SUM(M24)+'Jul08'!V99)</f>
        <v>0</v>
      </c>
      <c r="W24" s="60">
        <f>IF(Employee!H$372=E$9,Employee!D$373+SUM(N24)+'Jul08'!W99,SUM(N24)+'Jul08'!W99)</f>
        <v>0</v>
      </c>
      <c r="X24" s="60">
        <f>IF(O24=" ",'Jul08'!X99,O24+'Jul08'!X99)</f>
        <v>0</v>
      </c>
      <c r="Y24" s="60">
        <f>IF(P24=" ",'Jul08'!Y99,P24+'Jul08'!Y99)</f>
        <v>0</v>
      </c>
      <c r="Z24" s="60">
        <f>IF(Q24=" ",'Jul08'!Z99,Q24+'Jul08'!Z99)</f>
        <v>0</v>
      </c>
      <c r="AA24" s="60">
        <f>IF(R24=" ",'Jul08'!AA99,R24+'Jul08'!AA99)</f>
        <v>0</v>
      </c>
      <c r="AB24" s="61"/>
      <c r="AC24" s="60">
        <f>IF(T24=" ",'Jul08'!AC99,T24+'Jul08'!AC99)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IF(T$9="Y",'Jul08'!H100,0)</f>
        <v>0</v>
      </c>
      <c r="I25" s="121">
        <f>IF(T$9="Y",'Jul08'!I100,0)</f>
        <v>0</v>
      </c>
      <c r="J25" s="121">
        <f>IF(T$9="Y",'Jul08'!J100,0)</f>
        <v>0</v>
      </c>
      <c r="K25" s="121">
        <f>IF(T$9="Y",'Jul08'!K100,I25*J25)</f>
        <v>0</v>
      </c>
      <c r="L25" s="121">
        <f>IF(T$9="Y",'Jul08'!L100,0)</f>
        <v>0</v>
      </c>
      <c r="M25" s="233" t="str">
        <f>IF(E25=" "," ",IF(T$9="Y",'Jul08'!M100,IF((H25+K25+L25)&gt;0,H25+K25+L25," ")))</f>
        <v xml:space="preserve"> </v>
      </c>
      <c r="N25" s="237" t="str">
        <f>IF(M25=" "," ",IF(M25=0," ",IF(Employee!O$388="W1",AN25,AI25-'Jul08'!W100)))</f>
        <v xml:space="preserve"> </v>
      </c>
      <c r="O25" s="132" t="str">
        <f>IF(M25=" "," ",IF(M25=0," ",IF(Employee!P$381&gt;E$9,0,IF(C25="A",WNI!E357,IF(C25="B",WNI!F357,IF(C25="C",WNI!G357,IF(C25="J",WNI!H357,"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",WNI!I357))</f>
        <v xml:space="preserve"> </v>
      </c>
      <c r="U25" s="49"/>
      <c r="V25" s="60">
        <f>IF(Employee!H$398=E$9,Employee!D$398+SUM(M25)+'Jul08'!V100,SUM(M25)+'Jul08'!V100)</f>
        <v>0</v>
      </c>
      <c r="W25" s="60">
        <f>IF(Employee!H$398=E$9,Employee!D$399+SUM(N25)+'Jul08'!W100,SUM(N25)+'Jul08'!W100)</f>
        <v>0</v>
      </c>
      <c r="X25" s="60">
        <f>IF(O25=" ",'Jul08'!X100,O25+'Jul08'!X100)</f>
        <v>0</v>
      </c>
      <c r="Y25" s="60">
        <f>IF(P25=" ",'Jul08'!Y100,P25+'Jul08'!Y100)</f>
        <v>0</v>
      </c>
      <c r="Z25" s="60">
        <f>IF(Q25=" ",'Jul08'!Z100,Q25+'Jul08'!Z100)</f>
        <v>0</v>
      </c>
      <c r="AA25" s="60">
        <f>IF(R25=" ",'Jul08'!AA100,R25+'Jul08'!AA100)</f>
        <v>0</v>
      </c>
      <c r="AB25" s="61"/>
      <c r="AC25" s="60">
        <f>IF(T25=" ",'Jul08'!AC100,T25+'Jul08'!AC100)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IF(T$9="Y",'Jul08'!H101,0)</f>
        <v>0</v>
      </c>
      <c r="I26" s="121">
        <f>IF(T$9="Y",'Jul08'!I101,0)</f>
        <v>0</v>
      </c>
      <c r="J26" s="121">
        <f>IF(T$9="Y",'Jul08'!J101,0)</f>
        <v>0</v>
      </c>
      <c r="K26" s="121">
        <f>IF(T$9="Y",'Jul08'!K101,I26*J26)</f>
        <v>0</v>
      </c>
      <c r="L26" s="121">
        <f>IF(T$9="Y",'Jul08'!L101,0)</f>
        <v>0</v>
      </c>
      <c r="M26" s="233" t="str">
        <f>IF(E26=" "," ",IF(T$9="Y",'Jul08'!M101,IF((H26+K26+L26)&gt;0,H26+K26+L26," ")))</f>
        <v xml:space="preserve"> </v>
      </c>
      <c r="N26" s="237" t="str">
        <f>IF(M26=" "," ",IF(M26=0," ",IF(Employee!O$414="W1",AN26,AI26-'Jul08'!W101)))</f>
        <v xml:space="preserve"> </v>
      </c>
      <c r="O26" s="132" t="str">
        <f>IF(M26=" "," ",IF(M26=0," ",IF(Employee!P$407&gt;E$9,0,IF(C26="A",WNI!E358,IF(C26="B",WNI!F358,IF(C26="C",WNI!G358,IF(C26="J",WNI!H358,"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",WNI!I358))</f>
        <v xml:space="preserve"> </v>
      </c>
      <c r="U26" s="49"/>
      <c r="V26" s="60">
        <f>IF(Employee!H$424=E$9,Employee!D$424+SUM(M26)+'Jul08'!V101,SUM(M26)+'Jul08'!V101)</f>
        <v>0</v>
      </c>
      <c r="W26" s="60">
        <f>IF(Employee!H$424=E$9,Employee!D$425+SUM(N26)+'Jul08'!W101,SUM(N26)+'Jul08'!W101)</f>
        <v>0</v>
      </c>
      <c r="X26" s="60">
        <f>IF(O26=" ",'Jul08'!X101,O26+'Jul08'!X101)</f>
        <v>0</v>
      </c>
      <c r="Y26" s="60">
        <f>IF(P26=" ",'Jul08'!Y101,P26+'Jul08'!Y101)</f>
        <v>0</v>
      </c>
      <c r="Z26" s="60">
        <f>IF(Q26=" ",'Jul08'!Z101,Q26+'Jul08'!Z101)</f>
        <v>0</v>
      </c>
      <c r="AA26" s="60">
        <f>IF(R26=" ",'Jul08'!AA101,R26+'Jul08'!AA101)</f>
        <v>0</v>
      </c>
      <c r="AB26" s="61"/>
      <c r="AC26" s="60">
        <f>IF(T26=" ",'Jul08'!AC101,T26+'Jul08'!AC101)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IF(T$9="Y",'Jul08'!H102,0)</f>
        <v>0</v>
      </c>
      <c r="I27" s="121">
        <f>IF(T$9="Y",'Jul08'!I102,0)</f>
        <v>0</v>
      </c>
      <c r="J27" s="121">
        <f>IF(T$9="Y",'Jul08'!J102,0)</f>
        <v>0</v>
      </c>
      <c r="K27" s="121">
        <f>IF(T$9="Y",'Jul08'!K102,I27*J27)</f>
        <v>0</v>
      </c>
      <c r="L27" s="121">
        <f>IF(T$9="Y",'Jul08'!L102,0)</f>
        <v>0</v>
      </c>
      <c r="M27" s="233" t="str">
        <f>IF(E27=" "," ",IF(T$9="Y",'Jul08'!M102,IF((H27+K27+L27)&gt;0,H27+K27+L27," ")))</f>
        <v xml:space="preserve"> </v>
      </c>
      <c r="N27" s="237" t="str">
        <f>IF(M27=" "," ",IF(M27=0," ",IF(Employee!O$440="W1",AN27,AI27-'Jul08'!W102)))</f>
        <v xml:space="preserve"> </v>
      </c>
      <c r="O27" s="132" t="str">
        <f>IF(M27=" "," ",IF(M27=0," ",IF(Employee!P$433&gt;E$9,0,IF(C27="A",WNI!E359,IF(C27="B",WNI!F359,IF(C27="C",WNI!G359,IF(C27="J",WNI!H359,"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",WNI!I359))</f>
        <v xml:space="preserve"> </v>
      </c>
      <c r="U27" s="49"/>
      <c r="V27" s="60">
        <f>IF(Employee!H$450=E$9,Employee!D$450+SUM(M27)+'Jul08'!V102,SUM(M27)+'Jul08'!V102)</f>
        <v>0</v>
      </c>
      <c r="W27" s="60">
        <f>IF(Employee!H$450=E$9,Employee!D$451+SUM(N27)+'Jul08'!W102,SUM(N27)+'Jul08'!W102)</f>
        <v>0</v>
      </c>
      <c r="X27" s="60">
        <f>IF(O27=" ",'Jul08'!X102,O27+'Jul08'!X102)</f>
        <v>0</v>
      </c>
      <c r="Y27" s="60">
        <f>IF(P27=" ",'Jul08'!Y102,P27+'Jul08'!Y102)</f>
        <v>0</v>
      </c>
      <c r="Z27" s="60">
        <f>IF(Q27=" ",'Jul08'!Z102,Q27+'Jul08'!Z102)</f>
        <v>0</v>
      </c>
      <c r="AA27" s="60">
        <f>IF(R27=" ",'Jul08'!AA102,R27+'Jul08'!AA102)</f>
        <v>0</v>
      </c>
      <c r="AB27" s="61"/>
      <c r="AC27" s="60">
        <f>IF(T27=" ",'Jul08'!AC102,T27+'Jul08'!AC102)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IF(T$9="Y",'Jul08'!H103,0)</f>
        <v>0</v>
      </c>
      <c r="I28" s="121">
        <f>IF(T$9="Y",'Jul08'!I103,0)</f>
        <v>0</v>
      </c>
      <c r="J28" s="121">
        <f>IF(T$9="Y",'Jul08'!J103,0)</f>
        <v>0</v>
      </c>
      <c r="K28" s="121">
        <f>IF(T$9="Y",'Jul08'!K103,I28*J28)</f>
        <v>0</v>
      </c>
      <c r="L28" s="121">
        <f>IF(T$9="Y",'Jul08'!L103,0)</f>
        <v>0</v>
      </c>
      <c r="M28" s="233" t="str">
        <f>IF(E28=" "," ",IF(T$9="Y",'Jul08'!M103,IF((H28+K28+L28)&gt;0,H28+K28+L28," ")))</f>
        <v xml:space="preserve"> </v>
      </c>
      <c r="N28" s="237" t="str">
        <f>IF(M28=" "," ",IF(M28=0," ",IF(Employee!O$466="W1",AN28,AI28-'Jul08'!W103)))</f>
        <v xml:space="preserve"> </v>
      </c>
      <c r="O28" s="132" t="str">
        <f>IF(M28=" "," ",IF(M28=0," ",IF(Employee!P$459&gt;E$9,0,IF(C28="A",WNI!E360,IF(C28="B",WNI!F360,IF(C28="C",WNI!G360,IF(C28="J",WNI!H360,"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",WNI!I360))</f>
        <v xml:space="preserve"> </v>
      </c>
      <c r="U28" s="49"/>
      <c r="V28" s="60">
        <f>IF(Employee!H$476=E$9,Employee!D$476+SUM(M28)+'Jul08'!V103,SUM(M28)+'Jul08'!V103)</f>
        <v>0</v>
      </c>
      <c r="W28" s="60">
        <f>IF(Employee!H$476=E$9,Employee!D$477+SUM(N28)+'Jul08'!W103,SUM(N28)+'Jul08'!W103)</f>
        <v>0</v>
      </c>
      <c r="X28" s="60">
        <f>IF(O28=" ",'Jul08'!X103,O28+'Jul08'!X103)</f>
        <v>0</v>
      </c>
      <c r="Y28" s="60">
        <f>IF(P28=" ",'Jul08'!Y103,P28+'Jul08'!Y103)</f>
        <v>0</v>
      </c>
      <c r="Z28" s="60">
        <f>IF(Q28=" ",'Jul08'!Z103,Q28+'Jul08'!Z103)</f>
        <v>0</v>
      </c>
      <c r="AA28" s="60">
        <f>IF(R28=" ",'Jul08'!AA103,R28+'Jul08'!AA103)</f>
        <v>0</v>
      </c>
      <c r="AB28" s="61"/>
      <c r="AC28" s="60">
        <f>IF(T28=" ",'Jul08'!AC103,T28+'Jul08'!AC103)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IF(T$9="Y",'Jul08'!H104,0)</f>
        <v>0</v>
      </c>
      <c r="I29" s="121">
        <f>IF(T$9="Y",'Jul08'!I104,0)</f>
        <v>0</v>
      </c>
      <c r="J29" s="121">
        <f>IF(T$9="Y",'Jul08'!J104,0)</f>
        <v>0</v>
      </c>
      <c r="K29" s="121">
        <f>IF(T$9="Y",'Jul08'!K104,I29*J29)</f>
        <v>0</v>
      </c>
      <c r="L29" s="121">
        <f>IF(T$9="Y",'Jul08'!L104,0)</f>
        <v>0</v>
      </c>
      <c r="M29" s="233" t="str">
        <f>IF(E29=" "," ",IF(T$9="Y",'Jul08'!M104,IF((H29+K29+L29)&gt;0,H29+K29+L29," ")))</f>
        <v xml:space="preserve"> </v>
      </c>
      <c r="N29" s="237" t="str">
        <f>IF(M29=" "," ",IF(M29=0," ",IF(Employee!O$492="W1",AN29,AI29-'Jul08'!W104)))</f>
        <v xml:space="preserve"> </v>
      </c>
      <c r="O29" s="132" t="str">
        <f>IF(M29=" "," ",IF(M29=0," ",IF(Employee!P$485&gt;E$9,0,IF(C29="A",WNI!E361,IF(C29="B",WNI!F361,IF(C29="C",WNI!G361,IF(C29="J",WNI!H361,"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",WNI!I361))</f>
        <v xml:space="preserve"> </v>
      </c>
      <c r="U29" s="49"/>
      <c r="V29" s="60">
        <f>IF(Employee!H$502=E$9,Employee!D$502+SUM(M29)+'Jul08'!V104,SUM(M29)+'Jul08'!V104)</f>
        <v>0</v>
      </c>
      <c r="W29" s="60">
        <f>IF(Employee!H$502=E$9,Employee!D$503+SUM(N29)+'Jul08'!W104,SUM(N29)+'Jul08'!W104)</f>
        <v>0</v>
      </c>
      <c r="X29" s="60">
        <f>IF(O29=" ",'Jul08'!X104,O29+'Jul08'!X104)</f>
        <v>0</v>
      </c>
      <c r="Y29" s="60">
        <f>IF(P29=" ",'Jul08'!Y104,P29+'Jul08'!Y104)</f>
        <v>0</v>
      </c>
      <c r="Z29" s="60">
        <f>IF(Q29=" ",'Jul08'!Z104,Q29+'Jul08'!Z104)</f>
        <v>0</v>
      </c>
      <c r="AA29" s="60">
        <f>IF(R29=" ",'Jul08'!AA104,R29+'Jul08'!AA104)</f>
        <v>0</v>
      </c>
      <c r="AB29" s="61"/>
      <c r="AC29" s="60">
        <f>IF(T29=" ",'Jul08'!AC104,T29+'Jul08'!AC104)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IF(T$9="Y",'Jul08'!H105,0)</f>
        <v>0</v>
      </c>
      <c r="I30" s="147">
        <f>IF(T$9="Y",'Jul08'!I105,0)</f>
        <v>0</v>
      </c>
      <c r="J30" s="147">
        <f>IF(T$9="Y",'Jul08'!J105,0)</f>
        <v>0</v>
      </c>
      <c r="K30" s="147">
        <f>IF(T$9="Y",'Jul08'!K105,I30*J30)</f>
        <v>0</v>
      </c>
      <c r="L30" s="147">
        <f>IF(T$9="Y",'Jul08'!L105,0)</f>
        <v>0</v>
      </c>
      <c r="M30" s="234" t="str">
        <f>IF(E30=" "," ",IF(T$9="Y",'Jul08'!M105,IF((H30+K30+L30)&gt;0,H30+K30+L30," ")))</f>
        <v xml:space="preserve"> </v>
      </c>
      <c r="N30" s="134" t="str">
        <f>IF(M30=" "," ",IF(M30=0," ",IF(Employee!O$518="W1",AN30,AI30-'Jul08'!W105)))</f>
        <v xml:space="preserve"> </v>
      </c>
      <c r="O30" s="132" t="str">
        <f>IF(M30=" "," ",IF(M30=0," ",IF(Employee!P$511&gt;E$9,0,IF(C30="A",WNI!E362,IF(C30="B",WNI!F362,IF(C30="C",WNI!G362,IF(C30="J",WNI!H362,"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",WNI!I362))</f>
        <v xml:space="preserve"> </v>
      </c>
      <c r="U30" s="49"/>
      <c r="V30" s="60">
        <f>IF(Employee!H$528=E$9,Employee!D$528+SUM(M30)+'Jul08'!V105,SUM(M30)+'Jul08'!V105)</f>
        <v>0</v>
      </c>
      <c r="W30" s="60">
        <f>IF(Employee!H$528=E$9,Employee!D$529+SUM(N30)+'Jul08'!W105,SUM(N30)+'Jul08'!W105)</f>
        <v>0</v>
      </c>
      <c r="X30" s="60">
        <f>IF(O30=" ",'Jul08'!X105,O30+'Jul08'!X105)</f>
        <v>0</v>
      </c>
      <c r="Y30" s="60">
        <f>IF(P30=" ",'Jul08'!Y105,P30+'Jul08'!Y105)</f>
        <v>0</v>
      </c>
      <c r="Z30" s="60">
        <f>IF(Q30=" ",'Jul08'!Z105,Q30+'Jul08'!Z105)</f>
        <v>0</v>
      </c>
      <c r="AA30" s="60">
        <f>IF(R30=" ",'Jul08'!AA105,R30+'Jul08'!AA105)</f>
        <v>0</v>
      </c>
      <c r="AB30" s="61"/>
      <c r="AC30" s="60">
        <f>IF(T30=" ",'Jul08'!AC105,T30+'Jul08'!AC105)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19</v>
      </c>
      <c r="F34" s="62"/>
      <c r="G34" s="62"/>
      <c r="H34" s="399" t="s">
        <v>39</v>
      </c>
      <c r="I34" s="400"/>
      <c r="J34" s="398"/>
      <c r="K34" s="401" t="s">
        <v>304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",IF(Employee!P$17&gt;E$34,0,IF(C36="A",WNI!E363,IF(C36="B",WNI!F363,IF(C36="C",WNI!G363,IF(C36="J",WNI!H363,"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",WNI!I363))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",IF(Employee!P$43&gt;E$34,0,IF(C37="A",WNI!E364,IF(C37="B",WNI!F364,IF(C37="C",WNI!G364,IF(C37="J",WNI!H364,"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",WNI!I364))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",IF(Employee!P$69&gt;E$34,0,IF(C38="A",WNI!E365,IF(C38="B",WNI!F365,IF(C38="C",WNI!G365,IF(C38="J",WNI!H365,"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",WNI!I365))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",IF(Employee!P$95&gt;E$34,0,IF(C39="A",WNI!E366,IF(C39="B",WNI!F366,IF(C39="C",WNI!G366,IF(C39="J",WNI!H366,"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",WNI!I366))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",IF(Employee!P$121&gt;E$34,0,IF(C40="A",WNI!E367,IF(C40="B",WNI!F367,IF(C40="C",WNI!G367,IF(C40="J",WNI!H367,"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",WNI!I367))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",IF(Employee!P$147&gt;E$34,0,IF(C41="A",WNI!E368,IF(C41="B",WNI!F368,IF(C41="C",WNI!G368,IF(C41="J",WNI!H368,"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",WNI!I368))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",IF(Employee!P$173&gt;E$34,0,IF(C42="A",WNI!E369,IF(C42="B",WNI!F369,IF(C42="C",WNI!G369,IF(C42="J",WNI!H369,"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",WNI!I369))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",IF(Employee!P$199&gt;E$34,0,IF(C43="A",WNI!E370,IF(C43="B",WNI!F370,IF(C43="C",WNI!G370,IF(C43="J",WNI!H370,"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",WNI!I370))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",IF(Employee!P$225&gt;E$34,0,IF(C44="A",WNI!E371,IF(C44="B",WNI!F371,IF(C44="C",WNI!G371,IF(C44="J",WNI!H371,"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",WNI!I371))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",IF(Employee!P$251&gt;E$34,0,IF(C45="A",WNI!E372,IF(C45="B",WNI!F372,IF(C45="C",WNI!G372,IF(C45="J",WNI!H372,"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",WNI!I372))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",IF(Employee!P$277&gt;E$34,0,IF(C46="A",WNI!E373,IF(C46="B",WNI!F373,IF(C46="C",WNI!G373,IF(C46="J",WNI!H373,"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",WNI!I373))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",IF(Employee!P$303&gt;E$34,0,IF(C47="A",WNI!E374,IF(C47="B",WNI!F374,IF(C47="C",WNI!G374,IF(C47="J",WNI!H374,"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",WNI!I374))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",IF(Employee!P$329&gt;E$34,0,IF(C48="A",WNI!E375,IF(C48="B",WNI!F375,IF(C48="C",WNI!G375,IF(C48="J",WNI!H375,"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",WNI!I375))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",IF(Employee!P$355&gt;E$34,0,IF(C49="A",WNI!E376,IF(C49="B",WNI!F376,IF(C49="C",WNI!G376,IF(C49="J",WNI!H376,"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",WNI!I376))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",IF(Employee!P$381&gt;E$34,0,IF(C50="A",WNI!E377,IF(C50="B",WNI!F377,IF(C50="C",WNI!G377,IF(C50="J",WNI!H377,"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",WNI!I377))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",IF(Employee!P$407&gt;E$34,0,IF(C51="A",WNI!E378,IF(C51="B",WNI!F378,IF(C51="C",WNI!G378,IF(C51="J",WNI!H378,"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",WNI!I378))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",IF(Employee!P$433&gt;E$34,0,IF(C52="A",WNI!E379,IF(C52="B",WNI!F379,IF(C52="C",WNI!G379,IF(C52="J",WNI!H379,"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",WNI!I379))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",IF(Employee!P$459&gt;E$34,0,IF(C53="A",WNI!E380,IF(C53="B",WNI!F380,IF(C53="C",WNI!G380,IF(C53="J",WNI!H380,"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",WNI!I380))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",IF(Employee!P$485&gt;E$34,0,IF(C54="A",WNI!E381,IF(C54="B",WNI!F381,IF(C54="C",WNI!G381,IF(C54="J",WNI!H381,"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",WNI!I381))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",IF(Employee!P$511&gt;E$34,0,IF(C55="A",WNI!E382,IF(C55="B",WNI!F382,IF(C55="C",WNI!G382,IF(C55="J",WNI!H382,"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",WNI!I382))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20</v>
      </c>
      <c r="F59" s="62"/>
      <c r="G59" s="62"/>
      <c r="H59" s="399" t="s">
        <v>39</v>
      </c>
      <c r="I59" s="400"/>
      <c r="J59" s="398"/>
      <c r="K59" s="401" t="s">
        <v>303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",IF(Employee!P$17&gt;E$59,0,IF(C61="A",WNI!E383,IF(C61="B",WNI!F383,IF(C61="C",WNI!G383,IF(C61="J",WNI!H383,"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",WNI!I383))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",IF(Employee!P$43&gt;E$59,0,IF(C62="A",WNI!E384,IF(C62="B",WNI!F384,IF(C62="C",WNI!G384,IF(C62="J",WNI!H384,"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",WNI!I384))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",IF(Employee!P$69&gt;E$59,0,IF(C63="A",WNI!E385,IF(C63="B",WNI!F385,IF(C63="C",WNI!G385,IF(C63="J",WNI!H385,"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",WNI!I385))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",IF(Employee!P$95&gt;E$59,0,IF(C64="A",WNI!E386,IF(C64="B",WNI!F386,IF(C64="C",WNI!G386,IF(C64="J",WNI!H386,"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",WNI!I386))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",IF(Employee!P$121&gt;E$59,0,IF(C65="A",WNI!E387,IF(C65="B",WNI!F387,IF(C65="C",WNI!G387,IF(C65="J",WNI!H387,"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",WNI!I387))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",IF(Employee!P$147&gt;E$59,0,IF(C66="A",WNI!E388,IF(C66="B",WNI!F388,IF(C66="C",WNI!G388,IF(C66="J",WNI!H388,"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",WNI!I388))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",IF(Employee!P$173&gt;E$59,0,IF(C67="A",WNI!E389,IF(C67="B",WNI!F389,IF(C67="C",WNI!G389,IF(C67="J",WNI!H389,"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",WNI!I389))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",IF(Employee!P$199&gt;E$59,0,IF(C68="A",WNI!E390,IF(C68="B",WNI!F390,IF(C68="C",WNI!G390,IF(C68="J",WNI!H390,"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",WNI!I390))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",IF(Employee!P$225&gt;E$59,0,IF(C69="A",WNI!E391,IF(C69="B",WNI!F391,IF(C69="C",WNI!G391,IF(C69="J",WNI!H391,"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",WNI!I391))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",IF(Employee!P$251&gt;E$59,0,IF(C70="A",WNI!E392,IF(C70="B",WNI!F392,IF(C70="C",WNI!G392,IF(C70="J",WNI!H392,"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",WNI!I392))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",IF(Employee!P$277&gt;E$59,0,IF(C71="A",WNI!E393,IF(C71="B",WNI!F393,IF(C71="C",WNI!G393,IF(C71="J",WNI!H393,"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",WNI!I393))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",IF(Employee!P$303&gt;E$59,0,IF(C72="A",WNI!E394,IF(C72="B",WNI!F394,IF(C72="C",WNI!G394,IF(C72="J",WNI!H394,"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",WNI!I394))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",IF(Employee!P$329&gt;E$59,0,IF(C73="A",WNI!E395,IF(C73="B",WNI!F395,IF(C73="C",WNI!G395,IF(C73="J",WNI!H395,"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",WNI!I395))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",IF(Employee!P$355&gt;E$59,0,IF(C74="A",WNI!E396,IF(C74="B",WNI!F396,IF(C74="C",WNI!G396,IF(C74="J",WNI!H396,"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",WNI!I396))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",IF(Employee!P$381&gt;E$59,0,IF(C75="A",WNI!E397,IF(C75="B",WNI!F397,IF(C75="C",WNI!G397,IF(C75="J",WNI!H397,"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",WNI!I397))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",IF(Employee!P$407&gt;E$59,0,IF(C76="A",WNI!E398,IF(C76="B",WNI!F398,IF(C76="C",WNI!G398,IF(C76="J",WNI!H398,"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",WNI!I398))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",IF(Employee!P$433&gt;E$59,0,IF(C77="A",WNI!E399,IF(C77="B",WNI!F399,IF(C77="C",WNI!G399,IF(C77="J",WNI!H399,"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",WNI!I399))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",IF(Employee!P$459&gt;E$59,0,IF(C78="A",WNI!E400,IF(C78="B",WNI!F400,IF(C78="C",WNI!G400,IF(C78="J",WNI!H400,"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",WNI!I400))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",IF(Employee!P$485&gt;E$59,0,IF(C79="A",WNI!E401,IF(C79="B",WNI!F401,IF(C79="C",WNI!G401,IF(C79="J",WNI!H401,"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",WNI!I401))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",IF(Employee!P$511&gt;E$59,0,IF(C80="A",WNI!E402,IF(C80="B",WNI!F402,IF(C80="C",WNI!G402,IF(C80="J",WNI!H402,"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",WNI!I402))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21</v>
      </c>
      <c r="F84" s="62"/>
      <c r="G84" s="62"/>
      <c r="H84" s="399" t="s">
        <v>39</v>
      </c>
      <c r="I84" s="446"/>
      <c r="J84" s="447"/>
      <c r="K84" s="401" t="s">
        <v>301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",IF(Employee!P$17&gt;E$84,0,IF(C86="A",WNI!E403,IF(C86="B",WNI!F403,IF(C86="C",WNI!G403,IF(C86="J",WNI!H403,"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",WNI!I403))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",IF(Employee!P$43&gt;E$84,0,IF(C87="A",WNI!E404,IF(C87="B",WNI!F404,IF(C87="C",WNI!G404,IF(C87="J",WNI!H404,"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",WNI!I404))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",IF(Employee!P$69&gt;E$84,0,IF(C88="A",WNI!E405,IF(C88="B",WNI!F405,IF(C88="C",WNI!G405,IF(C88="J",WNI!H405,"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",WNI!I405))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",IF(Employee!P$95&gt;E$84,0,IF(C89="A",WNI!E406,IF(C89="B",WNI!F406,IF(C89="C",WNI!G406,IF(C89="J",WNI!H406,"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",WNI!I406))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",IF(Employee!P$121&gt;E$84,0,IF(C90="A",WNI!E407,IF(C90="B",WNI!F407,IF(C90="C",WNI!G407,IF(C90="J",WNI!H407,"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",WNI!I407))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",IF(Employee!P$147&gt;E$84,0,IF(C91="A",WNI!E408,IF(C91="B",WNI!F408,IF(C91="C",WNI!G408,IF(C91="J",WNI!H408,"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",WNI!I408))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",IF(Employee!P$173&gt;E$84,0,IF(C92="A",WNI!E409,IF(C92="B",WNI!F409,IF(C92="C",WNI!G409,IF(C92="J",WNI!H409,"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",WNI!I409))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",IF(Employee!P$199&gt;E$84,0,IF(C93="A",WNI!E410,IF(C93="B",WNI!F410,IF(C93="C",WNI!G410,IF(C93="J",WNI!H410,"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",WNI!I410))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",IF(Employee!P$225&gt;E$84,0,IF(C94="A",WNI!E411,IF(C94="B",WNI!F411,IF(C94="C",WNI!G411,IF(C94="J",WNI!H411,"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",WNI!I411))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",IF(Employee!P$251&gt;E$84,0,IF(C95="A",WNI!E412,IF(C95="B",WNI!F412,IF(C95="C",WNI!G412,IF(C95="J",WNI!H412,"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",WNI!I412))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",IF(Employee!P$277&gt;E$84,0,IF(C96="A",WNI!E413,IF(C96="B",WNI!F413,IF(C96="C",WNI!G413,IF(C96="J",WNI!H413,"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",WNI!I413))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",IF(Employee!P$303&gt;E$84,0,IF(C97="A",WNI!E414,IF(C97="B",WNI!F414,IF(C97="C",WNI!G414,IF(C97="J",WNI!H414,"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",WNI!I414))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",IF(Employee!P$329&gt;E$84,0,IF(C98="A",WNI!E415,IF(C98="B",WNI!F415,IF(C98="C",WNI!G415,IF(C98="J",WNI!H415,"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",WNI!I415))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",IF(Employee!P$355&gt;E$84,0,IF(C99="A",WNI!E416,IF(C99="B",WNI!F416,IF(C99="C",WNI!G416,IF(C99="J",WNI!H416,"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",WNI!I416))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",IF(Employee!P$381&gt;E$84,0,IF(C100="A",WNI!E417,IF(C100="B",WNI!F417,IF(C100="C",WNI!G417,IF(C100="J",WNI!H417,"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",WNI!I417))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",IF(Employee!P$407&gt;E$84,0,IF(C101="A",WNI!E418,IF(C101="B",WNI!F418,IF(C101="C",WNI!G418,IF(C101="J",WNI!H418,"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",WNI!I418))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",IF(Employee!P$433&gt;E$84,0,IF(C102="A",WNI!E419,IF(C102="B",WNI!F419,IF(C102="C",WNI!G419,IF(C102="J",WNI!H419,"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",WNI!I419))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",IF(Employee!P$459&gt;E$84,0,IF(C103="A",WNI!E420,IF(C103="B",WNI!F420,IF(C103="C",WNI!G420,IF(C103="J",WNI!H420,"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",WNI!I420))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",IF(Employee!P$485&gt;E$84,0,IF(C104="A",WNI!E421,IF(C104="B",WNI!F421,IF(C104="C",WNI!G421,IF(C104="J",WNI!H421,"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",WNI!I421))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",IF(Employee!P$511&gt;E$84,0,IF(C105="A",WNI!E422,IF(C105="B",WNI!F422,IF(C105="C",WNI!G422,IF(C105="J",WNI!H422,"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",WNI!I422))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5</v>
      </c>
      <c r="F109" s="62"/>
      <c r="G109" s="62"/>
      <c r="H109" s="399" t="s">
        <v>39</v>
      </c>
      <c r="I109" s="400"/>
      <c r="J109" s="398"/>
      <c r="K109" s="401" t="s">
        <v>302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IF(T$109="Y",'Jul08'!H111,0)</f>
        <v>0</v>
      </c>
      <c r="I111" s="117">
        <f>IF(T$109="Y",'Jul08'!I111,0)</f>
        <v>0</v>
      </c>
      <c r="J111" s="117">
        <f>IF(T$109="Y",'Jul08'!J111,0)</f>
        <v>0</v>
      </c>
      <c r="K111" s="117">
        <f>IF(T$109="Y",'Jul08'!K111,I111*J111)</f>
        <v>0</v>
      </c>
      <c r="L111" s="117">
        <f>IF(T$109="Y",'Jul08'!L111,0)</f>
        <v>0</v>
      </c>
      <c r="M111" s="232" t="str">
        <f>IF(E111=" "," ",IF(T$109="Y",'Jul08'!M111,IF((H111+K111+L111)&gt;0,H111+K111+L111," ")))</f>
        <v xml:space="preserve"> </v>
      </c>
      <c r="N111" s="235" t="str">
        <f>IF(M111=" "," ",IF(M111=0," ",IF(Employee!O$24="M1",AN111,AI111-'Jul08'!W111)))</f>
        <v xml:space="preserve"> </v>
      </c>
      <c r="O111" s="130" t="str">
        <f>IF(M111=" "," ",IF(M111=0," ",IF(Employee!P$17&gt;E$109,0,IF(C111="A",MNI!E83,IF(C111="B",MNI!F83,IF(C111="C",MNI!G83,IF(C111="J",MNI!H83,"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",MNI!I83))</f>
        <v xml:space="preserve"> </v>
      </c>
      <c r="U111" s="49"/>
      <c r="V111" s="60">
        <f>IF(Employee!H$35=E$109,Employee!D$34+SUM(M111)+'Jul08'!V111,SUM(M111)+'Jul08'!V111)</f>
        <v>0</v>
      </c>
      <c r="W111" s="60">
        <f>IF(Employee!H$35=E$109,Employee!D$35+SUM(N111)+'Jul08'!W111,SUM(N111)+'Jul08'!W111)</f>
        <v>0</v>
      </c>
      <c r="X111" s="60">
        <f>IF(O111=" ",'Jul08'!X111,O111+'Jul08'!X111)</f>
        <v>0</v>
      </c>
      <c r="Y111" s="60">
        <f>IF(P111=" ",'Jul08'!Y111,P111+'Jul08'!Y111)</f>
        <v>0</v>
      </c>
      <c r="Z111" s="60">
        <f>IF(Q111=" ",'Jul08'!Z111,Q111+'Jul08'!Z111)</f>
        <v>0</v>
      </c>
      <c r="AA111" s="60">
        <f>IF(R111=" ",'Jul08'!AA111,R111+'Jul08'!AA111)</f>
        <v>0</v>
      </c>
      <c r="AB111" s="61"/>
      <c r="AC111" s="60">
        <f>IF(T111=" ",'Jul08'!AC111,T111+'Jul08'!AC111)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IF(T$109="Y",'Jul08'!H112,0)</f>
        <v>0</v>
      </c>
      <c r="I112" s="121">
        <f>IF(T$109="Y",'Jul08'!I112,0)</f>
        <v>0</v>
      </c>
      <c r="J112" s="121">
        <f>IF(T$109="Y",'Jul08'!J112,0)</f>
        <v>0</v>
      </c>
      <c r="K112" s="121">
        <f>IF(T$109="Y",'Jul08'!K112,I112*J112)</f>
        <v>0</v>
      </c>
      <c r="L112" s="121">
        <f>IF(T$109="Y",'Jul08'!L112,0)</f>
        <v>0</v>
      </c>
      <c r="M112" s="233" t="str">
        <f>IF(E112=" "," ",IF(T$109="Y",'Jul08'!M112,IF((H112+K112+L112)&gt;0,H112+K112+L112," ")))</f>
        <v xml:space="preserve"> </v>
      </c>
      <c r="N112" s="237" t="str">
        <f>IF(M112=" "," ",IF(M112=0," ",IF(Employee!O$50="M1",AN112,AI112-'Jul08'!W112)))</f>
        <v xml:space="preserve"> </v>
      </c>
      <c r="O112" s="132" t="str">
        <f>IF(M112=" "," ",IF(M112=0," ",IF(Employee!P$43&gt;E$109,0,IF(C112="A",MNI!E84,IF(C112="B",MNI!F84,IF(C112="C",MNI!G84,IF(C112="J",MNI!H84,"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",MNI!I84))</f>
        <v xml:space="preserve"> </v>
      </c>
      <c r="U112" s="49"/>
      <c r="V112" s="60">
        <f>IF(Employee!H$61=E$109,Employee!D$60+SUM(M112)+'Jul08'!V112,SUM(M112)+'Jul08'!V112)</f>
        <v>0</v>
      </c>
      <c r="W112" s="60">
        <f>IF(Employee!H$61=E$109,Employee!D$61+SUM(N112)+'Jul08'!W112,SUM(N112)+'Jul08'!W112)</f>
        <v>0</v>
      </c>
      <c r="X112" s="60">
        <f>IF(O112=" ",'Jul08'!X112,O112+'Jul08'!X112)</f>
        <v>0</v>
      </c>
      <c r="Y112" s="60">
        <f>IF(P112=" ",'Jul08'!Y112,P112+'Jul08'!Y112)</f>
        <v>0</v>
      </c>
      <c r="Z112" s="60">
        <f>IF(Q112=" ",'Jul08'!Z112,Q112+'Jul08'!Z112)</f>
        <v>0</v>
      </c>
      <c r="AA112" s="60">
        <f>IF(R112=" ",'Jul08'!AA112,R112+'Jul08'!AA112)</f>
        <v>0</v>
      </c>
      <c r="AB112" s="61"/>
      <c r="AC112" s="60">
        <f>IF(T112=" ",'Jul08'!AC112,T112+'Jul08'!AC112)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IF(T$109="Y",'Jul08'!H113,0)</f>
        <v>0</v>
      </c>
      <c r="I113" s="121">
        <f>IF(T$109="Y",'Jul08'!I113,0)</f>
        <v>0</v>
      </c>
      <c r="J113" s="121">
        <f>IF(T$109="Y",'Jul08'!J113,0)</f>
        <v>0</v>
      </c>
      <c r="K113" s="121">
        <f>IF(T$109="Y",'Jul08'!K113,I113*J113)</f>
        <v>0</v>
      </c>
      <c r="L113" s="121">
        <f>IF(T$109="Y",'Jul08'!L113,0)</f>
        <v>0</v>
      </c>
      <c r="M113" s="233" t="str">
        <f>IF(E113=" "," ",IF(T$109="Y",'Jul08'!M113,IF((H113+K113+L113)&gt;0,H113+K113+L113," ")))</f>
        <v xml:space="preserve"> </v>
      </c>
      <c r="N113" s="237" t="str">
        <f>IF(M113=" "," ",IF(M113=0," ",IF(Employee!O$76="M1",AN113,AI113-'Jul08'!W113)))</f>
        <v xml:space="preserve"> </v>
      </c>
      <c r="O113" s="132" t="str">
        <f>IF(M113=" "," ",IF(M113=0," ",IF(Employee!P$69&gt;E$109,0,IF(C113="A",MNI!E85,IF(C113="B",MNI!F85,IF(C113="C",MNI!G85,IF(C113="J",MNI!H85,"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",MNI!I85))</f>
        <v xml:space="preserve"> </v>
      </c>
      <c r="U113" s="49"/>
      <c r="V113" s="60">
        <f>IF(Employee!H$87=E$109,Employee!D$86+SUM(M113)+'Jul08'!V113,SUM(M113)+'Jul08'!V113)</f>
        <v>0</v>
      </c>
      <c r="W113" s="60">
        <f>IF(Employee!H$87=E$109,Employee!D$87+SUM(N113)+'Jul08'!W113,SUM(N113)+'Jul08'!W113)</f>
        <v>0</v>
      </c>
      <c r="X113" s="60">
        <f>IF(O113=" ",'Jul08'!X113,O113+'Jul08'!X113)</f>
        <v>0</v>
      </c>
      <c r="Y113" s="60">
        <f>IF(P113=" ",'Jul08'!Y113,P113+'Jul08'!Y113)</f>
        <v>0</v>
      </c>
      <c r="Z113" s="60">
        <f>IF(Q113=" ",'Jul08'!Z113,Q113+'Jul08'!Z113)</f>
        <v>0</v>
      </c>
      <c r="AA113" s="60">
        <f>IF(R113=" ",'Jul08'!AA113,R113+'Jul08'!AA113)</f>
        <v>0</v>
      </c>
      <c r="AB113" s="61"/>
      <c r="AC113" s="60">
        <f>IF(T113=" ",'Jul08'!AC113,T113+'Jul08'!AC113)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IF(T$109="Y",'Jul08'!H114,0)</f>
        <v>0</v>
      </c>
      <c r="I114" s="121">
        <f>IF(T$109="Y",'Jul08'!I114,0)</f>
        <v>0</v>
      </c>
      <c r="J114" s="121">
        <f>IF(T$109="Y",'Jul08'!J114,0)</f>
        <v>0</v>
      </c>
      <c r="K114" s="121">
        <f>IF(T$109="Y",'Jul08'!K114,I114*J114)</f>
        <v>0</v>
      </c>
      <c r="L114" s="121">
        <f>IF(T$109="Y",'Jul08'!L114,0)</f>
        <v>0</v>
      </c>
      <c r="M114" s="233" t="str">
        <f>IF(E114=" "," ",IF(T$109="Y",'Jul08'!M114,IF((H114+K114+L114)&gt;0,H114+K114+L114," ")))</f>
        <v xml:space="preserve"> </v>
      </c>
      <c r="N114" s="237" t="str">
        <f>IF(M114=" "," ",IF(M114=0," ",IF(Employee!O$102="M1",AN114,AI114-'Jul08'!W114)))</f>
        <v xml:space="preserve"> </v>
      </c>
      <c r="O114" s="132" t="str">
        <f>IF(M114=" "," ",IF(M114=0," ",IF(Employee!P$95&gt;E$109,0,IF(C114="A",MNI!E86,IF(C114="B",MNI!F86,IF(C114="C",MNI!G86,IF(C114="J",MNI!H86,"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",MNI!I86))</f>
        <v xml:space="preserve"> </v>
      </c>
      <c r="U114" s="49"/>
      <c r="V114" s="60">
        <f>IF(Employee!H$113=E$109,Employee!D$112+SUM(M114)+'Jul08'!V114,SUM(M114)+'Jul08'!V114)</f>
        <v>0</v>
      </c>
      <c r="W114" s="60">
        <f>IF(Employee!H$113=E$109,Employee!D$113+SUM(N114)+'Jul08'!W114,SUM(N114)+'Jul08'!W114)</f>
        <v>0</v>
      </c>
      <c r="X114" s="60">
        <f>IF(O114=" ",'Jul08'!X114,O114+'Jul08'!X114)</f>
        <v>0</v>
      </c>
      <c r="Y114" s="60">
        <f>IF(P114=" ",'Jul08'!Y114,P114+'Jul08'!Y114)</f>
        <v>0</v>
      </c>
      <c r="Z114" s="60">
        <f>IF(Q114=" ",'Jul08'!Z114,Q114+'Jul08'!Z114)</f>
        <v>0</v>
      </c>
      <c r="AA114" s="60">
        <f>IF(R114=" ",'Jul08'!AA114,R114+'Jul08'!AA114)</f>
        <v>0</v>
      </c>
      <c r="AB114" s="61"/>
      <c r="AC114" s="60">
        <f>IF(T114=" ",'Jul08'!AC114,T114+'Jul08'!AC114)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IF(T$109="Y",'Jul08'!H115,0)</f>
        <v>0</v>
      </c>
      <c r="I115" s="121">
        <f>IF(T$109="Y",'Jul08'!I115,0)</f>
        <v>0</v>
      </c>
      <c r="J115" s="121">
        <f>IF(T$109="Y",'Jul08'!J115,0)</f>
        <v>0</v>
      </c>
      <c r="K115" s="121">
        <f>IF(T$109="Y",'Jul08'!K115,I115*J115)</f>
        <v>0</v>
      </c>
      <c r="L115" s="121">
        <f>IF(T$109="Y",'Jul08'!L115,0)</f>
        <v>0</v>
      </c>
      <c r="M115" s="233" t="str">
        <f>IF(E115=" "," ",IF(T$109="Y",'Jul08'!M115,IF((H115+K115+L115)&gt;0,H115+K115+L115," ")))</f>
        <v xml:space="preserve"> </v>
      </c>
      <c r="N115" s="237" t="str">
        <f>IF(M115=" "," ",IF(M115=0," ",IF(Employee!O$128="M1",AN115,AI115-'Jul08'!W115)))</f>
        <v xml:space="preserve"> </v>
      </c>
      <c r="O115" s="132" t="str">
        <f>IF(M115=" "," ",IF(M115=0," ",IF(Employee!P$121&gt;E$109,0,IF(C115="A",MNI!E87,IF(C115="B",MNI!F87,IF(C115="C",MNI!G87,IF(C115="J",MNI!H87,"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",MNI!I87))</f>
        <v xml:space="preserve"> </v>
      </c>
      <c r="U115" s="49"/>
      <c r="V115" s="60">
        <f>IF(Employee!H$139=E$109,Employee!D$138+SUM(M115)+'Jul08'!V115,SUM(M115)+'Jul08'!V115)</f>
        <v>0</v>
      </c>
      <c r="W115" s="60">
        <f>IF(Employee!H$139=E$109,Employee!D$139+SUM(N115)+'Jul08'!W115,SUM(N115)+'Jul08'!W115)</f>
        <v>0</v>
      </c>
      <c r="X115" s="60">
        <f>IF(O115=" ",'Jul08'!X115,O115+'Jul08'!X115)</f>
        <v>0</v>
      </c>
      <c r="Y115" s="60">
        <f>IF(P115=" ",'Jul08'!Y115,P115+'Jul08'!Y115)</f>
        <v>0</v>
      </c>
      <c r="Z115" s="60">
        <f>IF(Q115=" ",'Jul08'!Z115,Q115+'Jul08'!Z115)</f>
        <v>0</v>
      </c>
      <c r="AA115" s="60">
        <f>IF(R115=" ",'Jul08'!AA115,R115+'Jul08'!AA115)</f>
        <v>0</v>
      </c>
      <c r="AB115" s="61"/>
      <c r="AC115" s="60">
        <f>IF(T115=" ",'Jul08'!AC115,T115+'Jul08'!AC115)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IF(T$109="Y",'Jul08'!H116,0)</f>
        <v>0</v>
      </c>
      <c r="I116" s="121">
        <f>IF(T$109="Y",'Jul08'!I116,0)</f>
        <v>0</v>
      </c>
      <c r="J116" s="121">
        <f>IF(T$109="Y",'Jul08'!J116,0)</f>
        <v>0</v>
      </c>
      <c r="K116" s="121">
        <f>IF(T$109="Y",'Jul08'!K116,I116*J116)</f>
        <v>0</v>
      </c>
      <c r="L116" s="121">
        <f>IF(T$109="Y",'Jul08'!L116,0)</f>
        <v>0</v>
      </c>
      <c r="M116" s="233" t="str">
        <f>IF(E116=" "," ",IF(T$109="Y",'Jul08'!M116,IF((H116+K116+L116)&gt;0,H116+K116+L116," ")))</f>
        <v xml:space="preserve"> </v>
      </c>
      <c r="N116" s="237" t="str">
        <f>IF(M116=" "," ",IF(M116=0," ",IF(Employee!O$154="M1",AN116,AI116-'Jul08'!W116)))</f>
        <v xml:space="preserve"> </v>
      </c>
      <c r="O116" s="132" t="str">
        <f>IF(M116=" "," ",IF(M116=0," ",IF(Employee!P$147&gt;E$109,0,IF(C116="A",MNI!E88,IF(C116="B",MNI!F88,IF(C116="C",MNI!G88,IF(C116="J",MNI!H88,"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",MNI!I88))</f>
        <v xml:space="preserve"> </v>
      </c>
      <c r="U116" s="49"/>
      <c r="V116" s="60">
        <f>IF(Employee!H$165=E$109,Employee!D$164+SUM(M116)+'Jul08'!V116,SUM(M116)+'Jul08'!V116)</f>
        <v>0</v>
      </c>
      <c r="W116" s="60">
        <f>IF(Employee!H$165=E$109,Employee!D$165+SUM(N116)+'Jul08'!W116,SUM(N116)+'Jul08'!W116)</f>
        <v>0</v>
      </c>
      <c r="X116" s="60">
        <f>IF(O116=" ",'Jul08'!X116,O116+'Jul08'!X116)</f>
        <v>0</v>
      </c>
      <c r="Y116" s="60">
        <f>IF(P116=" ",'Jul08'!Y116,P116+'Jul08'!Y116)</f>
        <v>0</v>
      </c>
      <c r="Z116" s="60">
        <f>IF(Q116=" ",'Jul08'!Z116,Q116+'Jul08'!Z116)</f>
        <v>0</v>
      </c>
      <c r="AA116" s="60">
        <f>IF(R116=" ",'Jul08'!AA116,R116+'Jul08'!AA116)</f>
        <v>0</v>
      </c>
      <c r="AB116" s="61"/>
      <c r="AC116" s="60">
        <f>IF(T116=" ",'Jul08'!AC116,T116+'Jul08'!AC116)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IF(T$109="Y",'Jul08'!H117,0)</f>
        <v>0</v>
      </c>
      <c r="I117" s="121">
        <f>IF(T$109="Y",'Jul08'!I117,0)</f>
        <v>0</v>
      </c>
      <c r="J117" s="121">
        <f>IF(T$109="Y",'Jul08'!J117,0)</f>
        <v>0</v>
      </c>
      <c r="K117" s="121">
        <f>IF(T$109="Y",'Jul08'!K117,I117*J117)</f>
        <v>0</v>
      </c>
      <c r="L117" s="121">
        <f>IF(T$109="Y",'Jul08'!L117,0)</f>
        <v>0</v>
      </c>
      <c r="M117" s="233" t="str">
        <f>IF(E117=" "," ",IF(T$109="Y",'Jul08'!M117,IF((H117+K117+L117)&gt;0,H117+K117+L117," ")))</f>
        <v xml:space="preserve"> </v>
      </c>
      <c r="N117" s="237" t="str">
        <f>IF(M117=" "," ",IF(M117=0," ",IF(Employee!O$180="M1",AN117,AI117-'Jul08'!W117)))</f>
        <v xml:space="preserve"> </v>
      </c>
      <c r="O117" s="132" t="str">
        <f>IF(M117=" "," ",IF(M117=0," ",IF(Employee!P$173&gt;E$109,0,IF(C117="A",MNI!E89,IF(C117="B",MNI!F89,IF(C117="C",MNI!G89,IF(C117="J",MNI!H89,"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",MNI!I89))</f>
        <v xml:space="preserve"> </v>
      </c>
      <c r="U117" s="49"/>
      <c r="V117" s="60">
        <f>IF(Employee!H$191=E$109,Employee!D$190+SUM(M117)+'Jul08'!V117,SUM(M117)+'Jul08'!V117)</f>
        <v>0</v>
      </c>
      <c r="W117" s="60">
        <f>IF(Employee!H$191=E$109,Employee!D$191+SUM(N117)+'Jul08'!W117,SUM(N117)+'Jul08'!W117)</f>
        <v>0</v>
      </c>
      <c r="X117" s="60">
        <f>IF(O117=" ",'Jul08'!X117,O117+'Jul08'!X117)</f>
        <v>0</v>
      </c>
      <c r="Y117" s="60">
        <f>IF(P117=" ",'Jul08'!Y117,P117+'Jul08'!Y117)</f>
        <v>0</v>
      </c>
      <c r="Z117" s="60">
        <f>IF(Q117=" ",'Jul08'!Z117,Q117+'Jul08'!Z117)</f>
        <v>0</v>
      </c>
      <c r="AA117" s="60">
        <f>IF(R117=" ",'Jul08'!AA117,R117+'Jul08'!AA117)</f>
        <v>0</v>
      </c>
      <c r="AB117" s="61"/>
      <c r="AC117" s="60">
        <f>IF(T117=" ",'Jul08'!AC117,T117+'Jul08'!AC117)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IF(T$109="Y",'Jul08'!H118,0)</f>
        <v>0</v>
      </c>
      <c r="I118" s="121">
        <f>IF(T$109="Y",'Jul08'!I118,0)</f>
        <v>0</v>
      </c>
      <c r="J118" s="121">
        <f>IF(T$109="Y",'Jul08'!J118,0)</f>
        <v>0</v>
      </c>
      <c r="K118" s="121">
        <f>IF(T$109="Y",'Jul08'!K118,I118*J118)</f>
        <v>0</v>
      </c>
      <c r="L118" s="121">
        <f>IF(T$109="Y",'Jul08'!L118,0)</f>
        <v>0</v>
      </c>
      <c r="M118" s="233" t="str">
        <f>IF(E118=" "," ",IF(T$109="Y",'Jul08'!M118,IF((H118+K118+L118)&gt;0,H118+K118+L118," ")))</f>
        <v xml:space="preserve"> </v>
      </c>
      <c r="N118" s="237" t="str">
        <f>IF(M118=" "," ",IF(M118=0," ",IF(Employee!O$206="M1",AN118,AI118-'Jul08'!W118)))</f>
        <v xml:space="preserve"> </v>
      </c>
      <c r="O118" s="132" t="str">
        <f>IF(M118=" "," ",IF(M118=0," ",IF(Employee!P$199&gt;E$109,0,IF(C118="A",MNI!E90,IF(C118="B",MNI!F90,IF(C118="C",MNI!G90,IF(C118="J",MNI!H90,"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",MNI!I90))</f>
        <v xml:space="preserve"> </v>
      </c>
      <c r="U118" s="49"/>
      <c r="V118" s="60">
        <f>IF(Employee!H$217=E$109,Employee!D$216+SUM(M118)+'Jul08'!V118,SUM(M118)+'Jul08'!V118)</f>
        <v>0</v>
      </c>
      <c r="W118" s="60">
        <f>IF(Employee!H$217=E$109,Employee!D$217+SUM(N118)+'Jul08'!W118,SUM(N118)+'Jul08'!W118)</f>
        <v>0</v>
      </c>
      <c r="X118" s="60">
        <f>IF(O118=" ",'Jul08'!X118,O118+'Jul08'!X118)</f>
        <v>0</v>
      </c>
      <c r="Y118" s="60">
        <f>IF(P118=" ",'Jul08'!Y118,P118+'Jul08'!Y118)</f>
        <v>0</v>
      </c>
      <c r="Z118" s="60">
        <f>IF(Q118=" ",'Jul08'!Z118,Q118+'Jul08'!Z118)</f>
        <v>0</v>
      </c>
      <c r="AA118" s="60">
        <f>IF(R118=" ",'Jul08'!AA118,R118+'Jul08'!AA118)</f>
        <v>0</v>
      </c>
      <c r="AB118" s="61"/>
      <c r="AC118" s="60">
        <f>IF(T118=" ",'Jul08'!AC118,T118+'Jul08'!AC118)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IF(T$109="Y",'Jul08'!H119,0)</f>
        <v>0</v>
      </c>
      <c r="I119" s="121">
        <f>IF(T$109="Y",'Jul08'!I119,0)</f>
        <v>0</v>
      </c>
      <c r="J119" s="121">
        <f>IF(T$109="Y",'Jul08'!J119,0)</f>
        <v>0</v>
      </c>
      <c r="K119" s="121">
        <f>IF(T$109="Y",'Jul08'!K119,I119*J119)</f>
        <v>0</v>
      </c>
      <c r="L119" s="121">
        <f>IF(T$109="Y",'Jul08'!L119,0)</f>
        <v>0</v>
      </c>
      <c r="M119" s="233" t="str">
        <f>IF(E119=" "," ",IF(T$109="Y",'Jul08'!M119,IF((H119+K119+L119)&gt;0,H119+K119+L119," ")))</f>
        <v xml:space="preserve"> </v>
      </c>
      <c r="N119" s="237" t="str">
        <f>IF(M119=" "," ",IF(M119=0," ",IF(Employee!O$232="M1",AN119,AI119-'Jul08'!W119)))</f>
        <v xml:space="preserve"> </v>
      </c>
      <c r="O119" s="132" t="str">
        <f>IF(M119=" "," ",IF(M119=0," ",IF(Employee!P$225&gt;E$109,0,IF(C119="A",MNI!E91,IF(C119="B",MNI!F91,IF(C119="C",MNI!G91,IF(C119="J",MNI!H91,"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",MNI!I91))</f>
        <v xml:space="preserve"> </v>
      </c>
      <c r="U119" s="49"/>
      <c r="V119" s="60">
        <f>IF(Employee!H$243=E$109,Employee!D$242+SUM(M119)+'Jul08'!V119,SUM(M119)+'Jul08'!V119)</f>
        <v>0</v>
      </c>
      <c r="W119" s="60">
        <f>IF(Employee!H$243=E$109,Employee!D$243+SUM(N119)+'Jul08'!W119,SUM(N119)+'Jul08'!W119)</f>
        <v>0</v>
      </c>
      <c r="X119" s="60">
        <f>IF(O119=" ",'Jul08'!X119,O119+'Jul08'!X119)</f>
        <v>0</v>
      </c>
      <c r="Y119" s="60">
        <f>IF(P119=" ",'Jul08'!Y119,P119+'Jul08'!Y119)</f>
        <v>0</v>
      </c>
      <c r="Z119" s="60">
        <f>IF(Q119=" ",'Jul08'!Z119,Q119+'Jul08'!Z119)</f>
        <v>0</v>
      </c>
      <c r="AA119" s="60">
        <f>IF(R119=" ",'Jul08'!AA119,R119+'Jul08'!AA119)</f>
        <v>0</v>
      </c>
      <c r="AB119" s="61"/>
      <c r="AC119" s="60">
        <f>IF(T119=" ",'Jul08'!AC119,T119+'Jul08'!AC119)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IF(T$109="Y",'Jul08'!H120,0)</f>
        <v>0</v>
      </c>
      <c r="I120" s="121">
        <f>IF(T$109="Y",'Jul08'!I120,0)</f>
        <v>0</v>
      </c>
      <c r="J120" s="121">
        <f>IF(T$109="Y",'Jul08'!J120,0)</f>
        <v>0</v>
      </c>
      <c r="K120" s="121">
        <f>IF(T$109="Y",'Jul08'!K120,I120*J120)</f>
        <v>0</v>
      </c>
      <c r="L120" s="121">
        <f>IF(T$109="Y",'Jul08'!L120,0)</f>
        <v>0</v>
      </c>
      <c r="M120" s="233" t="str">
        <f>IF(E120=" "," ",IF(T$109="Y",'Jul08'!M120,IF((H120+K120+L120)&gt;0,H120+K120+L120," ")))</f>
        <v xml:space="preserve"> </v>
      </c>
      <c r="N120" s="237" t="str">
        <f>IF(M120=" "," ",IF(M120=0," ",IF(Employee!O$258="M1",AN120,AI120-'Jul08'!W120)))</f>
        <v xml:space="preserve"> </v>
      </c>
      <c r="O120" s="132" t="str">
        <f>IF(M120=" "," ",IF(M120=0," ",IF(Employee!P$251&gt;E$109,0,IF(C120="A",MNI!E92,IF(C120="B",MNI!F92,IF(C120="C",MNI!G92,IF(C120="J",MNI!H92,"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",MNI!I92))</f>
        <v xml:space="preserve"> </v>
      </c>
      <c r="U120" s="49"/>
      <c r="V120" s="60">
        <f>IF(Employee!H$269=E$109,Employee!D$268+SUM(M120)+'Jul08'!V120,SUM(M120)+'Jul08'!V120)</f>
        <v>0</v>
      </c>
      <c r="W120" s="60">
        <f>IF(Employee!H$269=E$109,Employee!D$269+SUM(N120)+'Jul08'!W120,SUM(N120)+'Jul08'!W120)</f>
        <v>0</v>
      </c>
      <c r="X120" s="60">
        <f>IF(O120=" ",'Jul08'!X120,O120+'Jul08'!X120)</f>
        <v>0</v>
      </c>
      <c r="Y120" s="60">
        <f>IF(P120=" ",'Jul08'!Y120,P120+'Jul08'!Y120)</f>
        <v>0</v>
      </c>
      <c r="Z120" s="60">
        <f>IF(Q120=" ",'Jul08'!Z120,Q120+'Jul08'!Z120)</f>
        <v>0</v>
      </c>
      <c r="AA120" s="60">
        <f>IF(R120=" ",'Jul08'!AA120,R120+'Jul08'!AA120)</f>
        <v>0</v>
      </c>
      <c r="AB120" s="61"/>
      <c r="AC120" s="60">
        <f>IF(T120=" ",'Jul08'!AC120,T120+'Jul08'!AC120)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IF(T$109="Y",'Jul08'!H121,0)</f>
        <v>0</v>
      </c>
      <c r="I121" s="121">
        <f>IF(T$109="Y",'Jul08'!I121,0)</f>
        <v>0</v>
      </c>
      <c r="J121" s="121">
        <f>IF(T$109="Y",'Jul08'!J121,0)</f>
        <v>0</v>
      </c>
      <c r="K121" s="121">
        <f>IF(T$109="Y",'Jul08'!K121,I121*J121)</f>
        <v>0</v>
      </c>
      <c r="L121" s="121">
        <f>IF(T$109="Y",'Jul08'!L121,0)</f>
        <v>0</v>
      </c>
      <c r="M121" s="233" t="str">
        <f>IF(E121=" "," ",IF(T$109="Y",'Jul08'!M121,IF((H121+K121+L121)&gt;0,H121+K121+L121," ")))</f>
        <v xml:space="preserve"> </v>
      </c>
      <c r="N121" s="237" t="str">
        <f>IF(M121=" "," ",IF(M121=0," ",IF(Employee!O$284="M1",AN121,AI121-'Jul08'!W121)))</f>
        <v xml:space="preserve"> </v>
      </c>
      <c r="O121" s="132" t="str">
        <f>IF(M121=" "," ",IF(M121=0," ",IF(Employee!P$277&gt;E$109,0,IF(C121="A",MNI!E93,IF(C121="B",MNI!F93,IF(C121="C",MNI!G93,IF(C121="J",MNI!H93,"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",MNI!I93))</f>
        <v xml:space="preserve"> </v>
      </c>
      <c r="U121" s="49"/>
      <c r="V121" s="60">
        <f>IF(Employee!H$295=E$109,Employee!D$294+SUM(M121)+'Jul08'!V121,SUM(M121)+'Jul08'!V121)</f>
        <v>0</v>
      </c>
      <c r="W121" s="60">
        <f>IF(Employee!H$295=E$109,Employee!D$295+SUM(N121)+'Jul08'!W121,SUM(N121)+'Jul08'!W121)</f>
        <v>0</v>
      </c>
      <c r="X121" s="60">
        <f>IF(O121=" ",'Jul08'!X121,O121+'Jul08'!X121)</f>
        <v>0</v>
      </c>
      <c r="Y121" s="60">
        <f>IF(P121=" ",'Jul08'!Y121,P121+'Jul08'!Y121)</f>
        <v>0</v>
      </c>
      <c r="Z121" s="60">
        <f>IF(Q121=" ",'Jul08'!Z121,Q121+'Jul08'!Z121)</f>
        <v>0</v>
      </c>
      <c r="AA121" s="60">
        <f>IF(R121=" ",'Jul08'!AA121,R121+'Jul08'!AA121)</f>
        <v>0</v>
      </c>
      <c r="AB121" s="61"/>
      <c r="AC121" s="60">
        <f>IF(T121=" ",'Jul08'!AC121,T121+'Jul08'!AC121)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IF(T$109="Y",'Jul08'!H122,0)</f>
        <v>0</v>
      </c>
      <c r="I122" s="121">
        <f>IF(T$109="Y",'Jul08'!I122,0)</f>
        <v>0</v>
      </c>
      <c r="J122" s="121">
        <f>IF(T$109="Y",'Jul08'!J122,0)</f>
        <v>0</v>
      </c>
      <c r="K122" s="121">
        <f>IF(T$109="Y",'Jul08'!K122,I122*J122)</f>
        <v>0</v>
      </c>
      <c r="L122" s="121">
        <f>IF(T$109="Y",'Jul08'!L122,0)</f>
        <v>0</v>
      </c>
      <c r="M122" s="233" t="str">
        <f>IF(E122=" "," ",IF(T$109="Y",'Jul08'!M122,IF((H122+K122+L122)&gt;0,H122+K122+L122," ")))</f>
        <v xml:space="preserve"> </v>
      </c>
      <c r="N122" s="237" t="str">
        <f>IF(M122=" "," ",IF(M122=0," ",IF(Employee!O$310="M1",AN122,AI122-'Jul08'!W122)))</f>
        <v xml:space="preserve"> </v>
      </c>
      <c r="O122" s="132" t="str">
        <f>IF(M122=" "," ",IF(M122=0," ",IF(Employee!P$303&gt;E$109,0,IF(C122="A",MNI!E94,IF(C122="B",MNI!F94,IF(C122="C",MNI!G94,IF(C122="J",MNI!H94,"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",MNI!I94))</f>
        <v xml:space="preserve"> </v>
      </c>
      <c r="U122" s="49"/>
      <c r="V122" s="60">
        <f>IF(Employee!H$321=E$109,Employee!D$320+SUM(M122)+'Jul08'!V122,SUM(M122)+'Jul08'!V122)</f>
        <v>0</v>
      </c>
      <c r="W122" s="60">
        <f>IF(Employee!H$321=E$109,Employee!D$321+SUM(N122)+'Jul08'!W122,SUM(N122)+'Jul08'!W122)</f>
        <v>0</v>
      </c>
      <c r="X122" s="60">
        <f>IF(O122=" ",'Jul08'!X122,O122+'Jul08'!X122)</f>
        <v>0</v>
      </c>
      <c r="Y122" s="60">
        <f>IF(P122=" ",'Jul08'!Y122,P122+'Jul08'!Y122)</f>
        <v>0</v>
      </c>
      <c r="Z122" s="60">
        <f>IF(Q122=" ",'Jul08'!Z122,Q122+'Jul08'!Z122)</f>
        <v>0</v>
      </c>
      <c r="AA122" s="60">
        <f>IF(R122=" ",'Jul08'!AA122,R122+'Jul08'!AA122)</f>
        <v>0</v>
      </c>
      <c r="AB122" s="61"/>
      <c r="AC122" s="60">
        <f>IF(T122=" ",'Jul08'!AC122,T122+'Jul08'!AC122)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IF(T$109="Y",'Jul08'!H123,0)</f>
        <v>0</v>
      </c>
      <c r="I123" s="121">
        <f>IF(T$109="Y",'Jul08'!I123,0)</f>
        <v>0</v>
      </c>
      <c r="J123" s="121">
        <f>IF(T$109="Y",'Jul08'!J123,0)</f>
        <v>0</v>
      </c>
      <c r="K123" s="121">
        <f>IF(T$109="Y",'Jul08'!K123,I123*J123)</f>
        <v>0</v>
      </c>
      <c r="L123" s="121">
        <f>IF(T$109="Y",'Jul08'!L123,0)</f>
        <v>0</v>
      </c>
      <c r="M123" s="233" t="str">
        <f>IF(E123=" "," ",IF(T$109="Y",'Jul08'!M123,IF((H123+K123+L123)&gt;0,H123+K123+L123," ")))</f>
        <v xml:space="preserve"> </v>
      </c>
      <c r="N123" s="237" t="str">
        <f>IF(M123=" "," ",IF(M123=0," ",IF(Employee!O$336="M1",AN123,AI123-'Jul08'!W123)))</f>
        <v xml:space="preserve"> </v>
      </c>
      <c r="O123" s="132" t="str">
        <f>IF(M123=" "," ",IF(M123=0," ",IF(Employee!P$329&gt;E$109,0,IF(C123="A",MNI!E95,IF(C123="B",MNI!F95,IF(C123="C",MNI!G95,IF(C123="J",MNI!H95,"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",MNI!I95))</f>
        <v xml:space="preserve"> </v>
      </c>
      <c r="U123" s="49"/>
      <c r="V123" s="60">
        <f>IF(Employee!H$347=E$109,Employee!D$346+SUM(M123)+'Jul08'!V123,SUM(M123)+'Jul08'!V123)</f>
        <v>0</v>
      </c>
      <c r="W123" s="60">
        <f>IF(Employee!H$347=E$109,Employee!D$347+SUM(N123)+'Jul08'!W123,SUM(N123)+'Jul08'!W123)</f>
        <v>0</v>
      </c>
      <c r="X123" s="60">
        <f>IF(O123=" ",'Jul08'!X123,O123+'Jul08'!X123)</f>
        <v>0</v>
      </c>
      <c r="Y123" s="60">
        <f>IF(P123=" ",'Jul08'!Y123,P123+'Jul08'!Y123)</f>
        <v>0</v>
      </c>
      <c r="Z123" s="60">
        <f>IF(Q123=" ",'Jul08'!Z123,Q123+'Jul08'!Z123)</f>
        <v>0</v>
      </c>
      <c r="AA123" s="60">
        <f>IF(R123=" ",'Jul08'!AA123,R123+'Jul08'!AA123)</f>
        <v>0</v>
      </c>
      <c r="AB123" s="61"/>
      <c r="AC123" s="60">
        <f>IF(T123=" ",'Jul08'!AC123,T123+'Jul08'!AC123)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IF(T$109="Y",'Jul08'!H124,0)</f>
        <v>0</v>
      </c>
      <c r="I124" s="121">
        <f>IF(T$109="Y",'Jul08'!I124,0)</f>
        <v>0</v>
      </c>
      <c r="J124" s="121">
        <f>IF(T$109="Y",'Jul08'!J124,0)</f>
        <v>0</v>
      </c>
      <c r="K124" s="121">
        <f>IF(T$109="Y",'Jul08'!K124,I124*J124)</f>
        <v>0</v>
      </c>
      <c r="L124" s="121">
        <f>IF(T$109="Y",'Jul08'!L124,0)</f>
        <v>0</v>
      </c>
      <c r="M124" s="233" t="str">
        <f>IF(E124=" "," ",IF(T$109="Y",'Jul08'!M124,IF((H124+K124+L124)&gt;0,H124+K124+L124," ")))</f>
        <v xml:space="preserve"> </v>
      </c>
      <c r="N124" s="237" t="str">
        <f>IF(M124=" "," ",IF(M124=0," ",IF(Employee!O$362="M1",AN124,AI124-'Jul08'!W124)))</f>
        <v xml:space="preserve"> </v>
      </c>
      <c r="O124" s="132" t="str">
        <f>IF(M124=" "," ",IF(M124=0," ",IF(Employee!P$355&gt;E$109,0,IF(C124="A",MNI!E96,IF(C124="B",MNI!F96,IF(C124="C",MNI!G96,IF(C124="J",MNI!H96,"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",MNI!I96))</f>
        <v xml:space="preserve"> </v>
      </c>
      <c r="U124" s="49"/>
      <c r="V124" s="60">
        <f>IF(Employee!H$373=E$109,Employee!D$372+SUM(M124)+'Jul08'!V124,SUM(M124)+'Jul08'!V124)</f>
        <v>0</v>
      </c>
      <c r="W124" s="60">
        <f>IF(Employee!H$373=E$109,Employee!D$373+SUM(N124)+'Jul08'!W124,SUM(N124)+'Jul08'!W124)</f>
        <v>0</v>
      </c>
      <c r="X124" s="60">
        <f>IF(O124=" ",'Jul08'!X124,O124+'Jul08'!X124)</f>
        <v>0</v>
      </c>
      <c r="Y124" s="60">
        <f>IF(P124=" ",'Jul08'!Y124,P124+'Jul08'!Y124)</f>
        <v>0</v>
      </c>
      <c r="Z124" s="60">
        <f>IF(Q124=" ",'Jul08'!Z124,Q124+'Jul08'!Z124)</f>
        <v>0</v>
      </c>
      <c r="AA124" s="60">
        <f>IF(R124=" ",'Jul08'!AA124,R124+'Jul08'!AA124)</f>
        <v>0</v>
      </c>
      <c r="AB124" s="61"/>
      <c r="AC124" s="60">
        <f>IF(T124=" ",'Jul08'!AC124,T124+'Jul08'!AC124)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IF(T$109="Y",'Jul08'!H125,0)</f>
        <v>0</v>
      </c>
      <c r="I125" s="121">
        <f>IF(T$109="Y",'Jul08'!I125,0)</f>
        <v>0</v>
      </c>
      <c r="J125" s="121">
        <f>IF(T$109="Y",'Jul08'!J125,0)</f>
        <v>0</v>
      </c>
      <c r="K125" s="121">
        <f>IF(T$109="Y",'Jul08'!K125,I125*J125)</f>
        <v>0</v>
      </c>
      <c r="L125" s="121">
        <f>IF(T$109="Y",'Jul08'!L125,0)</f>
        <v>0</v>
      </c>
      <c r="M125" s="233" t="str">
        <f>IF(E125=" "," ",IF(T$109="Y",'Jul08'!M125,IF((H125+K125+L125)&gt;0,H125+K125+L125," ")))</f>
        <v xml:space="preserve"> </v>
      </c>
      <c r="N125" s="237" t="str">
        <f>IF(M125=" "," ",IF(M125=0," ",IF(Employee!O$388="M1",AN125,AI125-'Jul08'!W125)))</f>
        <v xml:space="preserve"> </v>
      </c>
      <c r="O125" s="132" t="str">
        <f>IF(M125=" "," ",IF(M125=0," ",IF(Employee!P$381&gt;E$109,0,IF(C125="A",MNI!E97,IF(C125="B",MNI!F97,IF(C125="C",MNI!G97,IF(C125="J",MNI!H97,"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",MNI!I97))</f>
        <v xml:space="preserve"> </v>
      </c>
      <c r="U125" s="49"/>
      <c r="V125" s="60">
        <f>IF(Employee!H$399=E$109,Employee!D$398+SUM(M125)+'Jul08'!V125,SUM(M125)+'Jul08'!V125)</f>
        <v>0</v>
      </c>
      <c r="W125" s="60">
        <f>IF(Employee!H$399=E$109,Employee!D$399+SUM(N125)+'Jul08'!W125,SUM(N125)+'Jul08'!W125)</f>
        <v>0</v>
      </c>
      <c r="X125" s="60">
        <f>IF(O125=" ",'Jul08'!X125,O125+'Jul08'!X125)</f>
        <v>0</v>
      </c>
      <c r="Y125" s="60">
        <f>IF(P125=" ",'Jul08'!Y125,P125+'Jul08'!Y125)</f>
        <v>0</v>
      </c>
      <c r="Z125" s="60">
        <f>IF(Q125=" ",'Jul08'!Z125,Q125+'Jul08'!Z125)</f>
        <v>0</v>
      </c>
      <c r="AA125" s="60">
        <f>IF(R125=" ",'Jul08'!AA125,R125+'Jul08'!AA125)</f>
        <v>0</v>
      </c>
      <c r="AB125" s="61"/>
      <c r="AC125" s="60">
        <f>IF(T125=" ",'Jul08'!AC125,T125+'Jul08'!AC125)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IF(T$109="Y",'Jul08'!H126,0)</f>
        <v>0</v>
      </c>
      <c r="I126" s="121">
        <f>IF(T$109="Y",'Jul08'!I126,0)</f>
        <v>0</v>
      </c>
      <c r="J126" s="121">
        <f>IF(T$109="Y",'Jul08'!J126,0)</f>
        <v>0</v>
      </c>
      <c r="K126" s="121">
        <f>IF(T$109="Y",'Jul08'!K126,I126*J126)</f>
        <v>0</v>
      </c>
      <c r="L126" s="121">
        <f>IF(T$109="Y",'Jul08'!L126,0)</f>
        <v>0</v>
      </c>
      <c r="M126" s="233" t="str">
        <f>IF(E126=" "," ",IF(T$109="Y",'Jul08'!M126,IF((H126+K126+L126)&gt;0,H126+K126+L126," ")))</f>
        <v xml:space="preserve"> </v>
      </c>
      <c r="N126" s="237" t="str">
        <f>IF(M126=" "," ",IF(M126=0," ",IF(Employee!O$414="M1",AN126,AI126-'Jul08'!W126)))</f>
        <v xml:space="preserve"> </v>
      </c>
      <c r="O126" s="132" t="str">
        <f>IF(M126=" "," ",IF(M126=0," ",IF(Employee!P$407&gt;E$109,0,IF(C126="A",MNI!E98,IF(C126="B",MNI!F98,IF(C126="C",MNI!G98,IF(C126="J",MNI!H98,"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",MNI!I98))</f>
        <v xml:space="preserve"> </v>
      </c>
      <c r="U126" s="49"/>
      <c r="V126" s="60">
        <f>IF(Employee!H$425=E$109,Employee!D$424+SUM(M126)+'Jul08'!V126,SUM(M126)+'Jul08'!V126)</f>
        <v>0</v>
      </c>
      <c r="W126" s="60">
        <f>IF(Employee!H$425=E$109,Employee!D$425+SUM(N126)+'Jul08'!W126,SUM(N126)+'Jul08'!W126)</f>
        <v>0</v>
      </c>
      <c r="X126" s="60">
        <f>IF(O126=" ",'Jul08'!X126,O126+'Jul08'!X126)</f>
        <v>0</v>
      </c>
      <c r="Y126" s="60">
        <f>IF(P126=" ",'Jul08'!Y126,P126+'Jul08'!Y126)</f>
        <v>0</v>
      </c>
      <c r="Z126" s="60">
        <f>IF(Q126=" ",'Jul08'!Z126,Q126+'Jul08'!Z126)</f>
        <v>0</v>
      </c>
      <c r="AA126" s="60">
        <f>IF(R126=" ",'Jul08'!AA126,R126+'Jul08'!AA126)</f>
        <v>0</v>
      </c>
      <c r="AB126" s="61"/>
      <c r="AC126" s="60">
        <f>IF(T126=" ",'Jul08'!AC126,T126+'Jul08'!AC126)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IF(T$109="Y",'Jul08'!H127,0)</f>
        <v>0</v>
      </c>
      <c r="I127" s="121">
        <f>IF(T$109="Y",'Jul08'!I127,0)</f>
        <v>0</v>
      </c>
      <c r="J127" s="121">
        <f>IF(T$109="Y",'Jul08'!J127,0)</f>
        <v>0</v>
      </c>
      <c r="K127" s="121">
        <f>IF(T$109="Y",'Jul08'!K127,I127*J127)</f>
        <v>0</v>
      </c>
      <c r="L127" s="121">
        <f>IF(T$109="Y",'Jul08'!L127,0)</f>
        <v>0</v>
      </c>
      <c r="M127" s="233" t="str">
        <f>IF(E127=" "," ",IF(T$109="Y",'Jul08'!M127,IF((H127+K127+L127)&gt;0,H127+K127+L127," ")))</f>
        <v xml:space="preserve"> </v>
      </c>
      <c r="N127" s="237" t="str">
        <f>IF(M127=" "," ",IF(M127=0," ",IF(Employee!O$440="M1",AN127,AI127-'Jul08'!W127)))</f>
        <v xml:space="preserve"> </v>
      </c>
      <c r="O127" s="132" t="str">
        <f>IF(M127=" "," ",IF(M127=0," ",IF(Employee!P$433&gt;E$109,0,IF(C127="A",MNI!E99,IF(C127="B",MNI!F99,IF(C127="C",MNI!G99,IF(C127="J",MNI!H99,"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",MNI!I99))</f>
        <v xml:space="preserve"> </v>
      </c>
      <c r="U127" s="49"/>
      <c r="V127" s="60">
        <f>IF(Employee!H$451=E$109,Employee!D$450+SUM(M127)+'Jul08'!V127,SUM(M127)+'Jul08'!V127)</f>
        <v>0</v>
      </c>
      <c r="W127" s="60">
        <f>IF(Employee!H$451=E$109,Employee!D$451+SUM(N127)+'Jul08'!W127,SUM(N127)+'Jul08'!W127)</f>
        <v>0</v>
      </c>
      <c r="X127" s="60">
        <f>IF(O127=" ",'Jul08'!X127,O127+'Jul08'!X127)</f>
        <v>0</v>
      </c>
      <c r="Y127" s="60">
        <f>IF(P127=" ",'Jul08'!Y127,P127+'Jul08'!Y127)</f>
        <v>0</v>
      </c>
      <c r="Z127" s="60">
        <f>IF(Q127=" ",'Jul08'!Z127,Q127+'Jul08'!Z127)</f>
        <v>0</v>
      </c>
      <c r="AA127" s="60">
        <f>IF(R127=" ",'Jul08'!AA127,R127+'Jul08'!AA127)</f>
        <v>0</v>
      </c>
      <c r="AB127" s="61"/>
      <c r="AC127" s="60">
        <f>IF(T127=" ",'Jul08'!AC127,T127+'Jul08'!AC127)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IF(T$109="Y",'Jul08'!H128,0)</f>
        <v>0</v>
      </c>
      <c r="I128" s="121">
        <f>IF(T$109="Y",'Jul08'!I128,0)</f>
        <v>0</v>
      </c>
      <c r="J128" s="121">
        <f>IF(T$109="Y",'Jul08'!J128,0)</f>
        <v>0</v>
      </c>
      <c r="K128" s="121">
        <f>IF(T$109="Y",'Jul08'!K128,I128*J128)</f>
        <v>0</v>
      </c>
      <c r="L128" s="121">
        <f>IF(T$109="Y",'Jul08'!L128,0)</f>
        <v>0</v>
      </c>
      <c r="M128" s="233" t="str">
        <f>IF(E128=" "," ",IF(T$109="Y",'Jul08'!M128,IF((H128+K128+L128)&gt;0,H128+K128+L128," ")))</f>
        <v xml:space="preserve"> </v>
      </c>
      <c r="N128" s="237" t="str">
        <f>IF(M128=" "," ",IF(M128=0," ",IF(Employee!O$466="M1",AN128,AI128-'Jul08'!W128)))</f>
        <v xml:space="preserve"> </v>
      </c>
      <c r="O128" s="132" t="str">
        <f>IF(M128=" "," ",IF(M128=0," ",IF(Employee!P$459&gt;E$109,0,IF(C128="A",MNI!E100,IF(C128="B",MNI!F100,IF(C128="C",MNI!G100,IF(C128="J",MNI!H100,"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",MNI!I100))</f>
        <v xml:space="preserve"> </v>
      </c>
      <c r="U128" s="49"/>
      <c r="V128" s="60">
        <f>IF(Employee!H$477=E$109,Employee!D$476+SUM(M128)+'Jul08'!V128,SUM(M128)+'Jul08'!V128)</f>
        <v>0</v>
      </c>
      <c r="W128" s="60">
        <f>IF(Employee!H$477=E$109,Employee!D$477+SUM(N128)+'Jul08'!W128,SUM(N128)+'Jul08'!W128)</f>
        <v>0</v>
      </c>
      <c r="X128" s="60">
        <f>IF(O128=" ",'Jul08'!X128,O128+'Jul08'!X128)</f>
        <v>0</v>
      </c>
      <c r="Y128" s="60">
        <f>IF(P128=" ",'Jul08'!Y128,P128+'Jul08'!Y128)</f>
        <v>0</v>
      </c>
      <c r="Z128" s="60">
        <f>IF(Q128=" ",'Jul08'!Z128,Q128+'Jul08'!Z128)</f>
        <v>0</v>
      </c>
      <c r="AA128" s="60">
        <f>IF(R128=" ",'Jul08'!AA128,R128+'Jul08'!AA128)</f>
        <v>0</v>
      </c>
      <c r="AB128" s="61"/>
      <c r="AC128" s="60">
        <f>IF(T128=" ",'Jul08'!AC128,T128+'Jul08'!AC128)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IF(T$109="Y",'Jul08'!H129,0)</f>
        <v>0</v>
      </c>
      <c r="I129" s="121">
        <f>IF(T$109="Y",'Jul08'!I129,0)</f>
        <v>0</v>
      </c>
      <c r="J129" s="121">
        <f>IF(T$109="Y",'Jul08'!J129,0)</f>
        <v>0</v>
      </c>
      <c r="K129" s="121">
        <f>IF(T$109="Y",'Jul08'!K129,I129*J129)</f>
        <v>0</v>
      </c>
      <c r="L129" s="121">
        <f>IF(T$109="Y",'Jul08'!L129,0)</f>
        <v>0</v>
      </c>
      <c r="M129" s="233" t="str">
        <f>IF(E129=" "," ",IF(T$109="Y",'Jul08'!M129,IF((H129+K129+L129)&gt;0,H129+K129+L129," ")))</f>
        <v xml:space="preserve"> </v>
      </c>
      <c r="N129" s="237" t="str">
        <f>IF(M129=" "," ",IF(M129=0," ",IF(Employee!O$492="M1",AN129,AI129-'Jul08'!W129)))</f>
        <v xml:space="preserve"> </v>
      </c>
      <c r="O129" s="132" t="str">
        <f>IF(M129=" "," ",IF(M129=0," ",IF(Employee!P$485&gt;E$109,0,IF(C129="A",MNI!E101,IF(C129="B",MNI!F101,IF(C129="C",MNI!G101,IF(C129="J",MNI!H101,"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",MNI!I101))</f>
        <v xml:space="preserve"> </v>
      </c>
      <c r="U129" s="49"/>
      <c r="V129" s="60">
        <f>IF(Employee!H$503=E$109,Employee!D$502+SUM(M129)+'Jul08'!V129,SUM(M129)+'Jul08'!V129)</f>
        <v>0</v>
      </c>
      <c r="W129" s="60">
        <f>IF(Employee!H$503=E$109,Employee!D$503+SUM(N129)+'Jul08'!W129,SUM(N129)+'Jul08'!W129)</f>
        <v>0</v>
      </c>
      <c r="X129" s="60">
        <f>IF(O129=" ",'Jul08'!X129,O129+'Jul08'!X129)</f>
        <v>0</v>
      </c>
      <c r="Y129" s="60">
        <f>IF(P129=" ",'Jul08'!Y129,P129+'Jul08'!Y129)</f>
        <v>0</v>
      </c>
      <c r="Z129" s="60">
        <f>IF(Q129=" ",'Jul08'!Z129,Q129+'Jul08'!Z129)</f>
        <v>0</v>
      </c>
      <c r="AA129" s="60">
        <f>IF(R129=" ",'Jul08'!AA129,R129+'Jul08'!AA129)</f>
        <v>0</v>
      </c>
      <c r="AB129" s="61"/>
      <c r="AC129" s="60">
        <f>IF(T129=" ",'Jul08'!AC129,T129+'Jul08'!AC129)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IF(T$109="Y",'Jul08'!H130,0)</f>
        <v>0</v>
      </c>
      <c r="I130" s="147">
        <f>IF(T$109="Y",'Jul08'!I130,0)</f>
        <v>0</v>
      </c>
      <c r="J130" s="147">
        <f>IF(T$109="Y",'Jul08'!J130,0)</f>
        <v>0</v>
      </c>
      <c r="K130" s="147">
        <f>IF(T$109="Y",'Jul08'!K130,I130*J130)</f>
        <v>0</v>
      </c>
      <c r="L130" s="147">
        <f>IF(T$109="Y",'Jul08'!L130,0)</f>
        <v>0</v>
      </c>
      <c r="M130" s="234" t="str">
        <f>IF(E130=" "," ",IF(T$109="Y",'Jul08'!M130,IF((H130+K130+L130)&gt;0,H130+K130+L130," ")))</f>
        <v xml:space="preserve"> </v>
      </c>
      <c r="N130" s="134" t="str">
        <f>IF(M130=" "," ",IF(M130=0," ",IF(Employee!O$518="M1",AN130,AI130-'Jul08'!W130)))</f>
        <v xml:space="preserve"> </v>
      </c>
      <c r="O130" s="132" t="str">
        <f>IF(M130=" "," ",IF(M130=0," ",IF(Employee!P$511&gt;E$109,0,IF(C130="A",MNI!E102,IF(C130="B",MNI!F102,IF(C130="C",MNI!G102,IF(C130="J",MNI!H102,"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",MNI!I102))</f>
        <v xml:space="preserve"> </v>
      </c>
      <c r="U130" s="49"/>
      <c r="V130" s="60">
        <f>IF(Employee!H$529=E$109,Employee!D$528+SUM(M130)+'Jul08'!V130,SUM(M130)+'Jul08'!V130)</f>
        <v>0</v>
      </c>
      <c r="W130" s="60">
        <f>IF(Employee!H$529=E$109,Employee!D$529+SUM(N130)+'Jul08'!W130,SUM(N130)+'Jul08'!W130)</f>
        <v>0</v>
      </c>
      <c r="X130" s="60">
        <f>IF(O130=" ",'Jul08'!X130,O130+'Jul08'!X130)</f>
        <v>0</v>
      </c>
      <c r="Y130" s="60">
        <f>IF(P130=" ",'Jul08'!Y130,P130+'Jul08'!Y130)</f>
        <v>0</v>
      </c>
      <c r="Z130" s="60">
        <f>IF(Q130=" ",'Jul08'!Z130,Q130+'Jul08'!Z130)</f>
        <v>0</v>
      </c>
      <c r="AA130" s="60">
        <f>IF(R130=" ",'Jul08'!AA130,R130+'Jul08'!AA130)</f>
        <v>0</v>
      </c>
      <c r="AB130" s="61"/>
      <c r="AC130" s="60">
        <f>IF(T130=" ",'Jul08'!AC130,T130+'Jul08'!AC130)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AQ135+'Jul08'!AQ140</f>
        <v>0</v>
      </c>
      <c r="AR140" s="214">
        <f>AR135+'Jul08'!AR140</f>
        <v>0</v>
      </c>
      <c r="AS140" s="214">
        <f>AS135+'Jul08'!AS140</f>
        <v>0</v>
      </c>
      <c r="AT140" s="214">
        <f>AT135+'Jul08'!AT140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AR137+'Jul08'!AR142</f>
        <v>0</v>
      </c>
      <c r="AS142" s="214">
        <f>AS137+'Jul08'!AS142</f>
        <v>0</v>
      </c>
      <c r="AT142" s="214">
        <f>AT137+'Jul08'!AT142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M134:R134"/>
    <mergeCell ref="P3:P6"/>
    <mergeCell ref="Q3:Q6"/>
    <mergeCell ref="R108:T108"/>
    <mergeCell ref="N3:N6"/>
    <mergeCell ref="O3:O6"/>
    <mergeCell ref="M3:M6"/>
    <mergeCell ref="B1:F2"/>
    <mergeCell ref="F3:F6"/>
    <mergeCell ref="A1:A6"/>
    <mergeCell ref="B3:B6"/>
    <mergeCell ref="C3:C6"/>
    <mergeCell ref="D3:D6"/>
    <mergeCell ref="E3:E6"/>
    <mergeCell ref="Y3:Y6"/>
    <mergeCell ref="G1:H1"/>
    <mergeCell ref="J3:J6"/>
    <mergeCell ref="K3:K6"/>
    <mergeCell ref="L3:L6"/>
    <mergeCell ref="I1:L1"/>
    <mergeCell ref="B34:D34"/>
    <mergeCell ref="H34:J34"/>
    <mergeCell ref="K34:M34"/>
    <mergeCell ref="O34:R34"/>
    <mergeCell ref="V3:V6"/>
    <mergeCell ref="W3:W6"/>
    <mergeCell ref="F56:G56"/>
    <mergeCell ref="B57:T57"/>
    <mergeCell ref="B58:E58"/>
    <mergeCell ref="B59:D59"/>
    <mergeCell ref="H59:J59"/>
    <mergeCell ref="K59:M59"/>
    <mergeCell ref="O59:R59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31:G131"/>
    <mergeCell ref="B132:T132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T3:AT6"/>
    <mergeCell ref="AN3:AN6"/>
    <mergeCell ref="B7:T7"/>
    <mergeCell ref="B8:E8"/>
    <mergeCell ref="AK3:AK6"/>
    <mergeCell ref="AC3:AC6"/>
    <mergeCell ref="AE3:AE6"/>
    <mergeCell ref="AF3:AF6"/>
    <mergeCell ref="AG3:AG6"/>
    <mergeCell ref="R3:R6"/>
    <mergeCell ref="O9:R9"/>
    <mergeCell ref="T3:T6"/>
    <mergeCell ref="AL3:AL6"/>
    <mergeCell ref="AM3:AM6"/>
    <mergeCell ref="AH3:AH6"/>
    <mergeCell ref="AI3:AI6"/>
    <mergeCell ref="AJ3:AJ6"/>
    <mergeCell ref="Z3:Z6"/>
    <mergeCell ref="AA3:AA6"/>
    <mergeCell ref="X3:X6"/>
    <mergeCell ref="AL142:AN142"/>
    <mergeCell ref="AL133:AN133"/>
    <mergeCell ref="AL135:AN135"/>
    <mergeCell ref="AL137:AN137"/>
    <mergeCell ref="AL140:AN140"/>
    <mergeCell ref="AS3:AS6"/>
    <mergeCell ref="V1:AC2"/>
    <mergeCell ref="AE1:AN2"/>
    <mergeCell ref="AQ1:AT2"/>
    <mergeCell ref="G2:H2"/>
    <mergeCell ref="I2:L2"/>
    <mergeCell ref="U1:U6"/>
    <mergeCell ref="H3:H6"/>
    <mergeCell ref="I3:I6"/>
    <mergeCell ref="AQ3:AQ6"/>
    <mergeCell ref="AR3:AR6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8" max="16383" man="1"/>
    <brk id="80" max="16383" man="1"/>
    <brk id="11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180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SUM(AQ160:AT160)+SUM(AR162:AT162)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M31+M56+M81+M106+M131+M156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T31+T56+T81+T106+T131+T156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4.2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M180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T180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22</v>
      </c>
      <c r="F9" s="62"/>
      <c r="G9" s="62"/>
      <c r="H9" s="399" t="s">
        <v>39</v>
      </c>
      <c r="I9" s="400"/>
      <c r="J9" s="398"/>
      <c r="K9" s="401" t="s">
        <v>306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IF(T$9="Y",'Aug08'!H86,0)</f>
        <v>0</v>
      </c>
      <c r="I11" s="117">
        <f>IF(T$9="Y",'Aug08'!I86,0)</f>
        <v>0</v>
      </c>
      <c r="J11" s="117">
        <f>IF(T$9="Y",'Aug08'!J86,0)</f>
        <v>0</v>
      </c>
      <c r="K11" s="117">
        <f>IF(T$9="Y",'Aug08'!K86,I11*J11)</f>
        <v>0</v>
      </c>
      <c r="L11" s="117">
        <f>IF(T$9="Y",'Aug08'!L86,0)</f>
        <v>0</v>
      </c>
      <c r="M11" s="232" t="str">
        <f>IF(E11=" "," ",IF(T$9="Y",'Aug08'!M86,IF((H11+K11+L11)&gt;0,H11+K11+L11," ")))</f>
        <v xml:space="preserve"> </v>
      </c>
      <c r="N11" s="235" t="str">
        <f>IF(M11=" "," ",IF(M11=0," ",IF(Employee!O$24="W1",AN11,AI11-'Aug08'!W86)))</f>
        <v xml:space="preserve"> </v>
      </c>
      <c r="O11" s="130" t="str">
        <f>IF(M11=" "," ",IF(M11=0," ",IF(Employee!P$17&gt;E$9,0,IF(C11="A",WNI!E423,IF(C11="B",WNI!F423,IF(C11="C",WNI!G423,IF(C11="J",WNI!H423,"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",WNI!I423))</f>
        <v xml:space="preserve"> </v>
      </c>
      <c r="U11" s="49"/>
      <c r="V11" s="60">
        <f>IF(Employee!H$34=E$9,Employee!D$34+SUM(M11)+'Aug08'!V86,SUM(M11)+'Aug08'!V86)</f>
        <v>0</v>
      </c>
      <c r="W11" s="60">
        <f>IF(Employee!H$34=E$9,Employee!D$35+SUM(N11)+'Aug08'!W86,SUM(N11)+'Aug08'!W86)</f>
        <v>0</v>
      </c>
      <c r="X11" s="60">
        <f>IF(O11=" ",'Aug08'!X86,O11+'Aug08'!X86)</f>
        <v>0</v>
      </c>
      <c r="Y11" s="60">
        <f>IF(P11=" ",'Aug08'!Y86,P11+'Aug08'!Y86)</f>
        <v>0</v>
      </c>
      <c r="Z11" s="60">
        <f>IF(Q11=" ",'Aug08'!Z86,Q11+'Aug08'!Z86)</f>
        <v>0</v>
      </c>
      <c r="AA11" s="60">
        <f>IF(R11=" ",'Aug08'!AA86,R11+'Aug08'!AA86)</f>
        <v>0</v>
      </c>
      <c r="AB11" s="61"/>
      <c r="AC11" s="60">
        <f>IF(T11=" ",'Aug08'!AC86,T11+'Aug08'!AC86)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IF(T$9="Y",'Aug08'!H87,0)</f>
        <v>0</v>
      </c>
      <c r="I12" s="121">
        <f>IF(T$9="Y",'Aug08'!I87,0)</f>
        <v>0</v>
      </c>
      <c r="J12" s="121">
        <f>IF(T$9="Y",'Aug08'!J87,0)</f>
        <v>0</v>
      </c>
      <c r="K12" s="121">
        <f>IF(T$9="Y",'Aug08'!K87,I12*J12)</f>
        <v>0</v>
      </c>
      <c r="L12" s="121">
        <f>IF(T$9="Y",'Aug08'!L87,0)</f>
        <v>0</v>
      </c>
      <c r="M12" s="233" t="str">
        <f>IF(E12=" "," ",IF(T$9="Y",'Aug08'!M87,IF((H12+K12+L12)&gt;0,H12+K12+L12," ")))</f>
        <v xml:space="preserve"> </v>
      </c>
      <c r="N12" s="237" t="str">
        <f>IF(M12=" "," ",IF(M12=0," ",IF(Employee!O$50="W1",AN12,AI12-'Aug08'!W87)))</f>
        <v xml:space="preserve"> </v>
      </c>
      <c r="O12" s="132" t="str">
        <f>IF(M12=" "," ",IF(M12=0," ",IF(Employee!P$43&gt;E$9,0,IF(C12="A",WNI!E424,IF(C12="B",WNI!F424,IF(C12="C",WNI!G424,IF(C12="J",WNI!H424,"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",WNI!I424))</f>
        <v xml:space="preserve"> </v>
      </c>
      <c r="U12" s="49"/>
      <c r="V12" s="60">
        <f>IF(Employee!H$60=E$9,Employee!D$60+SUM(M12)+'Aug08'!V87,SUM(M12)+'Aug08'!V87)</f>
        <v>0</v>
      </c>
      <c r="W12" s="60">
        <f>IF(Employee!H$60=E$9,Employee!D$61+SUM(N12)+'Aug08'!W87,SUM(N12)+'Aug08'!W87)</f>
        <v>0</v>
      </c>
      <c r="X12" s="60">
        <f>IF(O12=" ",'Aug08'!X87,O12+'Aug08'!X87)</f>
        <v>0</v>
      </c>
      <c r="Y12" s="60">
        <f>IF(P12=" ",'Aug08'!Y87,P12+'Aug08'!Y87)</f>
        <v>0</v>
      </c>
      <c r="Z12" s="60">
        <f>IF(Q12=" ",'Aug08'!Z87,Q12+'Aug08'!Z87)</f>
        <v>0</v>
      </c>
      <c r="AA12" s="60">
        <f>IF(R12=" ",'Aug08'!AA87,R12+'Aug08'!AA87)</f>
        <v>0</v>
      </c>
      <c r="AB12" s="61"/>
      <c r="AC12" s="60">
        <f>IF(T12=" ",'Aug08'!AC87,T12+'Aug08'!AC87)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IF(T$9="Y",'Aug08'!H88,0)</f>
        <v>0</v>
      </c>
      <c r="I13" s="121">
        <f>IF(T$9="Y",'Aug08'!I88,0)</f>
        <v>0</v>
      </c>
      <c r="J13" s="121">
        <f>IF(T$9="Y",'Aug08'!J88,0)</f>
        <v>0</v>
      </c>
      <c r="K13" s="121">
        <f>IF(T$9="Y",'Aug08'!K88,I13*J13)</f>
        <v>0</v>
      </c>
      <c r="L13" s="121">
        <f>IF(T$9="Y",'Aug08'!L88,0)</f>
        <v>0</v>
      </c>
      <c r="M13" s="233" t="str">
        <f>IF(E13=" "," ",IF(T$9="Y",'Aug08'!M88,IF((H13+K13+L13)&gt;0,H13+K13+L13," ")))</f>
        <v xml:space="preserve"> </v>
      </c>
      <c r="N13" s="237" t="str">
        <f>IF(M13=" "," ",IF(M13=0," ",IF(Employee!O$76="W1",AN13,AI13-'Aug08'!W88)))</f>
        <v xml:space="preserve"> </v>
      </c>
      <c r="O13" s="132" t="str">
        <f>IF(M13=" "," ",IF(M13=0," ",IF(Employee!P$69&gt;E$9,0,IF(C13="A",WNI!E425,IF(C13="B",WNI!F425,IF(C13="C",WNI!G425,IF(C13="J",WNI!H425,"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",WNI!I425))</f>
        <v xml:space="preserve"> </v>
      </c>
      <c r="U13" s="49"/>
      <c r="V13" s="60">
        <f>IF(Employee!H$86=E$9,Employee!D$86+SUM(M13)+'Aug08'!V88,SUM(M13)+'Aug08'!V88)</f>
        <v>0</v>
      </c>
      <c r="W13" s="60">
        <f>IF(Employee!H$86=E$9,Employee!D$87+SUM(N13)+'Aug08'!W88,SUM(N13)+'Aug08'!W88)</f>
        <v>0</v>
      </c>
      <c r="X13" s="60">
        <f>IF(O13=" ",'Aug08'!X88,O13+'Aug08'!X88)</f>
        <v>0</v>
      </c>
      <c r="Y13" s="60">
        <f>IF(P13=" ",'Aug08'!Y88,P13+'Aug08'!Y88)</f>
        <v>0</v>
      </c>
      <c r="Z13" s="60">
        <f>IF(Q13=" ",'Aug08'!Z88,Q13+'Aug08'!Z88)</f>
        <v>0</v>
      </c>
      <c r="AA13" s="60">
        <f>IF(R13=" ",'Aug08'!AA88,R13+'Aug08'!AA88)</f>
        <v>0</v>
      </c>
      <c r="AB13" s="61"/>
      <c r="AC13" s="60">
        <f>IF(T13=" ",'Aug08'!AC88,T13+'Aug08'!AC88)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IF(T$9="Y",'Aug08'!H89,0)</f>
        <v>0</v>
      </c>
      <c r="I14" s="121">
        <f>IF(T$9="Y",'Aug08'!I89,0)</f>
        <v>0</v>
      </c>
      <c r="J14" s="121">
        <f>IF(T$9="Y",'Aug08'!J89,0)</f>
        <v>0</v>
      </c>
      <c r="K14" s="121">
        <f>IF(T$9="Y",'Aug08'!K89,I14*J14)</f>
        <v>0</v>
      </c>
      <c r="L14" s="121">
        <f>IF(T$9="Y",'Aug08'!L89,0)</f>
        <v>0</v>
      </c>
      <c r="M14" s="233" t="str">
        <f>IF(E14=" "," ",IF(T$9="Y",'Aug08'!M89,IF((H14+K14+L14)&gt;0,H14+K14+L14," ")))</f>
        <v xml:space="preserve"> </v>
      </c>
      <c r="N14" s="237" t="str">
        <f>IF(M14=" "," ",IF(M14=0," ",IF(Employee!O$102="W1",AN14,AI14-'Aug08'!W89)))</f>
        <v xml:space="preserve"> </v>
      </c>
      <c r="O14" s="132" t="str">
        <f>IF(M14=" "," ",IF(M14=0," ",IF(Employee!P$95&gt;E$9,0,IF(C14="A",WNI!E426,IF(C14="B",WNI!F426,IF(C14="C",WNI!G426,IF(C14="J",WNI!H426,"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",WNI!I426))</f>
        <v xml:space="preserve"> </v>
      </c>
      <c r="U14" s="49"/>
      <c r="V14" s="60">
        <f>IF(Employee!H$112=E$9,Employee!D$112+SUM(M14)+'Aug08'!V89,SUM(M14)+'Aug08'!V89)</f>
        <v>0</v>
      </c>
      <c r="W14" s="60">
        <f>IF(Employee!H$112=E$9,Employee!D$113+SUM(N14)+'Aug08'!W89,SUM(N14)+'Aug08'!W89)</f>
        <v>0</v>
      </c>
      <c r="X14" s="60">
        <f>IF(O14=" ",'Aug08'!X89,O14+'Aug08'!X89)</f>
        <v>0</v>
      </c>
      <c r="Y14" s="60">
        <f>IF(P14=" ",'Aug08'!Y89,P14+'Aug08'!Y89)</f>
        <v>0</v>
      </c>
      <c r="Z14" s="60">
        <f>IF(Q14=" ",'Aug08'!Z89,Q14+'Aug08'!Z89)</f>
        <v>0</v>
      </c>
      <c r="AA14" s="60">
        <f>IF(R14=" ",'Aug08'!AA89,R14+'Aug08'!AA89)</f>
        <v>0</v>
      </c>
      <c r="AB14" s="61"/>
      <c r="AC14" s="60">
        <f>IF(T14=" ",'Aug08'!AC89,T14+'Aug08'!AC89)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IF(T$9="Y",'Aug08'!H90,0)</f>
        <v>0</v>
      </c>
      <c r="I15" s="121">
        <f>IF(T$9="Y",'Aug08'!I90,0)</f>
        <v>0</v>
      </c>
      <c r="J15" s="121">
        <f>IF(T$9="Y",'Aug08'!J90,0)</f>
        <v>0</v>
      </c>
      <c r="K15" s="121">
        <f>IF(T$9="Y",'Aug08'!K90,I15*J15)</f>
        <v>0</v>
      </c>
      <c r="L15" s="121">
        <f>IF(T$9="Y",'Aug08'!L90,0)</f>
        <v>0</v>
      </c>
      <c r="M15" s="233" t="str">
        <f>IF(E15=" "," ",IF(T$9="Y",'Aug08'!M90,IF((H15+K15+L15)&gt;0,H15+K15+L15," ")))</f>
        <v xml:space="preserve"> </v>
      </c>
      <c r="N15" s="237" t="str">
        <f>IF(M15=" "," ",IF(M15=0," ",IF(Employee!O$128="W1",AN15,AI15-'Aug08'!W90)))</f>
        <v xml:space="preserve"> </v>
      </c>
      <c r="O15" s="132" t="str">
        <f>IF(M15=" "," ",IF(M15=0," ",IF(Employee!P$121&gt;E$9,0,IF(C15="A",WNI!E427,IF(C15="B",WNI!F427,IF(C15="C",WNI!G427,IF(C15="J",WNI!H427,"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",WNI!I427))</f>
        <v xml:space="preserve"> </v>
      </c>
      <c r="U15" s="49"/>
      <c r="V15" s="60">
        <f>IF(Employee!H$138=E$9,Employee!D$138+SUM(M15)+'Aug08'!V90,SUM(M15)+'Aug08'!V90)</f>
        <v>0</v>
      </c>
      <c r="W15" s="60">
        <f>IF(Employee!H$138=E$9,Employee!D$139+SUM(N15)+'Aug08'!W90,SUM(N15)+'Aug08'!W90)</f>
        <v>0</v>
      </c>
      <c r="X15" s="60">
        <f>IF(O15=" ",'Aug08'!X90,O15+'Aug08'!X90)</f>
        <v>0</v>
      </c>
      <c r="Y15" s="60">
        <f>IF(P15=" ",'Aug08'!Y90,P15+'Aug08'!Y90)</f>
        <v>0</v>
      </c>
      <c r="Z15" s="60">
        <f>IF(Q15=" ",'Aug08'!Z90,Q15+'Aug08'!Z90)</f>
        <v>0</v>
      </c>
      <c r="AA15" s="60">
        <f>IF(R15=" ",'Aug08'!AA90,R15+'Aug08'!AA90)</f>
        <v>0</v>
      </c>
      <c r="AB15" s="61"/>
      <c r="AC15" s="60">
        <f>IF(T15=" ",'Aug08'!AC90,T15+'Aug08'!AC90)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IF(T$9="Y",'Aug08'!H91,0)</f>
        <v>0</v>
      </c>
      <c r="I16" s="121">
        <f>IF(T$9="Y",'Aug08'!I91,0)</f>
        <v>0</v>
      </c>
      <c r="J16" s="121">
        <f>IF(T$9="Y",'Aug08'!J91,0)</f>
        <v>0</v>
      </c>
      <c r="K16" s="121">
        <f>IF(T$9="Y",'Aug08'!K91,I16*J16)</f>
        <v>0</v>
      </c>
      <c r="L16" s="121">
        <f>IF(T$9="Y",'Aug08'!L91,0)</f>
        <v>0</v>
      </c>
      <c r="M16" s="233" t="str">
        <f>IF(E16=" "," ",IF(T$9="Y",'Aug08'!M91,IF((H16+K16+L16)&gt;0,H16+K16+L16," ")))</f>
        <v xml:space="preserve"> </v>
      </c>
      <c r="N16" s="237" t="str">
        <f>IF(M16=" "," ",IF(M16=0," ",IF(Employee!O$154="W1",AN16,AI16-'Aug08'!W91)))</f>
        <v xml:space="preserve"> </v>
      </c>
      <c r="O16" s="132" t="str">
        <f>IF(M16=" "," ",IF(M16=0," ",IF(Employee!P$147&gt;E$9,0,IF(C16="A",WNI!E428,IF(C16="B",WNI!F428,IF(C16="C",WNI!G428,IF(C16="J",WNI!H428,"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",WNI!I428))</f>
        <v xml:space="preserve"> </v>
      </c>
      <c r="U16" s="49"/>
      <c r="V16" s="60">
        <f>IF(Employee!H$164=E$9,Employee!D$164+SUM(M16)+'Aug08'!V91,SUM(M16)+'Aug08'!V91)</f>
        <v>0</v>
      </c>
      <c r="W16" s="60">
        <f>IF(Employee!H$164=E$9,Employee!D$165+SUM(N16)+'Aug08'!W91,SUM(N16)+'Aug08'!W91)</f>
        <v>0</v>
      </c>
      <c r="X16" s="60">
        <f>IF(O16=" ",'Aug08'!X91,O16+'Aug08'!X91)</f>
        <v>0</v>
      </c>
      <c r="Y16" s="60">
        <f>IF(P16=" ",'Aug08'!Y91,P16+'Aug08'!Y91)</f>
        <v>0</v>
      </c>
      <c r="Z16" s="60">
        <f>IF(Q16=" ",'Aug08'!Z91,Q16+'Aug08'!Z91)</f>
        <v>0</v>
      </c>
      <c r="AA16" s="60">
        <f>IF(R16=" ",'Aug08'!AA91,R16+'Aug08'!AA91)</f>
        <v>0</v>
      </c>
      <c r="AB16" s="61"/>
      <c r="AC16" s="60">
        <f>IF(T16=" ",'Aug08'!AC91,T16+'Aug08'!AC91)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IF(T$9="Y",'Aug08'!H92,0)</f>
        <v>0</v>
      </c>
      <c r="I17" s="121">
        <f>IF(T$9="Y",'Aug08'!I92,0)</f>
        <v>0</v>
      </c>
      <c r="J17" s="121">
        <f>IF(T$9="Y",'Aug08'!J92,0)</f>
        <v>0</v>
      </c>
      <c r="K17" s="121">
        <f>IF(T$9="Y",'Aug08'!K92,I17*J17)</f>
        <v>0</v>
      </c>
      <c r="L17" s="121">
        <f>IF(T$9="Y",'Aug08'!L92,0)</f>
        <v>0</v>
      </c>
      <c r="M17" s="233" t="str">
        <f>IF(E17=" "," ",IF(T$9="Y",'Aug08'!M92,IF((H17+K17+L17)&gt;0,H17+K17+L17," ")))</f>
        <v xml:space="preserve"> </v>
      </c>
      <c r="N17" s="237" t="str">
        <f>IF(M17=" "," ",IF(M17=0," ",IF(Employee!O$180="W1",AN17,AI17-'Aug08'!W92)))</f>
        <v xml:space="preserve"> </v>
      </c>
      <c r="O17" s="132" t="str">
        <f>IF(M17=" "," ",IF(M17=0," ",IF(Employee!P$173&gt;E$9,0,IF(C17="A",WNI!E429,IF(C17="B",WNI!F429,IF(C17="C",WNI!G429,IF(C17="J",WNI!H429,"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",WNI!I429))</f>
        <v xml:space="preserve"> </v>
      </c>
      <c r="U17" s="49"/>
      <c r="V17" s="60">
        <f>IF(Employee!H$190=E$9,Employee!D$190+SUM(M17)+'Aug08'!V92,SUM(M17)+'Aug08'!V92)</f>
        <v>0</v>
      </c>
      <c r="W17" s="60">
        <f>IF(Employee!H$190=E$9,Employee!D$191+SUM(N17)+'Aug08'!W92,SUM(N17)+'Aug08'!W92)</f>
        <v>0</v>
      </c>
      <c r="X17" s="60">
        <f>IF(O17=" ",'Aug08'!X92,O17+'Aug08'!X92)</f>
        <v>0</v>
      </c>
      <c r="Y17" s="60">
        <f>IF(P17=" ",'Aug08'!Y92,P17+'Aug08'!Y92)</f>
        <v>0</v>
      </c>
      <c r="Z17" s="60">
        <f>IF(Q17=" ",'Aug08'!Z92,Q17+'Aug08'!Z92)</f>
        <v>0</v>
      </c>
      <c r="AA17" s="60">
        <f>IF(R17=" ",'Aug08'!AA92,R17+'Aug08'!AA92)</f>
        <v>0</v>
      </c>
      <c r="AB17" s="61"/>
      <c r="AC17" s="60">
        <f>IF(T17=" ",'Aug08'!AC92,T17+'Aug08'!AC92)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IF(T$9="Y",'Aug08'!H93,0)</f>
        <v>0</v>
      </c>
      <c r="I18" s="121">
        <f>IF(T$9="Y",'Aug08'!I93,0)</f>
        <v>0</v>
      </c>
      <c r="J18" s="121">
        <f>IF(T$9="Y",'Aug08'!J93,0)</f>
        <v>0</v>
      </c>
      <c r="K18" s="121">
        <f>IF(T$9="Y",'Aug08'!K93,I18*J18)</f>
        <v>0</v>
      </c>
      <c r="L18" s="121">
        <f>IF(T$9="Y",'Aug08'!L93,0)</f>
        <v>0</v>
      </c>
      <c r="M18" s="233" t="str">
        <f>IF(E18=" "," ",IF(T$9="Y",'Aug08'!M93,IF((H18+K18+L18)&gt;0,H18+K18+L18," ")))</f>
        <v xml:space="preserve"> </v>
      </c>
      <c r="N18" s="237" t="str">
        <f>IF(M18=" "," ",IF(M18=0," ",IF(Employee!O$206="W1",AN18,AI18-'Aug08'!W93)))</f>
        <v xml:space="preserve"> </v>
      </c>
      <c r="O18" s="132" t="str">
        <f>IF(M18=" "," ",IF(M18=0," ",IF(Employee!P$199&gt;E$9,0,IF(C18="A",WNI!E430,IF(C18="B",WNI!F430,IF(C18="C",WNI!G430,IF(C18="J",WNI!H430,"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",WNI!I430))</f>
        <v xml:space="preserve"> </v>
      </c>
      <c r="U18" s="49"/>
      <c r="V18" s="60">
        <f>IF(Employee!H$216=E$9,Employee!D$216+SUM(M18)+'Aug08'!V93,SUM(M18)+'Aug08'!V93)</f>
        <v>0</v>
      </c>
      <c r="W18" s="60">
        <f>IF(Employee!H$216=E$9,Employee!D$217+SUM(N18)+'Aug08'!W93,SUM(N18)+'Aug08'!W93)</f>
        <v>0</v>
      </c>
      <c r="X18" s="60">
        <f>IF(O18=" ",'Aug08'!X93,O18+'Aug08'!X93)</f>
        <v>0</v>
      </c>
      <c r="Y18" s="60">
        <f>IF(P18=" ",'Aug08'!Y93,P18+'Aug08'!Y93)</f>
        <v>0</v>
      </c>
      <c r="Z18" s="60">
        <f>IF(Q18=" ",'Aug08'!Z93,Q18+'Aug08'!Z93)</f>
        <v>0</v>
      </c>
      <c r="AA18" s="60">
        <f>IF(R18=" ",'Aug08'!AA93,R18+'Aug08'!AA93)</f>
        <v>0</v>
      </c>
      <c r="AB18" s="61"/>
      <c r="AC18" s="60">
        <f>IF(T18=" ",'Aug08'!AC93,T18+'Aug08'!AC93)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IF(T$9="Y",'Aug08'!H94,0)</f>
        <v>0</v>
      </c>
      <c r="I19" s="121">
        <f>IF(T$9="Y",'Aug08'!I94,0)</f>
        <v>0</v>
      </c>
      <c r="J19" s="121">
        <f>IF(T$9="Y",'Aug08'!J94,0)</f>
        <v>0</v>
      </c>
      <c r="K19" s="121">
        <f>IF(T$9="Y",'Aug08'!K94,I19*J19)</f>
        <v>0</v>
      </c>
      <c r="L19" s="121">
        <f>IF(T$9="Y",'Aug08'!L94,0)</f>
        <v>0</v>
      </c>
      <c r="M19" s="233" t="str">
        <f>IF(E19=" "," ",IF(T$9="Y",'Aug08'!M94,IF((H19+K19+L19)&gt;0,H19+K19+L19," ")))</f>
        <v xml:space="preserve"> </v>
      </c>
      <c r="N19" s="237" t="str">
        <f>IF(M19=" "," ",IF(M19=0," ",IF(Employee!O$232="W1",AN19,AI19-'Aug08'!W94)))</f>
        <v xml:space="preserve"> </v>
      </c>
      <c r="O19" s="132" t="str">
        <f>IF(M19=" "," ",IF(M19=0," ",IF(Employee!P$225&gt;E$9,0,IF(C19="A",WNI!E431,IF(C19="B",WNI!F431,IF(C19="C",WNI!G431,IF(C19="J",WNI!H431,"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",WNI!I431))</f>
        <v xml:space="preserve"> </v>
      </c>
      <c r="U19" s="49"/>
      <c r="V19" s="60">
        <f>IF(Employee!H$242=E$9,Employee!D$242+SUM(M19)+'Aug08'!V94,SUM(M19)+'Aug08'!V94)</f>
        <v>0</v>
      </c>
      <c r="W19" s="60">
        <f>IF(Employee!H$242=E$9,Employee!D$243+SUM(N19)+'Aug08'!W94,SUM(N19)+'Aug08'!W94)</f>
        <v>0</v>
      </c>
      <c r="X19" s="60">
        <f>IF(O19=" ",'Aug08'!X94,O19+'Aug08'!X94)</f>
        <v>0</v>
      </c>
      <c r="Y19" s="60">
        <f>IF(P19=" ",'Aug08'!Y94,P19+'Aug08'!Y94)</f>
        <v>0</v>
      </c>
      <c r="Z19" s="60">
        <f>IF(Q19=" ",'Aug08'!Z94,Q19+'Aug08'!Z94)</f>
        <v>0</v>
      </c>
      <c r="AA19" s="60">
        <f>IF(R19=" ",'Aug08'!AA94,R19+'Aug08'!AA94)</f>
        <v>0</v>
      </c>
      <c r="AB19" s="61"/>
      <c r="AC19" s="60">
        <f>IF(T19=" ",'Aug08'!AC94,T19+'Aug08'!AC94)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IF(T$9="Y",'Aug08'!H95,0)</f>
        <v>0</v>
      </c>
      <c r="I20" s="121">
        <f>IF(T$9="Y",'Aug08'!I95,0)</f>
        <v>0</v>
      </c>
      <c r="J20" s="121">
        <f>IF(T$9="Y",'Aug08'!J95,0)</f>
        <v>0</v>
      </c>
      <c r="K20" s="121">
        <f>IF(T$9="Y",'Aug08'!K95,I20*J20)</f>
        <v>0</v>
      </c>
      <c r="L20" s="121">
        <f>IF(T$9="Y",'Aug08'!L95,0)</f>
        <v>0</v>
      </c>
      <c r="M20" s="233" t="str">
        <f>IF(E20=" "," ",IF(T$9="Y",'Aug08'!M95,IF((H20+K20+L20)&gt;0,H20+K20+L20," ")))</f>
        <v xml:space="preserve"> </v>
      </c>
      <c r="N20" s="237" t="str">
        <f>IF(M20=" "," ",IF(M20=0," ",IF(Employee!O$258="W1",AN20,AI20-'Aug08'!W95)))</f>
        <v xml:space="preserve"> </v>
      </c>
      <c r="O20" s="132" t="str">
        <f>IF(M20=" "," ",IF(M20=0," ",IF(Employee!P$251&gt;E$9,0,IF(C20="A",WNI!E432,IF(C20="B",WNI!F432,IF(C20="C",WNI!G432,IF(C20="J",WNI!H432,"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",WNI!I432))</f>
        <v xml:space="preserve"> </v>
      </c>
      <c r="U20" s="49"/>
      <c r="V20" s="60">
        <f>IF(Employee!H$268=E$9,Employee!D$268+SUM(M20)+'Aug08'!V95,SUM(M20)+'Aug08'!V95)</f>
        <v>0</v>
      </c>
      <c r="W20" s="60">
        <f>IF(Employee!H$268=E$9,Employee!D$269+SUM(N20)+'Aug08'!W95,SUM(N20)+'Aug08'!W95)</f>
        <v>0</v>
      </c>
      <c r="X20" s="60">
        <f>IF(O20=" ",'Aug08'!X95,O20+'Aug08'!X95)</f>
        <v>0</v>
      </c>
      <c r="Y20" s="60">
        <f>IF(P20=" ",'Aug08'!Y95,P20+'Aug08'!Y95)</f>
        <v>0</v>
      </c>
      <c r="Z20" s="60">
        <f>IF(Q20=" ",'Aug08'!Z95,Q20+'Aug08'!Z95)</f>
        <v>0</v>
      </c>
      <c r="AA20" s="60">
        <f>IF(R20=" ",'Aug08'!AA95,R20+'Aug08'!AA95)</f>
        <v>0</v>
      </c>
      <c r="AB20" s="61"/>
      <c r="AC20" s="60">
        <f>IF(T20=" ",'Aug08'!AC95,T20+'Aug08'!AC95)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 t="shared" ref="AQ20:AQ30" si="13">IF(G20="SSP",H20,0)</f>
        <v>0</v>
      </c>
      <c r="AR20" s="95">
        <f t="shared" ref="AR20:AR30" si="14">IF(G20="SMP",H20,0)</f>
        <v>0</v>
      </c>
      <c r="AS20" s="95">
        <f t="shared" ref="AS20:AS30" si="15">IF(G20="SPP",H20,0)</f>
        <v>0</v>
      </c>
      <c r="AT20" s="95">
        <f t="shared" ref="AT20:AT30" si="16"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IF(T$9="Y",'Aug08'!H96,0)</f>
        <v>0</v>
      </c>
      <c r="I21" s="121">
        <f>IF(T$9="Y",'Aug08'!I96,0)</f>
        <v>0</v>
      </c>
      <c r="J21" s="121">
        <f>IF(T$9="Y",'Aug08'!J96,0)</f>
        <v>0</v>
      </c>
      <c r="K21" s="121">
        <f>IF(T$9="Y",'Aug08'!K96,I21*J21)</f>
        <v>0</v>
      </c>
      <c r="L21" s="121">
        <f>IF(T$9="Y",'Aug08'!L97,0)</f>
        <v>0</v>
      </c>
      <c r="M21" s="233" t="str">
        <f>IF(E21=" "," ",IF(T$9="Y",'Aug08'!M21,IF((H21+K21+L21)&gt;0,H21+K21+L21," ")))</f>
        <v xml:space="preserve"> </v>
      </c>
      <c r="N21" s="237" t="str">
        <f>IF(M21=" "," ",IF(M21=0," ",IF(Employee!O$284="M1",AN21,AI21-'Aug08'!W96)))</f>
        <v xml:space="preserve"> </v>
      </c>
      <c r="O21" s="132" t="str">
        <f>IF(M21=" "," ",IF(M21=0," ",IF(Employee!P$277&gt;E$9,0,IF(C21="A",WNI!E433,IF(C21="B",WNI!F433,IF(C21="C",WNI!G433,IF(C21="J",WNI!H433," ")))))))</f>
        <v xml:space="preserve"> </v>
      </c>
      <c r="P21" s="123"/>
      <c r="Q21" s="238"/>
      <c r="R21" s="238" t="str">
        <f t="shared" ref="R21:R30" si="17">IF(M21=" "," ",IF(M21=0," ",M21-SUM(N21:Q21)))</f>
        <v xml:space="preserve"> </v>
      </c>
      <c r="S21" s="123"/>
      <c r="T21" s="124" t="str">
        <f>IF(M21=" "," ",IF(M21=0," ",WNI!I433))</f>
        <v xml:space="preserve"> </v>
      </c>
      <c r="U21" s="49"/>
      <c r="V21" s="60">
        <f>IF(Employee!H$294=E$9,Employee!D$294+SUM(M21)+'Aug08'!V96,SUM(M21)+'Aug08'!V96)</f>
        <v>0</v>
      </c>
      <c r="W21" s="60">
        <f>IF(Employee!H$294=E$9,Employee!D$295+SUM(N21)+'Aug08'!W96,SUM(N21)+'Aug08'!W96)</f>
        <v>0</v>
      </c>
      <c r="X21" s="60">
        <f>IF(O21=" ",'Aug08'!X96,O21+'Aug08'!X96)</f>
        <v>0</v>
      </c>
      <c r="Y21" s="60">
        <f>IF(P21=" ",'Aug08'!Y96,P21+'Aug08'!Y96)</f>
        <v>0</v>
      </c>
      <c r="Z21" s="60">
        <f>IF(Q21=" ",'Aug08'!Z96,Q21+'Aug08'!Z96)</f>
        <v>0</v>
      </c>
      <c r="AA21" s="60">
        <f>IF(R21=" ",'Aug08'!AA96,R21+'Aug08'!AA96)</f>
        <v>0</v>
      </c>
      <c r="AB21" s="61"/>
      <c r="AC21" s="60">
        <f>IF(T21=" ",'Aug08'!AC96,T21+'Aug08'!AC96)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si="13"/>
        <v>0</v>
      </c>
      <c r="AR21" s="95">
        <f t="shared" si="14"/>
        <v>0</v>
      </c>
      <c r="AS21" s="95">
        <f t="shared" si="15"/>
        <v>0</v>
      </c>
      <c r="AT21" s="95">
        <f t="shared" si="16"/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IF(T$9="Y",'Aug08'!H97,0)</f>
        <v>0</v>
      </c>
      <c r="I22" s="121">
        <f>IF(T$9="Y",'Aug08'!I97,0)</f>
        <v>0</v>
      </c>
      <c r="J22" s="121">
        <f>IF(T$9="Y",'Aug08'!J97,0)</f>
        <v>0</v>
      </c>
      <c r="K22" s="121">
        <f>IF(T$9="Y",'Aug08'!K97,I22*J22)</f>
        <v>0</v>
      </c>
      <c r="L22" s="121">
        <f>IF(T$9="Y",'Aug08'!L98,0)</f>
        <v>0</v>
      </c>
      <c r="M22" s="233" t="str">
        <f>IF(E22=" "," ",IF(T$9="Y",'Aug08'!M22,IF((H22+K22+L22)&gt;0,H22+K22+L22," ")))</f>
        <v xml:space="preserve"> </v>
      </c>
      <c r="N22" s="237" t="str">
        <f>IF(M22=" "," ",IF(M22=0," ",IF(Employee!O$310="M1",AN22,AI22-'Aug08'!W97)))</f>
        <v xml:space="preserve"> </v>
      </c>
      <c r="O22" s="132" t="str">
        <f>IF(M22=" "," ",IF(M22=0," ",IF(Employee!P$303&gt;E$9,0,IF(C22="A",WNI!E434,IF(C22="B",WNI!F434,IF(C22="C",WNI!G434,IF(C22="J",WNI!H434," ")))))))</f>
        <v xml:space="preserve"> </v>
      </c>
      <c r="P22" s="123"/>
      <c r="Q22" s="238"/>
      <c r="R22" s="238" t="str">
        <f t="shared" si="17"/>
        <v xml:space="preserve"> </v>
      </c>
      <c r="S22" s="123"/>
      <c r="T22" s="124" t="str">
        <f>IF(M22=" "," ",IF(M22=0," ",WNI!I434))</f>
        <v xml:space="preserve"> </v>
      </c>
      <c r="U22" s="49"/>
      <c r="V22" s="60">
        <f>IF(Employee!H$320=E$9,Employee!D$320+SUM(M22)+'Aug08'!V97,SUM(M22)+'Aug08'!V97)</f>
        <v>0</v>
      </c>
      <c r="W22" s="60">
        <f>IF(Employee!H$320=E$9,Employee!D$321+SUM(N22)+'Aug08'!W97,SUM(N22)+'Aug08'!W97)</f>
        <v>0</v>
      </c>
      <c r="X22" s="60">
        <f>IF(O22=" ",'Aug08'!X97,O22+'Aug08'!X97)</f>
        <v>0</v>
      </c>
      <c r="Y22" s="60">
        <f>IF(P22=" ",'Aug08'!Y97,P22+'Aug08'!Y97)</f>
        <v>0</v>
      </c>
      <c r="Z22" s="60">
        <f>IF(Q22=" ",'Aug08'!Z97,Q22+'Aug08'!Z97)</f>
        <v>0</v>
      </c>
      <c r="AA22" s="60">
        <f>IF(R22=" ",'Aug08'!AA97,R22+'Aug08'!AA97)</f>
        <v>0</v>
      </c>
      <c r="AB22" s="61"/>
      <c r="AC22" s="60">
        <f>IF(T22=" ",'Aug08'!AC97,T22+'Aug08'!AC97)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3"/>
        <v>0</v>
      </c>
      <c r="AR22" s="95">
        <f t="shared" si="14"/>
        <v>0</v>
      </c>
      <c r="AS22" s="95">
        <f t="shared" si="15"/>
        <v>0</v>
      </c>
      <c r="AT22" s="95">
        <f t="shared" si="16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IF(T$9="Y",'Aug08'!H98,0)</f>
        <v>0</v>
      </c>
      <c r="I23" s="121">
        <f>IF(T$9="Y",'Aug08'!I98,0)</f>
        <v>0</v>
      </c>
      <c r="J23" s="121">
        <f>IF(T$9="Y",'Aug08'!J98,0)</f>
        <v>0</v>
      </c>
      <c r="K23" s="121">
        <f>IF(T$9="Y",'Aug08'!K98,I23*J23)</f>
        <v>0</v>
      </c>
      <c r="L23" s="121">
        <f>IF(T$9="Y",'Aug08'!L99,0)</f>
        <v>0</v>
      </c>
      <c r="M23" s="233" t="str">
        <f>IF(E23=" "," ",IF(T$9="Y",'Aug08'!M23,IF((H23+K23+L23)&gt;0,H23+K23+L23," ")))</f>
        <v xml:space="preserve"> </v>
      </c>
      <c r="N23" s="237" t="str">
        <f>IF(M23=" "," ",IF(M23=0," ",IF(Employee!O$336="M1",AN23,AI23-'Aug08'!W98)))</f>
        <v xml:space="preserve"> </v>
      </c>
      <c r="O23" s="132" t="str">
        <f>IF(M23=" "," ",IF(M23=0," ",IF(Employee!P$329&gt;E$9,0,IF(C23="A",WNI!E435,IF(C23="B",WNI!F435,IF(C23="C",WNI!G435,IF(C23="J",WNI!H435," ")))))))</f>
        <v xml:space="preserve"> </v>
      </c>
      <c r="P23" s="123"/>
      <c r="Q23" s="238"/>
      <c r="R23" s="238" t="str">
        <f t="shared" si="17"/>
        <v xml:space="preserve"> </v>
      </c>
      <c r="S23" s="123"/>
      <c r="T23" s="124" t="str">
        <f>IF(M23=" "," ",IF(M23=0," ",WNI!I435))</f>
        <v xml:space="preserve"> </v>
      </c>
      <c r="U23" s="49"/>
      <c r="V23" s="60">
        <f>IF(Employee!H$346=E$9,Employee!D$346+SUM(M23)+'Aug08'!V98,SUM(M23)+'Aug08'!V98)</f>
        <v>0</v>
      </c>
      <c r="W23" s="60">
        <f>IF(Employee!H$346=E$9,Employee!D$347+SUM(N23)+'Aug08'!W98,SUM(N23)+'Aug08'!W98)</f>
        <v>0</v>
      </c>
      <c r="X23" s="60">
        <f>IF(O23=" ",'Aug08'!X98,O23+'Aug08'!X98)</f>
        <v>0</v>
      </c>
      <c r="Y23" s="60">
        <f>IF(P23=" ",'Aug08'!Y98,P23+'Aug08'!Y98)</f>
        <v>0</v>
      </c>
      <c r="Z23" s="60">
        <f>IF(Q23=" ",'Aug08'!Z98,Q23+'Aug08'!Z98)</f>
        <v>0</v>
      </c>
      <c r="AA23" s="60">
        <f>IF(R23=" ",'Aug08'!AA98,R23+'Aug08'!AA98)</f>
        <v>0</v>
      </c>
      <c r="AB23" s="61"/>
      <c r="AC23" s="60">
        <f>IF(T23=" ",'Aug08'!AC98,T23+'Aug08'!AC98)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3"/>
        <v>0</v>
      </c>
      <c r="AR23" s="95">
        <f t="shared" si="14"/>
        <v>0</v>
      </c>
      <c r="AS23" s="95">
        <f t="shared" si="15"/>
        <v>0</v>
      </c>
      <c r="AT23" s="95">
        <f t="shared" si="16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IF(T$9="Y",'Aug08'!H99,0)</f>
        <v>0</v>
      </c>
      <c r="I24" s="121">
        <f>IF(T$9="Y",'Aug08'!I99,0)</f>
        <v>0</v>
      </c>
      <c r="J24" s="121">
        <f>IF(T$9="Y",'Aug08'!J99,0)</f>
        <v>0</v>
      </c>
      <c r="K24" s="121">
        <f>IF(T$9="Y",'Aug08'!K99,I24*J24)</f>
        <v>0</v>
      </c>
      <c r="L24" s="121">
        <f>IF(T$9="Y",'Aug08'!L100,0)</f>
        <v>0</v>
      </c>
      <c r="M24" s="233" t="str">
        <f>IF(E24=" "," ",IF(T$9="Y",'Aug08'!M24,IF((H24+K24+L24)&gt;0,H24+K24+L24," ")))</f>
        <v xml:space="preserve"> </v>
      </c>
      <c r="N24" s="237" t="str">
        <f>IF(M24=" "," ",IF(M24=0," ",IF(Employee!O$362="M1",AN24,AI24-'Aug08'!W99)))</f>
        <v xml:space="preserve"> </v>
      </c>
      <c r="O24" s="132" t="str">
        <f>IF(M24=" "," ",IF(M24=0," ",IF(Employee!P$355&gt;E$9,0,IF(C24="A",WNI!E436,IF(C24="B",WNI!F436,IF(C24="C",WNI!G436,IF(C24="J",WNI!H436," ")))))))</f>
        <v xml:space="preserve"> </v>
      </c>
      <c r="P24" s="123"/>
      <c r="Q24" s="238"/>
      <c r="R24" s="238" t="str">
        <f t="shared" si="17"/>
        <v xml:space="preserve"> </v>
      </c>
      <c r="S24" s="123"/>
      <c r="T24" s="124" t="str">
        <f>IF(M24=" "," ",IF(M24=0," ",WNI!I436))</f>
        <v xml:space="preserve"> </v>
      </c>
      <c r="U24" s="49"/>
      <c r="V24" s="60">
        <f>IF(Employee!H$372=E$9,Employee!D$372+SUM(M24)+'Aug08'!V99,SUM(M24)+'Aug08'!V99)</f>
        <v>0</v>
      </c>
      <c r="W24" s="60">
        <f>IF(Employee!H$372=E$9,Employee!D$373+SUM(N24)+'Aug08'!W99,SUM(N24)+'Aug08'!W99)</f>
        <v>0</v>
      </c>
      <c r="X24" s="60">
        <f>IF(O24=" ",'Aug08'!X99,O24+'Aug08'!X99)</f>
        <v>0</v>
      </c>
      <c r="Y24" s="60">
        <f>IF(P24=" ",'Aug08'!Y99,P24+'Aug08'!Y99)</f>
        <v>0</v>
      </c>
      <c r="Z24" s="60">
        <f>IF(Q24=" ",'Aug08'!Z99,Q24+'Aug08'!Z99)</f>
        <v>0</v>
      </c>
      <c r="AA24" s="60">
        <f>IF(R24=" ",'Aug08'!AA99,R24+'Aug08'!AA99)</f>
        <v>0</v>
      </c>
      <c r="AB24" s="61"/>
      <c r="AC24" s="60">
        <f>IF(T24=" ",'Aug08'!AC99,T24+'Aug08'!AC99)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3"/>
        <v>0</v>
      </c>
      <c r="AR24" s="95">
        <f t="shared" si="14"/>
        <v>0</v>
      </c>
      <c r="AS24" s="95">
        <f t="shared" si="15"/>
        <v>0</v>
      </c>
      <c r="AT24" s="95">
        <f t="shared" si="16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IF(T$9="Y",'Aug08'!H100,0)</f>
        <v>0</v>
      </c>
      <c r="I25" s="121">
        <f>IF(T$9="Y",'Aug08'!I100,0)</f>
        <v>0</v>
      </c>
      <c r="J25" s="121">
        <f>IF(T$9="Y",'Aug08'!J100,0)</f>
        <v>0</v>
      </c>
      <c r="K25" s="121">
        <f>IF(T$9="Y",'Aug08'!K100,I25*J25)</f>
        <v>0</v>
      </c>
      <c r="L25" s="121">
        <f>IF(T$9="Y",'Aug08'!L101,0)</f>
        <v>0</v>
      </c>
      <c r="M25" s="233" t="str">
        <f>IF(E25=" "," ",IF(T$9="Y",'Aug08'!M25,IF((H25+K25+L25)&gt;0,H25+K25+L25," ")))</f>
        <v xml:space="preserve"> </v>
      </c>
      <c r="N25" s="237" t="str">
        <f>IF(M25=" "," ",IF(M25=0," ",IF(Employee!O$388="M1",AN25,AI25-'Aug08'!W100)))</f>
        <v xml:space="preserve"> </v>
      </c>
      <c r="O25" s="132" t="str">
        <f>IF(M25=" "," ",IF(M25=0," ",IF(Employee!P$381&gt;E$9,0,IF(C25="A",WNI!E437,IF(C25="B",WNI!F437,IF(C25="C",WNI!G437,IF(C25="J",WNI!H437," ")))))))</f>
        <v xml:space="preserve"> </v>
      </c>
      <c r="P25" s="123"/>
      <c r="Q25" s="238"/>
      <c r="R25" s="238" t="str">
        <f t="shared" si="17"/>
        <v xml:space="preserve"> </v>
      </c>
      <c r="S25" s="123"/>
      <c r="T25" s="124" t="str">
        <f>IF(M25=" "," ",IF(M25=0," ",WNI!I437))</f>
        <v xml:space="preserve"> </v>
      </c>
      <c r="U25" s="49"/>
      <c r="V25" s="60">
        <f>IF(Employee!H$398=E$9,Employee!D$398+SUM(M25)+'Aug08'!V100,SUM(M25)+'Aug08'!V100)</f>
        <v>0</v>
      </c>
      <c r="W25" s="60">
        <f>IF(Employee!H$398=E$9,Employee!D$399+SUM(N25)+'Aug08'!W100,SUM(N25)+'Aug08'!W100)</f>
        <v>0</v>
      </c>
      <c r="X25" s="60">
        <f>IF(O25=" ",'Aug08'!X100,O25+'Aug08'!X100)</f>
        <v>0</v>
      </c>
      <c r="Y25" s="60">
        <f>IF(P25=" ",'Aug08'!Y100,P25+'Aug08'!Y100)</f>
        <v>0</v>
      </c>
      <c r="Z25" s="60">
        <f>IF(Q25=" ",'Aug08'!Z100,Q25+'Aug08'!Z100)</f>
        <v>0</v>
      </c>
      <c r="AA25" s="60">
        <f>IF(R25=" ",'Aug08'!AA100,R25+'Aug08'!AA100)</f>
        <v>0</v>
      </c>
      <c r="AB25" s="61"/>
      <c r="AC25" s="60">
        <f>IF(T25=" ",'Aug08'!AC100,T25+'Aug08'!AC100)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3"/>
        <v>0</v>
      </c>
      <c r="AR25" s="95">
        <f t="shared" si="14"/>
        <v>0</v>
      </c>
      <c r="AS25" s="95">
        <f t="shared" si="15"/>
        <v>0</v>
      </c>
      <c r="AT25" s="95">
        <f t="shared" si="16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IF(T$9="Y",'Aug08'!H101,0)</f>
        <v>0</v>
      </c>
      <c r="I26" s="121">
        <f>IF(T$9="Y",'Aug08'!I101,0)</f>
        <v>0</v>
      </c>
      <c r="J26" s="121">
        <f>IF(T$9="Y",'Aug08'!J101,0)</f>
        <v>0</v>
      </c>
      <c r="K26" s="121">
        <f>IF(T$9="Y",'Aug08'!K101,I26*J26)</f>
        <v>0</v>
      </c>
      <c r="L26" s="121">
        <f>IF(T$9="Y",'Aug08'!L102,0)</f>
        <v>0</v>
      </c>
      <c r="M26" s="233" t="str">
        <f>IF(E26=" "," ",IF(T$9="Y",'Aug08'!M26,IF((H26+K26+L26)&gt;0,H26+K26+L26," ")))</f>
        <v xml:space="preserve"> </v>
      </c>
      <c r="N26" s="237" t="str">
        <f>IF(M26=" "," ",IF(M26=0," ",IF(Employee!O$414="M1",AN26,AI26-'Aug08'!W101)))</f>
        <v xml:space="preserve"> </v>
      </c>
      <c r="O26" s="132" t="str">
        <f>IF(M26=" "," ",IF(M26=0," ",IF(Employee!P$407&gt;E$9,0,IF(C26="A",WNI!E438,IF(C26="B",WNI!F438,IF(C26="C",WNI!G438,IF(C26="J",WNI!H438," ")))))))</f>
        <v xml:space="preserve"> </v>
      </c>
      <c r="P26" s="123"/>
      <c r="Q26" s="238"/>
      <c r="R26" s="238" t="str">
        <f t="shared" si="17"/>
        <v xml:space="preserve"> </v>
      </c>
      <c r="S26" s="123"/>
      <c r="T26" s="124" t="str">
        <f>IF(M26=" "," ",IF(M26=0," ",WNI!I438))</f>
        <v xml:space="preserve"> </v>
      </c>
      <c r="U26" s="49"/>
      <c r="V26" s="60">
        <f>IF(Employee!H$424=E$9,Employee!D$424+SUM(M26)+'Aug08'!V101,SUM(M26)+'Aug08'!V101)</f>
        <v>0</v>
      </c>
      <c r="W26" s="60">
        <f>IF(Employee!H$424=E$9,Employee!D$425+SUM(N26)+'Aug08'!W101,SUM(N26)+'Aug08'!W101)</f>
        <v>0</v>
      </c>
      <c r="X26" s="60">
        <f>IF(O26=" ",'Aug08'!X101,O26+'Aug08'!X101)</f>
        <v>0</v>
      </c>
      <c r="Y26" s="60">
        <f>IF(P26=" ",'Aug08'!Y101,P26+'Aug08'!Y101)</f>
        <v>0</v>
      </c>
      <c r="Z26" s="60">
        <f>IF(Q26=" ",'Aug08'!Z101,Q26+'Aug08'!Z101)</f>
        <v>0</v>
      </c>
      <c r="AA26" s="60">
        <f>IF(R26=" ",'Aug08'!AA101,R26+'Aug08'!AA101)</f>
        <v>0</v>
      </c>
      <c r="AB26" s="61"/>
      <c r="AC26" s="60">
        <f>IF(T26=" ",'Aug08'!AC101,T26+'Aug08'!AC101)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3"/>
        <v>0</v>
      </c>
      <c r="AR26" s="95">
        <f t="shared" si="14"/>
        <v>0</v>
      </c>
      <c r="AS26" s="95">
        <f t="shared" si="15"/>
        <v>0</v>
      </c>
      <c r="AT26" s="95">
        <f t="shared" si="16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IF(T$9="Y",'Aug08'!H102,0)</f>
        <v>0</v>
      </c>
      <c r="I27" s="121">
        <f>IF(T$9="Y",'Aug08'!I102,0)</f>
        <v>0</v>
      </c>
      <c r="J27" s="121">
        <f>IF(T$9="Y",'Aug08'!J102,0)</f>
        <v>0</v>
      </c>
      <c r="K27" s="121">
        <f>IF(T$9="Y",'Aug08'!K102,I27*J27)</f>
        <v>0</v>
      </c>
      <c r="L27" s="121">
        <f>IF(T$9="Y",'Aug08'!L103,0)</f>
        <v>0</v>
      </c>
      <c r="M27" s="233" t="str">
        <f>IF(E27=" "," ",IF(T$9="Y",'Aug08'!M27,IF((H27+K27+L27)&gt;0,H27+K27+L27," ")))</f>
        <v xml:space="preserve"> </v>
      </c>
      <c r="N27" s="237" t="str">
        <f>IF(M27=" "," ",IF(M27=0," ",IF(Employee!O$440="M1",AN27,AI27-'Aug08'!W102)))</f>
        <v xml:space="preserve"> </v>
      </c>
      <c r="O27" s="132" t="str">
        <f>IF(M27=" "," ",IF(M27=0," ",IF(Employee!P$433&gt;E$9,0,IF(C27="A",WNI!E439,IF(C27="B",WNI!F439,IF(C27="C",WNI!G439,IF(C27="J",WNI!H439," ")))))))</f>
        <v xml:space="preserve"> </v>
      </c>
      <c r="P27" s="123"/>
      <c r="Q27" s="238"/>
      <c r="R27" s="238" t="str">
        <f t="shared" si="17"/>
        <v xml:space="preserve"> </v>
      </c>
      <c r="S27" s="123"/>
      <c r="T27" s="124" t="str">
        <f>IF(M27=" "," ",IF(M27=0," ",WNI!I439))</f>
        <v xml:space="preserve"> </v>
      </c>
      <c r="U27" s="49"/>
      <c r="V27" s="60">
        <f>IF(Employee!H$450=E$9,Employee!D$450+SUM(M27)+'Aug08'!V102,SUM(M27)+'Aug08'!V102)</f>
        <v>0</v>
      </c>
      <c r="W27" s="60">
        <f>IF(Employee!H$450=E$9,Employee!D$451+SUM(N27)+'Aug08'!W102,SUM(N27)+'Aug08'!W102)</f>
        <v>0</v>
      </c>
      <c r="X27" s="60">
        <f>IF(O27=" ",'Aug08'!X102,O27+'Aug08'!X102)</f>
        <v>0</v>
      </c>
      <c r="Y27" s="60">
        <f>IF(P27=" ",'Aug08'!Y102,P27+'Aug08'!Y102)</f>
        <v>0</v>
      </c>
      <c r="Z27" s="60">
        <f>IF(Q27=" ",'Aug08'!Z102,Q27+'Aug08'!Z102)</f>
        <v>0</v>
      </c>
      <c r="AA27" s="60">
        <f>IF(R27=" ",'Aug08'!AA102,R27+'Aug08'!AA102)</f>
        <v>0</v>
      </c>
      <c r="AB27" s="61"/>
      <c r="AC27" s="60">
        <f>IF(T27=" ",'Aug08'!AC102,T27+'Aug08'!AC102)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3"/>
        <v>0</v>
      </c>
      <c r="AR27" s="95">
        <f t="shared" si="14"/>
        <v>0</v>
      </c>
      <c r="AS27" s="95">
        <f t="shared" si="15"/>
        <v>0</v>
      </c>
      <c r="AT27" s="95">
        <f t="shared" si="16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IF(T$9="Y",'Aug08'!H103,0)</f>
        <v>0</v>
      </c>
      <c r="I28" s="121">
        <f>IF(T$9="Y",'Aug08'!I103,0)</f>
        <v>0</v>
      </c>
      <c r="J28" s="121">
        <f>IF(T$9="Y",'Aug08'!J103,0)</f>
        <v>0</v>
      </c>
      <c r="K28" s="121">
        <f>IF(T$9="Y",'Aug08'!K103,I28*J28)</f>
        <v>0</v>
      </c>
      <c r="L28" s="121">
        <f>IF(T$9="Y",'Aug08'!L104,0)</f>
        <v>0</v>
      </c>
      <c r="M28" s="233" t="str">
        <f>IF(E28=" "," ",IF(T$9="Y",'Aug08'!M28,IF((H28+K28+L28)&gt;0,H28+K28+L28," ")))</f>
        <v xml:space="preserve"> </v>
      </c>
      <c r="N28" s="237" t="str">
        <f>IF(M28=" "," ",IF(M28=0," ",IF(Employee!O$466="M1",AN28,AI28-'Aug08'!W103)))</f>
        <v xml:space="preserve"> </v>
      </c>
      <c r="O28" s="132" t="str">
        <f>IF(M28=" "," ",IF(M28=0," ",IF(Employee!P$459&gt;E$9,0,IF(C28="A",WNI!E440,IF(C28="B",WNI!F440,IF(C28="C",WNI!G440,IF(C28="J",WNI!H440," ")))))))</f>
        <v xml:space="preserve"> </v>
      </c>
      <c r="P28" s="123"/>
      <c r="Q28" s="238"/>
      <c r="R28" s="238" t="str">
        <f t="shared" si="17"/>
        <v xml:space="preserve"> </v>
      </c>
      <c r="S28" s="123"/>
      <c r="T28" s="124" t="str">
        <f>IF(M28=" "," ",IF(M28=0," ",WNI!I440))</f>
        <v xml:space="preserve"> </v>
      </c>
      <c r="U28" s="49"/>
      <c r="V28" s="60">
        <f>IF(Employee!H$476=E$9,Employee!D$476+SUM(M28)+'Aug08'!V103,SUM(M28)+'Aug08'!V103)</f>
        <v>0</v>
      </c>
      <c r="W28" s="60">
        <f>IF(Employee!H$476=E$9,Employee!D$477+SUM(N28)+'Aug08'!W103,SUM(N28)+'Aug08'!W103)</f>
        <v>0</v>
      </c>
      <c r="X28" s="60">
        <f>IF(O28=" ",'Aug08'!X103,O28+'Aug08'!X103)</f>
        <v>0</v>
      </c>
      <c r="Y28" s="60">
        <f>IF(P28=" ",'Aug08'!Y103,P28+'Aug08'!Y103)</f>
        <v>0</v>
      </c>
      <c r="Z28" s="60">
        <f>IF(Q28=" ",'Aug08'!Z103,Q28+'Aug08'!Z103)</f>
        <v>0</v>
      </c>
      <c r="AA28" s="60">
        <f>IF(R28=" ",'Aug08'!AA103,R28+'Aug08'!AA103)</f>
        <v>0</v>
      </c>
      <c r="AB28" s="61"/>
      <c r="AC28" s="60">
        <f>IF(T28=" ",'Aug08'!AC103,T28+'Aug08'!AC103)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3"/>
        <v>0</v>
      </c>
      <c r="AR28" s="95">
        <f t="shared" si="14"/>
        <v>0</v>
      </c>
      <c r="AS28" s="95">
        <f t="shared" si="15"/>
        <v>0</v>
      </c>
      <c r="AT28" s="95">
        <f t="shared" si="16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IF(T$9="Y",'Aug08'!H104,0)</f>
        <v>0</v>
      </c>
      <c r="I29" s="121">
        <f>IF(T$9="Y",'Aug08'!I104,0)</f>
        <v>0</v>
      </c>
      <c r="J29" s="121">
        <f>IF(T$9="Y",'Aug08'!J104,0)</f>
        <v>0</v>
      </c>
      <c r="K29" s="121">
        <f>IF(T$9="Y",'Aug08'!K104,I29*J29)</f>
        <v>0</v>
      </c>
      <c r="L29" s="121">
        <f>IF(T$9="Y",'Aug08'!L105,0)</f>
        <v>0</v>
      </c>
      <c r="M29" s="233" t="str">
        <f>IF(E29=" "," ",IF(T$9="Y",'Aug08'!M29,IF((H29+K29+L29)&gt;0,H29+K29+L29," ")))</f>
        <v xml:space="preserve"> </v>
      </c>
      <c r="N29" s="237" t="str">
        <f>IF(M29=" "," ",IF(M29=0," ",IF(Employee!O$492="M1",AN29,AI29-'Aug08'!W104)))</f>
        <v xml:space="preserve"> </v>
      </c>
      <c r="O29" s="132" t="str">
        <f>IF(M29=" "," ",IF(M29=0," ",IF(Employee!P$485&gt;E$9,0,IF(C29="A",WNI!E441,IF(C29="B",WNI!F441,IF(C29="C",WNI!G441,IF(C29="J",WNI!H441," ")))))))</f>
        <v xml:space="preserve"> </v>
      </c>
      <c r="P29" s="123"/>
      <c r="Q29" s="238"/>
      <c r="R29" s="238" t="str">
        <f t="shared" si="17"/>
        <v xml:space="preserve"> </v>
      </c>
      <c r="S29" s="123"/>
      <c r="T29" s="124" t="str">
        <f>IF(M29=" "," ",IF(M29=0," ",WNI!I441))</f>
        <v xml:space="preserve"> </v>
      </c>
      <c r="U29" s="49"/>
      <c r="V29" s="60">
        <f>IF(Employee!H$502=E$9,Employee!D$502+SUM(M29)+'Aug08'!V104,SUM(M29)+'Aug08'!V104)</f>
        <v>0</v>
      </c>
      <c r="W29" s="60">
        <f>IF(Employee!H$502=E$9,Employee!D$503+SUM(N29)+'Aug08'!W104,SUM(N29)+'Aug08'!W104)</f>
        <v>0</v>
      </c>
      <c r="X29" s="60">
        <f>IF(O29=" ",'Aug08'!X104,O29+'Aug08'!X104)</f>
        <v>0</v>
      </c>
      <c r="Y29" s="60">
        <f>IF(P29=" ",'Aug08'!Y104,P29+'Aug08'!Y104)</f>
        <v>0</v>
      </c>
      <c r="Z29" s="60">
        <f>IF(Q29=" ",'Aug08'!Z104,Q29+'Aug08'!Z104)</f>
        <v>0</v>
      </c>
      <c r="AA29" s="60">
        <f>IF(R29=" ",'Aug08'!AA104,R29+'Aug08'!AA104)</f>
        <v>0</v>
      </c>
      <c r="AB29" s="61"/>
      <c r="AC29" s="60">
        <f>IF(T29=" ",'Aug08'!AC104,T29+'Aug08'!AC104)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3"/>
        <v>0</v>
      </c>
      <c r="AR29" s="95">
        <f t="shared" si="14"/>
        <v>0</v>
      </c>
      <c r="AS29" s="95">
        <f t="shared" si="15"/>
        <v>0</v>
      </c>
      <c r="AT29" s="95">
        <f t="shared" si="16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IF(T$9="Y",'Jul08'!H105,0)</f>
        <v>0</v>
      </c>
      <c r="I30" s="147">
        <f>IF(T$9="Y",'Jul08'!I105,0)</f>
        <v>0</v>
      </c>
      <c r="J30" s="147">
        <f>IF(T$9="Y",'Jul08'!J105,0)</f>
        <v>0</v>
      </c>
      <c r="K30" s="147">
        <f>IF(T$9="Y",'Jul08'!K105,I30*J30)</f>
        <v>0</v>
      </c>
      <c r="L30" s="147">
        <f>IF(T$9="Y",'Jul08'!L106,0)</f>
        <v>0</v>
      </c>
      <c r="M30" s="234" t="str">
        <f>IF(E30=" "," ",IF(T$9="Y",'Jul08'!M30,IF((H30+K30+L30)&gt;0,H30+K30+L30," ")))</f>
        <v xml:space="preserve"> </v>
      </c>
      <c r="N30" s="134" t="str">
        <f>IF(M30=" "," ",IF(M30=0," ",IF(Employee!O$518="M1",AN30,AI30-'Aug08'!W105)))</f>
        <v xml:space="preserve"> </v>
      </c>
      <c r="O30" s="132" t="str">
        <f>IF(M30=" "," ",IF(M30=0," ",IF(Employee!P$511&gt;E$9,0,IF(C30="A",WNI!E442,IF(C30="B",WNI!F442,IF(C30="C",WNI!G442,IF(C30="J",WNI!H442," ")))))))</f>
        <v xml:space="preserve"> </v>
      </c>
      <c r="P30" s="135"/>
      <c r="Q30" s="239"/>
      <c r="R30" s="238" t="str">
        <f t="shared" si="17"/>
        <v xml:space="preserve"> </v>
      </c>
      <c r="S30" s="123"/>
      <c r="T30" s="124" t="str">
        <f>IF(M30=" "," ",IF(M30=0," ",WNI!I442))</f>
        <v xml:space="preserve"> </v>
      </c>
      <c r="U30" s="49"/>
      <c r="V30" s="60">
        <f>IF(Employee!H$528=E$9,Employee!D$528+SUM(M30)+'Aug08'!V105,SUM(M30)+'Aug08'!V105)</f>
        <v>0</v>
      </c>
      <c r="W30" s="60">
        <f>IF(Employee!H$528=E$9,Employee!D$529+SUM(N30)+'Aug08'!W105,SUM(N30)+'Aug08'!W105)</f>
        <v>0</v>
      </c>
      <c r="X30" s="60">
        <f>IF(O30=" ",'Aug08'!X105,O30+'Aug08'!X105)</f>
        <v>0</v>
      </c>
      <c r="Y30" s="60">
        <f>IF(P30=" ",'Aug08'!Y105,P30+'Aug08'!Y105)</f>
        <v>0</v>
      </c>
      <c r="Z30" s="60">
        <f>IF(Q30=" ",'Aug08'!Z105,Q30+'Aug08'!Z105)</f>
        <v>0</v>
      </c>
      <c r="AA30" s="60">
        <f>IF(R30=" ",'Aug08'!AA105,R30+'Aug08'!AA105)</f>
        <v>0</v>
      </c>
      <c r="AB30" s="61"/>
      <c r="AC30" s="60">
        <f>IF(T30=" ",'Aug08'!AC105,T30+'Aug08'!AC105)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3"/>
        <v>0</v>
      </c>
      <c r="AR30" s="95">
        <f t="shared" si="14"/>
        <v>0</v>
      </c>
      <c r="AS30" s="95">
        <f t="shared" si="15"/>
        <v>0</v>
      </c>
      <c r="AT30" s="95">
        <f t="shared" si="16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23</v>
      </c>
      <c r="F34" s="62"/>
      <c r="G34" s="62"/>
      <c r="H34" s="399" t="s">
        <v>39</v>
      </c>
      <c r="I34" s="400"/>
      <c r="J34" s="398"/>
      <c r="K34" s="401" t="s">
        <v>307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",IF(Employee!P$17&gt;E$34,0,IF(C36="A",WNI!E443,IF(C36="B",WNI!F443,IF(C36="C",WNI!G443,IF(C36="J",WNI!H443,"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",WNI!I443))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",IF(Employee!P$43&gt;E$34,0,IF(C37="A",WNI!E444,IF(C37="B",WNI!F444,IF(C37="C",WNI!G444,IF(C37="J",WNI!H444,"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",WNI!I444))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",IF(Employee!P$69&gt;E$34,0,IF(C38="A",WNI!E445,IF(C38="B",WNI!F445,IF(C38="C",WNI!G445,IF(C38="J",WNI!H445,"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",WNI!I445))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",IF(Employee!P$95&gt;E$34,0,IF(C39="A",WNI!E446,IF(C39="B",WNI!F446,IF(C39="C",WNI!G446,IF(C39="J",WNI!H446,"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",WNI!I446))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",IF(Employee!P$121&gt;E$34,0,IF(C40="A",WNI!E447,IF(C40="B",WNI!F447,IF(C40="C",WNI!G447,IF(C40="J",WNI!H447,"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",WNI!I447))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",IF(Employee!P$147&gt;E$34,0,IF(C41="A",WNI!E448,IF(C41="B",WNI!F448,IF(C41="C",WNI!G448,IF(C41="J",WNI!H448,"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",WNI!I448))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",IF(Employee!P$173&gt;E$34,0,IF(C42="A",WNI!E449,IF(C42="B",WNI!F449,IF(C42="C",WNI!G449,IF(C42="J",WNI!H449,"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",WNI!I449))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",IF(Employee!P$199&gt;E$34,0,IF(C43="A",WNI!E450,IF(C43="B",WNI!F450,IF(C43="C",WNI!G450,IF(C43="J",WNI!H450,"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",WNI!I450))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",IF(Employee!P$225&gt;E$34,0,IF(C44="A",WNI!E451,IF(C44="B",WNI!F451,IF(C44="C",WNI!G451,IF(C44="J",WNI!H451,"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",WNI!I451))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",IF(Employee!P$251&gt;E$34,0,IF(C45="A",WNI!E452,IF(C45="B",WNI!F452,IF(C45="C",WNI!G452,IF(C45="J",WNI!H452,"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",WNI!I452))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",IF(Employee!P$277&gt;E$34,0,IF(C46="A",WNI!E453,IF(C46="B",WNI!F453,IF(C46="C",WNI!G453,IF(C46="J",WNI!H453,"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",WNI!I453))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",IF(Employee!P$303&gt;E$34,0,IF(C47="A",WNI!E454,IF(C47="B",WNI!F454,IF(C47="C",WNI!G454,IF(C47="J",WNI!H454,"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",WNI!I454))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",IF(Employee!P$329&gt;E$34,0,IF(C48="A",WNI!E455,IF(C48="B",WNI!F455,IF(C48="C",WNI!G455,IF(C48="J",WNI!H455,"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",WNI!I455))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",IF(Employee!P$355&gt;E$34,0,IF(C49="A",WNI!E456,IF(C49="B",WNI!F456,IF(C49="C",WNI!G456,IF(C49="J",WNI!H456,"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",WNI!I456))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",IF(Employee!P$381&gt;E$34,0,IF(C50="A",WNI!E457,IF(C50="B",WNI!F457,IF(C50="C",WNI!G457,IF(C50="J",WNI!H457,"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",WNI!I457))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",IF(Employee!P$407&gt;E$34,0,IF(C51="A",WNI!E458,IF(C51="B",WNI!F458,IF(C51="C",WNI!G458,IF(C51="J",WNI!H458,"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",WNI!I458))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",IF(Employee!P$433&gt;E$34,0,IF(C52="A",WNI!E459,IF(C52="B",WNI!F459,IF(C52="C",WNI!G459,IF(C52="J",WNI!H459,"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",WNI!I459))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",IF(Employee!P$459&gt;E$34,0,IF(C53="A",WNI!E460,IF(C53="B",WNI!F460,IF(C53="C",WNI!G460,IF(C53="J",WNI!H460,"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",WNI!I460))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",IF(Employee!P$485&gt;E$34,0,IF(C54="A",WNI!E461,IF(C54="B",WNI!F461,IF(C54="C",WNI!G461,IF(C54="J",WNI!H461,"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",WNI!I461))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",IF(Employee!P$511&gt;E$34,0,IF(C55="A",WNI!E462,IF(C55="B",WNI!F462,IF(C55="C",WNI!G462,IF(C55="J",WNI!H462,"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",WNI!I462))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24</v>
      </c>
      <c r="F59" s="62"/>
      <c r="G59" s="62"/>
      <c r="H59" s="399" t="s">
        <v>39</v>
      </c>
      <c r="I59" s="400"/>
      <c r="J59" s="398"/>
      <c r="K59" s="401" t="s">
        <v>308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",IF(Employee!P$17&gt;E$59,0,IF(C61="A",WNI!E463,IF(C61="B",WNI!F463,IF(C61="C",WNI!G463,IF(C61="J",WNI!H463,"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",WNI!I463))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",IF(Employee!P$43&gt;E$59,0,IF(C62="A",WNI!E464,IF(C62="B",WNI!F464,IF(C62="C",WNI!G464,IF(C62="J",WNI!H464,"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",WNI!I464))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",IF(Employee!P$69&gt;E$59,0,IF(C63="A",WNI!E465,IF(C63="B",WNI!F465,IF(C63="C",WNI!G465,IF(C63="J",WNI!H465,"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",WNI!I465))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",IF(Employee!P$95&gt;E$59,0,IF(C64="A",WNI!E466,IF(C64="B",WNI!F466,IF(C64="C",WNI!G466,IF(C64="J",WNI!H466,"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",WNI!I466))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",IF(Employee!P$121&gt;E$59,0,IF(C65="A",WNI!E467,IF(C65="B",WNI!F467,IF(C65="C",WNI!G467,IF(C65="J",WNI!H467,"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",WNI!I467))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",IF(Employee!P$147&gt;E$59,0,IF(C66="A",WNI!E468,IF(C66="B",WNI!F468,IF(C66="C",WNI!G468,IF(C66="J",WNI!H468,"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",WNI!I468))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",IF(Employee!P$173&gt;E$59,0,IF(C67="A",WNI!E469,IF(C67="B",WNI!F469,IF(C67="C",WNI!G469,IF(C67="J",WNI!H469,"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",WNI!I469))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",IF(Employee!P$199&gt;E$59,0,IF(C68="A",WNI!E470,IF(C68="B",WNI!F470,IF(C68="C",WNI!G470,IF(C68="J",WNI!H470,"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",WNI!I470))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",IF(Employee!P$225&gt;E$59,0,IF(C69="A",WNI!E471,IF(C69="B",WNI!F471,IF(C69="C",WNI!G471,IF(C69="J",WNI!H471,"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",WNI!I471))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",IF(Employee!P$251&gt;E$59,0,IF(C70="A",WNI!E472,IF(C70="B",WNI!F472,IF(C70="C",WNI!G472,IF(C70="J",WNI!H472,"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",WNI!I472))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",IF(Employee!P$277&gt;E$59,0,IF(C71="A",WNI!E473,IF(C71="B",WNI!F473,IF(C71="C",WNI!G473,IF(C71="J",WNI!H473,"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",WNI!I473))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",IF(Employee!P$303&gt;E$59,0,IF(C72="A",WNI!E474,IF(C72="B",WNI!F474,IF(C72="C",WNI!G474,IF(C72="J",WNI!H474,"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",WNI!I474))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",IF(Employee!P$329&gt;E$59,0,IF(C73="A",WNI!E475,IF(C73="B",WNI!F475,IF(C73="C",WNI!G475,IF(C73="J",WNI!H475,"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",WNI!I475))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",IF(Employee!P$355&gt;E$59,0,IF(C74="A",WNI!E476,IF(C74="B",WNI!F476,IF(C74="C",WNI!G476,IF(C74="J",WNI!H476,"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",WNI!I476))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",IF(Employee!P$381&gt;E$59,0,IF(C75="A",WNI!E477,IF(C75="B",WNI!F477,IF(C75="C",WNI!G477,IF(C75="J",WNI!H477,"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",WNI!I477))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",IF(Employee!P$407&gt;E$59,0,IF(C76="A",WNI!E478,IF(C76="B",WNI!F478,IF(C76="C",WNI!G478,IF(C76="J",WNI!H478,"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",WNI!I478))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",IF(Employee!P$433&gt;E$59,0,IF(C77="A",WNI!E479,IF(C77="B",WNI!F479,IF(C77="C",WNI!G479,IF(C77="J",WNI!H479,"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",WNI!I479))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",IF(Employee!P$459&gt;E$59,0,IF(C78="A",WNI!E480,IF(C78="B",WNI!F480,IF(C78="C",WNI!G480,IF(C78="J",WNI!H480,"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",WNI!I480))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",IF(Employee!P$485&gt;E$59,0,IF(C79="A",WNI!E481,IF(C79="B",WNI!F481,IF(C79="C",WNI!G481,IF(C79="J",WNI!H481,"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",WNI!I481))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",IF(Employee!P$511&gt;E$59,0,IF(C80="A",WNI!E482,IF(C80="B",WNI!F482,IF(C80="C",WNI!G482,IF(C80="J",WNI!H482,"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",WNI!I482))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25</v>
      </c>
      <c r="F84" s="62"/>
      <c r="G84" s="62"/>
      <c r="H84" s="399" t="s">
        <v>39</v>
      </c>
      <c r="I84" s="446"/>
      <c r="J84" s="447"/>
      <c r="K84" s="401" t="s">
        <v>309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",IF(Employee!P$17&gt;E$84,0,IF(C86="A",WNI!E483,IF(C86="B",WNI!F483,IF(C86="C",WNI!G483,IF(C86="J",WNI!H483,"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",WNI!I483))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",IF(Employee!P$43&gt;E$84,0,IF(C87="A",WNI!E484,IF(C87="B",WNI!F484,IF(C87="C",WNI!G484,IF(C87="J",WNI!H484,"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",WNI!I484))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",IF(Employee!P$69&gt;E$84,0,IF(C88="A",WNI!E485,IF(C88="B",WNI!F485,IF(C88="C",WNI!G485,IF(C88="J",WNI!H485,"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",WNI!I485))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",IF(Employee!P$95&gt;E$84,0,IF(C89="A",WNI!E486,IF(C89="B",WNI!F486,IF(C89="C",WNI!G486,IF(C89="J",WNI!H486,"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",WNI!I486))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",IF(Employee!P$121&gt;E$84,0,IF(C90="A",WNI!E487,IF(C90="B",WNI!F487,IF(C90="C",WNI!G487,IF(C90="J",WNI!H487,"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",WNI!I487))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",IF(Employee!P$147&gt;E$84,0,IF(C91="A",WNI!E488,IF(C91="B",WNI!F488,IF(C91="C",WNI!G488,IF(C91="J",WNI!H488,"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",WNI!I488))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",IF(Employee!P$173&gt;E$84,0,IF(C92="A",WNI!E489,IF(C92="B",WNI!F489,IF(C92="C",WNI!G489,IF(C92="J",WNI!H489,"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",WNI!I489))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",IF(Employee!P$199&gt;E$84,0,IF(C93="A",WNI!E490,IF(C93="B",WNI!F490,IF(C93="C",WNI!G490,IF(C93="J",WNI!H490,"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",WNI!I490))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",IF(Employee!P$225&gt;E$84,0,IF(C94="A",WNI!E491,IF(C94="B",WNI!F491,IF(C94="C",WNI!G491,IF(C94="J",WNI!H491,"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",WNI!I491))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",IF(Employee!P$251&gt;E$84,0,IF(C95="A",WNI!E492,IF(C95="B",WNI!F492,IF(C95="C",WNI!G492,IF(C95="J",WNI!H492,"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",WNI!I492))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",IF(Employee!P$277&gt;E$84,0,IF(C96="A",WNI!E493,IF(C96="B",WNI!F493,IF(C96="C",WNI!G493,IF(C96="J",WNI!H493,"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",WNI!I493))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",IF(Employee!P$303&gt;E$84,0,IF(C97="A",WNI!E494,IF(C97="B",WNI!F494,IF(C97="C",WNI!G494,IF(C97="J",WNI!H494,"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",WNI!I494))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",IF(Employee!P$329&gt;E$84,0,IF(C98="A",WNI!E495,IF(C98="B",WNI!F495,IF(C98="C",WNI!G495,IF(C98="J",WNI!H495,"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",WNI!I495))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",IF(Employee!P$355&gt;E$84,0,IF(C99="A",WNI!E496,IF(C99="B",WNI!F496,IF(C99="C",WNI!G496,IF(C99="J",WNI!H496,"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",WNI!I496))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",IF(Employee!P$381&gt;E$84,0,IF(C100="A",WNI!E497,IF(C100="B",WNI!F497,IF(C100="C",WNI!G497,IF(C100="J",WNI!H497,"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",WNI!I497))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",IF(Employee!P$407&gt;E$84,0,IF(C101="A",WNI!E498,IF(C101="B",WNI!F498,IF(C101="C",WNI!G498,IF(C101="J",WNI!H498,"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",WNI!I498))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",IF(Employee!P$433&gt;E$84,0,IF(C102="A",WNI!E499,IF(C102="B",WNI!F499,IF(C102="C",WNI!G499,IF(C102="J",WNI!H499,"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",WNI!I499))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",IF(Employee!P$459&gt;E$84,0,IF(C103="A",WNI!E500,IF(C103="B",WNI!F500,IF(C103="C",WNI!G500,IF(C103="J",WNI!H500,"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",WNI!I500))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",IF(Employee!P$485&gt;E$84,0,IF(C104="A",WNI!E501,IF(C104="B",WNI!F501,IF(C104="C",WNI!G501,IF(C104="J",WNI!H501,"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",WNI!I501))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",IF(Employee!P$511&gt;E$84,0,IF(C105="A",WNI!E502,IF(C105="B",WNI!F502,IF(C105="C",WNI!G502,IF(C105="J",WNI!H502,"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",WNI!I502))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34</v>
      </c>
      <c r="C108" s="444"/>
      <c r="D108" s="444"/>
      <c r="E108" s="445"/>
      <c r="F108" s="41"/>
      <c r="G108" s="41"/>
      <c r="H108" s="42"/>
      <c r="I108" s="42"/>
      <c r="J108" s="42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E108" s="114"/>
      <c r="AO108" s="99"/>
      <c r="AP108" s="62"/>
      <c r="AU108" s="62"/>
    </row>
    <row r="109" spans="1:47" ht="18" customHeight="1" thickTop="1" thickBot="1" x14ac:dyDescent="0.25">
      <c r="A109" s="44"/>
      <c r="B109" s="399" t="s">
        <v>9</v>
      </c>
      <c r="C109" s="446"/>
      <c r="D109" s="447"/>
      <c r="E109" s="212">
        <v>26</v>
      </c>
      <c r="F109" s="62"/>
      <c r="G109" s="62"/>
      <c r="H109" s="399" t="s">
        <v>39</v>
      </c>
      <c r="I109" s="446"/>
      <c r="J109" s="447"/>
      <c r="K109" s="401" t="s">
        <v>310</v>
      </c>
      <c r="L109" s="402"/>
      <c r="M109" s="403"/>
      <c r="N109" s="28"/>
      <c r="O109" s="405" t="s">
        <v>116</v>
      </c>
      <c r="P109" s="448"/>
      <c r="Q109" s="448"/>
      <c r="R109" s="449"/>
      <c r="S109" s="45"/>
      <c r="T109" s="223"/>
      <c r="U109" s="47"/>
      <c r="AD109" s="99"/>
      <c r="AE109" s="114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E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IF(E111=Employee!D$29,LOOKUP(E$109,NiTable!A:A,NiTable!B:B),"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IF(Employee!D$28="m","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 t="shared" ref="H111:H120" si="119">IF(T$109="Y",H86,0)</f>
        <v>0</v>
      </c>
      <c r="I111" s="117">
        <f t="shared" ref="I111:I120" si="120">IF(T$109="Y",I86,0)</f>
        <v>0</v>
      </c>
      <c r="J111" s="117">
        <f t="shared" ref="J111:J120" si="121">IF(T$109="Y",J86,0)</f>
        <v>0</v>
      </c>
      <c r="K111" s="117">
        <f t="shared" ref="K111:K120" si="122">IF(T$109="Y",K86,I111*J111)</f>
        <v>0</v>
      </c>
      <c r="L111" s="117">
        <f t="shared" ref="L111:L120" si="123">IF(T$109="Y",L86,0)</f>
        <v>0</v>
      </c>
      <c r="M111" s="129" t="str">
        <f t="shared" ref="M111:M120" si="124">IF(E111=" "," ",IF(T$109="Y",M86,IF((H111+K111+L111)&gt;0,H111+K111+L111," ")))</f>
        <v xml:space="preserve"> </v>
      </c>
      <c r="N111" s="235" t="str">
        <f>IF(M111=" "," ",IF(M111=0," ",IF(Employee!O$24="W1",AN111,AI111-W86)))</f>
        <v xml:space="preserve"> </v>
      </c>
      <c r="O111" s="130" t="str">
        <f>IF(M111=" "," ",IF(M111=0," ",IF(Employee!P$17&gt;E$109,0,IF(C111="A",WNI!E503,IF(C111="B",WNI!F503,IF(C111="C",WNI!G503,IF(C111="J",WNI!H503," ")))))))</f>
        <v xml:space="preserve"> </v>
      </c>
      <c r="P111" s="119"/>
      <c r="Q111" s="119"/>
      <c r="R111" s="136" t="str">
        <f t="shared" ref="R111:R130" si="125">IF(M111=" "," ",IF(M111=0," ",M111-SUM(N111:Q111)))</f>
        <v xml:space="preserve"> </v>
      </c>
      <c r="S111" s="123"/>
      <c r="T111" s="120" t="str">
        <f>IF(M111=" "," ",IF(M111=0," ",WNI!I503))</f>
        <v xml:space="preserve"> </v>
      </c>
      <c r="U111" s="49"/>
      <c r="V111" s="60">
        <f>IF(Employee!H$34=E$109,Employee!D$34+SUM(M111)+V86,SUM(M111)+V86)</f>
        <v>0</v>
      </c>
      <c r="W111" s="60">
        <f>IF(Employee!H$34=E$109,Employee!D$35+SUM(N111)+W86,SUM(N111)+W86)</f>
        <v>0</v>
      </c>
      <c r="X111" s="60">
        <f t="shared" ref="X111:X130" si="126">IF(O111=" ",X86,O111+X86)</f>
        <v>0</v>
      </c>
      <c r="Y111" s="60">
        <f t="shared" ref="Y111:Z126" si="127">IF(P111=0,Y86,P111+Y86)</f>
        <v>0</v>
      </c>
      <c r="Z111" s="60">
        <f t="shared" si="127"/>
        <v>0</v>
      </c>
      <c r="AA111" s="60">
        <f t="shared" ref="AA111:AA130" si="128">IF(R111=" ",AA86,AA86+R111)</f>
        <v>0</v>
      </c>
      <c r="AC111" s="60">
        <f t="shared" ref="AC111:AC130" si="129">IF(T111=" ",AC86,T111+AC86)</f>
        <v>0</v>
      </c>
      <c r="AD111" s="99"/>
      <c r="AE111" s="114">
        <f>IF(E111=" ",0,IF(D111="BR",0,IF(D111="D",0,IF(D111="NT",V111,LOOKUP(D111,Free!A:A,Free!B:B)*E$109/52))))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IF(D111="D",AF111*AH$7,IF(AF111&gt;LOOKUP(E$109,HR!A:A,HR!B:B),(AF111-LOOKUP(E$109,HR!A:A,HR!B:B))*AH$7,0))</f>
        <v>0</v>
      </c>
      <c r="AI111" s="95">
        <f>IF(AF111&lt;1,0,AG111+AH111)</f>
        <v>0</v>
      </c>
      <c r="AJ111" s="95">
        <f>IF(E111=" ",0,IF(D111="BR",0,IF(D111="D",0,IF(D111="NT",M111,LOOKUP(D111,Free!A:A,Free!B:B)*1/52))))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IF(D111="D",AK111*AM$7,IF(AK111&gt;LOOKUP(1,HR!A:A,HR!B:B),(AK111-LOOKUP(1,HR!A:A,HR!B:B))*AH$7,0))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IF(E112=Employee!D$55,LOOKUP(E$109,NiTable!A:A,NiTable!E:E),"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IF(Employee!D$54="m","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 t="shared" si="119"/>
        <v>0</v>
      </c>
      <c r="I112" s="121">
        <f t="shared" si="120"/>
        <v>0</v>
      </c>
      <c r="J112" s="121">
        <f t="shared" si="121"/>
        <v>0</v>
      </c>
      <c r="K112" s="121">
        <f t="shared" si="122"/>
        <v>0</v>
      </c>
      <c r="L112" s="121">
        <f t="shared" si="123"/>
        <v>0</v>
      </c>
      <c r="M112" s="131" t="str">
        <f t="shared" si="124"/>
        <v xml:space="preserve"> </v>
      </c>
      <c r="N112" s="237" t="str">
        <f>IF(M112=" "," ",IF(M112=0," ",IF(Employee!O$50="W1",AN112,AI112-W87)))</f>
        <v xml:space="preserve"> </v>
      </c>
      <c r="O112" s="132" t="str">
        <f>IF(M112=" "," ",IF(M112=0," ",IF(Employee!P$43&gt;E$109,0,IF(C112="A",WNI!E504,IF(C112="B",WNI!F504,IF(C112="C",WNI!G504,IF(C112="J",WNI!H504," ")))))))</f>
        <v xml:space="preserve"> </v>
      </c>
      <c r="P112" s="123"/>
      <c r="Q112" s="123"/>
      <c r="R112" s="137" t="str">
        <f t="shared" si="125"/>
        <v xml:space="preserve"> </v>
      </c>
      <c r="S112" s="123"/>
      <c r="T112" s="124" t="str">
        <f>IF(M112=" "," ",IF(M112=0," ",WNI!I504))</f>
        <v xml:space="preserve"> </v>
      </c>
      <c r="U112" s="49"/>
      <c r="V112" s="60">
        <f>IF(Employee!H$60=E$109,Employee!D$60+SUM(M112)+V87,SUM(M112)+V87)</f>
        <v>0</v>
      </c>
      <c r="W112" s="60">
        <f>IF(Employee!H$60=E$109,Employee!D$61+SUM(N112)+W87,SUM(N112)+W87)</f>
        <v>0</v>
      </c>
      <c r="X112" s="60">
        <f t="shared" si="126"/>
        <v>0</v>
      </c>
      <c r="Y112" s="60">
        <f t="shared" si="127"/>
        <v>0</v>
      </c>
      <c r="Z112" s="60">
        <f t="shared" si="127"/>
        <v>0</v>
      </c>
      <c r="AA112" s="60">
        <f t="shared" si="128"/>
        <v>0</v>
      </c>
      <c r="AC112" s="60">
        <f t="shared" si="129"/>
        <v>0</v>
      </c>
      <c r="AD112" s="99"/>
      <c r="AE112" s="114">
        <f>IF(E112=" ",0,IF(D112="BR",0,IF(D112="D",0,IF(D112="NT",V112,LOOKUP(D112,Free!A:A,Free!B:B)*E$109/52))))</f>
        <v>0</v>
      </c>
      <c r="AF112" s="95">
        <f t="shared" ref="AF112:AF130" si="130">IF(E112=" ",0,V112-AE112)</f>
        <v>0</v>
      </c>
      <c r="AG112" s="95">
        <f t="shared" ref="AG112:AG130" si="131">AF112*AG$7</f>
        <v>0</v>
      </c>
      <c r="AH112" s="95">
        <f>IF(D112="D",AF112*AH$7,IF(AF112&gt;LOOKUP(E$109,HR!A:A,HR!B:B),(AF112-LOOKUP(E$109,HR!A:A,HR!B:B))*AH$7,0))</f>
        <v>0</v>
      </c>
      <c r="AI112" s="95">
        <f t="shared" ref="AI112:AI130" si="132">IF(AF112&lt;1,0,AG112+AH112)</f>
        <v>0</v>
      </c>
      <c r="AJ112" s="95">
        <f>IF(E112=" ",0,IF(D112="BR",0,IF(D112="D",0,IF(D112="NT",M112,LOOKUP(D112,Free!A:A,Free!B:B)*1/52))))</f>
        <v>0</v>
      </c>
      <c r="AK112" s="95">
        <f t="shared" ref="AK112:AK130" si="133">IF(E112=" ",0,SUM(M112)-AJ112)</f>
        <v>0</v>
      </c>
      <c r="AL112" s="95">
        <f t="shared" ref="AL112:AL130" si="134">AK112*AL$7</f>
        <v>0</v>
      </c>
      <c r="AM112" s="95">
        <f>IF(D112="D",AK112*AM$7,IF(AK112&gt;LOOKUP(1,HR!A:A,HR!B:B),(AK112-LOOKUP(1,HR!A:A,HR!B:B))*AH$7,0))</f>
        <v>0</v>
      </c>
      <c r="AN112" s="95">
        <f t="shared" ref="AN112:AN130" si="135">IF(AK112&lt;1,0,AL112+AM112)</f>
        <v>0</v>
      </c>
      <c r="AO112" s="99"/>
      <c r="AP112" s="62"/>
      <c r="AQ112" s="95">
        <f t="shared" ref="AQ112:AQ119" si="136">IF(G112="SSP",H112,0)</f>
        <v>0</v>
      </c>
      <c r="AR112" s="95">
        <f t="shared" ref="AR112:AR119" si="137">IF(G112="SMP",H112,0)</f>
        <v>0</v>
      </c>
      <c r="AS112" s="95">
        <f t="shared" ref="AS112:AS119" si="138">IF(G112="SPP",H112,0)</f>
        <v>0</v>
      </c>
      <c r="AT112" s="95">
        <f t="shared" ref="AT112:AT119" si="13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IF(E113=Employee!D$81,LOOKUP(E$109,NiTable!A:A,NiTable!H:H),"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IF(Employee!D$80="m","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 t="shared" si="119"/>
        <v>0</v>
      </c>
      <c r="I113" s="121">
        <f t="shared" si="120"/>
        <v>0</v>
      </c>
      <c r="J113" s="121">
        <f t="shared" si="121"/>
        <v>0</v>
      </c>
      <c r="K113" s="121">
        <f t="shared" si="122"/>
        <v>0</v>
      </c>
      <c r="L113" s="121">
        <f t="shared" si="123"/>
        <v>0</v>
      </c>
      <c r="M113" s="131" t="str">
        <f t="shared" si="124"/>
        <v xml:space="preserve"> </v>
      </c>
      <c r="N113" s="237" t="str">
        <f>IF(M113=" "," ",IF(M113=0," ",IF(Employee!O$76="W1",AN113,AI113-W88)))</f>
        <v xml:space="preserve"> </v>
      </c>
      <c r="O113" s="132" t="str">
        <f>IF(M113=" "," ",IF(M113=0," ",IF(Employee!P$69&gt;E$109,0,IF(C113="A",WNI!E505,IF(C113="B",WNI!F505,IF(C113="C",WNI!G505,IF(C113="J",WNI!H505," ")))))))</f>
        <v xml:space="preserve"> </v>
      </c>
      <c r="P113" s="123"/>
      <c r="Q113" s="123"/>
      <c r="R113" s="137" t="str">
        <f t="shared" si="125"/>
        <v xml:space="preserve"> </v>
      </c>
      <c r="S113" s="123"/>
      <c r="T113" s="124" t="str">
        <f>IF(M113=" "," ",IF(M113=0," ",WNI!I505))</f>
        <v xml:space="preserve"> </v>
      </c>
      <c r="U113" s="49"/>
      <c r="V113" s="60">
        <f>IF(Employee!H$86=E$109,Employee!D$86+SUM(M113)+V88,SUM(M113)+V88)</f>
        <v>0</v>
      </c>
      <c r="W113" s="60">
        <f>IF(Employee!H$86=E$109,Employee!D$87+SUM(N113)+W88,SUM(N113)+W88)</f>
        <v>0</v>
      </c>
      <c r="X113" s="60">
        <f t="shared" si="126"/>
        <v>0</v>
      </c>
      <c r="Y113" s="60">
        <f t="shared" si="127"/>
        <v>0</v>
      </c>
      <c r="Z113" s="60">
        <f t="shared" si="127"/>
        <v>0</v>
      </c>
      <c r="AA113" s="60">
        <f t="shared" si="128"/>
        <v>0</v>
      </c>
      <c r="AC113" s="60">
        <f t="shared" si="129"/>
        <v>0</v>
      </c>
      <c r="AD113" s="99"/>
      <c r="AE113" s="114">
        <f>IF(E113=" ",0,IF(D113="BR",0,IF(D113="D",0,IF(D113="NT",V113,LOOKUP(D113,Free!A:A,Free!B:B)*E$109/52))))</f>
        <v>0</v>
      </c>
      <c r="AF113" s="95">
        <f t="shared" si="130"/>
        <v>0</v>
      </c>
      <c r="AG113" s="95">
        <f t="shared" si="131"/>
        <v>0</v>
      </c>
      <c r="AH113" s="95">
        <f>IF(D113="D",AF113*AH$7,IF(AF113&gt;LOOKUP(E$109,HR!A:A,HR!B:B),(AF113-LOOKUP(E$109,HR!A:A,HR!B:B))*AH$7,0))</f>
        <v>0</v>
      </c>
      <c r="AI113" s="95">
        <f t="shared" si="132"/>
        <v>0</v>
      </c>
      <c r="AJ113" s="95">
        <f>IF(E113=" ",0,IF(D113="BR",0,IF(D113="D",0,IF(D113="NT",M113,LOOKUP(D113,Free!A:A,Free!B:B)*1/52))))</f>
        <v>0</v>
      </c>
      <c r="AK113" s="95">
        <f t="shared" si="133"/>
        <v>0</v>
      </c>
      <c r="AL113" s="95">
        <f t="shared" si="134"/>
        <v>0</v>
      </c>
      <c r="AM113" s="95">
        <f>IF(D113="D",AK113*AM$7,IF(AK113&gt;LOOKUP(1,HR!A:A,HR!B:B),(AK113-LOOKUP(1,HR!A:A,HR!B:B))*AH$7,0))</f>
        <v>0</v>
      </c>
      <c r="AN113" s="95">
        <f t="shared" si="135"/>
        <v>0</v>
      </c>
      <c r="AO113" s="99"/>
      <c r="AP113" s="62"/>
      <c r="AQ113" s="95">
        <f t="shared" si="136"/>
        <v>0</v>
      </c>
      <c r="AR113" s="95">
        <f t="shared" si="137"/>
        <v>0</v>
      </c>
      <c r="AS113" s="95">
        <f t="shared" si="138"/>
        <v>0</v>
      </c>
      <c r="AT113" s="95">
        <f t="shared" si="13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IF(E114=Employee!D$107,LOOKUP(E$109,NiTable!A:A,NiTable!K:K),"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IF(Employee!D$106="m","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 t="shared" si="119"/>
        <v>0</v>
      </c>
      <c r="I114" s="121">
        <f t="shared" si="120"/>
        <v>0</v>
      </c>
      <c r="J114" s="121">
        <f t="shared" si="121"/>
        <v>0</v>
      </c>
      <c r="K114" s="121">
        <f t="shared" si="122"/>
        <v>0</v>
      </c>
      <c r="L114" s="121">
        <f t="shared" si="123"/>
        <v>0</v>
      </c>
      <c r="M114" s="131" t="str">
        <f t="shared" si="124"/>
        <v xml:space="preserve"> </v>
      </c>
      <c r="N114" s="237" t="str">
        <f>IF(M114=" "," ",IF(M114=0," ",IF(Employee!O$102="W1",AN114,AI114-W89)))</f>
        <v xml:space="preserve"> </v>
      </c>
      <c r="O114" s="132" t="str">
        <f>IF(M114=" "," ",IF(M114=0," ",IF(Employee!P$95&gt;E$109,0,IF(C114="A",WNI!E506,IF(C114="B",WNI!F506,IF(C114="C",WNI!G506,IF(C114="J",WNI!H506," ")))))))</f>
        <v xml:space="preserve"> </v>
      </c>
      <c r="P114" s="123"/>
      <c r="Q114" s="123"/>
      <c r="R114" s="137" t="str">
        <f t="shared" si="125"/>
        <v xml:space="preserve"> </v>
      </c>
      <c r="S114" s="123"/>
      <c r="T114" s="124" t="str">
        <f>IF(M114=" "," ",IF(M114=0," ",WNI!I506))</f>
        <v xml:space="preserve"> </v>
      </c>
      <c r="U114" s="49"/>
      <c r="V114" s="60">
        <f>IF(Employee!H$112=E$109,Employee!D$112+SUM(M114)+V89,SUM(M114)+V89)</f>
        <v>0</v>
      </c>
      <c r="W114" s="60">
        <f>IF(Employee!H$112=E$109,Employee!D$113+SUM(N114)+W89,SUM(N114)+W89)</f>
        <v>0</v>
      </c>
      <c r="X114" s="60">
        <f t="shared" si="126"/>
        <v>0</v>
      </c>
      <c r="Y114" s="60">
        <f t="shared" si="127"/>
        <v>0</v>
      </c>
      <c r="Z114" s="60">
        <f t="shared" si="127"/>
        <v>0</v>
      </c>
      <c r="AA114" s="60">
        <f t="shared" si="128"/>
        <v>0</v>
      </c>
      <c r="AC114" s="60">
        <f t="shared" si="129"/>
        <v>0</v>
      </c>
      <c r="AD114" s="99"/>
      <c r="AE114" s="114">
        <f>IF(E114=" ",0,IF(D114="BR",0,IF(D114="D",0,IF(D114="NT",V114,LOOKUP(D114,Free!A:A,Free!B:B)*E$109/52))))</f>
        <v>0</v>
      </c>
      <c r="AF114" s="95">
        <f t="shared" si="130"/>
        <v>0</v>
      </c>
      <c r="AG114" s="95">
        <f t="shared" si="131"/>
        <v>0</v>
      </c>
      <c r="AH114" s="95">
        <f>IF(D114="D",AF114*AH$7,IF(AF114&gt;LOOKUP(E$109,HR!A:A,HR!B:B),(AF114-LOOKUP(E$109,HR!A:A,HR!B:B))*AH$7,0))</f>
        <v>0</v>
      </c>
      <c r="AI114" s="95">
        <f t="shared" si="132"/>
        <v>0</v>
      </c>
      <c r="AJ114" s="95">
        <f>IF(E114=" ",0,IF(D114="BR",0,IF(D114="D",0,IF(D114="NT",M114,LOOKUP(D114,Free!A:A,Free!B:B)*1/52))))</f>
        <v>0</v>
      </c>
      <c r="AK114" s="95">
        <f t="shared" si="133"/>
        <v>0</v>
      </c>
      <c r="AL114" s="95">
        <f t="shared" si="134"/>
        <v>0</v>
      </c>
      <c r="AM114" s="95">
        <f>IF(D114="D",AK114*AM$7,IF(AK114&gt;LOOKUP(1,HR!A:A,HR!B:B),(AK114-LOOKUP(1,HR!A:A,HR!B:B))*AH$7,0))</f>
        <v>0</v>
      </c>
      <c r="AN114" s="95">
        <f t="shared" si="135"/>
        <v>0</v>
      </c>
      <c r="AO114" s="99"/>
      <c r="AP114" s="62"/>
      <c r="AQ114" s="95">
        <f t="shared" si="136"/>
        <v>0</v>
      </c>
      <c r="AR114" s="95">
        <f t="shared" si="137"/>
        <v>0</v>
      </c>
      <c r="AS114" s="95">
        <f t="shared" si="138"/>
        <v>0</v>
      </c>
      <c r="AT114" s="95">
        <f t="shared" si="13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IF(E115=Employee!D$133,LOOKUP(E$109,NiTable!A:A,NiTable!N:N),"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IF(Employee!D$132="m","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 t="shared" si="119"/>
        <v>0</v>
      </c>
      <c r="I115" s="121">
        <f t="shared" si="120"/>
        <v>0</v>
      </c>
      <c r="J115" s="121">
        <f t="shared" si="121"/>
        <v>0</v>
      </c>
      <c r="K115" s="121">
        <f t="shared" si="122"/>
        <v>0</v>
      </c>
      <c r="L115" s="121">
        <f t="shared" si="123"/>
        <v>0</v>
      </c>
      <c r="M115" s="131" t="str">
        <f t="shared" si="124"/>
        <v xml:space="preserve"> </v>
      </c>
      <c r="N115" s="237" t="str">
        <f>IF(M115=" "," ",IF(M115=0," ",IF(Employee!O$128="W1",AN115,AI115-W90)))</f>
        <v xml:space="preserve"> </v>
      </c>
      <c r="O115" s="132" t="str">
        <f>IF(M115=" "," ",IF(M115=0," ",IF(Employee!P$121&gt;E$109,0,IF(C115="A",WNI!E507,IF(C115="B",WNI!F507,IF(C115="C",WNI!G507,IF(C115="J",WNI!H507," ")))))))</f>
        <v xml:space="preserve"> </v>
      </c>
      <c r="P115" s="123"/>
      <c r="Q115" s="123"/>
      <c r="R115" s="137" t="str">
        <f t="shared" si="125"/>
        <v xml:space="preserve"> </v>
      </c>
      <c r="S115" s="123"/>
      <c r="T115" s="124" t="str">
        <f>IF(M115=" "," ",IF(M115=0," ",WNI!I507))</f>
        <v xml:space="preserve"> </v>
      </c>
      <c r="U115" s="49"/>
      <c r="V115" s="60">
        <f>IF(Employee!H$138=E$109,Employee!D$138+SUM(M115)+V90,SUM(M115)+V90)</f>
        <v>0</v>
      </c>
      <c r="W115" s="60">
        <f>IF(Employee!H$138=E$109,Employee!D$139+SUM(N115)+W90,SUM(N115)+W90)</f>
        <v>0</v>
      </c>
      <c r="X115" s="60">
        <f t="shared" si="126"/>
        <v>0</v>
      </c>
      <c r="Y115" s="60">
        <f t="shared" si="127"/>
        <v>0</v>
      </c>
      <c r="Z115" s="60">
        <f t="shared" si="127"/>
        <v>0</v>
      </c>
      <c r="AA115" s="60">
        <f t="shared" si="128"/>
        <v>0</v>
      </c>
      <c r="AC115" s="60">
        <f t="shared" si="129"/>
        <v>0</v>
      </c>
      <c r="AD115" s="99"/>
      <c r="AE115" s="114">
        <f>IF(E115=" ",0,IF(D115="BR",0,IF(D115="D",0,IF(D115="NT",V115,LOOKUP(D115,Free!A:A,Free!B:B)*E$109/52))))</f>
        <v>0</v>
      </c>
      <c r="AF115" s="95">
        <f t="shared" si="130"/>
        <v>0</v>
      </c>
      <c r="AG115" s="95">
        <f t="shared" si="131"/>
        <v>0</v>
      </c>
      <c r="AH115" s="95">
        <f>IF(D115="D",AF115*AH$7,IF(AF115&gt;LOOKUP(E$109,HR!A:A,HR!B:B),(AF115-LOOKUP(E$109,HR!A:A,HR!B:B))*AH$7,0))</f>
        <v>0</v>
      </c>
      <c r="AI115" s="95">
        <f t="shared" si="132"/>
        <v>0</v>
      </c>
      <c r="AJ115" s="95">
        <f>IF(E115=" ",0,IF(D115="BR",0,IF(D115="D",0,IF(D115="NT",M115,LOOKUP(D115,Free!A:A,Free!B:B)*1/52))))</f>
        <v>0</v>
      </c>
      <c r="AK115" s="95">
        <f t="shared" si="133"/>
        <v>0</v>
      </c>
      <c r="AL115" s="95">
        <f t="shared" si="134"/>
        <v>0</v>
      </c>
      <c r="AM115" s="95">
        <f>IF(D115="D",AK115*AM$7,IF(AK115&gt;LOOKUP(1,HR!A:A,HR!B:B),(AK115-LOOKUP(1,HR!A:A,HR!B:B))*AH$7,0))</f>
        <v>0</v>
      </c>
      <c r="AN115" s="95">
        <f t="shared" si="135"/>
        <v>0</v>
      </c>
      <c r="AO115" s="99"/>
      <c r="AP115" s="62"/>
      <c r="AQ115" s="95">
        <f t="shared" si="136"/>
        <v>0</v>
      </c>
      <c r="AR115" s="95">
        <f t="shared" si="137"/>
        <v>0</v>
      </c>
      <c r="AS115" s="95">
        <f t="shared" si="138"/>
        <v>0</v>
      </c>
      <c r="AT115" s="95">
        <f t="shared" si="13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IF(E116=Employee!D$159,LOOKUP(E$109,NiTable!A:A,NiTable!Q:Q),"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IF(Employee!D$158="m","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 t="shared" si="119"/>
        <v>0</v>
      </c>
      <c r="I116" s="121">
        <f t="shared" si="120"/>
        <v>0</v>
      </c>
      <c r="J116" s="121">
        <f t="shared" si="121"/>
        <v>0</v>
      </c>
      <c r="K116" s="121">
        <f t="shared" si="122"/>
        <v>0</v>
      </c>
      <c r="L116" s="121">
        <f t="shared" si="123"/>
        <v>0</v>
      </c>
      <c r="M116" s="131" t="str">
        <f t="shared" si="124"/>
        <v xml:space="preserve"> </v>
      </c>
      <c r="N116" s="237" t="str">
        <f>IF(M116=" "," ",IF(M116=0," ",IF(Employee!O$154="W1",AN116,AI116-W91)))</f>
        <v xml:space="preserve"> </v>
      </c>
      <c r="O116" s="132" t="str">
        <f>IF(M116=" "," ",IF(M116=0," ",IF(Employee!P$147&gt;E$109,0,IF(C116="A",WNI!E508,IF(C116="B",WNI!F508,IF(C116="C",WNI!G508,IF(C116="J",WNI!H508," ")))))))</f>
        <v xml:space="preserve"> </v>
      </c>
      <c r="P116" s="123"/>
      <c r="Q116" s="123"/>
      <c r="R116" s="137" t="str">
        <f t="shared" si="125"/>
        <v xml:space="preserve"> </v>
      </c>
      <c r="S116" s="123"/>
      <c r="T116" s="124" t="str">
        <f>IF(M116=" "," ",IF(M116=0," ",WNI!I508))</f>
        <v xml:space="preserve"> </v>
      </c>
      <c r="U116" s="49"/>
      <c r="V116" s="60">
        <f>IF(Employee!H$164=E$109,Employee!D$164+SUM(M116)+V91,SUM(M116)+V91)</f>
        <v>0</v>
      </c>
      <c r="W116" s="60">
        <f>IF(Employee!H$164=E$109,Employee!D$165+SUM(N116)+W91,SUM(N116)+W91)</f>
        <v>0</v>
      </c>
      <c r="X116" s="60">
        <f t="shared" si="126"/>
        <v>0</v>
      </c>
      <c r="Y116" s="60">
        <f t="shared" si="127"/>
        <v>0</v>
      </c>
      <c r="Z116" s="60">
        <f t="shared" si="127"/>
        <v>0</v>
      </c>
      <c r="AA116" s="60">
        <f t="shared" si="128"/>
        <v>0</v>
      </c>
      <c r="AC116" s="60">
        <f t="shared" si="129"/>
        <v>0</v>
      </c>
      <c r="AD116" s="99"/>
      <c r="AE116" s="114">
        <f>IF(E116=" ",0,IF(D116="BR",0,IF(D116="D",0,IF(D116="NT",V116,LOOKUP(D116,Free!A:A,Free!B:B)*E$109/52))))</f>
        <v>0</v>
      </c>
      <c r="AF116" s="95">
        <f t="shared" si="130"/>
        <v>0</v>
      </c>
      <c r="AG116" s="95">
        <f t="shared" si="131"/>
        <v>0</v>
      </c>
      <c r="AH116" s="95">
        <f>IF(D116="D",AF116*AH$7,IF(AF116&gt;LOOKUP(E$109,HR!A:A,HR!B:B),(AF116-LOOKUP(E$109,HR!A:A,HR!B:B))*AH$7,0))</f>
        <v>0</v>
      </c>
      <c r="AI116" s="95">
        <f t="shared" si="132"/>
        <v>0</v>
      </c>
      <c r="AJ116" s="95">
        <f>IF(E116=" ",0,IF(D116="BR",0,IF(D116="D",0,IF(D116="NT",M116,LOOKUP(D116,Free!A:A,Free!B:B)*1/52))))</f>
        <v>0</v>
      </c>
      <c r="AK116" s="95">
        <f t="shared" si="133"/>
        <v>0</v>
      </c>
      <c r="AL116" s="95">
        <f t="shared" si="134"/>
        <v>0</v>
      </c>
      <c r="AM116" s="95">
        <f>IF(D116="D",AK116*AM$7,IF(AK116&gt;LOOKUP(1,HR!A:A,HR!B:B),(AK116-LOOKUP(1,HR!A:A,HR!B:B))*AH$7,0))</f>
        <v>0</v>
      </c>
      <c r="AN116" s="95">
        <f t="shared" si="135"/>
        <v>0</v>
      </c>
      <c r="AO116" s="99"/>
      <c r="AP116" s="62"/>
      <c r="AQ116" s="95">
        <f t="shared" si="136"/>
        <v>0</v>
      </c>
      <c r="AR116" s="95">
        <f t="shared" si="137"/>
        <v>0</v>
      </c>
      <c r="AS116" s="95">
        <f t="shared" si="138"/>
        <v>0</v>
      </c>
      <c r="AT116" s="95">
        <f t="shared" si="13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IF(E117=Employee!D$185,LOOKUP(E$109,NiTable!A:A,NiTable!T:T),"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IF(Employee!D$184="m","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 t="shared" si="119"/>
        <v>0</v>
      </c>
      <c r="I117" s="121">
        <f t="shared" si="120"/>
        <v>0</v>
      </c>
      <c r="J117" s="121">
        <f t="shared" si="121"/>
        <v>0</v>
      </c>
      <c r="K117" s="121">
        <f t="shared" si="122"/>
        <v>0</v>
      </c>
      <c r="L117" s="121">
        <f t="shared" si="123"/>
        <v>0</v>
      </c>
      <c r="M117" s="131" t="str">
        <f t="shared" si="124"/>
        <v xml:space="preserve"> </v>
      </c>
      <c r="N117" s="237" t="str">
        <f>IF(M117=" "," ",IF(M117=0," ",IF(Employee!O$180="W1",AN117,AI117-W92)))</f>
        <v xml:space="preserve"> </v>
      </c>
      <c r="O117" s="132" t="str">
        <f>IF(M117=" "," ",IF(M117=0," ",IF(Employee!P$173&gt;E$109,0,IF(C117="A",WNI!E509,IF(C117="B",WNI!F509,IF(C117="C",WNI!G509,IF(C117="J",WNI!H509," ")))))))</f>
        <v xml:space="preserve"> </v>
      </c>
      <c r="P117" s="123"/>
      <c r="Q117" s="123"/>
      <c r="R117" s="137" t="str">
        <f t="shared" si="125"/>
        <v xml:space="preserve"> </v>
      </c>
      <c r="S117" s="123"/>
      <c r="T117" s="124" t="str">
        <f>IF(M117=" "," ",IF(M117=0," ",WNI!I509))</f>
        <v xml:space="preserve"> </v>
      </c>
      <c r="U117" s="49"/>
      <c r="V117" s="60">
        <f>IF(Employee!H$190=E$109,Employee!D$190+SUM(M117)+V92,SUM(M117)+V92)</f>
        <v>0</v>
      </c>
      <c r="W117" s="60">
        <f>IF(Employee!H$190=E$109,Employee!D$191+SUM(N117)+W92,SUM(N117)+W92)</f>
        <v>0</v>
      </c>
      <c r="X117" s="60">
        <f t="shared" si="126"/>
        <v>0</v>
      </c>
      <c r="Y117" s="60">
        <f t="shared" si="127"/>
        <v>0</v>
      </c>
      <c r="Z117" s="60">
        <f t="shared" si="127"/>
        <v>0</v>
      </c>
      <c r="AA117" s="60">
        <f t="shared" si="128"/>
        <v>0</v>
      </c>
      <c r="AC117" s="60">
        <f t="shared" si="129"/>
        <v>0</v>
      </c>
      <c r="AD117" s="99"/>
      <c r="AE117" s="114">
        <f>IF(E117=" ",0,IF(D117="BR",0,IF(D117="D",0,IF(D117="NT",V117,LOOKUP(D117,Free!A:A,Free!B:B)*E$109/52))))</f>
        <v>0</v>
      </c>
      <c r="AF117" s="95">
        <f t="shared" si="130"/>
        <v>0</v>
      </c>
      <c r="AG117" s="95">
        <f t="shared" si="131"/>
        <v>0</v>
      </c>
      <c r="AH117" s="95">
        <f>IF(D117="D",AF117*AH$7,IF(AF117&gt;LOOKUP(E$109,HR!A:A,HR!B:B),(AF117-LOOKUP(E$109,HR!A:A,HR!B:B))*AH$7,0))</f>
        <v>0</v>
      </c>
      <c r="AI117" s="95">
        <f t="shared" si="132"/>
        <v>0</v>
      </c>
      <c r="AJ117" s="95">
        <f>IF(E117=" ",0,IF(D117="BR",0,IF(D117="D",0,IF(D117="NT",M117,LOOKUP(D117,Free!A:A,Free!B:B)*1/52))))</f>
        <v>0</v>
      </c>
      <c r="AK117" s="95">
        <f t="shared" si="133"/>
        <v>0</v>
      </c>
      <c r="AL117" s="95">
        <f t="shared" si="134"/>
        <v>0</v>
      </c>
      <c r="AM117" s="95">
        <f>IF(D117="D",AK117*AM$7,IF(AK117&gt;LOOKUP(1,HR!A:A,HR!B:B),(AK117-LOOKUP(1,HR!A:A,HR!B:B))*AH$7,0))</f>
        <v>0</v>
      </c>
      <c r="AN117" s="95">
        <f t="shared" si="135"/>
        <v>0</v>
      </c>
      <c r="AO117" s="99"/>
      <c r="AP117" s="62"/>
      <c r="AQ117" s="95">
        <f t="shared" si="136"/>
        <v>0</v>
      </c>
      <c r="AR117" s="95">
        <f t="shared" si="137"/>
        <v>0</v>
      </c>
      <c r="AS117" s="95">
        <f t="shared" si="138"/>
        <v>0</v>
      </c>
      <c r="AT117" s="95">
        <f t="shared" si="13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IF(E118=Employee!D$211,LOOKUP(E$109,NiTable!A:A,NiTable!W:W),"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IF(Employee!D$210="m","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 t="shared" si="119"/>
        <v>0</v>
      </c>
      <c r="I118" s="121">
        <f t="shared" si="120"/>
        <v>0</v>
      </c>
      <c r="J118" s="121">
        <f t="shared" si="121"/>
        <v>0</v>
      </c>
      <c r="K118" s="121">
        <f t="shared" si="122"/>
        <v>0</v>
      </c>
      <c r="L118" s="121">
        <f t="shared" si="123"/>
        <v>0</v>
      </c>
      <c r="M118" s="131" t="str">
        <f t="shared" si="124"/>
        <v xml:space="preserve"> </v>
      </c>
      <c r="N118" s="237" t="str">
        <f>IF(M118=" "," ",IF(M118=0," ",IF(Employee!O$206="W1",AN118,AI118-W93)))</f>
        <v xml:space="preserve"> </v>
      </c>
      <c r="O118" s="132" t="str">
        <f>IF(M118=" "," ",IF(M118=0," ",IF(Employee!P$199&gt;E$109,0,IF(C118="A",WNI!E510,IF(C118="B",WNI!F510,IF(C118="C",WNI!G510,IF(C118="J",WNI!H510," ")))))))</f>
        <v xml:space="preserve"> </v>
      </c>
      <c r="P118" s="123"/>
      <c r="Q118" s="123"/>
      <c r="R118" s="137" t="str">
        <f t="shared" si="125"/>
        <v xml:space="preserve"> </v>
      </c>
      <c r="S118" s="123"/>
      <c r="T118" s="124" t="str">
        <f>IF(M118=" "," ",IF(M118=0," ",WNI!I510))</f>
        <v xml:space="preserve"> </v>
      </c>
      <c r="U118" s="49"/>
      <c r="V118" s="60">
        <f>IF(Employee!H$216=E$109,Employee!D$216+SUM(M118)+V93,SUM(M118)+V93)</f>
        <v>0</v>
      </c>
      <c r="W118" s="60">
        <f>IF(Employee!H$216=E$109,Employee!D$217+SUM(N118)+W93,SUM(N118)+W93)</f>
        <v>0</v>
      </c>
      <c r="X118" s="60">
        <f t="shared" si="126"/>
        <v>0</v>
      </c>
      <c r="Y118" s="60">
        <f t="shared" si="127"/>
        <v>0</v>
      </c>
      <c r="Z118" s="60">
        <f t="shared" si="127"/>
        <v>0</v>
      </c>
      <c r="AA118" s="60">
        <f t="shared" si="128"/>
        <v>0</v>
      </c>
      <c r="AC118" s="60">
        <f t="shared" si="129"/>
        <v>0</v>
      </c>
      <c r="AD118" s="99"/>
      <c r="AE118" s="114">
        <f>IF(E118=" ",0,IF(D118="BR",0,IF(D118="D",0,IF(D118="NT",V118,LOOKUP(D118,Free!A:A,Free!B:B)*E$109/52))))</f>
        <v>0</v>
      </c>
      <c r="AF118" s="95">
        <f t="shared" si="130"/>
        <v>0</v>
      </c>
      <c r="AG118" s="95">
        <f t="shared" si="131"/>
        <v>0</v>
      </c>
      <c r="AH118" s="95">
        <f>IF(D118="D",AF118*AH$7,IF(AF118&gt;LOOKUP(E$109,HR!A:A,HR!B:B),(AF118-LOOKUP(E$109,HR!A:A,HR!B:B))*AH$7,0))</f>
        <v>0</v>
      </c>
      <c r="AI118" s="95">
        <f t="shared" si="132"/>
        <v>0</v>
      </c>
      <c r="AJ118" s="95">
        <f>IF(E118=" ",0,IF(D118="BR",0,IF(D118="D",0,IF(D118="NT",M118,LOOKUP(D118,Free!A:A,Free!B:B)*1/52))))</f>
        <v>0</v>
      </c>
      <c r="AK118" s="95">
        <f t="shared" si="133"/>
        <v>0</v>
      </c>
      <c r="AL118" s="95">
        <f t="shared" si="134"/>
        <v>0</v>
      </c>
      <c r="AM118" s="95">
        <f>IF(D118="D",AK118*AM$7,IF(AK118&gt;LOOKUP(1,HR!A:A,HR!B:B),(AK118-LOOKUP(1,HR!A:A,HR!B:B))*AH$7,0))</f>
        <v>0</v>
      </c>
      <c r="AN118" s="95">
        <f t="shared" si="135"/>
        <v>0</v>
      </c>
      <c r="AO118" s="99"/>
      <c r="AP118" s="62"/>
      <c r="AQ118" s="95">
        <f t="shared" si="136"/>
        <v>0</v>
      </c>
      <c r="AR118" s="95">
        <f t="shared" si="137"/>
        <v>0</v>
      </c>
      <c r="AS118" s="95">
        <f t="shared" si="138"/>
        <v>0</v>
      </c>
      <c r="AT118" s="95">
        <f t="shared" si="13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IF(E119=Employee!D$237,LOOKUP(E$109,NiTable!A:A,NiTable!Z:Z),"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IF(Employee!D$236="m","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 t="shared" si="119"/>
        <v>0</v>
      </c>
      <c r="I119" s="121">
        <f t="shared" si="120"/>
        <v>0</v>
      </c>
      <c r="J119" s="121">
        <f t="shared" si="121"/>
        <v>0</v>
      </c>
      <c r="K119" s="121">
        <f t="shared" si="122"/>
        <v>0</v>
      </c>
      <c r="L119" s="121">
        <f t="shared" si="123"/>
        <v>0</v>
      </c>
      <c r="M119" s="131" t="str">
        <f t="shared" si="124"/>
        <v xml:space="preserve"> </v>
      </c>
      <c r="N119" s="237" t="str">
        <f>IF(M119=" "," ",IF(M119=0," ",IF(Employee!O$232="W1",AN119,AI119-W94)))</f>
        <v xml:space="preserve"> </v>
      </c>
      <c r="O119" s="132" t="str">
        <f>IF(M119=" "," ",IF(M119=0," ",IF(Employee!P$225&gt;E$109,0,IF(C119="A",WNI!E511,IF(C119="B",WNI!F511,IF(C119="C",WNI!G511,IF(C119="J",WNI!H511," ")))))))</f>
        <v xml:space="preserve"> </v>
      </c>
      <c r="P119" s="123"/>
      <c r="Q119" s="123"/>
      <c r="R119" s="137" t="str">
        <f t="shared" si="125"/>
        <v xml:space="preserve"> </v>
      </c>
      <c r="S119" s="123"/>
      <c r="T119" s="124" t="str">
        <f>IF(M119=" "," ",IF(M119=0," ",WNI!I511))</f>
        <v xml:space="preserve"> </v>
      </c>
      <c r="U119" s="49"/>
      <c r="V119" s="60">
        <f>IF(Employee!H$242=E$109,Employee!D$242+SUM(M119)+V94,SUM(M119)+V94)</f>
        <v>0</v>
      </c>
      <c r="W119" s="60">
        <f>IF(Employee!H$242=E$109,Employee!D$243+SUM(N119)+W94,SUM(N119)+W94)</f>
        <v>0</v>
      </c>
      <c r="X119" s="60">
        <f t="shared" si="126"/>
        <v>0</v>
      </c>
      <c r="Y119" s="60">
        <f t="shared" si="127"/>
        <v>0</v>
      </c>
      <c r="Z119" s="60">
        <f t="shared" si="127"/>
        <v>0</v>
      </c>
      <c r="AA119" s="60">
        <f t="shared" si="128"/>
        <v>0</v>
      </c>
      <c r="AC119" s="60">
        <f t="shared" si="129"/>
        <v>0</v>
      </c>
      <c r="AD119" s="99"/>
      <c r="AE119" s="114">
        <f>IF(E119=" ",0,IF(D119="BR",0,IF(D119="D",0,IF(D119="NT",V119,LOOKUP(D119,Free!A:A,Free!B:B)*E$109/52))))</f>
        <v>0</v>
      </c>
      <c r="AF119" s="95">
        <f t="shared" si="130"/>
        <v>0</v>
      </c>
      <c r="AG119" s="95">
        <f t="shared" si="131"/>
        <v>0</v>
      </c>
      <c r="AH119" s="95">
        <f>IF(D119="D",AF119*AH$7,IF(AF119&gt;LOOKUP(E$109,HR!A:A,HR!B:B),(AF119-LOOKUP(E$109,HR!A:A,HR!B:B))*AH$7,0))</f>
        <v>0</v>
      </c>
      <c r="AI119" s="95">
        <f t="shared" si="132"/>
        <v>0</v>
      </c>
      <c r="AJ119" s="95">
        <f>IF(E119=" ",0,IF(D119="BR",0,IF(D119="D",0,IF(D119="NT",M119,LOOKUP(D119,Free!A:A,Free!B:B)*1/52))))</f>
        <v>0</v>
      </c>
      <c r="AK119" s="95">
        <f t="shared" si="133"/>
        <v>0</v>
      </c>
      <c r="AL119" s="95">
        <f t="shared" si="134"/>
        <v>0</v>
      </c>
      <c r="AM119" s="95">
        <f>IF(D119="D",AK119*AM$7,IF(AK119&gt;LOOKUP(1,HR!A:A,HR!B:B),(AK119-LOOKUP(1,HR!A:A,HR!B:B))*AH$7,0))</f>
        <v>0</v>
      </c>
      <c r="AN119" s="95">
        <f t="shared" si="135"/>
        <v>0</v>
      </c>
      <c r="AO119" s="99"/>
      <c r="AP119" s="62"/>
      <c r="AQ119" s="95">
        <f t="shared" si="136"/>
        <v>0</v>
      </c>
      <c r="AR119" s="95">
        <f t="shared" si="137"/>
        <v>0</v>
      </c>
      <c r="AS119" s="95">
        <f t="shared" si="138"/>
        <v>0</v>
      </c>
      <c r="AT119" s="95">
        <f t="shared" si="13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IF(E120=Employee!D$263,LOOKUP(E$109,NiTable!A:A,NiTable!AC:AC),"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IF(Employee!D$262="m","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 t="shared" si="119"/>
        <v>0</v>
      </c>
      <c r="I120" s="121">
        <f t="shared" si="120"/>
        <v>0</v>
      </c>
      <c r="J120" s="121">
        <f t="shared" si="121"/>
        <v>0</v>
      </c>
      <c r="K120" s="121">
        <f t="shared" si="122"/>
        <v>0</v>
      </c>
      <c r="L120" s="121">
        <f t="shared" si="123"/>
        <v>0</v>
      </c>
      <c r="M120" s="131" t="str">
        <f t="shared" si="124"/>
        <v xml:space="preserve"> </v>
      </c>
      <c r="N120" s="237" t="str">
        <f>IF(M120=" "," ",IF(M120=0," ",IF(Employee!O$258="W1",AN120,AI120-W95)))</f>
        <v xml:space="preserve"> </v>
      </c>
      <c r="O120" s="132" t="str">
        <f>IF(M120=" "," ",IF(M120=0," ",IF(Employee!P$251&gt;E$109,0,IF(C120="A",WNI!E512,IF(C120="B",WNI!F512,IF(C120="C",WNI!G512,IF(C120="J",WNI!H512," ")))))))</f>
        <v xml:space="preserve"> </v>
      </c>
      <c r="P120" s="123"/>
      <c r="Q120" s="123"/>
      <c r="R120" s="137" t="str">
        <f t="shared" si="125"/>
        <v xml:space="preserve"> </v>
      </c>
      <c r="S120" s="123"/>
      <c r="T120" s="124" t="str">
        <f>IF(M120=" "," ",IF(M120=0," ",WNI!I512))</f>
        <v xml:space="preserve"> </v>
      </c>
      <c r="U120" s="49"/>
      <c r="V120" s="60">
        <f>IF(Employee!H$268=E$109,Employee!D$268+SUM(M120)+V95,SUM(M120)+V95)</f>
        <v>0</v>
      </c>
      <c r="W120" s="60">
        <f>IF(Employee!H$268=E$109,Employee!D$269+SUM(N120)+W95,SUM(N120)+W95)</f>
        <v>0</v>
      </c>
      <c r="X120" s="60">
        <f t="shared" si="126"/>
        <v>0</v>
      </c>
      <c r="Y120" s="60">
        <f t="shared" si="127"/>
        <v>0</v>
      </c>
      <c r="Z120" s="60">
        <f t="shared" si="127"/>
        <v>0</v>
      </c>
      <c r="AA120" s="60">
        <f t="shared" si="128"/>
        <v>0</v>
      </c>
      <c r="AC120" s="60">
        <f t="shared" si="129"/>
        <v>0</v>
      </c>
      <c r="AD120" s="99"/>
      <c r="AE120" s="114">
        <f>IF(E120=" ",0,IF(D120="BR",0,IF(D120="D",0,IF(D120="NT",V120,LOOKUP(D120,Free!A:A,Free!B:B)*E$109/52))))</f>
        <v>0</v>
      </c>
      <c r="AF120" s="95">
        <f t="shared" si="130"/>
        <v>0</v>
      </c>
      <c r="AG120" s="95">
        <f t="shared" si="131"/>
        <v>0</v>
      </c>
      <c r="AH120" s="95">
        <f>IF(D120="D",AF120*AH$7,IF(AF120&gt;LOOKUP(E$109,HR!A:A,HR!B:B),(AF120-LOOKUP(E$109,HR!A:A,HR!B:B))*AH$7,0))</f>
        <v>0</v>
      </c>
      <c r="AI120" s="95">
        <f t="shared" si="132"/>
        <v>0</v>
      </c>
      <c r="AJ120" s="95">
        <f>IF(E120=" ",0,IF(D120="BR",0,IF(D120="D",0,IF(D120="NT",M120,LOOKUP(D120,Free!A:A,Free!B:B)*1/52))))</f>
        <v>0</v>
      </c>
      <c r="AK120" s="95">
        <f t="shared" si="133"/>
        <v>0</v>
      </c>
      <c r="AL120" s="95">
        <f t="shared" si="134"/>
        <v>0</v>
      </c>
      <c r="AM120" s="95">
        <f>IF(D120="D",AK120*AM$7,IF(AK120&gt;LOOKUP(1,HR!A:A,HR!B:B),(AK120-LOOKUP(1,HR!A:A,HR!B:B))*AH$7,0))</f>
        <v>0</v>
      </c>
      <c r="AN120" s="95">
        <f t="shared" si="13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IF(E121=Employee!D$289,LOOKUP(E$109,NiTable!A:A,NiTable!AF:AF),"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IF(Employee!D$288="m","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 t="shared" ref="H121:H130" si="140">IF(T$109="Y",H96,0)</f>
        <v>0</v>
      </c>
      <c r="I121" s="121">
        <f t="shared" ref="I121:I130" si="141">IF(T$109="Y",I96,0)</f>
        <v>0</v>
      </c>
      <c r="J121" s="121">
        <f t="shared" ref="J121:J130" si="142">IF(T$109="Y",J96,0)</f>
        <v>0</v>
      </c>
      <c r="K121" s="121">
        <f t="shared" ref="K121:K130" si="143">IF(T$109="Y",K96,I121*J121)</f>
        <v>0</v>
      </c>
      <c r="L121" s="121">
        <f t="shared" ref="L121:L130" si="144">IF(T$109="Y",L96,0)</f>
        <v>0</v>
      </c>
      <c r="M121" s="131" t="str">
        <f t="shared" ref="M121:M130" si="145">IF(E121=" "," ",IF(T$109="Y",M96,IF((H121+K121+L121)&gt;0,H121+K121+L121," ")))</f>
        <v xml:space="preserve"> </v>
      </c>
      <c r="N121" s="237" t="str">
        <f>IF(M121=" "," ",IF(M121=0," ",IF(Employee!O$284="W1",AN121,AI121-W96)))</f>
        <v xml:space="preserve"> </v>
      </c>
      <c r="O121" s="132" t="str">
        <f>IF(M121=" "," ",IF(M121=0," ",IF(Employee!P$277&gt;E$109,0,IF(C121="A",WNI!E513,IF(C121="B",WNI!F513,IF(C121="C",WNI!G513,IF(C121="J",WNI!H513," ")))))))</f>
        <v xml:space="preserve"> </v>
      </c>
      <c r="P121" s="123"/>
      <c r="Q121" s="123"/>
      <c r="R121" s="137" t="str">
        <f t="shared" si="125"/>
        <v xml:space="preserve"> </v>
      </c>
      <c r="S121" s="123"/>
      <c r="T121" s="124" t="str">
        <f>IF(M121=" "," ",IF(M121=0," ",WNI!I513))</f>
        <v xml:space="preserve"> </v>
      </c>
      <c r="U121" s="49"/>
      <c r="V121" s="60">
        <f>IF(Employee!H$294=E$109,Employee!D$294+SUM(M121)+V96,SUM(M121)+V96)</f>
        <v>0</v>
      </c>
      <c r="W121" s="60">
        <f>IF(Employee!H$294=E$109,Employee!D$295+SUM(N121)+W96,SUM(N121)+W96)</f>
        <v>0</v>
      </c>
      <c r="X121" s="60">
        <f t="shared" si="126"/>
        <v>0</v>
      </c>
      <c r="Y121" s="60">
        <f t="shared" si="127"/>
        <v>0</v>
      </c>
      <c r="Z121" s="60">
        <f t="shared" si="127"/>
        <v>0</v>
      </c>
      <c r="AA121" s="60">
        <f t="shared" si="128"/>
        <v>0</v>
      </c>
      <c r="AC121" s="60">
        <f t="shared" si="129"/>
        <v>0</v>
      </c>
      <c r="AD121" s="99"/>
      <c r="AE121" s="114">
        <f>IF(E121=" ",0,IF(D121="BR",0,IF(D121="D",0,IF(D121="NT",V121,LOOKUP(D121,Free!A:A,Free!B:B)*E$109/52))))</f>
        <v>0</v>
      </c>
      <c r="AF121" s="95">
        <f t="shared" si="130"/>
        <v>0</v>
      </c>
      <c r="AG121" s="95">
        <f t="shared" si="131"/>
        <v>0</v>
      </c>
      <c r="AH121" s="95">
        <f>IF(D121="D",AF121*AH$7,IF(AF121&gt;LOOKUP(E$109,HR!A:A,HR!B:B),(AF121-LOOKUP(E$109,HR!A:A,HR!B:B))*AH$7,0))</f>
        <v>0</v>
      </c>
      <c r="AI121" s="95">
        <f t="shared" si="132"/>
        <v>0</v>
      </c>
      <c r="AJ121" s="95">
        <f>IF(E121=" ",0,IF(D121="BR",0,IF(D121="D",0,IF(D121="NT",M121,LOOKUP(D121,Free!A:A,Free!B:B)*1/52))))</f>
        <v>0</v>
      </c>
      <c r="AK121" s="95">
        <f t="shared" si="133"/>
        <v>0</v>
      </c>
      <c r="AL121" s="95">
        <f t="shared" si="134"/>
        <v>0</v>
      </c>
      <c r="AM121" s="95">
        <f>IF(D121="D",AK121*AM$7,IF(AK121&gt;LOOKUP(1,HR!A:A,HR!B:B),(AK121-LOOKUP(1,HR!A:A,HR!B:B))*AH$7,0))</f>
        <v>0</v>
      </c>
      <c r="AN121" s="95">
        <f t="shared" si="135"/>
        <v>0</v>
      </c>
      <c r="AO121" s="99"/>
      <c r="AP121" s="62"/>
      <c r="AQ121" s="95">
        <f t="shared" ref="AQ121:AQ130" si="146">IF(G121="SSP",H121,0)</f>
        <v>0</v>
      </c>
      <c r="AR121" s="95">
        <f t="shared" ref="AR121:AR130" si="147">IF(G121="SMP",H121,0)</f>
        <v>0</v>
      </c>
      <c r="AS121" s="95">
        <f t="shared" ref="AS121:AS130" si="148">IF(G121="SPP",H121,0)</f>
        <v>0</v>
      </c>
      <c r="AT121" s="95">
        <f t="shared" ref="AT121:AT130" si="149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IF(E122=Employee!D$315,LOOKUP(E$109,NiTable!A:A,NiTable!AI:AI),"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IF(Employee!D$314="m","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 t="shared" si="140"/>
        <v>0</v>
      </c>
      <c r="I122" s="121">
        <f t="shared" si="141"/>
        <v>0</v>
      </c>
      <c r="J122" s="121">
        <f t="shared" si="142"/>
        <v>0</v>
      </c>
      <c r="K122" s="121">
        <f t="shared" si="143"/>
        <v>0</v>
      </c>
      <c r="L122" s="121">
        <f t="shared" si="144"/>
        <v>0</v>
      </c>
      <c r="M122" s="131" t="str">
        <f t="shared" si="145"/>
        <v xml:space="preserve"> </v>
      </c>
      <c r="N122" s="237" t="str">
        <f>IF(M122=" "," ",IF(M122=0," ",IF(Employee!O$310="W1",AN122,AI122-W97)))</f>
        <v xml:space="preserve"> </v>
      </c>
      <c r="O122" s="132" t="str">
        <f>IF(M122=" "," ",IF(M122=0," ",IF(Employee!P$303&gt;E$109,0,IF(C122="A",WNI!E514,IF(C122="B",WNI!F514,IF(C122="C",WNI!G514,IF(C122="J",WNI!H514," ")))))))</f>
        <v xml:space="preserve"> </v>
      </c>
      <c r="P122" s="123"/>
      <c r="Q122" s="123"/>
      <c r="R122" s="137" t="str">
        <f t="shared" si="125"/>
        <v xml:space="preserve"> </v>
      </c>
      <c r="S122" s="123"/>
      <c r="T122" s="124" t="str">
        <f>IF(M122=" "," ",IF(M122=0," ",WNI!I514))</f>
        <v xml:space="preserve"> </v>
      </c>
      <c r="U122" s="49"/>
      <c r="V122" s="60">
        <f>IF(Employee!H$320=E$109,Employee!D$320+SUM(M122)+V97,SUM(M122)+V97)</f>
        <v>0</v>
      </c>
      <c r="W122" s="60">
        <f>IF(Employee!H$320=E$109,Employee!D$321+SUM(N122)+W97,SUM(N122)+W97)</f>
        <v>0</v>
      </c>
      <c r="X122" s="60">
        <f t="shared" si="126"/>
        <v>0</v>
      </c>
      <c r="Y122" s="60">
        <f t="shared" si="127"/>
        <v>0</v>
      </c>
      <c r="Z122" s="60">
        <f t="shared" si="127"/>
        <v>0</v>
      </c>
      <c r="AA122" s="60">
        <f t="shared" si="128"/>
        <v>0</v>
      </c>
      <c r="AC122" s="60">
        <f t="shared" si="129"/>
        <v>0</v>
      </c>
      <c r="AD122" s="99"/>
      <c r="AE122" s="114">
        <f>IF(E122=" ",0,IF(D122="BR",0,IF(D122="D",0,IF(D122="NT",V122,LOOKUP(D122,Free!A:A,Free!B:B)*E$109/52))))</f>
        <v>0</v>
      </c>
      <c r="AF122" s="95">
        <f t="shared" si="130"/>
        <v>0</v>
      </c>
      <c r="AG122" s="95">
        <f t="shared" si="131"/>
        <v>0</v>
      </c>
      <c r="AH122" s="95">
        <f>IF(D122="D",AF122*AH$7,IF(AF122&gt;LOOKUP(E$109,HR!A:A,HR!B:B),(AF122-LOOKUP(E$109,HR!A:A,HR!B:B))*AH$7,0))</f>
        <v>0</v>
      </c>
      <c r="AI122" s="95">
        <f t="shared" si="132"/>
        <v>0</v>
      </c>
      <c r="AJ122" s="95">
        <f>IF(E122=" ",0,IF(D122="BR",0,IF(D122="D",0,IF(D122="NT",M122,LOOKUP(D122,Free!A:A,Free!B:B)*1/52))))</f>
        <v>0</v>
      </c>
      <c r="AK122" s="95">
        <f t="shared" si="133"/>
        <v>0</v>
      </c>
      <c r="AL122" s="95">
        <f t="shared" si="134"/>
        <v>0</v>
      </c>
      <c r="AM122" s="95">
        <f>IF(D122="D",AK122*AM$7,IF(AK122&gt;LOOKUP(1,HR!A:A,HR!B:B),(AK122-LOOKUP(1,HR!A:A,HR!B:B))*AH$7,0))</f>
        <v>0</v>
      </c>
      <c r="AN122" s="95">
        <f t="shared" si="135"/>
        <v>0</v>
      </c>
      <c r="AO122" s="99"/>
      <c r="AP122" s="62"/>
      <c r="AQ122" s="95">
        <f t="shared" si="146"/>
        <v>0</v>
      </c>
      <c r="AR122" s="95">
        <f t="shared" si="147"/>
        <v>0</v>
      </c>
      <c r="AS122" s="95">
        <f t="shared" si="148"/>
        <v>0</v>
      </c>
      <c r="AT122" s="95">
        <f t="shared" si="149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IF(E123=Employee!D$341,LOOKUP(E$109,NiTable!A:A,NiTable!AL:AL),"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IF(Employee!D$340="m","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 t="shared" si="140"/>
        <v>0</v>
      </c>
      <c r="I123" s="121">
        <f t="shared" si="141"/>
        <v>0</v>
      </c>
      <c r="J123" s="121">
        <f t="shared" si="142"/>
        <v>0</v>
      </c>
      <c r="K123" s="121">
        <f t="shared" si="143"/>
        <v>0</v>
      </c>
      <c r="L123" s="121">
        <f t="shared" si="144"/>
        <v>0</v>
      </c>
      <c r="M123" s="131" t="str">
        <f t="shared" si="145"/>
        <v xml:space="preserve"> </v>
      </c>
      <c r="N123" s="237" t="str">
        <f>IF(M123=" "," ",IF(M123=0," ",IF(Employee!O$336="W1",AN123,AI123-W98)))</f>
        <v xml:space="preserve"> </v>
      </c>
      <c r="O123" s="132" t="str">
        <f>IF(M123=" "," ",IF(M123=0," ",IF(Employee!P$329&gt;E$109,0,IF(C123="A",WNI!E515,IF(C123="B",WNI!F515,IF(C123="C",WNI!G515,IF(C123="J",WNI!H515," ")))))))</f>
        <v xml:space="preserve"> </v>
      </c>
      <c r="P123" s="123"/>
      <c r="Q123" s="123"/>
      <c r="R123" s="137" t="str">
        <f t="shared" si="125"/>
        <v xml:space="preserve"> </v>
      </c>
      <c r="S123" s="123"/>
      <c r="T123" s="124" t="str">
        <f>IF(M123=" "," ",IF(M123=0," ",WNI!I515))</f>
        <v xml:space="preserve"> </v>
      </c>
      <c r="U123" s="49"/>
      <c r="V123" s="60">
        <f>IF(Employee!H$346=E$109,Employee!D$346+SUM(M123)+V98,SUM(M123)+V98)</f>
        <v>0</v>
      </c>
      <c r="W123" s="60">
        <f>IF(Employee!H$346=E$109,Employee!D$347+SUM(N123)+W98,SUM(N123)+W98)</f>
        <v>0</v>
      </c>
      <c r="X123" s="60">
        <f t="shared" si="126"/>
        <v>0</v>
      </c>
      <c r="Y123" s="60">
        <f t="shared" si="127"/>
        <v>0</v>
      </c>
      <c r="Z123" s="60">
        <f t="shared" si="127"/>
        <v>0</v>
      </c>
      <c r="AA123" s="60">
        <f t="shared" si="128"/>
        <v>0</v>
      </c>
      <c r="AC123" s="60">
        <f t="shared" si="129"/>
        <v>0</v>
      </c>
      <c r="AD123" s="99"/>
      <c r="AE123" s="114">
        <f>IF(E123=" ",0,IF(D123="BR",0,IF(D123="D",0,IF(D123="NT",V123,LOOKUP(D123,Free!A:A,Free!B:B)*E$109/52))))</f>
        <v>0</v>
      </c>
      <c r="AF123" s="95">
        <f t="shared" si="130"/>
        <v>0</v>
      </c>
      <c r="AG123" s="95">
        <f t="shared" si="131"/>
        <v>0</v>
      </c>
      <c r="AH123" s="95">
        <f>IF(D123="D",AF123*AH$7,IF(AF123&gt;LOOKUP(E$109,HR!A:A,HR!B:B),(AF123-LOOKUP(E$109,HR!A:A,HR!B:B))*AH$7,0))</f>
        <v>0</v>
      </c>
      <c r="AI123" s="95">
        <f t="shared" si="132"/>
        <v>0</v>
      </c>
      <c r="AJ123" s="95">
        <f>IF(E123=" ",0,IF(D123="BR",0,IF(D123="D",0,IF(D123="NT",M123,LOOKUP(D123,Free!A:A,Free!B:B)*1/52))))</f>
        <v>0</v>
      </c>
      <c r="AK123" s="95">
        <f t="shared" si="133"/>
        <v>0</v>
      </c>
      <c r="AL123" s="95">
        <f t="shared" si="134"/>
        <v>0</v>
      </c>
      <c r="AM123" s="95">
        <f>IF(D123="D",AK123*AM$7,IF(AK123&gt;LOOKUP(1,HR!A:A,HR!B:B),(AK123-LOOKUP(1,HR!A:A,HR!B:B))*AH$7,0))</f>
        <v>0</v>
      </c>
      <c r="AN123" s="95">
        <f t="shared" si="135"/>
        <v>0</v>
      </c>
      <c r="AO123" s="99"/>
      <c r="AP123" s="62"/>
      <c r="AQ123" s="95">
        <f t="shared" si="146"/>
        <v>0</v>
      </c>
      <c r="AR123" s="95">
        <f t="shared" si="147"/>
        <v>0</v>
      </c>
      <c r="AS123" s="95">
        <f t="shared" si="148"/>
        <v>0</v>
      </c>
      <c r="AT123" s="95">
        <f t="shared" si="149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IF(E124=Employee!D$367,LOOKUP(E$109,NiTable!A:A,NiTable!AO:AO),"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IF(Employee!D$366="m","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 t="shared" si="140"/>
        <v>0</v>
      </c>
      <c r="I124" s="121">
        <f t="shared" si="141"/>
        <v>0</v>
      </c>
      <c r="J124" s="121">
        <f t="shared" si="142"/>
        <v>0</v>
      </c>
      <c r="K124" s="121">
        <f t="shared" si="143"/>
        <v>0</v>
      </c>
      <c r="L124" s="121">
        <f t="shared" si="144"/>
        <v>0</v>
      </c>
      <c r="M124" s="131" t="str">
        <f t="shared" si="145"/>
        <v xml:space="preserve"> </v>
      </c>
      <c r="N124" s="237" t="str">
        <f>IF(M124=" "," ",IF(M124=0," ",IF(Employee!O$362="W1",AN124,AI124-W99)))</f>
        <v xml:space="preserve"> </v>
      </c>
      <c r="O124" s="132" t="str">
        <f>IF(M124=" "," ",IF(M124=0," ",IF(Employee!P$355&gt;E$109,0,IF(C124="A",WNI!E516,IF(C124="B",WNI!F516,IF(C124="C",WNI!G516,IF(C124="J",WNI!H516," ")))))))</f>
        <v xml:space="preserve"> </v>
      </c>
      <c r="P124" s="123"/>
      <c r="Q124" s="123"/>
      <c r="R124" s="137" t="str">
        <f t="shared" si="125"/>
        <v xml:space="preserve"> </v>
      </c>
      <c r="S124" s="123"/>
      <c r="T124" s="124" t="str">
        <f>IF(M124=" "," ",IF(M124=0," ",WNI!I516))</f>
        <v xml:space="preserve"> </v>
      </c>
      <c r="U124" s="49"/>
      <c r="V124" s="60">
        <f>IF(Employee!H$372=E$109,Employee!D$372+SUM(M124)+V99,SUM(M124)+V99)</f>
        <v>0</v>
      </c>
      <c r="W124" s="60">
        <f>IF(Employee!H$372=E$109,Employee!D$373+SUM(N124)+W99,SUM(N124)+W99)</f>
        <v>0</v>
      </c>
      <c r="X124" s="60">
        <f t="shared" si="126"/>
        <v>0</v>
      </c>
      <c r="Y124" s="60">
        <f t="shared" si="127"/>
        <v>0</v>
      </c>
      <c r="Z124" s="60">
        <f t="shared" si="127"/>
        <v>0</v>
      </c>
      <c r="AA124" s="60">
        <f t="shared" si="128"/>
        <v>0</v>
      </c>
      <c r="AC124" s="60">
        <f t="shared" si="129"/>
        <v>0</v>
      </c>
      <c r="AD124" s="99"/>
      <c r="AE124" s="114">
        <f>IF(E124=" ",0,IF(D124="BR",0,IF(D124="D",0,IF(D124="NT",V124,LOOKUP(D124,Free!A:A,Free!B:B)*E$109/52))))</f>
        <v>0</v>
      </c>
      <c r="AF124" s="95">
        <f t="shared" si="130"/>
        <v>0</v>
      </c>
      <c r="AG124" s="95">
        <f t="shared" si="131"/>
        <v>0</v>
      </c>
      <c r="AH124" s="95">
        <f>IF(D124="D",AF124*AH$7,IF(AF124&gt;LOOKUP(E$109,HR!A:A,HR!B:B),(AF124-LOOKUP(E$109,HR!A:A,HR!B:B))*AH$7,0))</f>
        <v>0</v>
      </c>
      <c r="AI124" s="95">
        <f t="shared" si="132"/>
        <v>0</v>
      </c>
      <c r="AJ124" s="95">
        <f>IF(E124=" ",0,IF(D124="BR",0,IF(D124="D",0,IF(D124="NT",M124,LOOKUP(D124,Free!A:A,Free!B:B)*1/52))))</f>
        <v>0</v>
      </c>
      <c r="AK124" s="95">
        <f t="shared" si="133"/>
        <v>0</v>
      </c>
      <c r="AL124" s="95">
        <f t="shared" si="134"/>
        <v>0</v>
      </c>
      <c r="AM124" s="95">
        <f>IF(D124="D",AK124*AM$7,IF(AK124&gt;LOOKUP(1,HR!A:A,HR!B:B),(AK124-LOOKUP(1,HR!A:A,HR!B:B))*AH$7,0))</f>
        <v>0</v>
      </c>
      <c r="AN124" s="95">
        <f t="shared" si="135"/>
        <v>0</v>
      </c>
      <c r="AO124" s="99"/>
      <c r="AP124" s="62"/>
      <c r="AQ124" s="95">
        <f t="shared" si="146"/>
        <v>0</v>
      </c>
      <c r="AR124" s="95">
        <f t="shared" si="147"/>
        <v>0</v>
      </c>
      <c r="AS124" s="95">
        <f t="shared" si="148"/>
        <v>0</v>
      </c>
      <c r="AT124" s="95">
        <f t="shared" si="149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IF(E125=Employee!D$393,LOOKUP(E$109,NiTable!A:A,NiTable!AR:AR),"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IF(Employee!D$392="m","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 t="shared" si="140"/>
        <v>0</v>
      </c>
      <c r="I125" s="121">
        <f t="shared" si="141"/>
        <v>0</v>
      </c>
      <c r="J125" s="121">
        <f t="shared" si="142"/>
        <v>0</v>
      </c>
      <c r="K125" s="121">
        <f t="shared" si="143"/>
        <v>0</v>
      </c>
      <c r="L125" s="121">
        <f t="shared" si="144"/>
        <v>0</v>
      </c>
      <c r="M125" s="131" t="str">
        <f t="shared" si="145"/>
        <v xml:space="preserve"> </v>
      </c>
      <c r="N125" s="237" t="str">
        <f>IF(M125=" "," ",IF(M125=0," ",IF(Employee!O$388="W1",AN125,AI125-W100)))</f>
        <v xml:space="preserve"> </v>
      </c>
      <c r="O125" s="132" t="str">
        <f>IF(M125=" "," ",IF(M125=0," ",IF(Employee!P$381&gt;E$109,0,IF(C125="A",WNI!E517,IF(C125="B",WNI!F517,IF(C125="C",WNI!G517,IF(C125="J",WNI!H517," ")))))))</f>
        <v xml:space="preserve"> </v>
      </c>
      <c r="P125" s="123"/>
      <c r="Q125" s="123"/>
      <c r="R125" s="137" t="str">
        <f t="shared" si="125"/>
        <v xml:space="preserve"> </v>
      </c>
      <c r="S125" s="123"/>
      <c r="T125" s="124" t="str">
        <f>IF(M125=" "," ",IF(M125=0," ",WNI!I517))</f>
        <v xml:space="preserve"> </v>
      </c>
      <c r="U125" s="49"/>
      <c r="V125" s="60">
        <f>IF(Employee!H$398=E$109,Employee!D$398+SUM(M125)+V100,SUM(M125)+V100)</f>
        <v>0</v>
      </c>
      <c r="W125" s="60">
        <f>IF(Employee!H$398=E$109,Employee!D$399+SUM(N125)+W100,SUM(N125)+W100)</f>
        <v>0</v>
      </c>
      <c r="X125" s="60">
        <f t="shared" si="126"/>
        <v>0</v>
      </c>
      <c r="Y125" s="60">
        <f t="shared" si="127"/>
        <v>0</v>
      </c>
      <c r="Z125" s="60">
        <f t="shared" si="127"/>
        <v>0</v>
      </c>
      <c r="AA125" s="60">
        <f t="shared" si="128"/>
        <v>0</v>
      </c>
      <c r="AC125" s="60">
        <f t="shared" si="129"/>
        <v>0</v>
      </c>
      <c r="AD125" s="99"/>
      <c r="AE125" s="114">
        <f>IF(E125=" ",0,IF(D125="BR",0,IF(D125="D",0,IF(D125="NT",V125,LOOKUP(D125,Free!A:A,Free!B:B)*E$109/52))))</f>
        <v>0</v>
      </c>
      <c r="AF125" s="95">
        <f t="shared" si="130"/>
        <v>0</v>
      </c>
      <c r="AG125" s="95">
        <f t="shared" si="131"/>
        <v>0</v>
      </c>
      <c r="AH125" s="95">
        <f>IF(D125="D",AF125*AH$7,IF(AF125&gt;LOOKUP(E$109,HR!A:A,HR!B:B),(AF125-LOOKUP(E$109,HR!A:A,HR!B:B))*AH$7,0))</f>
        <v>0</v>
      </c>
      <c r="AI125" s="95">
        <f t="shared" si="132"/>
        <v>0</v>
      </c>
      <c r="AJ125" s="95">
        <f>IF(E125=" ",0,IF(D125="BR",0,IF(D125="D",0,IF(D125="NT",M125,LOOKUP(D125,Free!A:A,Free!B:B)*1/52))))</f>
        <v>0</v>
      </c>
      <c r="AK125" s="95">
        <f t="shared" si="133"/>
        <v>0</v>
      </c>
      <c r="AL125" s="95">
        <f t="shared" si="134"/>
        <v>0</v>
      </c>
      <c r="AM125" s="95">
        <f>IF(D125="D",AK125*AM$7,IF(AK125&gt;LOOKUP(1,HR!A:A,HR!B:B),(AK125-LOOKUP(1,HR!A:A,HR!B:B))*AH$7,0))</f>
        <v>0</v>
      </c>
      <c r="AN125" s="95">
        <f t="shared" si="135"/>
        <v>0</v>
      </c>
      <c r="AO125" s="99"/>
      <c r="AP125" s="62"/>
      <c r="AQ125" s="95">
        <f t="shared" si="146"/>
        <v>0</v>
      </c>
      <c r="AR125" s="95">
        <f t="shared" si="147"/>
        <v>0</v>
      </c>
      <c r="AS125" s="95">
        <f t="shared" si="148"/>
        <v>0</v>
      </c>
      <c r="AT125" s="95">
        <f t="shared" si="149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IF(E126=Employee!D$419,LOOKUP(E$109,NiTable!A:A,NiTable!AU:AU),"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IF(Employee!D$418="m","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 t="shared" si="140"/>
        <v>0</v>
      </c>
      <c r="I126" s="121">
        <f t="shared" si="141"/>
        <v>0</v>
      </c>
      <c r="J126" s="121">
        <f t="shared" si="142"/>
        <v>0</v>
      </c>
      <c r="K126" s="121">
        <f t="shared" si="143"/>
        <v>0</v>
      </c>
      <c r="L126" s="121">
        <f t="shared" si="144"/>
        <v>0</v>
      </c>
      <c r="M126" s="131" t="str">
        <f t="shared" si="145"/>
        <v xml:space="preserve"> </v>
      </c>
      <c r="N126" s="237" t="str">
        <f>IF(M126=" "," ",IF(M126=0," ",IF(Employee!O$414="W1",AN126,AI126-W101)))</f>
        <v xml:space="preserve"> </v>
      </c>
      <c r="O126" s="132" t="str">
        <f>IF(M126=" "," ",IF(M126=0," ",IF(Employee!P$407&gt;E$109,0,IF(C126="A",WNI!E518,IF(C126="B",WNI!F518,IF(C126="C",WNI!G518,IF(C126="J",WNI!H518," ")))))))</f>
        <v xml:space="preserve"> </v>
      </c>
      <c r="P126" s="123"/>
      <c r="Q126" s="123"/>
      <c r="R126" s="137" t="str">
        <f t="shared" si="125"/>
        <v xml:space="preserve"> </v>
      </c>
      <c r="S126" s="123"/>
      <c r="T126" s="124" t="str">
        <f>IF(M126=" "," ",IF(M126=0," ",WNI!I518))</f>
        <v xml:space="preserve"> </v>
      </c>
      <c r="U126" s="49"/>
      <c r="V126" s="60">
        <f>IF(Employee!H$424=E$109,Employee!D$424+SUM(M126)+V101,SUM(M126)+V101)</f>
        <v>0</v>
      </c>
      <c r="W126" s="60">
        <f>IF(Employee!H$424=E$109,Employee!D$425+SUM(N126)+W101,SUM(N126)+W101)</f>
        <v>0</v>
      </c>
      <c r="X126" s="60">
        <f t="shared" si="126"/>
        <v>0</v>
      </c>
      <c r="Y126" s="60">
        <f t="shared" si="127"/>
        <v>0</v>
      </c>
      <c r="Z126" s="60">
        <f t="shared" si="127"/>
        <v>0</v>
      </c>
      <c r="AA126" s="60">
        <f t="shared" si="128"/>
        <v>0</v>
      </c>
      <c r="AC126" s="60">
        <f t="shared" si="129"/>
        <v>0</v>
      </c>
      <c r="AD126" s="99"/>
      <c r="AE126" s="114">
        <f>IF(E126=" ",0,IF(D126="BR",0,IF(D126="D",0,IF(D126="NT",V126,LOOKUP(D126,Free!A:A,Free!B:B)*E$109/52))))</f>
        <v>0</v>
      </c>
      <c r="AF126" s="95">
        <f t="shared" si="130"/>
        <v>0</v>
      </c>
      <c r="AG126" s="95">
        <f t="shared" si="131"/>
        <v>0</v>
      </c>
      <c r="AH126" s="95">
        <f>IF(D126="D",AF126*AH$7,IF(AF126&gt;LOOKUP(E$109,HR!A:A,HR!B:B),(AF126-LOOKUP(E$109,HR!A:A,HR!B:B))*AH$7,0))</f>
        <v>0</v>
      </c>
      <c r="AI126" s="95">
        <f t="shared" si="132"/>
        <v>0</v>
      </c>
      <c r="AJ126" s="95">
        <f>IF(E126=" ",0,IF(D126="BR",0,IF(D126="D",0,IF(D126="NT",M126,LOOKUP(D126,Free!A:A,Free!B:B)*1/52))))</f>
        <v>0</v>
      </c>
      <c r="AK126" s="95">
        <f t="shared" si="133"/>
        <v>0</v>
      </c>
      <c r="AL126" s="95">
        <f t="shared" si="134"/>
        <v>0</v>
      </c>
      <c r="AM126" s="95">
        <f>IF(D126="D",AK126*AM$7,IF(AK126&gt;LOOKUP(1,HR!A:A,HR!B:B),(AK126-LOOKUP(1,HR!A:A,HR!B:B))*AH$7,0))</f>
        <v>0</v>
      </c>
      <c r="AN126" s="95">
        <f t="shared" si="135"/>
        <v>0</v>
      </c>
      <c r="AO126" s="99"/>
      <c r="AP126" s="62"/>
      <c r="AQ126" s="95">
        <f t="shared" si="146"/>
        <v>0</v>
      </c>
      <c r="AR126" s="95">
        <f t="shared" si="147"/>
        <v>0</v>
      </c>
      <c r="AS126" s="95">
        <f t="shared" si="148"/>
        <v>0</v>
      </c>
      <c r="AT126" s="95">
        <f t="shared" si="149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IF(E127=Employee!D$445,LOOKUP(E$109,NiTable!A:A,NiTable!AX:AX),"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IF(Employee!D$444="m","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 t="shared" si="140"/>
        <v>0</v>
      </c>
      <c r="I127" s="121">
        <f t="shared" si="141"/>
        <v>0</v>
      </c>
      <c r="J127" s="121">
        <f t="shared" si="142"/>
        <v>0</v>
      </c>
      <c r="K127" s="121">
        <f t="shared" si="143"/>
        <v>0</v>
      </c>
      <c r="L127" s="121">
        <f t="shared" si="144"/>
        <v>0</v>
      </c>
      <c r="M127" s="131" t="str">
        <f t="shared" si="145"/>
        <v xml:space="preserve"> </v>
      </c>
      <c r="N127" s="237" t="str">
        <f>IF(M127=" "," ",IF(M127=0," ",IF(Employee!O$440="W1",AN127,AI127-W102)))</f>
        <v xml:space="preserve"> </v>
      </c>
      <c r="O127" s="132" t="str">
        <f>IF(M127=" "," ",IF(M127=0," ",IF(Employee!P$433&gt;E$109,0,IF(C127="A",WNI!E519,IF(C127="B",WNI!F519,IF(C127="C",WNI!G519,IF(C127="J",WNI!H519," ")))))))</f>
        <v xml:space="preserve"> </v>
      </c>
      <c r="P127" s="123"/>
      <c r="Q127" s="123"/>
      <c r="R127" s="137" t="str">
        <f t="shared" si="125"/>
        <v xml:space="preserve"> </v>
      </c>
      <c r="S127" s="123"/>
      <c r="T127" s="124" t="str">
        <f>IF(M127=" "," ",IF(M127=0," ",WNI!I519))</f>
        <v xml:space="preserve"> </v>
      </c>
      <c r="U127" s="49"/>
      <c r="V127" s="60">
        <f>IF(Employee!H$450=E$109,Employee!D$450+SUM(M127)+V102,SUM(M127)+V102)</f>
        <v>0</v>
      </c>
      <c r="W127" s="60">
        <f>IF(Employee!H$450=E$109,Employee!D$451+SUM(N127)+W102,SUM(N127)+W102)</f>
        <v>0</v>
      </c>
      <c r="X127" s="60">
        <f t="shared" si="126"/>
        <v>0</v>
      </c>
      <c r="Y127" s="60">
        <f t="shared" ref="Y127:Z130" si="150">IF(P127=0,Y102,P127+Y102)</f>
        <v>0</v>
      </c>
      <c r="Z127" s="60">
        <f t="shared" si="150"/>
        <v>0</v>
      </c>
      <c r="AA127" s="60">
        <f t="shared" si="128"/>
        <v>0</v>
      </c>
      <c r="AC127" s="60">
        <f t="shared" si="129"/>
        <v>0</v>
      </c>
      <c r="AD127" s="99"/>
      <c r="AE127" s="114">
        <f>IF(E127=" ",0,IF(D127="BR",0,IF(D127="D",0,IF(D127="NT",V127,LOOKUP(D127,Free!A:A,Free!B:B)*E$109/52))))</f>
        <v>0</v>
      </c>
      <c r="AF127" s="95">
        <f t="shared" si="130"/>
        <v>0</v>
      </c>
      <c r="AG127" s="95">
        <f t="shared" si="131"/>
        <v>0</v>
      </c>
      <c r="AH127" s="95">
        <f>IF(D127="D",AF127*AH$7,IF(AF127&gt;LOOKUP(E$109,HR!A:A,HR!B:B),(AF127-LOOKUP(E$109,HR!A:A,HR!B:B))*AH$7,0))</f>
        <v>0</v>
      </c>
      <c r="AI127" s="95">
        <f t="shared" si="132"/>
        <v>0</v>
      </c>
      <c r="AJ127" s="95">
        <f>IF(E127=" ",0,IF(D127="BR",0,IF(D127="D",0,IF(D127="NT",M127,LOOKUP(D127,Free!A:A,Free!B:B)*1/52))))</f>
        <v>0</v>
      </c>
      <c r="AK127" s="95">
        <f t="shared" si="133"/>
        <v>0</v>
      </c>
      <c r="AL127" s="95">
        <f t="shared" si="134"/>
        <v>0</v>
      </c>
      <c r="AM127" s="95">
        <f>IF(D127="D",AK127*AM$7,IF(AK127&gt;LOOKUP(1,HR!A:A,HR!B:B),(AK127-LOOKUP(1,HR!A:A,HR!B:B))*AH$7,0))</f>
        <v>0</v>
      </c>
      <c r="AN127" s="95">
        <f t="shared" si="135"/>
        <v>0</v>
      </c>
      <c r="AO127" s="99"/>
      <c r="AP127" s="62"/>
      <c r="AQ127" s="95">
        <f t="shared" si="146"/>
        <v>0</v>
      </c>
      <c r="AR127" s="95">
        <f t="shared" si="147"/>
        <v>0</v>
      </c>
      <c r="AS127" s="95">
        <f t="shared" si="148"/>
        <v>0</v>
      </c>
      <c r="AT127" s="95">
        <f t="shared" si="149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IF(E128=Employee!D$471,LOOKUP(E$109,NiTable!A:A,NiTable!BA:BA),"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IF(Employee!D$470="m","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 t="shared" si="140"/>
        <v>0</v>
      </c>
      <c r="I128" s="121">
        <f t="shared" si="141"/>
        <v>0</v>
      </c>
      <c r="J128" s="121">
        <f t="shared" si="142"/>
        <v>0</v>
      </c>
      <c r="K128" s="121">
        <f t="shared" si="143"/>
        <v>0</v>
      </c>
      <c r="L128" s="121">
        <f t="shared" si="144"/>
        <v>0</v>
      </c>
      <c r="M128" s="131" t="str">
        <f t="shared" si="145"/>
        <v xml:space="preserve"> </v>
      </c>
      <c r="N128" s="237" t="str">
        <f>IF(M128=" "," ",IF(M128=0," ",IF(Employee!O$466="W1",AN128,AI128-W103)))</f>
        <v xml:space="preserve"> </v>
      </c>
      <c r="O128" s="132" t="str">
        <f>IF(M128=" "," ",IF(M128=0," ",IF(Employee!P$459&gt;E$109,0,IF(C128="A",WNI!E520,IF(C128="B",WNI!F520,IF(C128="C",WNI!G520,IF(C128="J",WNI!H520," ")))))))</f>
        <v xml:space="preserve"> </v>
      </c>
      <c r="P128" s="123"/>
      <c r="Q128" s="123"/>
      <c r="R128" s="137" t="str">
        <f t="shared" si="125"/>
        <v xml:space="preserve"> </v>
      </c>
      <c r="S128" s="123"/>
      <c r="T128" s="124" t="str">
        <f>IF(M128=" "," ",IF(M128=0," ",WNI!I520))</f>
        <v xml:space="preserve"> </v>
      </c>
      <c r="U128" s="49"/>
      <c r="V128" s="60">
        <f>IF(Employee!H$476=E$109,Employee!D$476+SUM(M128)+V103,SUM(M128)+V103)</f>
        <v>0</v>
      </c>
      <c r="W128" s="60">
        <f>IF(Employee!H$476=E$109,Employee!D$477+SUM(N128)+W103,SUM(N128)+W103)</f>
        <v>0</v>
      </c>
      <c r="X128" s="60">
        <f t="shared" si="126"/>
        <v>0</v>
      </c>
      <c r="Y128" s="60">
        <f t="shared" si="150"/>
        <v>0</v>
      </c>
      <c r="Z128" s="60">
        <f t="shared" si="150"/>
        <v>0</v>
      </c>
      <c r="AA128" s="60">
        <f t="shared" si="128"/>
        <v>0</v>
      </c>
      <c r="AC128" s="60">
        <f t="shared" si="129"/>
        <v>0</v>
      </c>
      <c r="AD128" s="99"/>
      <c r="AE128" s="114">
        <f>IF(E128=" ",0,IF(D128="BR",0,IF(D128="D",0,IF(D128="NT",V128,LOOKUP(D128,Free!A:A,Free!B:B)*E$109/52))))</f>
        <v>0</v>
      </c>
      <c r="AF128" s="95">
        <f t="shared" si="130"/>
        <v>0</v>
      </c>
      <c r="AG128" s="95">
        <f t="shared" si="131"/>
        <v>0</v>
      </c>
      <c r="AH128" s="95">
        <f>IF(D128="D",AF128*AH$7,IF(AF128&gt;LOOKUP(E$109,HR!A:A,HR!B:B),(AF128-LOOKUP(E$109,HR!A:A,HR!B:B))*AH$7,0))</f>
        <v>0</v>
      </c>
      <c r="AI128" s="95">
        <f t="shared" si="132"/>
        <v>0</v>
      </c>
      <c r="AJ128" s="95">
        <f>IF(E128=" ",0,IF(D128="BR",0,IF(D128="D",0,IF(D128="NT",M128,LOOKUP(D128,Free!A:A,Free!B:B)*1/52))))</f>
        <v>0</v>
      </c>
      <c r="AK128" s="95">
        <f t="shared" si="133"/>
        <v>0</v>
      </c>
      <c r="AL128" s="95">
        <f t="shared" si="134"/>
        <v>0</v>
      </c>
      <c r="AM128" s="95">
        <f>IF(D128="D",AK128*AM$7,IF(AK128&gt;LOOKUP(1,HR!A:A,HR!B:B),(AK128-LOOKUP(1,HR!A:A,HR!B:B))*AH$7,0))</f>
        <v>0</v>
      </c>
      <c r="AN128" s="95">
        <f t="shared" si="135"/>
        <v>0</v>
      </c>
      <c r="AO128" s="99"/>
      <c r="AP128" s="62"/>
      <c r="AQ128" s="95">
        <f t="shared" si="146"/>
        <v>0</v>
      </c>
      <c r="AR128" s="95">
        <f t="shared" si="147"/>
        <v>0</v>
      </c>
      <c r="AS128" s="95">
        <f t="shared" si="148"/>
        <v>0</v>
      </c>
      <c r="AT128" s="95">
        <f t="shared" si="149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IF(E129=Employee!D$497,LOOKUP(E$109,NiTable!A:A,NiTable!BD:BD),"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IF(Employee!D$496="m","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 t="shared" si="140"/>
        <v>0</v>
      </c>
      <c r="I129" s="121">
        <f t="shared" si="141"/>
        <v>0</v>
      </c>
      <c r="J129" s="121">
        <f t="shared" si="142"/>
        <v>0</v>
      </c>
      <c r="K129" s="121">
        <f t="shared" si="143"/>
        <v>0</v>
      </c>
      <c r="L129" s="121">
        <f t="shared" si="144"/>
        <v>0</v>
      </c>
      <c r="M129" s="131" t="str">
        <f t="shared" si="145"/>
        <v xml:space="preserve"> </v>
      </c>
      <c r="N129" s="237" t="str">
        <f>IF(M129=" "," ",IF(M129=0," ",IF(Employee!O$492="W1",AN129,AI129-W104)))</f>
        <v xml:space="preserve"> </v>
      </c>
      <c r="O129" s="132" t="str">
        <f>IF(M129=" "," ",IF(M129=0," ",IF(Employee!P$485&gt;E$109,0,IF(C129="A",WNI!E521,IF(C129="B",WNI!F521,IF(C129="C",WNI!G521,IF(C129="J",WNI!H521," ")))))))</f>
        <v xml:space="preserve"> </v>
      </c>
      <c r="P129" s="123"/>
      <c r="Q129" s="123"/>
      <c r="R129" s="137" t="str">
        <f t="shared" si="125"/>
        <v xml:space="preserve"> </v>
      </c>
      <c r="S129" s="123"/>
      <c r="T129" s="124" t="str">
        <f>IF(M129=" "," ",IF(M129=0," ",WNI!I521))</f>
        <v xml:space="preserve"> </v>
      </c>
      <c r="U129" s="49"/>
      <c r="V129" s="60">
        <f>IF(Employee!H$502=E$109,Employee!D$502+SUM(M129)+V104,SUM(M129)+V104)</f>
        <v>0</v>
      </c>
      <c r="W129" s="60">
        <f>IF(Employee!H$502=E$109,Employee!D$503+SUM(N129)+W104,SUM(N129)+W104)</f>
        <v>0</v>
      </c>
      <c r="X129" s="60">
        <f t="shared" si="126"/>
        <v>0</v>
      </c>
      <c r="Y129" s="60">
        <f t="shared" si="150"/>
        <v>0</v>
      </c>
      <c r="Z129" s="60">
        <f t="shared" si="150"/>
        <v>0</v>
      </c>
      <c r="AA129" s="60">
        <f t="shared" si="128"/>
        <v>0</v>
      </c>
      <c r="AC129" s="60">
        <f t="shared" si="129"/>
        <v>0</v>
      </c>
      <c r="AD129" s="99"/>
      <c r="AE129" s="114">
        <f>IF(E129=" ",0,IF(D129="BR",0,IF(D129="D",0,IF(D129="NT",V129,LOOKUP(D129,Free!A:A,Free!B:B)*E$109/52))))</f>
        <v>0</v>
      </c>
      <c r="AF129" s="95">
        <f t="shared" si="130"/>
        <v>0</v>
      </c>
      <c r="AG129" s="95">
        <f t="shared" si="131"/>
        <v>0</v>
      </c>
      <c r="AH129" s="95">
        <f>IF(D129="D",AF129*AH$7,IF(AF129&gt;LOOKUP(E$109,HR!A:A,HR!B:B),(AF129-LOOKUP(E$109,HR!A:A,HR!B:B))*AH$7,0))</f>
        <v>0</v>
      </c>
      <c r="AI129" s="95">
        <f t="shared" si="132"/>
        <v>0</v>
      </c>
      <c r="AJ129" s="95">
        <f>IF(E129=" ",0,IF(D129="BR",0,IF(D129="D",0,IF(D129="NT",M129,LOOKUP(D129,Free!A:A,Free!B:B)*1/52))))</f>
        <v>0</v>
      </c>
      <c r="AK129" s="95">
        <f t="shared" si="133"/>
        <v>0</v>
      </c>
      <c r="AL129" s="95">
        <f t="shared" si="134"/>
        <v>0</v>
      </c>
      <c r="AM129" s="95">
        <f>IF(D129="D",AK129*AM$7,IF(AK129&gt;LOOKUP(1,HR!A:A,HR!B:B),(AK129-LOOKUP(1,HR!A:A,HR!B:B))*AH$7,0))</f>
        <v>0</v>
      </c>
      <c r="AN129" s="95">
        <f t="shared" si="135"/>
        <v>0</v>
      </c>
      <c r="AO129" s="99"/>
      <c r="AP129" s="62"/>
      <c r="AQ129" s="95">
        <f t="shared" si="146"/>
        <v>0</v>
      </c>
      <c r="AR129" s="95">
        <f t="shared" si="147"/>
        <v>0</v>
      </c>
      <c r="AS129" s="95">
        <f t="shared" si="148"/>
        <v>0</v>
      </c>
      <c r="AT129" s="95">
        <f t="shared" si="149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IF(E130=Employee!D$523,LOOKUP(E$109,NiTable!A:A,NiTable!BG:BG),"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IF(Employee!D$522="m","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 t="shared" si="140"/>
        <v>0</v>
      </c>
      <c r="I130" s="147">
        <f t="shared" si="141"/>
        <v>0</v>
      </c>
      <c r="J130" s="147">
        <f t="shared" si="142"/>
        <v>0</v>
      </c>
      <c r="K130" s="147">
        <f t="shared" si="143"/>
        <v>0</v>
      </c>
      <c r="L130" s="147">
        <f t="shared" si="144"/>
        <v>0</v>
      </c>
      <c r="M130" s="133" t="str">
        <f t="shared" si="145"/>
        <v xml:space="preserve"> </v>
      </c>
      <c r="N130" s="134" t="str">
        <f>IF(M130=" "," ",IF(M130=0," ",IF(Employee!O$518="W1",AN130,AI130-W105)))</f>
        <v xml:space="preserve"> </v>
      </c>
      <c r="O130" s="132" t="str">
        <f>IF(M130=" "," ",IF(M130=0," ",IF(Employee!P$511&gt;E$109,0,IF(C130="A",WNI!E522,IF(C130="B",WNI!F522,IF(C130="C",WNI!G522,IF(C130="J",WNI!H522," ")))))))</f>
        <v xml:space="preserve"> </v>
      </c>
      <c r="P130" s="135"/>
      <c r="Q130" s="135"/>
      <c r="R130" s="137" t="str">
        <f t="shared" si="125"/>
        <v xml:space="preserve"> </v>
      </c>
      <c r="S130" s="123"/>
      <c r="T130" s="124" t="str">
        <f>IF(M130=" "," ",IF(M130=0," ",WNI!I522))</f>
        <v xml:space="preserve"> </v>
      </c>
      <c r="U130" s="49"/>
      <c r="V130" s="60">
        <f>IF(Employee!H$528=E$109,Employee!D$528+SUM(M130)+V105,SUM(M130)+V105)</f>
        <v>0</v>
      </c>
      <c r="W130" s="60">
        <f>IF(Employee!H$528=E$109,Employee!D$529+SUM(N130)+W105,SUM(N130)+W105)</f>
        <v>0</v>
      </c>
      <c r="X130" s="60">
        <f t="shared" si="126"/>
        <v>0</v>
      </c>
      <c r="Y130" s="60">
        <f t="shared" si="150"/>
        <v>0</v>
      </c>
      <c r="Z130" s="60">
        <f t="shared" si="150"/>
        <v>0</v>
      </c>
      <c r="AA130" s="60">
        <f t="shared" si="128"/>
        <v>0</v>
      </c>
      <c r="AC130" s="60">
        <f t="shared" si="129"/>
        <v>0</v>
      </c>
      <c r="AD130" s="99"/>
      <c r="AE130" s="114">
        <f>IF(E130=" ",0,IF(D130="BR",0,IF(D130="D",0,IF(D130="NT",V130,LOOKUP(D130,Free!A:A,Free!B:B)*E$109/52))))</f>
        <v>0</v>
      </c>
      <c r="AF130" s="95">
        <f t="shared" si="130"/>
        <v>0</v>
      </c>
      <c r="AG130" s="95">
        <f t="shared" si="131"/>
        <v>0</v>
      </c>
      <c r="AH130" s="95">
        <f>IF(D130="D",AF130*AH$7,IF(AF130&gt;LOOKUP(E$109,HR!A:A,HR!B:B),(AF130-LOOKUP(E$109,HR!A:A,HR!B:B))*AH$7,0))</f>
        <v>0</v>
      </c>
      <c r="AI130" s="95">
        <f t="shared" si="132"/>
        <v>0</v>
      </c>
      <c r="AJ130" s="95">
        <f>IF(E130=" ",0,IF(D130="BR",0,IF(D130="D",0,IF(D130="NT",M130,LOOKUP(D130,Free!A:A,Free!B:B)*1/52))))</f>
        <v>0</v>
      </c>
      <c r="AK130" s="95">
        <f t="shared" si="133"/>
        <v>0</v>
      </c>
      <c r="AL130" s="95">
        <f t="shared" si="134"/>
        <v>0</v>
      </c>
      <c r="AM130" s="95">
        <f>IF(D130="D",AK130*AM$7,IF(AK130&gt;LOOKUP(1,HR!A:A,HR!B:B),(AK130-LOOKUP(1,HR!A:A,HR!B:B))*AH$7,0))</f>
        <v>0</v>
      </c>
      <c r="AN130" s="95">
        <f t="shared" si="135"/>
        <v>0</v>
      </c>
      <c r="AO130" s="99"/>
      <c r="AP130" s="62"/>
      <c r="AQ130" s="95">
        <f t="shared" si="146"/>
        <v>0</v>
      </c>
      <c r="AR130" s="95">
        <f t="shared" si="147"/>
        <v>0</v>
      </c>
      <c r="AS130" s="95">
        <f t="shared" si="148"/>
        <v>0</v>
      </c>
      <c r="AT130" s="95">
        <f t="shared" si="149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450"/>
      <c r="H131" s="134"/>
      <c r="I131" s="135"/>
      <c r="J131" s="135"/>
      <c r="K131" s="174"/>
      <c r="L131" s="174"/>
      <c r="M131" s="173">
        <f t="shared" ref="M131:R131" si="151">SUM(M111:M130)</f>
        <v>0</v>
      </c>
      <c r="N131" s="165">
        <f t="shared" si="151"/>
        <v>0</v>
      </c>
      <c r="O131" s="165">
        <f t="shared" si="151"/>
        <v>0</v>
      </c>
      <c r="P131" s="165">
        <f t="shared" si="151"/>
        <v>0</v>
      </c>
      <c r="Q131" s="165">
        <f t="shared" si="151"/>
        <v>0</v>
      </c>
      <c r="R131" s="165">
        <f t="shared" si="151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s="53" customFormat="1" ht="24" customHeight="1" thickBot="1" x14ac:dyDescent="0.25">
      <c r="A132" s="141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224"/>
      <c r="V132" s="83"/>
      <c r="W132" s="83"/>
      <c r="X132" s="83"/>
      <c r="Y132" s="225"/>
      <c r="Z132" s="83"/>
      <c r="AA132" s="83"/>
      <c r="AB132" s="84"/>
      <c r="AC132" s="83"/>
      <c r="AD132" s="98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8"/>
      <c r="AP132" s="62"/>
      <c r="AQ132" s="219"/>
      <c r="AR132" s="219"/>
      <c r="AS132" s="219"/>
      <c r="AT132" s="219"/>
      <c r="AU132" s="62"/>
    </row>
    <row r="133" spans="1:47" ht="18" customHeight="1" thickTop="1" thickBot="1" x14ac:dyDescent="0.25">
      <c r="A133" s="40"/>
      <c r="B133" s="404" t="s">
        <v>35</v>
      </c>
      <c r="C133" s="400"/>
      <c r="D133" s="400"/>
      <c r="E133" s="398"/>
      <c r="F133" s="41"/>
      <c r="G133" s="41"/>
      <c r="H133" s="54"/>
      <c r="I133" s="54"/>
      <c r="J133" s="54"/>
      <c r="K133" s="57"/>
      <c r="L133" s="57"/>
      <c r="M133" s="54"/>
      <c r="N133" s="42"/>
      <c r="O133" s="388" t="s">
        <v>39</v>
      </c>
      <c r="P133" s="389"/>
      <c r="Q133" s="390"/>
      <c r="R133" s="391"/>
      <c r="S133" s="392"/>
      <c r="T133" s="392"/>
      <c r="U133" s="43"/>
      <c r="AD133" s="99"/>
      <c r="AO133" s="99"/>
      <c r="AP133" s="62"/>
      <c r="AQ133" s="220"/>
      <c r="AR133" s="220"/>
      <c r="AS133" s="220"/>
      <c r="AT133" s="220"/>
      <c r="AU133" s="62"/>
    </row>
    <row r="134" spans="1:47" ht="18" customHeight="1" thickTop="1" thickBot="1" x14ac:dyDescent="0.25">
      <c r="A134" s="44"/>
      <c r="B134" s="399" t="s">
        <v>10</v>
      </c>
      <c r="C134" s="400"/>
      <c r="D134" s="398"/>
      <c r="E134" s="212">
        <v>6</v>
      </c>
      <c r="F134" s="62"/>
      <c r="G134" s="62"/>
      <c r="H134" s="399" t="s">
        <v>39</v>
      </c>
      <c r="I134" s="400"/>
      <c r="J134" s="398"/>
      <c r="K134" s="401" t="s">
        <v>311</v>
      </c>
      <c r="L134" s="402"/>
      <c r="M134" s="403"/>
      <c r="N134" s="28"/>
      <c r="O134" s="405" t="s">
        <v>117</v>
      </c>
      <c r="P134" s="406"/>
      <c r="Q134" s="406"/>
      <c r="R134" s="407"/>
      <c r="S134" s="45"/>
      <c r="T134" s="172"/>
      <c r="U134" s="47"/>
      <c r="AD134" s="99"/>
      <c r="AO134" s="99"/>
      <c r="AP134" s="62"/>
      <c r="AQ134" s="219"/>
      <c r="AR134" s="219"/>
      <c r="AS134" s="219"/>
      <c r="AT134" s="219"/>
      <c r="AU134" s="62"/>
    </row>
    <row r="135" spans="1:47" ht="18" customHeight="1" thickTop="1" x14ac:dyDescent="0.2">
      <c r="A135" s="44"/>
      <c r="B135" s="91"/>
      <c r="C135" s="32"/>
      <c r="D135" s="32"/>
      <c r="E135" s="46"/>
      <c r="F135" s="45"/>
      <c r="G135" s="45"/>
      <c r="H135" s="55"/>
      <c r="I135" s="55"/>
      <c r="J135" s="55"/>
      <c r="K135" s="58"/>
      <c r="L135" s="58"/>
      <c r="M135" s="55"/>
      <c r="N135" s="116"/>
      <c r="O135" s="55"/>
      <c r="P135" s="55"/>
      <c r="Q135" s="55"/>
      <c r="R135" s="55"/>
      <c r="S135" s="45"/>
      <c r="T135" s="55"/>
      <c r="U135" s="47"/>
      <c r="AD135" s="99"/>
      <c r="AI135" s="114"/>
      <c r="AO135" s="99"/>
      <c r="AP135" s="62"/>
      <c r="AQ135" s="219"/>
      <c r="AR135" s="219"/>
      <c r="AS135" s="219"/>
      <c r="AT135" s="219"/>
      <c r="AU135" s="62"/>
    </row>
    <row r="136" spans="1:47" ht="18" customHeight="1" x14ac:dyDescent="0.2">
      <c r="A136" s="44"/>
      <c r="B136" s="149" t="str">
        <f>IF(E136=" "," ",IF(Employee!F$24&gt;E$134," ",IF(Employee!F$26&lt;E$134," ",Employee!D$30)))</f>
        <v xml:space="preserve"> </v>
      </c>
      <c r="C136" s="110" t="str">
        <f>IF(E136=Employee!D$29,LOOKUP(E$134,NiTable!A:A,NiTable!C:C)," ")</f>
        <v xml:space="preserve"> </v>
      </c>
      <c r="D136" s="110" t="str">
        <f>IF(E136=Employee!D$29,LOOKUP(E$134,TaxCode!A:A,TaxCode!F:F)," ")</f>
        <v xml:space="preserve"> </v>
      </c>
      <c r="E136" s="150" t="str">
        <f>IF(Employee!D$28="w"," ",IF(Employee!F$24&gt;E$134," ",IF(Employee!F$26&lt;E$134," ",Employee!D$29)))</f>
        <v xml:space="preserve"> </v>
      </c>
      <c r="F136" s="242" t="str">
        <f>IF(E136=" "," ",IF(Employee!F$24&gt;E$134," ",IF(Employee!F$26&lt;E$134," ",Employee!D$15)))</f>
        <v xml:space="preserve"> </v>
      </c>
      <c r="G136" s="167"/>
      <c r="H136" s="126">
        <f>IF(T$134="Y",'Aug08'!H111,0)</f>
        <v>0</v>
      </c>
      <c r="I136" s="117">
        <f>IF(T$134="Y",'Aug08'!I111,0)</f>
        <v>0</v>
      </c>
      <c r="J136" s="117">
        <f>IF(T$134="Y",'Aug08'!J111,0)</f>
        <v>0</v>
      </c>
      <c r="K136" s="117">
        <f>IF(T$134="Y",'Aug08'!K111,I136*J136)</f>
        <v>0</v>
      </c>
      <c r="L136" s="117">
        <f>IF(T$134="Y",'Aug08'!L111,0)</f>
        <v>0</v>
      </c>
      <c r="M136" s="232" t="str">
        <f>IF(E136=" "," ",IF(T$134="Y",'Aug08'!M111,IF((H136+K136+L136)&gt;0,H136+K136+L136," ")))</f>
        <v xml:space="preserve"> </v>
      </c>
      <c r="N136" s="235" t="str">
        <f>IF(M136=" "," ",IF(M136=0," ",IF(Employee!O$24="M1",AN136,AI136-'Aug08'!W111)))</f>
        <v xml:space="preserve"> </v>
      </c>
      <c r="O136" s="130" t="str">
        <f>IF(M136=" "," ",IF(M136=0," ",IF(Employee!P$17&gt;E$134,0,IF(C136="A",MNI!E103,IF(C136="B",MNI!F103,IF(C136="C",MNI!G103,IF(C136="J",MNI!H103," ")))))))</f>
        <v xml:space="preserve"> </v>
      </c>
      <c r="P136" s="119"/>
      <c r="Q136" s="236"/>
      <c r="R136" s="236" t="str">
        <f t="shared" ref="R136:R144" si="152">IF(M136=" "," ",IF(M136=0," ",M136-SUM(N136:Q136)))</f>
        <v xml:space="preserve"> </v>
      </c>
      <c r="S136" s="123"/>
      <c r="T136" s="120" t="str">
        <f>IF(M136=" "," ",IF(M136=0," ",MNI!I103))</f>
        <v xml:space="preserve"> </v>
      </c>
      <c r="U136" s="49"/>
      <c r="V136" s="60">
        <f>IF(Employee!H$35=E$134,Employee!D$34+SUM(M136)+'Aug08'!V111,SUM(M136)+'Aug08'!V111)</f>
        <v>0</v>
      </c>
      <c r="W136" s="60">
        <f>IF(Employee!H$35=E$134,Employee!D$35+SUM(N136)+'Aug08'!W111,SUM(N136)+'Aug08'!W111)</f>
        <v>0</v>
      </c>
      <c r="X136" s="60">
        <f>IF(O136=" ",'Aug08'!X111,O136+'Aug08'!X111)</f>
        <v>0</v>
      </c>
      <c r="Y136" s="60">
        <f>IF(P136=" ",'Aug08'!Y111,P136+'Aug08'!Y111)</f>
        <v>0</v>
      </c>
      <c r="Z136" s="60">
        <f>IF(Q136=" ",'Aug08'!Z111,Q136+'Aug08'!Z111)</f>
        <v>0</v>
      </c>
      <c r="AA136" s="60">
        <f>IF(R136=" ",'Aug08'!AA111,R136+'Aug08'!AA111)</f>
        <v>0</v>
      </c>
      <c r="AB136" s="61"/>
      <c r="AC136" s="60">
        <f>IF(T136=" ",'Aug08'!AC111,T136+'Aug08'!AC111)</f>
        <v>0</v>
      </c>
      <c r="AD136" s="99"/>
      <c r="AE136" s="114">
        <f>IF(E136=" ",0,IF(D136="BR",0,IF(D136="D",0,IF(D136="NT",V136,LOOKUP(D136,Free!A:A,Free!C:C)*E$134/12))))</f>
        <v>0</v>
      </c>
      <c r="AF136" s="95">
        <f>IF(E136=" ",0,V136-AE136)</f>
        <v>0</v>
      </c>
      <c r="AG136" s="95">
        <f>AF136*AG$7</f>
        <v>0</v>
      </c>
      <c r="AH136" s="95">
        <f>IF(D136="D",AF136*AH$7,IF(AF136&gt;LOOKUP(E$134,HR!A:A,HR!C:C),(AF136-LOOKUP(E$134,HR!A:A,HR!C:C))*AH$7,0))</f>
        <v>0</v>
      </c>
      <c r="AI136" s="95">
        <f>IF(AF136&lt;1,0,AG136+AH136)</f>
        <v>0</v>
      </c>
      <c r="AJ136" s="95">
        <f>IF(E136=" ",0,IF(D136="BR",0,IF(D136="D",0,IF(D136="NT",M136,LOOKUP(D136,Free!A:A,Free!C:C)*1/12))))</f>
        <v>0</v>
      </c>
      <c r="AK136" s="95">
        <f>IF(E136=" ",0,SUM(M136)-AJ136)</f>
        <v>0</v>
      </c>
      <c r="AL136" s="95">
        <f>AK136*AL$7</f>
        <v>0</v>
      </c>
      <c r="AM136" s="95">
        <f>IF(D136="D",AK136*AM$7,IF(AK136&gt;LOOKUP(1,HR!A:A,HR!C:C),(AK136-LOOKUP(1,HR!A:A,HR!C:C))*AH$7,0))</f>
        <v>0</v>
      </c>
      <c r="AN136" s="95">
        <f>IF(AK136&lt;1,0,AL136+AM136)</f>
        <v>0</v>
      </c>
      <c r="AO136" s="99"/>
      <c r="AP136" s="62"/>
      <c r="AQ136" s="95">
        <f>IF(G136="SSP",H136,0)</f>
        <v>0</v>
      </c>
      <c r="AR136" s="95">
        <f>IF(G136="SMP",H136,0)</f>
        <v>0</v>
      </c>
      <c r="AS136" s="95">
        <f>IF(G136="SPP",H136,0)</f>
        <v>0</v>
      </c>
      <c r="AT136" s="95">
        <f>IF(G136="SAP",H136,0)</f>
        <v>0</v>
      </c>
      <c r="AU136" s="62"/>
    </row>
    <row r="137" spans="1:47" ht="18" customHeight="1" x14ac:dyDescent="0.2">
      <c r="A137" s="44"/>
      <c r="B137" s="151" t="str">
        <f>IF(E137=" "," ",IF(Employee!F$50&gt;E$134," ",IF(Employee!F$52&lt;E$134," ",Employee!D$56)))</f>
        <v xml:space="preserve"> </v>
      </c>
      <c r="C137" s="32" t="str">
        <f>IF(E137=Employee!D$55,LOOKUP(E$134,NiTable!A:A,NiTable!F:F)," ")</f>
        <v xml:space="preserve"> </v>
      </c>
      <c r="D137" s="32" t="str">
        <f>IF(E137=Employee!D$55,LOOKUP(E$134,TaxCode!A:A,TaxCode!L:L)," ")</f>
        <v xml:space="preserve"> </v>
      </c>
      <c r="E137" s="152" t="str">
        <f>IF(Employee!D$54="w"," ",IF(Employee!F$50&gt;E$134," ",IF(Employee!F$52&lt;E$134," ",Employee!D$55)))</f>
        <v xml:space="preserve"> </v>
      </c>
      <c r="F137" s="243" t="str">
        <f>IF(E137=" "," ",IF(Employee!F$50&gt;E$134," ",IF(Employee!F$52&lt;E$134," ",Employee!D$41)))</f>
        <v xml:space="preserve"> </v>
      </c>
      <c r="G137" s="167"/>
      <c r="H137" s="127">
        <f>IF(T$134="Y",'Aug08'!H112,0)</f>
        <v>0</v>
      </c>
      <c r="I137" s="121">
        <f>IF(T$134="Y",'Aug08'!I112,0)</f>
        <v>0</v>
      </c>
      <c r="J137" s="121">
        <f>IF(T$134="Y",'Aug08'!J112,0)</f>
        <v>0</v>
      </c>
      <c r="K137" s="121">
        <f>IF(T$134="Y",'Aug08'!K112,I137*J137)</f>
        <v>0</v>
      </c>
      <c r="L137" s="121">
        <f>IF(T$134="Y",'Aug08'!L112,0)</f>
        <v>0</v>
      </c>
      <c r="M137" s="233" t="str">
        <f>IF(E137=" "," ",IF(T$134="Y",'Aug08'!M112,IF((H137+K137+L137)&gt;0,H137+K137+L137," ")))</f>
        <v xml:space="preserve"> </v>
      </c>
      <c r="N137" s="237" t="str">
        <f>IF(M137=" "," ",IF(M137=0," ",IF(Employee!O$50="M1",AN137,AI137-'Aug08'!W112)))</f>
        <v xml:space="preserve"> </v>
      </c>
      <c r="O137" s="132" t="str">
        <f>IF(M137=" "," ",IF(M137=0," ",IF(Employee!P$43&gt;E$134,0,IF(C137="A",MNI!E104,IF(C137="B",MNI!F104,IF(C137="C",MNI!G104,IF(C137="J",MNI!H104," ")))))))</f>
        <v xml:space="preserve"> </v>
      </c>
      <c r="P137" s="123"/>
      <c r="Q137" s="238"/>
      <c r="R137" s="238" t="str">
        <f t="shared" si="152"/>
        <v xml:space="preserve"> </v>
      </c>
      <c r="S137" s="123"/>
      <c r="T137" s="124" t="str">
        <f>IF(M137=" "," ",IF(M137=0," ",MNI!I104))</f>
        <v xml:space="preserve"> </v>
      </c>
      <c r="U137" s="49"/>
      <c r="V137" s="60">
        <f>IF(Employee!H$61=E$134,Employee!D$60+SUM(M137)+'Aug08'!V112,SUM(M137)+'Aug08'!V112)</f>
        <v>0</v>
      </c>
      <c r="W137" s="60">
        <f>IF(Employee!H$61=E$134,Employee!D$61+SUM(N137)+'Aug08'!W112,SUM(N137)+'Aug08'!W112)</f>
        <v>0</v>
      </c>
      <c r="X137" s="60">
        <f>IF(O137=" ",'Aug08'!X112,O137+'Aug08'!X112)</f>
        <v>0</v>
      </c>
      <c r="Y137" s="60">
        <f>IF(P137=" ",'Aug08'!Y112,P137+'Aug08'!Y112)</f>
        <v>0</v>
      </c>
      <c r="Z137" s="60">
        <f>IF(Q137=" ",'Aug08'!Z112,Q137+'Aug08'!Z112)</f>
        <v>0</v>
      </c>
      <c r="AA137" s="60">
        <f>IF(R137=" ",'Aug08'!AA112,R137+'Aug08'!AA112)</f>
        <v>0</v>
      </c>
      <c r="AB137" s="61"/>
      <c r="AC137" s="60">
        <f>IF(T137=" ",'Aug08'!AC112,T137+'Aug08'!AC112)</f>
        <v>0</v>
      </c>
      <c r="AD137" s="99"/>
      <c r="AE137" s="114">
        <f>IF(E137=" ",0,IF(D137="BR",0,IF(D137="D",0,IF(D137="NT",V137,LOOKUP(D137,Free!A:A,Free!C:C)*E$134/12))))</f>
        <v>0</v>
      </c>
      <c r="AF137" s="95">
        <f t="shared" ref="AF137:AF155" si="153">IF(E137=" ",0,V137-AE137)</f>
        <v>0</v>
      </c>
      <c r="AG137" s="95">
        <f t="shared" ref="AG137:AG155" si="154">AF137*AG$7</f>
        <v>0</v>
      </c>
      <c r="AH137" s="95">
        <f>IF(D137="D",AF137*AH$7,IF(AF137&gt;LOOKUP(E$134,HR!A:A,HR!C:C),(AF137-LOOKUP(E$134,HR!A:A,HR!C:C))*AH$7,0))</f>
        <v>0</v>
      </c>
      <c r="AI137" s="95">
        <f t="shared" ref="AI137:AI155" si="155">IF(AF137&lt;1,0,AG137+AH137)</f>
        <v>0</v>
      </c>
      <c r="AJ137" s="95">
        <f>IF(E137=" ",0,IF(D137="BR",0,IF(D137="D",0,IF(D137="NT",M137,LOOKUP(D137,Free!A:A,Free!C:C)*1/12))))</f>
        <v>0</v>
      </c>
      <c r="AK137" s="95">
        <f t="shared" ref="AK137:AK155" si="156">IF(E137=" ",0,SUM(M137)-AJ137)</f>
        <v>0</v>
      </c>
      <c r="AL137" s="95">
        <f t="shared" ref="AL137:AL155" si="157">AK137*AL$7</f>
        <v>0</v>
      </c>
      <c r="AM137" s="95">
        <f>IF(D137="D",AK137*AM$7,IF(AK137&gt;LOOKUP(1,HR!A:A,HR!C:C),(AK137-LOOKUP(1,HR!A:A,HR!C:C))*AH$7,0))</f>
        <v>0</v>
      </c>
      <c r="AN137" s="95">
        <f t="shared" ref="AN137:AN155" si="158">IF(AK137&lt;1,0,AL137+AM137)</f>
        <v>0</v>
      </c>
      <c r="AO137" s="99"/>
      <c r="AP137" s="62"/>
      <c r="AQ137" s="95">
        <f t="shared" ref="AQ137:AQ144" si="159">IF(G137="SSP",H137,0)</f>
        <v>0</v>
      </c>
      <c r="AR137" s="95">
        <f t="shared" ref="AR137:AR144" si="160">IF(G137="SMP",H137,0)</f>
        <v>0</v>
      </c>
      <c r="AS137" s="95">
        <f t="shared" ref="AS137:AS144" si="161">IF(G137="SPP",H137,0)</f>
        <v>0</v>
      </c>
      <c r="AT137" s="95">
        <f t="shared" ref="AT137:AT144" si="162">IF(G137="SAP",H137,0)</f>
        <v>0</v>
      </c>
      <c r="AU137" s="62"/>
    </row>
    <row r="138" spans="1:47" ht="18" customHeight="1" x14ac:dyDescent="0.2">
      <c r="A138" s="44"/>
      <c r="B138" s="151" t="str">
        <f>IF(E138=" "," ",IF(Employee!F$76&gt;E$134," ",IF(Employee!F$78&lt;E$134," ",Employee!D$82)))</f>
        <v xml:space="preserve"> </v>
      </c>
      <c r="C138" s="32" t="str">
        <f>IF(E138=Employee!D$81,LOOKUP(E$134,NiTable!A:A,NiTable!I:I)," ")</f>
        <v xml:space="preserve"> </v>
      </c>
      <c r="D138" s="32" t="str">
        <f>IF(E138=Employee!D$81,LOOKUP(E$134,TaxCode!A:A,TaxCode!R:R)," ")</f>
        <v xml:space="preserve"> </v>
      </c>
      <c r="E138" s="152" t="str">
        <f>IF(Employee!D$80="w"," ",IF(Employee!F$76&gt;E$134," ",IF(Employee!F$78&lt;E$134," ",Employee!D$81)))</f>
        <v xml:space="preserve"> </v>
      </c>
      <c r="F138" s="243" t="str">
        <f>IF(E138=" "," ",IF(Employee!F$76&gt;E$134," ",IF(Employee!F$78&lt;E$134," ",Employee!D$67)))</f>
        <v xml:space="preserve"> </v>
      </c>
      <c r="G138" s="167"/>
      <c r="H138" s="127">
        <f>IF(T$134="Y",'Aug08'!H113,0)</f>
        <v>0</v>
      </c>
      <c r="I138" s="121">
        <f>IF(T$134="Y",'Aug08'!I113,0)</f>
        <v>0</v>
      </c>
      <c r="J138" s="121">
        <f>IF(T$134="Y",'Aug08'!J113,0)</f>
        <v>0</v>
      </c>
      <c r="K138" s="121">
        <f>IF(T$134="Y",'Aug08'!K113,I138*J138)</f>
        <v>0</v>
      </c>
      <c r="L138" s="121">
        <f>IF(T$134="Y",'Aug08'!L113,0)</f>
        <v>0</v>
      </c>
      <c r="M138" s="233" t="str">
        <f>IF(E138=" "," ",IF(T$134="Y",'Aug08'!M113,IF((H138+K138+L138)&gt;0,H138+K138+L138," ")))</f>
        <v xml:space="preserve"> </v>
      </c>
      <c r="N138" s="237" t="str">
        <f>IF(M138=" "," ",IF(M138=0," ",IF(Employee!O$76="M1",AN138,AI138-'Aug08'!W113)))</f>
        <v xml:space="preserve"> </v>
      </c>
      <c r="O138" s="132" t="str">
        <f>IF(M138=" "," ",IF(M138=0," ",IF(Employee!P$69&gt;E$134,0,IF(C138="A",MNI!E105,IF(C138="B",MNI!F105,IF(C138="C",MNI!G105,IF(C138="J",MNI!H105," ")))))))</f>
        <v xml:space="preserve"> </v>
      </c>
      <c r="P138" s="123"/>
      <c r="Q138" s="238"/>
      <c r="R138" s="238" t="str">
        <f t="shared" si="152"/>
        <v xml:space="preserve"> </v>
      </c>
      <c r="S138" s="123"/>
      <c r="T138" s="124" t="str">
        <f>IF(M138=" "," ",IF(M138=0," ",MNI!I105))</f>
        <v xml:space="preserve"> </v>
      </c>
      <c r="U138" s="49"/>
      <c r="V138" s="60">
        <f>IF(Employee!H$87=E$134,Employee!D$86+SUM(M138)+'Aug08'!V113,SUM(M138)+'Aug08'!V113)</f>
        <v>0</v>
      </c>
      <c r="W138" s="60">
        <f>IF(Employee!H$87=E$134,Employee!D$87+SUM(N138)+'Aug08'!W113,SUM(N138)+'Aug08'!W113)</f>
        <v>0</v>
      </c>
      <c r="X138" s="60">
        <f>IF(O138=" ",'Aug08'!X113,O138+'Aug08'!X113)</f>
        <v>0</v>
      </c>
      <c r="Y138" s="60">
        <f>IF(P138=" ",'Aug08'!Y113,P138+'Aug08'!Y113)</f>
        <v>0</v>
      </c>
      <c r="Z138" s="60">
        <f>IF(Q138=" ",'Aug08'!Z113,Q138+'Aug08'!Z113)</f>
        <v>0</v>
      </c>
      <c r="AA138" s="60">
        <f>IF(R138=" ",'Aug08'!AA113,R138+'Aug08'!AA113)</f>
        <v>0</v>
      </c>
      <c r="AB138" s="61"/>
      <c r="AC138" s="60">
        <f>IF(T138=" ",'Aug08'!AC113,T138+'Aug08'!AC113)</f>
        <v>0</v>
      </c>
      <c r="AD138" s="99"/>
      <c r="AE138" s="114">
        <f>IF(E138=" ",0,IF(D138="BR",0,IF(D138="D",0,IF(D138="NT",V138,LOOKUP(D138,Free!A:A,Free!C:C)*E$134/12))))</f>
        <v>0</v>
      </c>
      <c r="AF138" s="95">
        <f t="shared" si="153"/>
        <v>0</v>
      </c>
      <c r="AG138" s="95">
        <f t="shared" si="154"/>
        <v>0</v>
      </c>
      <c r="AH138" s="95">
        <f>IF(D138="D",AF138*AH$7,IF(AF138&gt;LOOKUP(E$134,HR!A:A,HR!C:C),(AF138-LOOKUP(E$134,HR!A:A,HR!C:C))*AH$7,0))</f>
        <v>0</v>
      </c>
      <c r="AI138" s="95">
        <f t="shared" si="155"/>
        <v>0</v>
      </c>
      <c r="AJ138" s="95">
        <f>IF(E138=" ",0,IF(D138="BR",0,IF(D138="D",0,IF(D138="NT",M138,LOOKUP(D138,Free!A:A,Free!C:C)*1/12))))</f>
        <v>0</v>
      </c>
      <c r="AK138" s="95">
        <f t="shared" si="156"/>
        <v>0</v>
      </c>
      <c r="AL138" s="95">
        <f t="shared" si="157"/>
        <v>0</v>
      </c>
      <c r="AM138" s="95">
        <f>IF(D138="D",AK138*AM$7,IF(AK138&gt;LOOKUP(1,HR!A:A,HR!C:C),(AK138-LOOKUP(1,HR!A:A,HR!C:C))*AH$7,0))</f>
        <v>0</v>
      </c>
      <c r="AN138" s="95">
        <f t="shared" si="158"/>
        <v>0</v>
      </c>
      <c r="AO138" s="99"/>
      <c r="AP138" s="62"/>
      <c r="AQ138" s="95">
        <f t="shared" si="159"/>
        <v>0</v>
      </c>
      <c r="AR138" s="95">
        <f t="shared" si="160"/>
        <v>0</v>
      </c>
      <c r="AS138" s="95">
        <f t="shared" si="161"/>
        <v>0</v>
      </c>
      <c r="AT138" s="95">
        <f t="shared" si="162"/>
        <v>0</v>
      </c>
      <c r="AU138" s="62"/>
    </row>
    <row r="139" spans="1:47" ht="18" customHeight="1" x14ac:dyDescent="0.2">
      <c r="A139" s="44"/>
      <c r="B139" s="151" t="str">
        <f>IF(E139=" "," ",IF(Employee!F$102&gt;E$134," ",IF(Employee!F$104&lt;E$134," ",Employee!D$108)))</f>
        <v xml:space="preserve"> </v>
      </c>
      <c r="C139" s="32" t="str">
        <f>IF(E139=Employee!D$107,LOOKUP(E$134,NiTable!A:A,NiTable!L:L)," ")</f>
        <v xml:space="preserve"> </v>
      </c>
      <c r="D139" s="32" t="str">
        <f>IF(E139=Employee!D$107,LOOKUP(E$134,TaxCode!A:A,TaxCode!X:X)," ")</f>
        <v xml:space="preserve"> </v>
      </c>
      <c r="E139" s="152" t="str">
        <f>IF(Employee!D$106="w"," ",IF(Employee!F$102&gt;E$134," ",IF(Employee!F$104&lt;E$134," ",Employee!D$107)))</f>
        <v xml:space="preserve"> </v>
      </c>
      <c r="F139" s="243" t="str">
        <f>IF(E139=" "," ",IF(Employee!F$102&gt;E$134," ",IF(Employee!F$104&lt;E$134," ",Employee!D$93)))</f>
        <v xml:space="preserve"> </v>
      </c>
      <c r="G139" s="167"/>
      <c r="H139" s="127">
        <f>IF(T$134="Y",'Aug08'!H114,0)</f>
        <v>0</v>
      </c>
      <c r="I139" s="121">
        <f>IF(T$134="Y",'Aug08'!I114,0)</f>
        <v>0</v>
      </c>
      <c r="J139" s="121">
        <f>IF(T$134="Y",'Aug08'!J114,0)</f>
        <v>0</v>
      </c>
      <c r="K139" s="121">
        <f>IF(T$134="Y",'Aug08'!K114,I139*J139)</f>
        <v>0</v>
      </c>
      <c r="L139" s="121">
        <f>IF(T$134="Y",'Aug08'!L114,0)</f>
        <v>0</v>
      </c>
      <c r="M139" s="233" t="str">
        <f>IF(E139=" "," ",IF(T$134="Y",'Aug08'!M114,IF((H139+K139+L139)&gt;0,H139+K139+L139," ")))</f>
        <v xml:space="preserve"> </v>
      </c>
      <c r="N139" s="237" t="str">
        <f>IF(M139=" "," ",IF(M139=0," ",IF(Employee!O$102="M1",AN139,AI139-'Aug08'!W114)))</f>
        <v xml:space="preserve"> </v>
      </c>
      <c r="O139" s="132" t="str">
        <f>IF(M139=" "," ",IF(M139=0," ",IF(Employee!P$95&gt;E$134,0,IF(C139="A",MNI!E106,IF(C139="B",MNI!F106,IF(C139="C",MNI!G106,IF(C139="J",MNI!H106," ")))))))</f>
        <v xml:space="preserve"> </v>
      </c>
      <c r="P139" s="123"/>
      <c r="Q139" s="238"/>
      <c r="R139" s="238" t="str">
        <f t="shared" si="152"/>
        <v xml:space="preserve"> </v>
      </c>
      <c r="S139" s="123"/>
      <c r="T139" s="124" t="str">
        <f>IF(M139=" "," ",IF(M139=0," ",MNI!I106))</f>
        <v xml:space="preserve"> </v>
      </c>
      <c r="U139" s="49"/>
      <c r="V139" s="60">
        <f>IF(Employee!H$113=E$134,Employee!D$112+SUM(M139)+'Aug08'!V114,SUM(M139)+'Aug08'!V114)</f>
        <v>0</v>
      </c>
      <c r="W139" s="60">
        <f>IF(Employee!H$113=E$134,Employee!D$113+SUM(N139)+'Aug08'!W114,SUM(N139)+'Aug08'!W114)</f>
        <v>0</v>
      </c>
      <c r="X139" s="60">
        <f>IF(O139=" ",'Aug08'!X114,O139+'Aug08'!X114)</f>
        <v>0</v>
      </c>
      <c r="Y139" s="60">
        <f>IF(P139=" ",'Aug08'!Y114,P139+'Aug08'!Y114)</f>
        <v>0</v>
      </c>
      <c r="Z139" s="60">
        <f>IF(Q139=" ",'Aug08'!Z114,Q139+'Aug08'!Z114)</f>
        <v>0</v>
      </c>
      <c r="AA139" s="60">
        <f>IF(R139=" ",'Aug08'!AA114,R139+'Aug08'!AA114)</f>
        <v>0</v>
      </c>
      <c r="AB139" s="61"/>
      <c r="AC139" s="60">
        <f>IF(T139=" ",'Aug08'!AC114,T139+'Aug08'!AC114)</f>
        <v>0</v>
      </c>
      <c r="AD139" s="99"/>
      <c r="AE139" s="114">
        <f>IF(E139=" ",0,IF(D139="BR",0,IF(D139="D",0,IF(D139="NT",V139,LOOKUP(D139,Free!A:A,Free!C:C)*E$134/12))))</f>
        <v>0</v>
      </c>
      <c r="AF139" s="95">
        <f t="shared" si="153"/>
        <v>0</v>
      </c>
      <c r="AG139" s="95">
        <f t="shared" si="154"/>
        <v>0</v>
      </c>
      <c r="AH139" s="95">
        <f>IF(D139="D",AF139*AH$7,IF(AF139&gt;LOOKUP(E$134,HR!A:A,HR!C:C),(AF139-LOOKUP(E$134,HR!A:A,HR!C:C))*AH$7,0))</f>
        <v>0</v>
      </c>
      <c r="AI139" s="95">
        <f t="shared" si="155"/>
        <v>0</v>
      </c>
      <c r="AJ139" s="95">
        <f>IF(E139=" ",0,IF(D139="BR",0,IF(D139="D",0,IF(D139="NT",M139,LOOKUP(D139,Free!A:A,Free!C:C)*1/12))))</f>
        <v>0</v>
      </c>
      <c r="AK139" s="95">
        <f t="shared" si="156"/>
        <v>0</v>
      </c>
      <c r="AL139" s="95">
        <f t="shared" si="157"/>
        <v>0</v>
      </c>
      <c r="AM139" s="95">
        <f>IF(D139="D",AK139*AM$7,IF(AK139&gt;LOOKUP(1,HR!A:A,HR!C:C),(AK139-LOOKUP(1,HR!A:A,HR!C:C))*AH$7,0))</f>
        <v>0</v>
      </c>
      <c r="AN139" s="95">
        <f t="shared" si="158"/>
        <v>0</v>
      </c>
      <c r="AO139" s="99"/>
      <c r="AP139" s="62"/>
      <c r="AQ139" s="95">
        <f t="shared" si="159"/>
        <v>0</v>
      </c>
      <c r="AR139" s="95">
        <f t="shared" si="160"/>
        <v>0</v>
      </c>
      <c r="AS139" s="95">
        <f t="shared" si="161"/>
        <v>0</v>
      </c>
      <c r="AT139" s="95">
        <f t="shared" si="162"/>
        <v>0</v>
      </c>
      <c r="AU139" s="62"/>
    </row>
    <row r="140" spans="1:47" ht="18" customHeight="1" x14ac:dyDescent="0.2">
      <c r="A140" s="44"/>
      <c r="B140" s="151" t="str">
        <f>IF(E140=" "," ",IF(Employee!F$128&gt;E$134," ",IF(Employee!F$130&lt;E$134," ",Employee!D$134)))</f>
        <v xml:space="preserve"> </v>
      </c>
      <c r="C140" s="32" t="str">
        <f>IF(E140=Employee!D$133,LOOKUP(E$134,NiTable!A:A,NiTable!O:O)," ")</f>
        <v xml:space="preserve"> </v>
      </c>
      <c r="D140" s="32" t="str">
        <f>IF(E140=Employee!D$133,LOOKUP(E$134,TaxCode!A:A,TaxCode!AD:AD)," ")</f>
        <v xml:space="preserve"> </v>
      </c>
      <c r="E140" s="152" t="str">
        <f>IF(Employee!D$132="w"," ",IF(Employee!F$128&gt;E$134," ",IF(Employee!F$130&lt;E$134," ",Employee!D$133)))</f>
        <v xml:space="preserve"> </v>
      </c>
      <c r="F140" s="243" t="str">
        <f>IF(E140=" "," ",IF(Employee!F$128&gt;E$134," ",IF(Employee!F$130&lt;E$134," ",Employee!D$119)))</f>
        <v xml:space="preserve"> </v>
      </c>
      <c r="G140" s="167"/>
      <c r="H140" s="127">
        <f>IF(T$134="Y",'Aug08'!H115,0)</f>
        <v>0</v>
      </c>
      <c r="I140" s="121">
        <f>IF(T$134="Y",'Aug08'!I115,0)</f>
        <v>0</v>
      </c>
      <c r="J140" s="121">
        <f>IF(T$134="Y",'Aug08'!J115,0)</f>
        <v>0</v>
      </c>
      <c r="K140" s="121">
        <f>IF(T$134="Y",'Aug08'!K115,I140*J140)</f>
        <v>0</v>
      </c>
      <c r="L140" s="121">
        <f>IF(T$134="Y",'Aug08'!L115,0)</f>
        <v>0</v>
      </c>
      <c r="M140" s="233" t="str">
        <f>IF(E140=" "," ",IF(T$134="Y",'Aug08'!M115,IF((H140+K140+L140)&gt;0,H140+K140+L140," ")))</f>
        <v xml:space="preserve"> </v>
      </c>
      <c r="N140" s="237" t="str">
        <f>IF(M140=" "," ",IF(M140=0," ",IF(Employee!O$128="M1",AN140,AI140-'Aug08'!W115)))</f>
        <v xml:space="preserve"> </v>
      </c>
      <c r="O140" s="132" t="str">
        <f>IF(M140=" "," ",IF(M140=0," ",IF(Employee!P$121&gt;E$134,0,IF(C140="A",MNI!E107,IF(C140="B",MNI!F107,IF(C140="C",MNI!G107,IF(C140="J",MNI!H107," ")))))))</f>
        <v xml:space="preserve"> </v>
      </c>
      <c r="P140" s="123"/>
      <c r="Q140" s="238"/>
      <c r="R140" s="238" t="str">
        <f t="shared" si="152"/>
        <v xml:space="preserve"> </v>
      </c>
      <c r="S140" s="123"/>
      <c r="T140" s="124" t="str">
        <f>IF(M140=" "," ",IF(M140=0," ",MNI!I107))</f>
        <v xml:space="preserve"> </v>
      </c>
      <c r="U140" s="49"/>
      <c r="V140" s="60">
        <f>IF(Employee!H$139=E$134,Employee!D$138+SUM(M140)+'Aug08'!V115,SUM(M140)+'Aug08'!V115)</f>
        <v>0</v>
      </c>
      <c r="W140" s="60">
        <f>IF(Employee!H$139=E$134,Employee!D$139+SUM(N140)+'Aug08'!W115,SUM(N140)+'Aug08'!W115)</f>
        <v>0</v>
      </c>
      <c r="X140" s="60">
        <f>IF(O140=" ",'Aug08'!X115,O140+'Aug08'!X115)</f>
        <v>0</v>
      </c>
      <c r="Y140" s="60">
        <f>IF(P140=" ",'Aug08'!Y115,P140+'Aug08'!Y115)</f>
        <v>0</v>
      </c>
      <c r="Z140" s="60">
        <f>IF(Q140=" ",'Aug08'!Z115,Q140+'Aug08'!Z115)</f>
        <v>0</v>
      </c>
      <c r="AA140" s="60">
        <f>IF(R140=" ",'Aug08'!AA115,R140+'Aug08'!AA115)</f>
        <v>0</v>
      </c>
      <c r="AB140" s="61"/>
      <c r="AC140" s="60">
        <f>IF(T140=" ",'Aug08'!AC115,T140+'Aug08'!AC115)</f>
        <v>0</v>
      </c>
      <c r="AD140" s="99"/>
      <c r="AE140" s="114">
        <f>IF(E140=" ",0,IF(D140="BR",0,IF(D140="D",0,IF(D140="NT",V140,LOOKUP(D140,Free!A:A,Free!C:C)*E$134/12))))</f>
        <v>0</v>
      </c>
      <c r="AF140" s="95">
        <f t="shared" si="153"/>
        <v>0</v>
      </c>
      <c r="AG140" s="95">
        <f t="shared" si="154"/>
        <v>0</v>
      </c>
      <c r="AH140" s="95">
        <f>IF(D140="D",AF140*AH$7,IF(AF140&gt;LOOKUP(E$134,HR!A:A,HR!C:C),(AF140-LOOKUP(E$134,HR!A:A,HR!C:C))*AH$7,0))</f>
        <v>0</v>
      </c>
      <c r="AI140" s="95">
        <f t="shared" si="155"/>
        <v>0</v>
      </c>
      <c r="AJ140" s="95">
        <f>IF(E140=" ",0,IF(D140="BR",0,IF(D140="D",0,IF(D140="NT",M140,LOOKUP(D140,Free!A:A,Free!C:C)*1/12))))</f>
        <v>0</v>
      </c>
      <c r="AK140" s="95">
        <f t="shared" si="156"/>
        <v>0</v>
      </c>
      <c r="AL140" s="95">
        <f t="shared" si="157"/>
        <v>0</v>
      </c>
      <c r="AM140" s="95">
        <f>IF(D140="D",AK140*AM$7,IF(AK140&gt;LOOKUP(1,HR!A:A,HR!C:C),(AK140-LOOKUP(1,HR!A:A,HR!C:C))*AH$7,0))</f>
        <v>0</v>
      </c>
      <c r="AN140" s="95">
        <f t="shared" si="158"/>
        <v>0</v>
      </c>
      <c r="AO140" s="99"/>
      <c r="AP140" s="62"/>
      <c r="AQ140" s="95">
        <f t="shared" si="159"/>
        <v>0</v>
      </c>
      <c r="AR140" s="95">
        <f t="shared" si="160"/>
        <v>0</v>
      </c>
      <c r="AS140" s="95">
        <f t="shared" si="161"/>
        <v>0</v>
      </c>
      <c r="AT140" s="95">
        <f t="shared" si="162"/>
        <v>0</v>
      </c>
      <c r="AU140" s="62"/>
    </row>
    <row r="141" spans="1:47" ht="18" customHeight="1" x14ac:dyDescent="0.2">
      <c r="A141" s="44"/>
      <c r="B141" s="151" t="str">
        <f>IF(E141=" "," ",IF(Employee!F$154&gt;E$134," ",IF(Employee!F$156&lt;E$134," ",Employee!D$160)))</f>
        <v xml:space="preserve"> </v>
      </c>
      <c r="C141" s="32" t="str">
        <f>IF(E141=Employee!D$159,LOOKUP(E$134,NiTable!A:A,NiTable!R:R)," ")</f>
        <v xml:space="preserve"> </v>
      </c>
      <c r="D141" s="32" t="str">
        <f>IF(E141=Employee!D$159,LOOKUP(E$134,TaxCode!A:A,TaxCode!AJ:AJ)," ")</f>
        <v xml:space="preserve"> </v>
      </c>
      <c r="E141" s="152" t="str">
        <f>IF(Employee!D$158="w"," ",IF(Employee!F$154&gt;E$134," ",IF(Employee!F$156&lt;E$134," ",Employee!D$159)))</f>
        <v xml:space="preserve"> </v>
      </c>
      <c r="F141" s="243" t="str">
        <f>IF(E141=" "," ",IF(Employee!F$154&gt;E$134," ",IF(Employee!F$156&lt;E$134," ",Employee!D$145)))</f>
        <v xml:space="preserve"> </v>
      </c>
      <c r="G141" s="167"/>
      <c r="H141" s="127">
        <f>IF(T$134="Y",'Aug08'!H116,0)</f>
        <v>0</v>
      </c>
      <c r="I141" s="121">
        <f>IF(T$134="Y",'Aug08'!I116,0)</f>
        <v>0</v>
      </c>
      <c r="J141" s="121">
        <f>IF(T$134="Y",'Aug08'!J116,0)</f>
        <v>0</v>
      </c>
      <c r="K141" s="121">
        <f>IF(T$134="Y",'Aug08'!K116,I141*J141)</f>
        <v>0</v>
      </c>
      <c r="L141" s="121">
        <f>IF(T$134="Y",'Aug08'!L116,0)</f>
        <v>0</v>
      </c>
      <c r="M141" s="233" t="str">
        <f>IF(E141=" "," ",IF(T$134="Y",'Aug08'!M116,IF((H141+K141+L141)&gt;0,H141+K141+L141," ")))</f>
        <v xml:space="preserve"> </v>
      </c>
      <c r="N141" s="237" t="str">
        <f>IF(M141=" "," ",IF(M141=0," ",IF(Employee!O$154="M1",AN141,AI141-'Aug08'!W116)))</f>
        <v xml:space="preserve"> </v>
      </c>
      <c r="O141" s="132" t="str">
        <f>IF(M141=" "," ",IF(M141=0," ",IF(Employee!P$147&gt;E$134,0,IF(C141="A",MNI!E108,IF(C141="B",MNI!F108,IF(C141="C",MNI!G108,IF(C141="J",MNI!H108," ")))))))</f>
        <v xml:space="preserve"> </v>
      </c>
      <c r="P141" s="123"/>
      <c r="Q141" s="238"/>
      <c r="R141" s="238" t="str">
        <f t="shared" si="152"/>
        <v xml:space="preserve"> </v>
      </c>
      <c r="S141" s="123"/>
      <c r="T141" s="124" t="str">
        <f>IF(M141=" "," ",IF(M141=0," ",MNI!I108))</f>
        <v xml:space="preserve"> </v>
      </c>
      <c r="U141" s="49"/>
      <c r="V141" s="60">
        <f>IF(Employee!H$165=E$134,Employee!D$164+SUM(M141)+'Aug08'!V116,SUM(M141)+'Aug08'!V116)</f>
        <v>0</v>
      </c>
      <c r="W141" s="60">
        <f>IF(Employee!H$165=E$134,Employee!D$165+SUM(N141)+'Aug08'!W116,SUM(N141)+'Aug08'!W116)</f>
        <v>0</v>
      </c>
      <c r="X141" s="60">
        <f>IF(O141=" ",'Aug08'!X116,O141+'Aug08'!X116)</f>
        <v>0</v>
      </c>
      <c r="Y141" s="60">
        <f>IF(P141=" ",'Aug08'!Y116,P141+'Aug08'!Y116)</f>
        <v>0</v>
      </c>
      <c r="Z141" s="60">
        <f>IF(Q141=" ",'Aug08'!Z116,Q141+'Aug08'!Z116)</f>
        <v>0</v>
      </c>
      <c r="AA141" s="60">
        <f>IF(R141=" ",'Aug08'!AA116,R141+'Aug08'!AA116)</f>
        <v>0</v>
      </c>
      <c r="AB141" s="61"/>
      <c r="AC141" s="60">
        <f>IF(T141=" ",'Aug08'!AC116,T141+'Aug08'!AC116)</f>
        <v>0</v>
      </c>
      <c r="AD141" s="99"/>
      <c r="AE141" s="114">
        <f>IF(E141=" ",0,IF(D141="BR",0,IF(D141="D",0,IF(D141="NT",V141,LOOKUP(D141,Free!A:A,Free!C:C)*E$134/12))))</f>
        <v>0</v>
      </c>
      <c r="AF141" s="95">
        <f t="shared" si="153"/>
        <v>0</v>
      </c>
      <c r="AG141" s="95">
        <f t="shared" si="154"/>
        <v>0</v>
      </c>
      <c r="AH141" s="95">
        <f>IF(D141="D",AF141*AH$7,IF(AF141&gt;LOOKUP(E$134,HR!A:A,HR!C:C),(AF141-LOOKUP(E$134,HR!A:A,HR!C:C))*AH$7,0))</f>
        <v>0</v>
      </c>
      <c r="AI141" s="95">
        <f t="shared" si="155"/>
        <v>0</v>
      </c>
      <c r="AJ141" s="95">
        <f>IF(E141=" ",0,IF(D141="BR",0,IF(D141="D",0,IF(D141="NT",M141,LOOKUP(D141,Free!A:A,Free!C:C)*1/12))))</f>
        <v>0</v>
      </c>
      <c r="AK141" s="95">
        <f t="shared" si="156"/>
        <v>0</v>
      </c>
      <c r="AL141" s="95">
        <f t="shared" si="157"/>
        <v>0</v>
      </c>
      <c r="AM141" s="95">
        <f>IF(D141="D",AK141*AM$7,IF(AK141&gt;LOOKUP(1,HR!A:A,HR!C:C),(AK141-LOOKUP(1,HR!A:A,HR!C:C))*AH$7,0))</f>
        <v>0</v>
      </c>
      <c r="AN141" s="95">
        <f t="shared" si="158"/>
        <v>0</v>
      </c>
      <c r="AO141" s="99"/>
      <c r="AP141" s="62"/>
      <c r="AQ141" s="95">
        <f t="shared" si="159"/>
        <v>0</v>
      </c>
      <c r="AR141" s="95">
        <f t="shared" si="160"/>
        <v>0</v>
      </c>
      <c r="AS141" s="95">
        <f t="shared" si="161"/>
        <v>0</v>
      </c>
      <c r="AT141" s="95">
        <f t="shared" si="162"/>
        <v>0</v>
      </c>
      <c r="AU141" s="62"/>
    </row>
    <row r="142" spans="1:47" ht="18" customHeight="1" x14ac:dyDescent="0.2">
      <c r="A142" s="44"/>
      <c r="B142" s="151" t="str">
        <f>IF(E142=" "," ",IF(Employee!F$180&gt;E$134," ",IF(Employee!F$182&lt;E$134," ",Employee!D$186)))</f>
        <v xml:space="preserve"> </v>
      </c>
      <c r="C142" s="32" t="str">
        <f>IF(E142=Employee!D$185,LOOKUP(E$134,NiTable!A:A,NiTable!U:U)," ")</f>
        <v xml:space="preserve"> </v>
      </c>
      <c r="D142" s="32" t="str">
        <f>IF(E142=Employee!D$185,LOOKUP(E$134,TaxCode!A:A,TaxCode!AP:AP)," ")</f>
        <v xml:space="preserve"> </v>
      </c>
      <c r="E142" s="152" t="str">
        <f>IF(Employee!D$184="w"," ",IF(Employee!F$180&gt;E$134," ",IF(Employee!F$182&lt;E$134," ",Employee!D$185)))</f>
        <v xml:space="preserve"> </v>
      </c>
      <c r="F142" s="243" t="str">
        <f>IF(E142=" "," ",IF(Employee!F$180&gt;E$134," ",IF(Employee!F$182&lt;E$134," ",Employee!D$171)))</f>
        <v xml:space="preserve"> </v>
      </c>
      <c r="G142" s="167"/>
      <c r="H142" s="127">
        <f>IF(T$134="Y",'Aug08'!H117,0)</f>
        <v>0</v>
      </c>
      <c r="I142" s="121">
        <f>IF(T$134="Y",'Aug08'!I117,0)</f>
        <v>0</v>
      </c>
      <c r="J142" s="121">
        <f>IF(T$134="Y",'Aug08'!J117,0)</f>
        <v>0</v>
      </c>
      <c r="K142" s="121">
        <f>IF(T$134="Y",'Aug08'!K117,I142*J142)</f>
        <v>0</v>
      </c>
      <c r="L142" s="121">
        <f>IF(T$134="Y",'Aug08'!L117,0)</f>
        <v>0</v>
      </c>
      <c r="M142" s="233" t="str">
        <f>IF(E142=" "," ",IF(T$134="Y",'Aug08'!M117,IF((H142+K142+L142)&gt;0,H142+K142+L142," ")))</f>
        <v xml:space="preserve"> </v>
      </c>
      <c r="N142" s="237" t="str">
        <f>IF(M142=" "," ",IF(M142=0," ",IF(Employee!O$180="M1",AN142,AI142-'Aug08'!W117)))</f>
        <v xml:space="preserve"> </v>
      </c>
      <c r="O142" s="132" t="str">
        <f>IF(M142=" "," ",IF(M142=0," ",IF(Employee!P$173&gt;E$134,0,IF(C142="A",MNI!E109,IF(C142="B",MNI!F109,IF(C142="C",MNI!G109,IF(C142="J",MNI!H109," ")))))))</f>
        <v xml:space="preserve"> </v>
      </c>
      <c r="P142" s="123"/>
      <c r="Q142" s="238"/>
      <c r="R142" s="238" t="str">
        <f t="shared" si="152"/>
        <v xml:space="preserve"> </v>
      </c>
      <c r="S142" s="123"/>
      <c r="T142" s="124" t="str">
        <f>IF(M142=" "," ",IF(M142=0," ",MNI!I109))</f>
        <v xml:space="preserve"> </v>
      </c>
      <c r="U142" s="49"/>
      <c r="V142" s="60">
        <f>IF(Employee!H$191=E$134,Employee!D$190+SUM(M142)+'Aug08'!V117,SUM(M142)+'Aug08'!V117)</f>
        <v>0</v>
      </c>
      <c r="W142" s="60">
        <f>IF(Employee!H$191=E$134,Employee!D$191+SUM(N142)+'Aug08'!W117,SUM(N142)+'Aug08'!W117)</f>
        <v>0</v>
      </c>
      <c r="X142" s="60">
        <f>IF(O142=" ",'Aug08'!X117,O142+'Aug08'!X117)</f>
        <v>0</v>
      </c>
      <c r="Y142" s="60">
        <f>IF(P142=" ",'Aug08'!Y117,P142+'Aug08'!Y117)</f>
        <v>0</v>
      </c>
      <c r="Z142" s="60">
        <f>IF(Q142=" ",'Aug08'!Z117,Q142+'Aug08'!Z117)</f>
        <v>0</v>
      </c>
      <c r="AA142" s="60">
        <f>IF(R142=" ",'Aug08'!AA117,R142+'Aug08'!AA117)</f>
        <v>0</v>
      </c>
      <c r="AB142" s="61"/>
      <c r="AC142" s="60">
        <f>IF(T142=" ",'Aug08'!AC117,T142+'Aug08'!AC117)</f>
        <v>0</v>
      </c>
      <c r="AD142" s="99"/>
      <c r="AE142" s="114">
        <f>IF(E142=" ",0,IF(D142="BR",0,IF(D142="D",0,IF(D142="NT",V142,LOOKUP(D142,Free!A:A,Free!C:C)*E$134/12))))</f>
        <v>0</v>
      </c>
      <c r="AF142" s="95">
        <f t="shared" si="153"/>
        <v>0</v>
      </c>
      <c r="AG142" s="95">
        <f t="shared" si="154"/>
        <v>0</v>
      </c>
      <c r="AH142" s="95">
        <f>IF(D142="D",AF142*AH$7,IF(AF142&gt;LOOKUP(E$134,HR!A:A,HR!C:C),(AF142-LOOKUP(E$134,HR!A:A,HR!C:C))*AH$7,0))</f>
        <v>0</v>
      </c>
      <c r="AI142" s="95">
        <f t="shared" si="155"/>
        <v>0</v>
      </c>
      <c r="AJ142" s="95">
        <f>IF(E142=" ",0,IF(D142="BR",0,IF(D142="D",0,IF(D142="NT",M142,LOOKUP(D142,Free!A:A,Free!C:C)*1/12))))</f>
        <v>0</v>
      </c>
      <c r="AK142" s="95">
        <f t="shared" si="156"/>
        <v>0</v>
      </c>
      <c r="AL142" s="95">
        <f t="shared" si="157"/>
        <v>0</v>
      </c>
      <c r="AM142" s="95">
        <f>IF(D142="D",AK142*AM$7,IF(AK142&gt;LOOKUP(1,HR!A:A,HR!C:C),(AK142-LOOKUP(1,HR!A:A,HR!C:C))*AH$7,0))</f>
        <v>0</v>
      </c>
      <c r="AN142" s="95">
        <f t="shared" si="158"/>
        <v>0</v>
      </c>
      <c r="AO142" s="99"/>
      <c r="AP142" s="62"/>
      <c r="AQ142" s="95">
        <f t="shared" si="159"/>
        <v>0</v>
      </c>
      <c r="AR142" s="95">
        <f t="shared" si="160"/>
        <v>0</v>
      </c>
      <c r="AS142" s="95">
        <f t="shared" si="161"/>
        <v>0</v>
      </c>
      <c r="AT142" s="95">
        <f t="shared" si="162"/>
        <v>0</v>
      </c>
      <c r="AU142" s="62"/>
    </row>
    <row r="143" spans="1:47" ht="18" customHeight="1" x14ac:dyDescent="0.2">
      <c r="A143" s="44"/>
      <c r="B143" s="151" t="str">
        <f>IF(E143=" "," ",IF(Employee!F$206&gt;E$134," ",IF(Employee!F$208&lt;E$134," ",Employee!D$212)))</f>
        <v xml:space="preserve"> </v>
      </c>
      <c r="C143" s="32" t="str">
        <f>IF(E143=Employee!D$211,LOOKUP(E$134,NiTable!A:A,NiTable!X:X)," ")</f>
        <v xml:space="preserve"> </v>
      </c>
      <c r="D143" s="32" t="str">
        <f>IF(E143=Employee!D$211,LOOKUP(E$134,TaxCode!A:A,TaxCode!AV:AV)," ")</f>
        <v xml:space="preserve"> </v>
      </c>
      <c r="E143" s="152" t="str">
        <f>IF(Employee!D$210="w"," ",IF(Employee!F$206&gt;E$134," ",IF(Employee!F$208&lt;E$134," ",Employee!D$211)))</f>
        <v xml:space="preserve"> </v>
      </c>
      <c r="F143" s="243" t="str">
        <f>IF(E143=" "," ",IF(Employee!F$206&gt;E$134," ",IF(Employee!F$208&lt;E$134," ",Employee!D$197)))</f>
        <v xml:space="preserve"> </v>
      </c>
      <c r="G143" s="167"/>
      <c r="H143" s="127">
        <f>IF(T$134="Y",'Aug08'!H118,0)</f>
        <v>0</v>
      </c>
      <c r="I143" s="121">
        <f>IF(T$134="Y",'Aug08'!I118,0)</f>
        <v>0</v>
      </c>
      <c r="J143" s="121">
        <f>IF(T$134="Y",'Aug08'!J118,0)</f>
        <v>0</v>
      </c>
      <c r="K143" s="121">
        <f>IF(T$134="Y",'Aug08'!K118,I143*J143)</f>
        <v>0</v>
      </c>
      <c r="L143" s="121">
        <f>IF(T$134="Y",'Aug08'!L118,0)</f>
        <v>0</v>
      </c>
      <c r="M143" s="233" t="str">
        <f>IF(E143=" "," ",IF(T$134="Y",'Aug08'!M118,IF((H143+K143+L143)&gt;0,H143+K143+L143," ")))</f>
        <v xml:space="preserve"> </v>
      </c>
      <c r="N143" s="237" t="str">
        <f>IF(M143=" "," ",IF(M143=0," ",IF(Employee!O$206="M1",AN143,AI143-'Aug08'!W118)))</f>
        <v xml:space="preserve"> </v>
      </c>
      <c r="O143" s="132" t="str">
        <f>IF(M143=" "," ",IF(M143=0," ",IF(Employee!P$199&gt;E$134,0,IF(C143="A",MNI!E110,IF(C143="B",MNI!F110,IF(C143="C",MNI!G110,IF(C143="J",MNI!H110," ")))))))</f>
        <v xml:space="preserve"> </v>
      </c>
      <c r="P143" s="123"/>
      <c r="Q143" s="238"/>
      <c r="R143" s="238" t="str">
        <f t="shared" si="152"/>
        <v xml:space="preserve"> </v>
      </c>
      <c r="S143" s="123"/>
      <c r="T143" s="124" t="str">
        <f>IF(M143=" "," ",IF(M143=0," ",MNI!I110))</f>
        <v xml:space="preserve"> </v>
      </c>
      <c r="U143" s="49"/>
      <c r="V143" s="60">
        <f>IF(Employee!H$217=E$134,Employee!D$216+SUM(M143)+'Aug08'!V118,SUM(M143)+'Aug08'!V118)</f>
        <v>0</v>
      </c>
      <c r="W143" s="60">
        <f>IF(Employee!H$217=E$134,Employee!D$217+SUM(N143)+'Aug08'!W118,SUM(N143)+'Aug08'!W118)</f>
        <v>0</v>
      </c>
      <c r="X143" s="60">
        <f>IF(O143=" ",'Aug08'!X118,O143+'Aug08'!X118)</f>
        <v>0</v>
      </c>
      <c r="Y143" s="60">
        <f>IF(P143=" ",'Aug08'!Y118,P143+'Aug08'!Y118)</f>
        <v>0</v>
      </c>
      <c r="Z143" s="60">
        <f>IF(Q143=" ",'Aug08'!Z118,Q143+'Aug08'!Z118)</f>
        <v>0</v>
      </c>
      <c r="AA143" s="60">
        <f>IF(R143=" ",'Aug08'!AA118,R143+'Aug08'!AA118)</f>
        <v>0</v>
      </c>
      <c r="AB143" s="61"/>
      <c r="AC143" s="60">
        <f>IF(T143=" ",'Aug08'!AC118,T143+'Aug08'!AC118)</f>
        <v>0</v>
      </c>
      <c r="AD143" s="99"/>
      <c r="AE143" s="114">
        <f>IF(E143=" ",0,IF(D143="BR",0,IF(D143="D",0,IF(D143="NT",V143,LOOKUP(D143,Free!A:A,Free!C:C)*E$134/12))))</f>
        <v>0</v>
      </c>
      <c r="AF143" s="95">
        <f t="shared" si="153"/>
        <v>0</v>
      </c>
      <c r="AG143" s="95">
        <f t="shared" si="154"/>
        <v>0</v>
      </c>
      <c r="AH143" s="95">
        <f>IF(D143="D",AF143*AH$7,IF(AF143&gt;LOOKUP(E$134,HR!A:A,HR!C:C),(AF143-LOOKUP(E$134,HR!A:A,HR!C:C))*AH$7,0))</f>
        <v>0</v>
      </c>
      <c r="AI143" s="95">
        <f t="shared" si="155"/>
        <v>0</v>
      </c>
      <c r="AJ143" s="95">
        <f>IF(E143=" ",0,IF(D143="BR",0,IF(D143="D",0,IF(D143="NT",M143,LOOKUP(D143,Free!A:A,Free!C:C)*1/12))))</f>
        <v>0</v>
      </c>
      <c r="AK143" s="95">
        <f t="shared" si="156"/>
        <v>0</v>
      </c>
      <c r="AL143" s="95">
        <f t="shared" si="157"/>
        <v>0</v>
      </c>
      <c r="AM143" s="95">
        <f>IF(D143="D",AK143*AM$7,IF(AK143&gt;LOOKUP(1,HR!A:A,HR!C:C),(AK143-LOOKUP(1,HR!A:A,HR!C:C))*AH$7,0))</f>
        <v>0</v>
      </c>
      <c r="AN143" s="95">
        <f t="shared" si="158"/>
        <v>0</v>
      </c>
      <c r="AO143" s="99"/>
      <c r="AP143" s="62"/>
      <c r="AQ143" s="95">
        <f t="shared" si="159"/>
        <v>0</v>
      </c>
      <c r="AR143" s="95">
        <f t="shared" si="160"/>
        <v>0</v>
      </c>
      <c r="AS143" s="95">
        <f t="shared" si="161"/>
        <v>0</v>
      </c>
      <c r="AT143" s="95">
        <f t="shared" si="162"/>
        <v>0</v>
      </c>
      <c r="AU143" s="62"/>
    </row>
    <row r="144" spans="1:47" ht="18" customHeight="1" x14ac:dyDescent="0.2">
      <c r="A144" s="44"/>
      <c r="B144" s="151" t="str">
        <f>IF(E144=" "," ",IF(Employee!F$232&gt;E$134," ",IF(Employee!F$234&lt;E$134," ",Employee!D$238)))</f>
        <v xml:space="preserve"> </v>
      </c>
      <c r="C144" s="32" t="str">
        <f>IF(E144=Employee!D$237,LOOKUP(E$134,NiTable!A:A,NiTable!AA:AA)," ")</f>
        <v xml:space="preserve"> </v>
      </c>
      <c r="D144" s="32" t="str">
        <f>IF(E144=Employee!D$237,LOOKUP(E$134,TaxCode!A:A,TaxCode!BB:BB)," ")</f>
        <v xml:space="preserve"> </v>
      </c>
      <c r="E144" s="152" t="str">
        <f>IF(Employee!D$236="w"," ",IF(Employee!F$232&gt;E$134," ",IF(Employee!F$234&lt;E$134," ",Employee!D$237)))</f>
        <v xml:space="preserve"> </v>
      </c>
      <c r="F144" s="243" t="str">
        <f>IF(E144=" "," ",IF(Employee!F$232&gt;E$134," ",IF(Employee!F$234&lt;E$134," ",Employee!D$223)))</f>
        <v xml:space="preserve"> </v>
      </c>
      <c r="G144" s="167"/>
      <c r="H144" s="127">
        <f>IF(T$134="Y",'Aug08'!H119,0)</f>
        <v>0</v>
      </c>
      <c r="I144" s="121">
        <f>IF(T$134="Y",'Aug08'!I119,0)</f>
        <v>0</v>
      </c>
      <c r="J144" s="121">
        <f>IF(T$134="Y",'Aug08'!J119,0)</f>
        <v>0</v>
      </c>
      <c r="K144" s="121">
        <f>IF(T$134="Y",'Aug08'!K119,I144*J144)</f>
        <v>0</v>
      </c>
      <c r="L144" s="121">
        <f>IF(T$134="Y",'Aug08'!L119,0)</f>
        <v>0</v>
      </c>
      <c r="M144" s="233" t="str">
        <f>IF(E144=" "," ",IF(T$134="Y",'Aug08'!M119,IF((H144+K144+L144)&gt;0,H144+K144+L144," ")))</f>
        <v xml:space="preserve"> </v>
      </c>
      <c r="N144" s="237" t="str">
        <f>IF(M144=" "," ",IF(M144=0," ",IF(Employee!O$232="M1",AN144,AI144-'Aug08'!W119)))</f>
        <v xml:space="preserve"> </v>
      </c>
      <c r="O144" s="132" t="str">
        <f>IF(M144=" "," ",IF(M144=0," ",IF(Employee!P$225&gt;E$134,0,IF(C144="A",MNI!E111,IF(C144="B",MNI!F111,IF(C144="C",MNI!G111,IF(C144="J",MNI!H111," ")))))))</f>
        <v xml:space="preserve"> </v>
      </c>
      <c r="P144" s="123"/>
      <c r="Q144" s="238"/>
      <c r="R144" s="238" t="str">
        <f t="shared" si="152"/>
        <v xml:space="preserve"> </v>
      </c>
      <c r="S144" s="123"/>
      <c r="T144" s="124" t="str">
        <f>IF(M144=" "," ",IF(M144=0," ",MNI!I111))</f>
        <v xml:space="preserve"> </v>
      </c>
      <c r="U144" s="49"/>
      <c r="V144" s="60">
        <f>IF(Employee!H$243=E$134,Employee!D$242+SUM(M144)+'Aug08'!V119,SUM(M144)+'Aug08'!V119)</f>
        <v>0</v>
      </c>
      <c r="W144" s="60">
        <f>IF(Employee!H$243=E$134,Employee!D$243+SUM(N144)+'Aug08'!W119,SUM(N144)+'Aug08'!W119)</f>
        <v>0</v>
      </c>
      <c r="X144" s="60">
        <f>IF(O144=" ",'Aug08'!X119,O144+'Aug08'!X119)</f>
        <v>0</v>
      </c>
      <c r="Y144" s="60">
        <f>IF(P144=" ",'Aug08'!Y119,P144+'Aug08'!Y119)</f>
        <v>0</v>
      </c>
      <c r="Z144" s="60">
        <f>IF(Q144=" ",'Aug08'!Z119,Q144+'Aug08'!Z119)</f>
        <v>0</v>
      </c>
      <c r="AA144" s="60">
        <f>IF(R144=" ",'Aug08'!AA119,R144+'Aug08'!AA119)</f>
        <v>0</v>
      </c>
      <c r="AB144" s="61"/>
      <c r="AC144" s="60">
        <f>IF(T144=" ",'Aug08'!AC119,T144+'Aug08'!AC119)</f>
        <v>0</v>
      </c>
      <c r="AD144" s="99"/>
      <c r="AE144" s="114">
        <f>IF(E144=" ",0,IF(D144="BR",0,IF(D144="D",0,IF(D144="NT",V144,LOOKUP(D144,Free!A:A,Free!C:C)*E$134/12))))</f>
        <v>0</v>
      </c>
      <c r="AF144" s="95">
        <f t="shared" si="153"/>
        <v>0</v>
      </c>
      <c r="AG144" s="95">
        <f t="shared" si="154"/>
        <v>0</v>
      </c>
      <c r="AH144" s="95">
        <f>IF(D144="D",AF144*AH$7,IF(AF144&gt;LOOKUP(E$134,HR!A:A,HR!C:C),(AF144-LOOKUP(E$134,HR!A:A,HR!C:C))*AH$7,0))</f>
        <v>0</v>
      </c>
      <c r="AI144" s="95">
        <f t="shared" si="155"/>
        <v>0</v>
      </c>
      <c r="AJ144" s="95">
        <f>IF(E144=" ",0,IF(D144="BR",0,IF(D144="D",0,IF(D144="NT",M144,LOOKUP(D144,Free!A:A,Free!C:C)*1/12))))</f>
        <v>0</v>
      </c>
      <c r="AK144" s="95">
        <f t="shared" si="156"/>
        <v>0</v>
      </c>
      <c r="AL144" s="95">
        <f t="shared" si="157"/>
        <v>0</v>
      </c>
      <c r="AM144" s="95">
        <f>IF(D144="D",AK144*AM$7,IF(AK144&gt;LOOKUP(1,HR!A:A,HR!C:C),(AK144-LOOKUP(1,HR!A:A,HR!C:C))*AH$7,0))</f>
        <v>0</v>
      </c>
      <c r="AN144" s="95">
        <f t="shared" si="158"/>
        <v>0</v>
      </c>
      <c r="AO144" s="99"/>
      <c r="AP144" s="62"/>
      <c r="AQ144" s="95">
        <f t="shared" si="159"/>
        <v>0</v>
      </c>
      <c r="AR144" s="95">
        <f t="shared" si="160"/>
        <v>0</v>
      </c>
      <c r="AS144" s="95">
        <f t="shared" si="161"/>
        <v>0</v>
      </c>
      <c r="AT144" s="95">
        <f t="shared" si="162"/>
        <v>0</v>
      </c>
      <c r="AU144" s="62"/>
    </row>
    <row r="145" spans="1:47" ht="18" customHeight="1" x14ac:dyDescent="0.2">
      <c r="A145" s="44"/>
      <c r="B145" s="151" t="str">
        <f>IF(E145=" "," ",IF(Employee!F$258&gt;E$134," ",IF(Employee!F$260&lt;E$134," ",Employee!D$264)))</f>
        <v xml:space="preserve"> </v>
      </c>
      <c r="C145" s="32" t="str">
        <f>IF(E145=Employee!D$263,LOOKUP(E$134,NiTable!A:A,NiTable!AD:AD)," ")</f>
        <v xml:space="preserve"> </v>
      </c>
      <c r="D145" s="32" t="str">
        <f>IF(E145=Employee!D$263,LOOKUP(E$134,TaxCode!A:A,TaxCode!BH:BH)," ")</f>
        <v xml:space="preserve"> </v>
      </c>
      <c r="E145" s="152" t="str">
        <f>IF(Employee!D$262="w"," ",IF(Employee!F$258&gt;E$134," ",IF(Employee!F$260&lt;E$134," ",Employee!D$263)))</f>
        <v xml:space="preserve"> </v>
      </c>
      <c r="F145" s="243" t="str">
        <f>IF(E145=" "," ",IF(Employee!F$258&gt;E$134," ",IF(Employee!F$260&lt;E$134," ",Employee!D$249)))</f>
        <v xml:space="preserve"> </v>
      </c>
      <c r="G145" s="168"/>
      <c r="H145" s="127">
        <f>IF(T$134="Y",'Aug08'!H120,0)</f>
        <v>0</v>
      </c>
      <c r="I145" s="121">
        <f>IF(T$134="Y",'Aug08'!I120,0)</f>
        <v>0</v>
      </c>
      <c r="J145" s="121">
        <f>IF(T$134="Y",'Aug08'!J120,0)</f>
        <v>0</v>
      </c>
      <c r="K145" s="121">
        <f>IF(T$134="Y",'Aug08'!K120,I145*J145)</f>
        <v>0</v>
      </c>
      <c r="L145" s="121">
        <f>IF(T$134="Y",'Aug08'!L120,0)</f>
        <v>0</v>
      </c>
      <c r="M145" s="233" t="str">
        <f>IF(E145=" "," ",IF(T$134="Y",'Aug08'!M120,IF((H145+K145+L145)&gt;0,H145+K145+L145," ")))</f>
        <v xml:space="preserve"> </v>
      </c>
      <c r="N145" s="237" t="str">
        <f>IF(M145=" "," ",IF(M145=0," ",IF(Employee!O$258="M1",AN145,AI145-'Aug08'!W120)))</f>
        <v xml:space="preserve"> </v>
      </c>
      <c r="O145" s="132" t="str">
        <f>IF(M145=" "," ",IF(M145=0," ",IF(Employee!P$251&gt;E$134,0,IF(C145="A",MNI!E112,IF(C145="B",MNI!F112,IF(C145="C",MNI!G112,IF(C145="J",MNI!H112," ")))))))</f>
        <v xml:space="preserve"> </v>
      </c>
      <c r="P145" s="123"/>
      <c r="Q145" s="238"/>
      <c r="R145" s="238" t="str">
        <f>IF(M145=" "," ",IF(M145=0," ",M145-SUM(N145:Q145)))</f>
        <v xml:space="preserve"> </v>
      </c>
      <c r="S145" s="123"/>
      <c r="T145" s="124" t="str">
        <f>IF(M145=" "," ",IF(M145=0," ",MNI!I112))</f>
        <v xml:space="preserve"> </v>
      </c>
      <c r="U145" s="49"/>
      <c r="V145" s="60">
        <f>IF(Employee!H$269=E$134,Employee!D$268+SUM(M145)+'Aug08'!V120,SUM(M145)+'Aug08'!V120)</f>
        <v>0</v>
      </c>
      <c r="W145" s="60">
        <f>IF(Employee!H$269=E$134,Employee!D$269+SUM(N145)+'Aug08'!W120,SUM(N145)+'Aug08'!W120)</f>
        <v>0</v>
      </c>
      <c r="X145" s="60">
        <f>IF(O145=" ",'Aug08'!X120,O145+'Aug08'!X120)</f>
        <v>0</v>
      </c>
      <c r="Y145" s="60">
        <f>IF(P145=" ",'Aug08'!Y120,P145+'Aug08'!Y120)</f>
        <v>0</v>
      </c>
      <c r="Z145" s="60">
        <f>IF(Q145=" ",'Aug08'!Z120,Q145+'Aug08'!Z120)</f>
        <v>0</v>
      </c>
      <c r="AA145" s="60">
        <f>IF(R145=" ",'Aug08'!AA120,R145+'Aug08'!AA120)</f>
        <v>0</v>
      </c>
      <c r="AB145" s="61"/>
      <c r="AC145" s="60">
        <f>IF(T145=" ",'Aug08'!AC120,T145+'Aug08'!AC120)</f>
        <v>0</v>
      </c>
      <c r="AD145" s="99"/>
      <c r="AE145" s="114">
        <f>IF(E145=" ",0,IF(D145="BR",0,IF(D145="D",0,IF(D145="NT",V145,LOOKUP(D145,Free!A:A,Free!C:C)*E$134/12))))</f>
        <v>0</v>
      </c>
      <c r="AF145" s="95">
        <f t="shared" si="153"/>
        <v>0</v>
      </c>
      <c r="AG145" s="95">
        <f t="shared" si="154"/>
        <v>0</v>
      </c>
      <c r="AH145" s="95">
        <f>IF(D145="D",AF145*AH$7,IF(AF145&gt;LOOKUP(E$134,HR!A:A,HR!C:C),(AF145-LOOKUP(E$134,HR!A:A,HR!C:C))*AH$7,0))</f>
        <v>0</v>
      </c>
      <c r="AI145" s="95">
        <f t="shared" si="155"/>
        <v>0</v>
      </c>
      <c r="AJ145" s="95">
        <f>IF(E145=" ",0,IF(D145="BR",0,IF(D145="D",0,IF(D145="NT",M145,LOOKUP(D145,Free!A:A,Free!C:C)*1/12))))</f>
        <v>0</v>
      </c>
      <c r="AK145" s="95">
        <f t="shared" si="156"/>
        <v>0</v>
      </c>
      <c r="AL145" s="95">
        <f t="shared" si="157"/>
        <v>0</v>
      </c>
      <c r="AM145" s="95">
        <f>IF(D145="D",AK145*AM$7,IF(AK145&gt;LOOKUP(1,HR!A:A,HR!C:C),(AK145-LOOKUP(1,HR!A:A,HR!C:C))*AH$7,0))</f>
        <v>0</v>
      </c>
      <c r="AN145" s="95">
        <f t="shared" si="158"/>
        <v>0</v>
      </c>
      <c r="AO145" s="99"/>
      <c r="AP145" s="62"/>
      <c r="AQ145" s="95">
        <f>IF(G145="SSP",H145,0)</f>
        <v>0</v>
      </c>
      <c r="AR145" s="95">
        <f>IF(G145="SMP",H145,0)</f>
        <v>0</v>
      </c>
      <c r="AS145" s="95">
        <f>IF(G145="SPP",H145,0)</f>
        <v>0</v>
      </c>
      <c r="AT145" s="95">
        <f>IF(G145="SAP",H145,0)</f>
        <v>0</v>
      </c>
      <c r="AU145" s="62"/>
    </row>
    <row r="146" spans="1:47" ht="18" customHeight="1" x14ac:dyDescent="0.2">
      <c r="A146" s="44"/>
      <c r="B146" s="151" t="str">
        <f>IF(E146=" "," ",IF(Employee!F$284&gt;E$134," ",IF(Employee!F$286&lt;E$134," ",Employee!D$290)))</f>
        <v xml:space="preserve"> </v>
      </c>
      <c r="C146" s="32" t="str">
        <f>IF(E146=Employee!D$289,LOOKUP(E$134,NiTable!A:A,NiTable!AG:AG)," ")</f>
        <v xml:space="preserve"> </v>
      </c>
      <c r="D146" s="32" t="str">
        <f>IF(E146=Employee!D$289,LOOKUP(E$134,TaxCode!A:A,TaxCode!BN:BN)," ")</f>
        <v xml:space="preserve"> </v>
      </c>
      <c r="E146" s="152" t="str">
        <f>IF(Employee!D$288="w"," ",IF(Employee!F$284&gt;E$134," ",IF(Employee!F$286&lt;E$134," ",Employee!D$289)))</f>
        <v xml:space="preserve"> </v>
      </c>
      <c r="F146" s="243" t="str">
        <f>IF(E146=" "," ",IF(Employee!F$284&gt;E$134," ",IF(Employee!F$286&lt;E$134," ",Employee!D$275)))</f>
        <v xml:space="preserve"> </v>
      </c>
      <c r="G146" s="167"/>
      <c r="H146" s="127">
        <f>IF(T$134="Y",'Aug08'!H121,0)</f>
        <v>0</v>
      </c>
      <c r="I146" s="121">
        <f>IF(T$134="Y",'Aug08'!I121,0)</f>
        <v>0</v>
      </c>
      <c r="J146" s="121">
        <f>IF(T$134="Y",'Aug08'!J121,0)</f>
        <v>0</v>
      </c>
      <c r="K146" s="121">
        <f>IF(T$134="Y",'Aug08'!K121,I146*J146)</f>
        <v>0</v>
      </c>
      <c r="L146" s="121">
        <f>IF(T$134="Y",'Aug08'!L121,0)</f>
        <v>0</v>
      </c>
      <c r="M146" s="233" t="str">
        <f>IF(E146=" "," ",IF(T$134="Y",'Aug08'!M121,IF((H146+K146+L146)&gt;0,H146+K146+L146," ")))</f>
        <v xml:space="preserve"> </v>
      </c>
      <c r="N146" s="237" t="str">
        <f>IF(M146=" "," ",IF(M146=0," ",IF(Employee!O$284="M1",AN146,AI146-'Aug08'!W121)))</f>
        <v xml:space="preserve"> </v>
      </c>
      <c r="O146" s="132" t="str">
        <f>IF(M146=" "," ",IF(M146=0," ",IF(Employee!P$277&gt;E$134,0,IF(C146="A",MNI!E113,IF(C146="B",MNI!F113,IF(C146="C",MNI!G113,IF(C146="J",MNI!H113," ")))))))</f>
        <v xml:space="preserve"> </v>
      </c>
      <c r="P146" s="123"/>
      <c r="Q146" s="238"/>
      <c r="R146" s="238" t="str">
        <f t="shared" ref="R146:R155" si="163">IF(M146=" "," ",IF(M146=0," ",M146-SUM(N146:Q146)))</f>
        <v xml:space="preserve"> </v>
      </c>
      <c r="S146" s="123"/>
      <c r="T146" s="124" t="str">
        <f>IF(M146=" "," ",IF(M146=0," ",MNI!I113))</f>
        <v xml:space="preserve"> </v>
      </c>
      <c r="U146" s="49"/>
      <c r="V146" s="60">
        <f>IF(Employee!H$295=E$134,Employee!D$294+SUM(M146)+'Aug08'!V121,SUM(M146)+'Aug08'!V121)</f>
        <v>0</v>
      </c>
      <c r="W146" s="60">
        <f>IF(Employee!H$295=E$134,Employee!D$295+SUM(N146)+'Aug08'!W121,SUM(N146)+'Aug08'!W121)</f>
        <v>0</v>
      </c>
      <c r="X146" s="60">
        <f>IF(O146=" ",'Aug08'!X121,O146+'Aug08'!X121)</f>
        <v>0</v>
      </c>
      <c r="Y146" s="60">
        <f>IF(P146=" ",'Aug08'!Y121,P146+'Aug08'!Y121)</f>
        <v>0</v>
      </c>
      <c r="Z146" s="60">
        <f>IF(Q146=" ",'Aug08'!Z121,Q146+'Aug08'!Z121)</f>
        <v>0</v>
      </c>
      <c r="AA146" s="60">
        <f>IF(R146=" ",'Aug08'!AA121,R146+'Aug08'!AA121)</f>
        <v>0</v>
      </c>
      <c r="AB146" s="61"/>
      <c r="AC146" s="60">
        <f>IF(T146=" ",'Aug08'!AC121,T146+'Aug08'!AC121)</f>
        <v>0</v>
      </c>
      <c r="AD146" s="99"/>
      <c r="AE146" s="114">
        <f>IF(E146=" ",0,IF(D146="BR",0,IF(D146="D",0,IF(D146="NT",V146,LOOKUP(D146,Free!A:A,Free!C:C)*E$134/12))))</f>
        <v>0</v>
      </c>
      <c r="AF146" s="95">
        <f t="shared" si="153"/>
        <v>0</v>
      </c>
      <c r="AG146" s="95">
        <f t="shared" si="154"/>
        <v>0</v>
      </c>
      <c r="AH146" s="95">
        <f>IF(D146="D",AF146*AH$7,IF(AF146&gt;LOOKUP(E$134,HR!A:A,HR!C:C),(AF146-LOOKUP(E$134,HR!A:A,HR!C:C))*AH$7,0))</f>
        <v>0</v>
      </c>
      <c r="AI146" s="95">
        <f t="shared" si="155"/>
        <v>0</v>
      </c>
      <c r="AJ146" s="95">
        <f>IF(E146=" ",0,IF(D146="BR",0,IF(D146="D",0,IF(D146="NT",M146,LOOKUP(D146,Free!A:A,Free!C:C)*1/12))))</f>
        <v>0</v>
      </c>
      <c r="AK146" s="95">
        <f t="shared" si="156"/>
        <v>0</v>
      </c>
      <c r="AL146" s="95">
        <f t="shared" si="157"/>
        <v>0</v>
      </c>
      <c r="AM146" s="95">
        <f>IF(D146="D",AK146*AM$7,IF(AK146&gt;LOOKUP(1,HR!A:A,HR!C:C),(AK146-LOOKUP(1,HR!A:A,HR!C:C))*AH$7,0))</f>
        <v>0</v>
      </c>
      <c r="AN146" s="95">
        <f t="shared" si="158"/>
        <v>0</v>
      </c>
      <c r="AO146" s="99"/>
      <c r="AP146" s="62"/>
      <c r="AQ146" s="95">
        <f t="shared" ref="AQ146:AQ155" si="164">IF(G146="SSP",H146,0)</f>
        <v>0</v>
      </c>
      <c r="AR146" s="95">
        <f t="shared" ref="AR146:AR155" si="165">IF(G146="SMP",H146,0)</f>
        <v>0</v>
      </c>
      <c r="AS146" s="95">
        <f t="shared" ref="AS146:AS155" si="166">IF(G146="SPP",H146,0)</f>
        <v>0</v>
      </c>
      <c r="AT146" s="95">
        <f t="shared" ref="AT146:AT155" si="167">IF(G146="SAP",H146,0)</f>
        <v>0</v>
      </c>
      <c r="AU146" s="62"/>
    </row>
    <row r="147" spans="1:47" ht="18" customHeight="1" x14ac:dyDescent="0.2">
      <c r="A147" s="44"/>
      <c r="B147" s="151" t="str">
        <f>IF(E147=" "," ",IF(Employee!F$310&gt;E$134," ",IF(Employee!F$312&lt;E$134," ",Employee!D$316)))</f>
        <v xml:space="preserve"> </v>
      </c>
      <c r="C147" s="32" t="str">
        <f>IF(E147=Employee!D$315,LOOKUP(E$134,NiTable!A:A,NiTable!AJ:AJ)," ")</f>
        <v xml:space="preserve"> </v>
      </c>
      <c r="D147" s="32" t="str">
        <f>IF(E147=Employee!D$315,LOOKUP(E$134,TaxCode!A:A,TaxCode!BT:BT)," ")</f>
        <v xml:space="preserve"> </v>
      </c>
      <c r="E147" s="152" t="str">
        <f>IF(Employee!D$314="w"," ",IF(Employee!F$310&gt;E$134," ",IF(Employee!F$312&lt;E$134," ",Employee!D$315)))</f>
        <v xml:space="preserve"> </v>
      </c>
      <c r="F147" s="243" t="str">
        <f>IF(E147=" "," ",IF(Employee!F$310&gt;E$134," ",IF(Employee!F$312&lt;E$134," ",Employee!D$301)))</f>
        <v xml:space="preserve"> </v>
      </c>
      <c r="G147" s="167"/>
      <c r="H147" s="127">
        <f>IF(T$134="Y",'Aug08'!H122,0)</f>
        <v>0</v>
      </c>
      <c r="I147" s="121">
        <f>IF(T$134="Y",'Aug08'!I122,0)</f>
        <v>0</v>
      </c>
      <c r="J147" s="121">
        <f>IF(T$134="Y",'Aug08'!J122,0)</f>
        <v>0</v>
      </c>
      <c r="K147" s="121">
        <f>IF(T$134="Y",'Aug08'!K122,I147*J147)</f>
        <v>0</v>
      </c>
      <c r="L147" s="121">
        <f>IF(T$134="Y",'Aug08'!L122,0)</f>
        <v>0</v>
      </c>
      <c r="M147" s="233" t="str">
        <f>IF(E147=" "," ",IF(T$134="Y",'Aug08'!M122,IF((H147+K147+L147)&gt;0,H147+K147+L147," ")))</f>
        <v xml:space="preserve"> </v>
      </c>
      <c r="N147" s="237" t="str">
        <f>IF(M147=" "," ",IF(M147=0," ",IF(Employee!O$310="M1",AN147,AI147-'Aug08'!W122)))</f>
        <v xml:space="preserve"> </v>
      </c>
      <c r="O147" s="132" t="str">
        <f>IF(M147=" "," ",IF(M147=0," ",IF(Employee!P$303&gt;E$134,0,IF(C147="A",MNI!E114,IF(C147="B",MNI!F114,IF(C147="C",MNI!G114,IF(C147="J",MNI!H114," ")))))))</f>
        <v xml:space="preserve"> </v>
      </c>
      <c r="P147" s="123"/>
      <c r="Q147" s="238"/>
      <c r="R147" s="238" t="str">
        <f t="shared" si="163"/>
        <v xml:space="preserve"> </v>
      </c>
      <c r="S147" s="123"/>
      <c r="T147" s="124" t="str">
        <f>IF(M147=" "," ",IF(M147=0," ",MNI!I114))</f>
        <v xml:space="preserve"> </v>
      </c>
      <c r="U147" s="49"/>
      <c r="V147" s="60">
        <f>IF(Employee!H$321=E$134,Employee!D$320+SUM(M147)+'Aug08'!V122,SUM(M147)+'Aug08'!V122)</f>
        <v>0</v>
      </c>
      <c r="W147" s="60">
        <f>IF(Employee!H$321=E$134,Employee!D$321+SUM(N147)+'Aug08'!W122,SUM(N147)+'Aug08'!W122)</f>
        <v>0</v>
      </c>
      <c r="X147" s="60">
        <f>IF(O147=" ",'Aug08'!X122,O147+'Aug08'!X122)</f>
        <v>0</v>
      </c>
      <c r="Y147" s="60">
        <f>IF(P147=" ",'Aug08'!Y122,P147+'Aug08'!Y122)</f>
        <v>0</v>
      </c>
      <c r="Z147" s="60">
        <f>IF(Q147=" ",'Aug08'!Z122,Q147+'Aug08'!Z122)</f>
        <v>0</v>
      </c>
      <c r="AA147" s="60">
        <f>IF(R147=" ",'Aug08'!AA122,R147+'Aug08'!AA122)</f>
        <v>0</v>
      </c>
      <c r="AB147" s="61"/>
      <c r="AC147" s="60">
        <f>IF(T147=" ",'Aug08'!AC122,T147+'Aug08'!AC122)</f>
        <v>0</v>
      </c>
      <c r="AD147" s="99"/>
      <c r="AE147" s="114">
        <f>IF(E147=" ",0,IF(D147="BR",0,IF(D147="D",0,IF(D147="NT",V147,LOOKUP(D147,Free!A:A,Free!C:C)*E$134/12))))</f>
        <v>0</v>
      </c>
      <c r="AF147" s="95">
        <f t="shared" si="153"/>
        <v>0</v>
      </c>
      <c r="AG147" s="95">
        <f t="shared" si="154"/>
        <v>0</v>
      </c>
      <c r="AH147" s="95">
        <f>IF(D147="D",AF147*AH$7,IF(AF147&gt;LOOKUP(E$134,HR!A:A,HR!C:C),(AF147-LOOKUP(E$134,HR!A:A,HR!C:C))*AH$7,0))</f>
        <v>0</v>
      </c>
      <c r="AI147" s="95">
        <f t="shared" si="155"/>
        <v>0</v>
      </c>
      <c r="AJ147" s="95">
        <f>IF(E147=" ",0,IF(D147="BR",0,IF(D147="D",0,IF(D147="NT",M147,LOOKUP(D147,Free!A:A,Free!C:C)*1/12))))</f>
        <v>0</v>
      </c>
      <c r="AK147" s="95">
        <f t="shared" si="156"/>
        <v>0</v>
      </c>
      <c r="AL147" s="95">
        <f t="shared" si="157"/>
        <v>0</v>
      </c>
      <c r="AM147" s="95">
        <f>IF(D147="D",AK147*AM$7,IF(AK147&gt;LOOKUP(1,HR!A:A,HR!C:C),(AK147-LOOKUP(1,HR!A:A,HR!C:C))*AH$7,0))</f>
        <v>0</v>
      </c>
      <c r="AN147" s="95">
        <f t="shared" si="158"/>
        <v>0</v>
      </c>
      <c r="AO147" s="99"/>
      <c r="AP147" s="62"/>
      <c r="AQ147" s="95">
        <f t="shared" si="164"/>
        <v>0</v>
      </c>
      <c r="AR147" s="95">
        <f t="shared" si="165"/>
        <v>0</v>
      </c>
      <c r="AS147" s="95">
        <f t="shared" si="166"/>
        <v>0</v>
      </c>
      <c r="AT147" s="95">
        <f t="shared" si="167"/>
        <v>0</v>
      </c>
      <c r="AU147" s="62"/>
    </row>
    <row r="148" spans="1:47" ht="18" customHeight="1" x14ac:dyDescent="0.2">
      <c r="A148" s="44"/>
      <c r="B148" s="151" t="str">
        <f>IF(E148=" "," ",IF(Employee!F$336&gt;E$134," ",IF(Employee!F$338&lt;E$134," ",Employee!D$342)))</f>
        <v xml:space="preserve"> </v>
      </c>
      <c r="C148" s="32" t="str">
        <f>IF(E148=Employee!D$341,LOOKUP(E$134,NiTable!A:A,NiTable!AM:AM)," ")</f>
        <v xml:space="preserve"> </v>
      </c>
      <c r="D148" s="32" t="str">
        <f>IF(E148=Employee!D$341,LOOKUP(E$134,TaxCode!A:A,TaxCode!BZ:BZ)," ")</f>
        <v xml:space="preserve"> </v>
      </c>
      <c r="E148" s="152" t="str">
        <f>IF(Employee!D$340="w"," ",IF(Employee!F$336&gt;E$134," ",IF(Employee!F$338&lt;E$134," ",Employee!D$341)))</f>
        <v xml:space="preserve"> </v>
      </c>
      <c r="F148" s="243" t="str">
        <f>IF(E148=" "," ",IF(Employee!F$336&gt;E$134," ",IF(Employee!F$338&lt;E$134," ",Employee!D$327)))</f>
        <v xml:space="preserve"> </v>
      </c>
      <c r="G148" s="167"/>
      <c r="H148" s="127">
        <f>IF(T$134="Y",'Aug08'!H123,0)</f>
        <v>0</v>
      </c>
      <c r="I148" s="121">
        <f>IF(T$134="Y",'Aug08'!I123,0)</f>
        <v>0</v>
      </c>
      <c r="J148" s="121">
        <f>IF(T$134="Y",'Aug08'!J123,0)</f>
        <v>0</v>
      </c>
      <c r="K148" s="121">
        <f>IF(T$134="Y",'Aug08'!K123,I148*J148)</f>
        <v>0</v>
      </c>
      <c r="L148" s="121">
        <f>IF(T$134="Y",'Aug08'!L123,0)</f>
        <v>0</v>
      </c>
      <c r="M148" s="233" t="str">
        <f>IF(E148=" "," ",IF(T$134="Y",'Aug08'!M123,IF((H148+K148+L148)&gt;0,H148+K148+L148," ")))</f>
        <v xml:space="preserve"> </v>
      </c>
      <c r="N148" s="237" t="str">
        <f>IF(M148=" "," ",IF(M148=0," ",IF(Employee!O$336="M1",AN148,AI148-'Aug08'!W123)))</f>
        <v xml:space="preserve"> </v>
      </c>
      <c r="O148" s="132" t="str">
        <f>IF(M148=" "," ",IF(M148=0," ",IF(Employee!P$329&gt;E$134,0,IF(C148="A",MNI!E115,IF(C148="B",MNI!F115,IF(C148="C",MNI!G115,IF(C148="J",MNI!H115," ")))))))</f>
        <v xml:space="preserve"> </v>
      </c>
      <c r="P148" s="123"/>
      <c r="Q148" s="238"/>
      <c r="R148" s="238" t="str">
        <f t="shared" si="163"/>
        <v xml:space="preserve"> </v>
      </c>
      <c r="S148" s="123"/>
      <c r="T148" s="124" t="str">
        <f>IF(M148=" "," ",IF(M148=0," ",MNI!I115))</f>
        <v xml:space="preserve"> </v>
      </c>
      <c r="U148" s="49"/>
      <c r="V148" s="60">
        <f>IF(Employee!H$347=E$134,Employee!D$346+SUM(M148)+'Aug08'!V123,SUM(M148)+'Aug08'!V123)</f>
        <v>0</v>
      </c>
      <c r="W148" s="60">
        <f>IF(Employee!H$347=E$134,Employee!D$347+SUM(N148)+'Aug08'!W123,SUM(N148)+'Aug08'!W123)</f>
        <v>0</v>
      </c>
      <c r="X148" s="60">
        <f>IF(O148=" ",'Aug08'!X123,O148+'Aug08'!X123)</f>
        <v>0</v>
      </c>
      <c r="Y148" s="60">
        <f>IF(P148=" ",'Aug08'!Y123,P148+'Aug08'!Y123)</f>
        <v>0</v>
      </c>
      <c r="Z148" s="60">
        <f>IF(Q148=" ",'Aug08'!Z123,Q148+'Aug08'!Z123)</f>
        <v>0</v>
      </c>
      <c r="AA148" s="60">
        <f>IF(R148=" ",'Aug08'!AA123,R148+'Aug08'!AA123)</f>
        <v>0</v>
      </c>
      <c r="AB148" s="61"/>
      <c r="AC148" s="60">
        <f>IF(T148=" ",'Aug08'!AC123,T148+'Aug08'!AC123)</f>
        <v>0</v>
      </c>
      <c r="AD148" s="99"/>
      <c r="AE148" s="114">
        <f>IF(E148=" ",0,IF(D148="BR",0,IF(D148="D",0,IF(D148="NT",V148,LOOKUP(D148,Free!A:A,Free!C:C)*E$134/12))))</f>
        <v>0</v>
      </c>
      <c r="AF148" s="95">
        <f t="shared" si="153"/>
        <v>0</v>
      </c>
      <c r="AG148" s="95">
        <f t="shared" si="154"/>
        <v>0</v>
      </c>
      <c r="AH148" s="95">
        <f>IF(D148="D",AF148*AH$7,IF(AF148&gt;LOOKUP(E$134,HR!A:A,HR!C:C),(AF148-LOOKUP(E$134,HR!A:A,HR!C:C))*AH$7,0))</f>
        <v>0</v>
      </c>
      <c r="AI148" s="95">
        <f t="shared" si="155"/>
        <v>0</v>
      </c>
      <c r="AJ148" s="95">
        <f>IF(E148=" ",0,IF(D148="BR",0,IF(D148="D",0,IF(D148="NT",M148,LOOKUP(D148,Free!A:A,Free!C:C)*1/12))))</f>
        <v>0</v>
      </c>
      <c r="AK148" s="95">
        <f t="shared" si="156"/>
        <v>0</v>
      </c>
      <c r="AL148" s="95">
        <f t="shared" si="157"/>
        <v>0</v>
      </c>
      <c r="AM148" s="95">
        <f>IF(D148="D",AK148*AM$7,IF(AK148&gt;LOOKUP(1,HR!A:A,HR!C:C),(AK148-LOOKUP(1,HR!A:A,HR!C:C))*AH$7,0))</f>
        <v>0</v>
      </c>
      <c r="AN148" s="95">
        <f t="shared" si="158"/>
        <v>0</v>
      </c>
      <c r="AO148" s="99"/>
      <c r="AP148" s="62"/>
      <c r="AQ148" s="95">
        <f t="shared" si="164"/>
        <v>0</v>
      </c>
      <c r="AR148" s="95">
        <f t="shared" si="165"/>
        <v>0</v>
      </c>
      <c r="AS148" s="95">
        <f t="shared" si="166"/>
        <v>0</v>
      </c>
      <c r="AT148" s="95">
        <f t="shared" si="167"/>
        <v>0</v>
      </c>
      <c r="AU148" s="62"/>
    </row>
    <row r="149" spans="1:47" ht="18" customHeight="1" x14ac:dyDescent="0.2">
      <c r="A149" s="44"/>
      <c r="B149" s="151" t="str">
        <f>IF(E149=" "," ",IF(Employee!F$362&gt;E$134," ",IF(Employee!F$364&lt;E$134," ",Employee!D$368)))</f>
        <v xml:space="preserve"> </v>
      </c>
      <c r="C149" s="32" t="str">
        <f>IF(E149=Employee!D$367,LOOKUP(E$134,NiTable!A:A,NiTable!AP:AP)," ")</f>
        <v xml:space="preserve"> </v>
      </c>
      <c r="D149" s="32" t="str">
        <f>IF(E149=Employee!D$367,LOOKUP(E$134,TaxCode!A:A,TaxCode!CF:CF)," ")</f>
        <v xml:space="preserve"> </v>
      </c>
      <c r="E149" s="152" t="str">
        <f>IF(Employee!D$366="w"," ",IF(Employee!F$362&gt;E$134," ",IF(Employee!F$364&lt;E$134," ",Employee!D$367)))</f>
        <v xml:space="preserve"> </v>
      </c>
      <c r="F149" s="243" t="str">
        <f>IF(E149=" "," ",IF(Employee!F$362&gt;E$134," ",IF(Employee!F$364&lt;E$134," ",Employee!D$353)))</f>
        <v xml:space="preserve"> </v>
      </c>
      <c r="G149" s="167"/>
      <c r="H149" s="127">
        <f>IF(T$134="Y",'Aug08'!H124,0)</f>
        <v>0</v>
      </c>
      <c r="I149" s="121">
        <f>IF(T$134="Y",'Aug08'!I124,0)</f>
        <v>0</v>
      </c>
      <c r="J149" s="121">
        <f>IF(T$134="Y",'Aug08'!J124,0)</f>
        <v>0</v>
      </c>
      <c r="K149" s="121">
        <f>IF(T$134="Y",'Aug08'!K124,I149*J149)</f>
        <v>0</v>
      </c>
      <c r="L149" s="121">
        <f>IF(T$134="Y",'Aug08'!L124,0)</f>
        <v>0</v>
      </c>
      <c r="M149" s="233" t="str">
        <f>IF(E149=" "," ",IF(T$134="Y",'Aug08'!M124,IF((H149+K149+L149)&gt;0,H149+K149+L149," ")))</f>
        <v xml:space="preserve"> </v>
      </c>
      <c r="N149" s="237" t="str">
        <f>IF(M149=" "," ",IF(M149=0," ",IF(Employee!O$362="M1",AN149,AI149-'Aug08'!W124)))</f>
        <v xml:space="preserve"> </v>
      </c>
      <c r="O149" s="132" t="str">
        <f>IF(M149=" "," ",IF(M149=0," ",IF(Employee!P$355&gt;E$134,0,IF(C149="A",MNI!E116,IF(C149="B",MNI!F116,IF(C149="C",MNI!G116,IF(C149="J",MNI!H116," ")))))))</f>
        <v xml:space="preserve"> </v>
      </c>
      <c r="P149" s="123"/>
      <c r="Q149" s="238"/>
      <c r="R149" s="238" t="str">
        <f t="shared" si="163"/>
        <v xml:space="preserve"> </v>
      </c>
      <c r="S149" s="123"/>
      <c r="T149" s="124" t="str">
        <f>IF(M149=" "," ",IF(M149=0," ",MNI!I116))</f>
        <v xml:space="preserve"> </v>
      </c>
      <c r="U149" s="49"/>
      <c r="V149" s="60">
        <f>IF(Employee!H$373=E$134,Employee!D$372+SUM(M149)+'Aug08'!V124,SUM(M149)+'Aug08'!V124)</f>
        <v>0</v>
      </c>
      <c r="W149" s="60">
        <f>IF(Employee!H$373=E$134,Employee!D$373+SUM(N149)+'Aug08'!W124,SUM(N149)+'Aug08'!W124)</f>
        <v>0</v>
      </c>
      <c r="X149" s="60">
        <f>IF(O149=" ",'Aug08'!X124,O149+'Aug08'!X124)</f>
        <v>0</v>
      </c>
      <c r="Y149" s="60">
        <f>IF(P149=" ",'Aug08'!Y124,P149+'Aug08'!Y124)</f>
        <v>0</v>
      </c>
      <c r="Z149" s="60">
        <f>IF(Q149=" ",'Aug08'!Z124,Q149+'Aug08'!Z124)</f>
        <v>0</v>
      </c>
      <c r="AA149" s="60">
        <f>IF(R149=" ",'Aug08'!AA124,R149+'Aug08'!AA124)</f>
        <v>0</v>
      </c>
      <c r="AB149" s="61"/>
      <c r="AC149" s="60">
        <f>IF(T149=" ",'Aug08'!AC124,T149+'Aug08'!AC124)</f>
        <v>0</v>
      </c>
      <c r="AD149" s="99"/>
      <c r="AE149" s="114">
        <f>IF(E149=" ",0,IF(D149="BR",0,IF(D149="D",0,IF(D149="NT",V149,LOOKUP(D149,Free!A:A,Free!C:C)*E$134/12))))</f>
        <v>0</v>
      </c>
      <c r="AF149" s="95">
        <f t="shared" si="153"/>
        <v>0</v>
      </c>
      <c r="AG149" s="95">
        <f t="shared" si="154"/>
        <v>0</v>
      </c>
      <c r="AH149" s="95">
        <f>IF(D149="D",AF149*AH$7,IF(AF149&gt;LOOKUP(E$134,HR!A:A,HR!C:C),(AF149-LOOKUP(E$134,HR!A:A,HR!C:C))*AH$7,0))</f>
        <v>0</v>
      </c>
      <c r="AI149" s="95">
        <f t="shared" si="155"/>
        <v>0</v>
      </c>
      <c r="AJ149" s="95">
        <f>IF(E149=" ",0,IF(D149="BR",0,IF(D149="D",0,IF(D149="NT",M149,LOOKUP(D149,Free!A:A,Free!C:C)*1/12))))</f>
        <v>0</v>
      </c>
      <c r="AK149" s="95">
        <f t="shared" si="156"/>
        <v>0</v>
      </c>
      <c r="AL149" s="95">
        <f t="shared" si="157"/>
        <v>0</v>
      </c>
      <c r="AM149" s="95">
        <f>IF(D149="D",AK149*AM$7,IF(AK149&gt;LOOKUP(1,HR!A:A,HR!C:C),(AK149-LOOKUP(1,HR!A:A,HR!C:C))*AH$7,0))</f>
        <v>0</v>
      </c>
      <c r="AN149" s="95">
        <f t="shared" si="158"/>
        <v>0</v>
      </c>
      <c r="AO149" s="99"/>
      <c r="AP149" s="62"/>
      <c r="AQ149" s="95">
        <f t="shared" si="164"/>
        <v>0</v>
      </c>
      <c r="AR149" s="95">
        <f t="shared" si="165"/>
        <v>0</v>
      </c>
      <c r="AS149" s="95">
        <f t="shared" si="166"/>
        <v>0</v>
      </c>
      <c r="AT149" s="95">
        <f t="shared" si="167"/>
        <v>0</v>
      </c>
      <c r="AU149" s="62"/>
    </row>
    <row r="150" spans="1:47" ht="18" customHeight="1" x14ac:dyDescent="0.2">
      <c r="A150" s="44"/>
      <c r="B150" s="151" t="str">
        <f>IF(E150=" "," ",IF(Employee!F$388&gt;E$134," ",IF(Employee!F$390&lt;E$134," ",Employee!D$394)))</f>
        <v xml:space="preserve"> </v>
      </c>
      <c r="C150" s="32" t="str">
        <f>IF(E150=Employee!D$393,LOOKUP(E$134,NiTable!A:A,NiTable!AS:AS)," ")</f>
        <v xml:space="preserve"> </v>
      </c>
      <c r="D150" s="32" t="str">
        <f>IF(E150=Employee!D$393,LOOKUP(E$134,TaxCode!A:A,TaxCode!CL:CL)," ")</f>
        <v xml:space="preserve"> </v>
      </c>
      <c r="E150" s="152" t="str">
        <f>IF(Employee!D$392="w"," ",IF(Employee!F$388&gt;E$134," ",IF(Employee!F$390&lt;E$134," ",Employee!D$393)))</f>
        <v xml:space="preserve"> </v>
      </c>
      <c r="F150" s="243" t="str">
        <f>IF(E150=" "," ",IF(Employee!F$388&gt;E$134," ",IF(Employee!F$390&lt;E$134," ",Employee!D$379)))</f>
        <v xml:space="preserve"> </v>
      </c>
      <c r="G150" s="167"/>
      <c r="H150" s="127">
        <f>IF(T$134="Y",'Aug08'!H125,0)</f>
        <v>0</v>
      </c>
      <c r="I150" s="121">
        <f>IF(T$134="Y",'Aug08'!I125,0)</f>
        <v>0</v>
      </c>
      <c r="J150" s="121">
        <f>IF(T$134="Y",'Aug08'!J125,0)</f>
        <v>0</v>
      </c>
      <c r="K150" s="121">
        <f>IF(T$134="Y",'Aug08'!K125,I150*J150)</f>
        <v>0</v>
      </c>
      <c r="L150" s="121">
        <f>IF(T$134="Y",'Aug08'!L125,0)</f>
        <v>0</v>
      </c>
      <c r="M150" s="233" t="str">
        <f>IF(E150=" "," ",IF(T$134="Y",'Aug08'!M125,IF((H150+K150+L150)&gt;0,H150+K150+L150," ")))</f>
        <v xml:space="preserve"> </v>
      </c>
      <c r="N150" s="237" t="str">
        <f>IF(M150=" "," ",IF(M150=0," ",IF(Employee!O$388="M1",AN150,AI150-'Aug08'!W125)))</f>
        <v xml:space="preserve"> </v>
      </c>
      <c r="O150" s="132" t="str">
        <f>IF(M150=" "," ",IF(M150=0," ",IF(Employee!P$381&gt;E$134,0,IF(C150="A",MNI!E117,IF(C150="B",MNI!F117,IF(C150="C",MNI!G117,IF(C150="J",MNI!H117," ")))))))</f>
        <v xml:space="preserve"> </v>
      </c>
      <c r="P150" s="123"/>
      <c r="Q150" s="238"/>
      <c r="R150" s="238" t="str">
        <f t="shared" si="163"/>
        <v xml:space="preserve"> </v>
      </c>
      <c r="S150" s="123"/>
      <c r="T150" s="124" t="str">
        <f>IF(M150=" "," ",IF(M150=0," ",MNI!I117))</f>
        <v xml:space="preserve"> </v>
      </c>
      <c r="U150" s="49"/>
      <c r="V150" s="60">
        <f>IF(Employee!H$399=E$134,Employee!D$398+SUM(M150)+'Aug08'!V125,SUM(M150)+'Aug08'!V125)</f>
        <v>0</v>
      </c>
      <c r="W150" s="60">
        <f>IF(Employee!H$399=E$134,Employee!D$399+SUM(N150)+'Aug08'!W125,SUM(N150)+'Aug08'!W125)</f>
        <v>0</v>
      </c>
      <c r="X150" s="60">
        <f>IF(O150=" ",'Aug08'!X125,O150+'Aug08'!X125)</f>
        <v>0</v>
      </c>
      <c r="Y150" s="60">
        <f>IF(P150=" ",'Aug08'!Y125,P150+'Aug08'!Y125)</f>
        <v>0</v>
      </c>
      <c r="Z150" s="60">
        <f>IF(Q150=" ",'Aug08'!Z125,Q150+'Aug08'!Z125)</f>
        <v>0</v>
      </c>
      <c r="AA150" s="60">
        <f>IF(R150=" ",'Aug08'!AA125,R150+'Aug08'!AA125)</f>
        <v>0</v>
      </c>
      <c r="AB150" s="61"/>
      <c r="AC150" s="60">
        <f>IF(T150=" ",'Aug08'!AC125,T150+'Aug08'!AC125)</f>
        <v>0</v>
      </c>
      <c r="AD150" s="99"/>
      <c r="AE150" s="114">
        <f>IF(E150=" ",0,IF(D150="BR",0,IF(D150="D",0,IF(D150="NT",V150,LOOKUP(D150,Free!A:A,Free!C:C)*E$134/12))))</f>
        <v>0</v>
      </c>
      <c r="AF150" s="95">
        <f t="shared" si="153"/>
        <v>0</v>
      </c>
      <c r="AG150" s="95">
        <f t="shared" si="154"/>
        <v>0</v>
      </c>
      <c r="AH150" s="95">
        <f>IF(D150="D",AF150*AH$7,IF(AF150&gt;LOOKUP(E$134,HR!A:A,HR!C:C),(AF150-LOOKUP(E$134,HR!A:A,HR!C:C))*AH$7,0))</f>
        <v>0</v>
      </c>
      <c r="AI150" s="95">
        <f t="shared" si="155"/>
        <v>0</v>
      </c>
      <c r="AJ150" s="95">
        <f>IF(E150=" ",0,IF(D150="BR",0,IF(D150="D",0,IF(D150="NT",M150,LOOKUP(D150,Free!A:A,Free!C:C)*1/12))))</f>
        <v>0</v>
      </c>
      <c r="AK150" s="95">
        <f t="shared" si="156"/>
        <v>0</v>
      </c>
      <c r="AL150" s="95">
        <f t="shared" si="157"/>
        <v>0</v>
      </c>
      <c r="AM150" s="95">
        <f>IF(D150="D",AK150*AM$7,IF(AK150&gt;LOOKUP(1,HR!A:A,HR!C:C),(AK150-LOOKUP(1,HR!A:A,HR!C:C))*AH$7,0))</f>
        <v>0</v>
      </c>
      <c r="AN150" s="95">
        <f t="shared" si="158"/>
        <v>0</v>
      </c>
      <c r="AO150" s="99"/>
      <c r="AP150" s="62"/>
      <c r="AQ150" s="95">
        <f t="shared" si="164"/>
        <v>0</v>
      </c>
      <c r="AR150" s="95">
        <f t="shared" si="165"/>
        <v>0</v>
      </c>
      <c r="AS150" s="95">
        <f t="shared" si="166"/>
        <v>0</v>
      </c>
      <c r="AT150" s="95">
        <f t="shared" si="167"/>
        <v>0</v>
      </c>
      <c r="AU150" s="62"/>
    </row>
    <row r="151" spans="1:47" ht="18" customHeight="1" x14ac:dyDescent="0.2">
      <c r="A151" s="44"/>
      <c r="B151" s="151" t="str">
        <f>IF(E151=" "," ",IF(Employee!F$414&gt;E$134," ",IF(Employee!F$416&lt;E$134," ",Employee!D$420)))</f>
        <v xml:space="preserve"> </v>
      </c>
      <c r="C151" s="32" t="str">
        <f>IF(E151=Employee!D$419,LOOKUP(E$134,NiTable!A:A,NiTable!AV:AV)," ")</f>
        <v xml:space="preserve"> </v>
      </c>
      <c r="D151" s="32" t="str">
        <f>IF(E151=Employee!D$419,LOOKUP(E$134,TaxCode!A:A,TaxCode!CR:CR)," ")</f>
        <v xml:space="preserve"> </v>
      </c>
      <c r="E151" s="152" t="str">
        <f>IF(Employee!D$418="w"," ",IF(Employee!F$414&gt;E$134," ",IF(Employee!F$416&lt;E$134," ",Employee!D$419)))</f>
        <v xml:space="preserve"> </v>
      </c>
      <c r="F151" s="243" t="str">
        <f>IF(E151=" "," ",IF(Employee!F$414&gt;E$134," ",IF(Employee!F$416&lt;E$134," ",Employee!D$405)))</f>
        <v xml:space="preserve"> </v>
      </c>
      <c r="G151" s="167"/>
      <c r="H151" s="127">
        <f>IF(T$134="Y",'Aug08'!H126,0)</f>
        <v>0</v>
      </c>
      <c r="I151" s="121">
        <f>IF(T$134="Y",'Aug08'!I126,0)</f>
        <v>0</v>
      </c>
      <c r="J151" s="121">
        <f>IF(T$134="Y",'Aug08'!J126,0)</f>
        <v>0</v>
      </c>
      <c r="K151" s="121">
        <f>IF(T$134="Y",'Aug08'!K126,I151*J151)</f>
        <v>0</v>
      </c>
      <c r="L151" s="121">
        <f>IF(T$134="Y",'Aug08'!L126,0)</f>
        <v>0</v>
      </c>
      <c r="M151" s="233" t="str">
        <f>IF(E151=" "," ",IF(T$134="Y",'Aug08'!M126,IF((H151+K151+L151)&gt;0,H151+K151+L151," ")))</f>
        <v xml:space="preserve"> </v>
      </c>
      <c r="N151" s="237" t="str">
        <f>IF(M151=" "," ",IF(M151=0," ",IF(Employee!O$414="M1",AN151,AI151-'Aug08'!W126)))</f>
        <v xml:space="preserve"> </v>
      </c>
      <c r="O151" s="132" t="str">
        <f>IF(M151=" "," ",IF(M151=0," ",IF(Employee!P$407&gt;E$134,0,IF(C151="A",MNI!E118,IF(C151="B",MNI!F118,IF(C151="C",MNI!G118,IF(C151="J",MNI!H118," ")))))))</f>
        <v xml:space="preserve"> </v>
      </c>
      <c r="P151" s="123"/>
      <c r="Q151" s="238"/>
      <c r="R151" s="238" t="str">
        <f t="shared" si="163"/>
        <v xml:space="preserve"> </v>
      </c>
      <c r="S151" s="123"/>
      <c r="T151" s="124" t="str">
        <f>IF(M151=" "," ",IF(M151=0," ",MNI!I118))</f>
        <v xml:space="preserve"> </v>
      </c>
      <c r="U151" s="49"/>
      <c r="V151" s="60">
        <f>IF(Employee!H$425=E$134,Employee!D$424+SUM(M151)+'Aug08'!V126,SUM(M151)+'Aug08'!V126)</f>
        <v>0</v>
      </c>
      <c r="W151" s="60">
        <f>IF(Employee!H$425=E$134,Employee!D$425+SUM(N151)+'Aug08'!W126,SUM(N151)+'Aug08'!W126)</f>
        <v>0</v>
      </c>
      <c r="X151" s="60">
        <f>IF(O151=" ",'Aug08'!X126,O151+'Aug08'!X126)</f>
        <v>0</v>
      </c>
      <c r="Y151" s="60">
        <f>IF(P151=" ",'Aug08'!Y126,P151+'Aug08'!Y126)</f>
        <v>0</v>
      </c>
      <c r="Z151" s="60">
        <f>IF(Q151=" ",'Aug08'!Z126,Q151+'Aug08'!Z126)</f>
        <v>0</v>
      </c>
      <c r="AA151" s="60">
        <f>IF(R151=" ",'Aug08'!AA126,R151+'Aug08'!AA126)</f>
        <v>0</v>
      </c>
      <c r="AB151" s="61"/>
      <c r="AC151" s="60">
        <f>IF(T151=" ",'Aug08'!AC126,T151+'Aug08'!AC126)</f>
        <v>0</v>
      </c>
      <c r="AD151" s="99"/>
      <c r="AE151" s="114">
        <f>IF(E151=" ",0,IF(D151="BR",0,IF(D151="D",0,IF(D151="NT",V151,LOOKUP(D151,Free!A:A,Free!C:C)*E$134/12))))</f>
        <v>0</v>
      </c>
      <c r="AF151" s="95">
        <f t="shared" si="153"/>
        <v>0</v>
      </c>
      <c r="AG151" s="95">
        <f t="shared" si="154"/>
        <v>0</v>
      </c>
      <c r="AH151" s="95">
        <f>IF(D151="D",AF151*AH$7,IF(AF151&gt;LOOKUP(E$134,HR!A:A,HR!C:C),(AF151-LOOKUP(E$134,HR!A:A,HR!C:C))*AH$7,0))</f>
        <v>0</v>
      </c>
      <c r="AI151" s="95">
        <f t="shared" si="155"/>
        <v>0</v>
      </c>
      <c r="AJ151" s="95">
        <f>IF(E151=" ",0,IF(D151="BR",0,IF(D151="D",0,IF(D151="NT",M151,LOOKUP(D151,Free!A:A,Free!C:C)*1/12))))</f>
        <v>0</v>
      </c>
      <c r="AK151" s="95">
        <f t="shared" si="156"/>
        <v>0</v>
      </c>
      <c r="AL151" s="95">
        <f t="shared" si="157"/>
        <v>0</v>
      </c>
      <c r="AM151" s="95">
        <f>IF(D151="D",AK151*AM$7,IF(AK151&gt;LOOKUP(1,HR!A:A,HR!C:C),(AK151-LOOKUP(1,HR!A:A,HR!C:C))*AH$7,0))</f>
        <v>0</v>
      </c>
      <c r="AN151" s="95">
        <f t="shared" si="158"/>
        <v>0</v>
      </c>
      <c r="AO151" s="99"/>
      <c r="AP151" s="62"/>
      <c r="AQ151" s="95">
        <f t="shared" si="164"/>
        <v>0</v>
      </c>
      <c r="AR151" s="95">
        <f t="shared" si="165"/>
        <v>0</v>
      </c>
      <c r="AS151" s="95">
        <f t="shared" si="166"/>
        <v>0</v>
      </c>
      <c r="AT151" s="95">
        <f t="shared" si="167"/>
        <v>0</v>
      </c>
      <c r="AU151" s="62"/>
    </row>
    <row r="152" spans="1:47" ht="18" customHeight="1" x14ac:dyDescent="0.2">
      <c r="A152" s="44"/>
      <c r="B152" s="151" t="str">
        <f>IF(E152=" "," ",IF(Employee!F$440&gt;E$134," ",IF(Employee!F$442&lt;E$134," ",Employee!D$446)))</f>
        <v xml:space="preserve"> </v>
      </c>
      <c r="C152" s="32" t="str">
        <f>IF(E152=Employee!D$445,LOOKUP(E$134,NiTable!A:A,NiTable!AY:AY)," ")</f>
        <v xml:space="preserve"> </v>
      </c>
      <c r="D152" s="32" t="str">
        <f>IF(E152=Employee!D$445,LOOKUP(E$134,TaxCode!A:A,TaxCode!CX:CX)," ")</f>
        <v xml:space="preserve"> </v>
      </c>
      <c r="E152" s="152" t="str">
        <f>IF(Employee!D$444="w"," ",IF(Employee!F$440&gt;E$134," ",IF(Employee!F$442&lt;E$134," ",Employee!D$445)))</f>
        <v xml:space="preserve"> </v>
      </c>
      <c r="F152" s="243" t="str">
        <f>IF(E152=" "," ",IF(Employee!F$440&gt;E$134," ",IF(Employee!F$442&lt;E$134," ",Employee!D$431)))</f>
        <v xml:space="preserve"> </v>
      </c>
      <c r="G152" s="167"/>
      <c r="H152" s="127">
        <f>IF(T$134="Y",'Aug08'!H127,0)</f>
        <v>0</v>
      </c>
      <c r="I152" s="121">
        <f>IF(T$134="Y",'Aug08'!I127,0)</f>
        <v>0</v>
      </c>
      <c r="J152" s="121">
        <f>IF(T$134="Y",'Aug08'!J127,0)</f>
        <v>0</v>
      </c>
      <c r="K152" s="121">
        <f>IF(T$134="Y",'Aug08'!K127,I152*J152)</f>
        <v>0</v>
      </c>
      <c r="L152" s="121">
        <f>IF(T$134="Y",'Aug08'!L127,0)</f>
        <v>0</v>
      </c>
      <c r="M152" s="233" t="str">
        <f>IF(E152=" "," ",IF(T$134="Y",'Aug08'!M127,IF((H152+K152+L152)&gt;0,H152+K152+L152," ")))</f>
        <v xml:space="preserve"> </v>
      </c>
      <c r="N152" s="237" t="str">
        <f>IF(M152=" "," ",IF(M152=0," ",IF(Employee!O$440="M1",AN152,AI152-'Aug08'!W127)))</f>
        <v xml:space="preserve"> </v>
      </c>
      <c r="O152" s="132" t="str">
        <f>IF(M152=" "," ",IF(M152=0," ",IF(Employee!P$433&gt;E$134,0,IF(C152="A",MNI!E119,IF(C152="B",MNI!F119,IF(C152="C",MNI!G119,IF(C152="J",MNI!H119," ")))))))</f>
        <v xml:space="preserve"> </v>
      </c>
      <c r="P152" s="123"/>
      <c r="Q152" s="238"/>
      <c r="R152" s="238" t="str">
        <f t="shared" si="163"/>
        <v xml:space="preserve"> </v>
      </c>
      <c r="S152" s="123"/>
      <c r="T152" s="124" t="str">
        <f>IF(M152=" "," ",IF(M152=0," ",MNI!I119))</f>
        <v xml:space="preserve"> </v>
      </c>
      <c r="U152" s="49"/>
      <c r="V152" s="60">
        <f>IF(Employee!H$451=E$134,Employee!D$450+SUM(M152)+'Aug08'!V127,SUM(M152)+'Aug08'!V127)</f>
        <v>0</v>
      </c>
      <c r="W152" s="60">
        <f>IF(Employee!H$451=E$134,Employee!D$451+SUM(N152)+'Aug08'!W127,SUM(N152)+'Aug08'!W127)</f>
        <v>0</v>
      </c>
      <c r="X152" s="60">
        <f>IF(O152=" ",'Aug08'!X127,O152+'Aug08'!X127)</f>
        <v>0</v>
      </c>
      <c r="Y152" s="60">
        <f>IF(P152=" ",'Aug08'!Y127,P152+'Aug08'!Y127)</f>
        <v>0</v>
      </c>
      <c r="Z152" s="60">
        <f>IF(Q152=" ",'Aug08'!Z127,Q152+'Aug08'!Z127)</f>
        <v>0</v>
      </c>
      <c r="AA152" s="60">
        <f>IF(R152=" ",'Aug08'!AA127,R152+'Aug08'!AA127)</f>
        <v>0</v>
      </c>
      <c r="AB152" s="61"/>
      <c r="AC152" s="60">
        <f>IF(T152=" ",'Aug08'!AC127,T152+'Aug08'!AC127)</f>
        <v>0</v>
      </c>
      <c r="AD152" s="99"/>
      <c r="AE152" s="114">
        <f>IF(E152=" ",0,IF(D152="BR",0,IF(D152="D",0,IF(D152="NT",V152,LOOKUP(D152,Free!A:A,Free!C:C)*E$134/12))))</f>
        <v>0</v>
      </c>
      <c r="AF152" s="95">
        <f t="shared" si="153"/>
        <v>0</v>
      </c>
      <c r="AG152" s="95">
        <f t="shared" si="154"/>
        <v>0</v>
      </c>
      <c r="AH152" s="95">
        <f>IF(D152="D",AF152*AH$7,IF(AF152&gt;LOOKUP(E$134,HR!A:A,HR!C:C),(AF152-LOOKUP(E$134,HR!A:A,HR!C:C))*AH$7,0))</f>
        <v>0</v>
      </c>
      <c r="AI152" s="95">
        <f t="shared" si="155"/>
        <v>0</v>
      </c>
      <c r="AJ152" s="95">
        <f>IF(E152=" ",0,IF(D152="BR",0,IF(D152="D",0,IF(D152="NT",M152,LOOKUP(D152,Free!A:A,Free!C:C)*1/12))))</f>
        <v>0</v>
      </c>
      <c r="AK152" s="95">
        <f t="shared" si="156"/>
        <v>0</v>
      </c>
      <c r="AL152" s="95">
        <f t="shared" si="157"/>
        <v>0</v>
      </c>
      <c r="AM152" s="95">
        <f>IF(D152="D",AK152*AM$7,IF(AK152&gt;LOOKUP(1,HR!A:A,HR!C:C),(AK152-LOOKUP(1,HR!A:A,HR!C:C))*AH$7,0))</f>
        <v>0</v>
      </c>
      <c r="AN152" s="95">
        <f t="shared" si="158"/>
        <v>0</v>
      </c>
      <c r="AO152" s="99"/>
      <c r="AP152" s="62"/>
      <c r="AQ152" s="95">
        <f t="shared" si="164"/>
        <v>0</v>
      </c>
      <c r="AR152" s="95">
        <f t="shared" si="165"/>
        <v>0</v>
      </c>
      <c r="AS152" s="95">
        <f t="shared" si="166"/>
        <v>0</v>
      </c>
      <c r="AT152" s="95">
        <f t="shared" si="167"/>
        <v>0</v>
      </c>
      <c r="AU152" s="62"/>
    </row>
    <row r="153" spans="1:47" ht="18" customHeight="1" x14ac:dyDescent="0.2">
      <c r="A153" s="44"/>
      <c r="B153" s="151" t="str">
        <f>IF(E153=" "," ",IF(Employee!F$466&gt;E$134," ",IF(Employee!F$468&lt;E$134," ",Employee!D$472)))</f>
        <v xml:space="preserve"> </v>
      </c>
      <c r="C153" s="32" t="str">
        <f>IF(E153=Employee!D$471,LOOKUP(E$134,NiTable!A:A,NiTable!BB:BB)," ")</f>
        <v xml:space="preserve"> </v>
      </c>
      <c r="D153" s="32" t="str">
        <f>IF(E153=Employee!D$471,LOOKUP(E$134,TaxCode!A:A,TaxCode!DD:DD)," ")</f>
        <v xml:space="preserve"> </v>
      </c>
      <c r="E153" s="152" t="str">
        <f>IF(Employee!D$470="w"," ",IF(Employee!F$466&gt;E$134," ",IF(Employee!F$468&lt;E$134," ",Employee!D$471)))</f>
        <v xml:space="preserve"> </v>
      </c>
      <c r="F153" s="243" t="str">
        <f>IF(E153=" "," ",IF(Employee!F$466&gt;E$134," ",IF(Employee!F$468&lt;E$134," ",Employee!D$457)))</f>
        <v xml:space="preserve"> </v>
      </c>
      <c r="G153" s="167"/>
      <c r="H153" s="127">
        <f>IF(T$134="Y",'Aug08'!H128,0)</f>
        <v>0</v>
      </c>
      <c r="I153" s="121">
        <f>IF(T$134="Y",'Aug08'!I128,0)</f>
        <v>0</v>
      </c>
      <c r="J153" s="121">
        <f>IF(T$134="Y",'Aug08'!J128,0)</f>
        <v>0</v>
      </c>
      <c r="K153" s="121">
        <f>IF(T$134="Y",'Aug08'!K128,I153*J153)</f>
        <v>0</v>
      </c>
      <c r="L153" s="121">
        <f>IF(T$134="Y",'Aug08'!L128,0)</f>
        <v>0</v>
      </c>
      <c r="M153" s="233" t="str">
        <f>IF(E153=" "," ",IF(T$134="Y",'Aug08'!M128,IF((H153+K153+L153)&gt;0,H153+K153+L153," ")))</f>
        <v xml:space="preserve"> </v>
      </c>
      <c r="N153" s="237" t="str">
        <f>IF(M153=" "," ",IF(M153=0," ",IF(Employee!O$466="M1",AN153,AI153-'Aug08'!W128)))</f>
        <v xml:space="preserve"> </v>
      </c>
      <c r="O153" s="132" t="str">
        <f>IF(M153=" "," ",IF(M153=0," ",IF(Employee!P$459&gt;E$134,0,IF(C153="A",MNI!E120,IF(C153="B",MNI!F120,IF(C153="C",MNI!G120,IF(C153="J",MNI!H120," ")))))))</f>
        <v xml:space="preserve"> </v>
      </c>
      <c r="P153" s="123"/>
      <c r="Q153" s="238"/>
      <c r="R153" s="238" t="str">
        <f t="shared" si="163"/>
        <v xml:space="preserve"> </v>
      </c>
      <c r="S153" s="123"/>
      <c r="T153" s="124" t="str">
        <f>IF(M153=" "," ",IF(M153=0," ",MNI!I120))</f>
        <v xml:space="preserve"> </v>
      </c>
      <c r="U153" s="49"/>
      <c r="V153" s="60">
        <f>IF(Employee!H$477=E$134,Employee!D$476+SUM(M153)+'Aug08'!V128,SUM(M153)+'Aug08'!V128)</f>
        <v>0</v>
      </c>
      <c r="W153" s="60">
        <f>IF(Employee!H$477=E$134,Employee!D$477+SUM(N153)+'Aug08'!W128,SUM(N153)+'Aug08'!W128)</f>
        <v>0</v>
      </c>
      <c r="X153" s="60">
        <f>IF(O153=" ",'Aug08'!X128,O153+'Aug08'!X128)</f>
        <v>0</v>
      </c>
      <c r="Y153" s="60">
        <f>IF(P153=" ",'Aug08'!Y128,P153+'Aug08'!Y128)</f>
        <v>0</v>
      </c>
      <c r="Z153" s="60">
        <f>IF(Q153=" ",'Aug08'!Z128,Q153+'Aug08'!Z128)</f>
        <v>0</v>
      </c>
      <c r="AA153" s="60">
        <f>IF(R153=" ",'Aug08'!AA128,R153+'Aug08'!AA128)</f>
        <v>0</v>
      </c>
      <c r="AB153" s="61"/>
      <c r="AC153" s="60">
        <f>IF(T153=" ",'Aug08'!AC128,T153+'Aug08'!AC128)</f>
        <v>0</v>
      </c>
      <c r="AD153" s="99"/>
      <c r="AE153" s="114">
        <f>IF(E153=" ",0,IF(D153="BR",0,IF(D153="D",0,IF(D153="NT",V153,LOOKUP(D153,Free!A:A,Free!C:C)*E$134/12))))</f>
        <v>0</v>
      </c>
      <c r="AF153" s="95">
        <f t="shared" si="153"/>
        <v>0</v>
      </c>
      <c r="AG153" s="95">
        <f t="shared" si="154"/>
        <v>0</v>
      </c>
      <c r="AH153" s="95">
        <f>IF(D153="D",AF153*AH$7,IF(AF153&gt;LOOKUP(E$134,HR!A:A,HR!C:C),(AF153-LOOKUP(E$134,HR!A:A,HR!C:C))*AH$7,0))</f>
        <v>0</v>
      </c>
      <c r="AI153" s="95">
        <f t="shared" si="155"/>
        <v>0</v>
      </c>
      <c r="AJ153" s="95">
        <f>IF(E153=" ",0,IF(D153="BR",0,IF(D153="D",0,IF(D153="NT",M153,LOOKUP(D153,Free!A:A,Free!C:C)*1/12))))</f>
        <v>0</v>
      </c>
      <c r="AK153" s="95">
        <f t="shared" si="156"/>
        <v>0</v>
      </c>
      <c r="AL153" s="95">
        <f t="shared" si="157"/>
        <v>0</v>
      </c>
      <c r="AM153" s="95">
        <f>IF(D153="D",AK153*AM$7,IF(AK153&gt;LOOKUP(1,HR!A:A,HR!C:C),(AK153-LOOKUP(1,HR!A:A,HR!C:C))*AH$7,0))</f>
        <v>0</v>
      </c>
      <c r="AN153" s="95">
        <f t="shared" si="158"/>
        <v>0</v>
      </c>
      <c r="AO153" s="99"/>
      <c r="AP153" s="62"/>
      <c r="AQ153" s="95">
        <f t="shared" si="164"/>
        <v>0</v>
      </c>
      <c r="AR153" s="95">
        <f t="shared" si="165"/>
        <v>0</v>
      </c>
      <c r="AS153" s="95">
        <f t="shared" si="166"/>
        <v>0</v>
      </c>
      <c r="AT153" s="95">
        <f t="shared" si="167"/>
        <v>0</v>
      </c>
      <c r="AU153" s="62"/>
    </row>
    <row r="154" spans="1:47" ht="18" customHeight="1" x14ac:dyDescent="0.2">
      <c r="A154" s="44"/>
      <c r="B154" s="151" t="str">
        <f>IF(E154=" "," ",IF(Employee!F$492&gt;E$134," ",IF(Employee!F$494&lt;E$134," ",Employee!D$498)))</f>
        <v xml:space="preserve"> </v>
      </c>
      <c r="C154" s="32" t="str">
        <f>IF(E154=Employee!D$497,LOOKUP(E$134,NiTable!A:A,NiTable!BE:BE)," ")</f>
        <v xml:space="preserve"> </v>
      </c>
      <c r="D154" s="32" t="str">
        <f>IF(E154=Employee!D$497,LOOKUP(E$134,TaxCode!A:A,TaxCode!DJ:DJ)," ")</f>
        <v xml:space="preserve"> </v>
      </c>
      <c r="E154" s="152" t="str">
        <f>IF(Employee!D$496="w"," ",IF(Employee!F$492&gt;E$134," ",IF(Employee!F$494&lt;E$134," ",Employee!D$497)))</f>
        <v xml:space="preserve"> </v>
      </c>
      <c r="F154" s="243" t="str">
        <f>IF(E154=" "," ",IF(Employee!F$492&gt;E$134," ",IF(Employee!F$494&lt;E$134," ",Employee!D$483)))</f>
        <v xml:space="preserve"> </v>
      </c>
      <c r="G154" s="167"/>
      <c r="H154" s="127">
        <f>IF(T$134="Y",'Aug08'!H129,0)</f>
        <v>0</v>
      </c>
      <c r="I154" s="121">
        <f>IF(T$134="Y",'Aug08'!I129,0)</f>
        <v>0</v>
      </c>
      <c r="J154" s="121">
        <f>IF(T$134="Y",'Aug08'!J129,0)</f>
        <v>0</v>
      </c>
      <c r="K154" s="121">
        <f>IF(T$134="Y",'Aug08'!K129,I154*J154)</f>
        <v>0</v>
      </c>
      <c r="L154" s="121">
        <f>IF(T$134="Y",'Aug08'!L129,0)</f>
        <v>0</v>
      </c>
      <c r="M154" s="233" t="str">
        <f>IF(E154=" "," ",IF(T$134="Y",'Aug08'!M129,IF((H154+K154+L154)&gt;0,H154+K154+L154," ")))</f>
        <v xml:space="preserve"> </v>
      </c>
      <c r="N154" s="237" t="str">
        <f>IF(M154=" "," ",IF(M154=0," ",IF(Employee!O$492="M1",AN154,AI154-'Aug08'!W129)))</f>
        <v xml:space="preserve"> </v>
      </c>
      <c r="O154" s="132" t="str">
        <f>IF(M154=" "," ",IF(M154=0," ",IF(Employee!P$485&gt;E$134,0,IF(C154="A",MNI!E121,IF(C154="B",MNI!F121,IF(C154="C",MNI!G121,IF(C154="J",MNI!H121," ")))))))</f>
        <v xml:space="preserve"> </v>
      </c>
      <c r="P154" s="123"/>
      <c r="Q154" s="238"/>
      <c r="R154" s="238" t="str">
        <f t="shared" si="163"/>
        <v xml:space="preserve"> </v>
      </c>
      <c r="S154" s="123"/>
      <c r="T154" s="124" t="str">
        <f>IF(M154=" "," ",IF(M154=0," ",MNI!I121))</f>
        <v xml:space="preserve"> </v>
      </c>
      <c r="U154" s="49"/>
      <c r="V154" s="60">
        <f>IF(Employee!H$503=E$134,Employee!D$502+SUM(M154)+'Aug08'!V129,SUM(M154)+'Aug08'!V129)</f>
        <v>0</v>
      </c>
      <c r="W154" s="60">
        <f>IF(Employee!H$503=E$134,Employee!D$503+SUM(N154)+'Aug08'!W129,SUM(N154)+'Aug08'!W129)</f>
        <v>0</v>
      </c>
      <c r="X154" s="60">
        <f>IF(O154=" ",'Aug08'!X129,O154+'Aug08'!X129)</f>
        <v>0</v>
      </c>
      <c r="Y154" s="60">
        <f>IF(P154=" ",'Aug08'!Y129,P154+'Aug08'!Y129)</f>
        <v>0</v>
      </c>
      <c r="Z154" s="60">
        <f>IF(Q154=" ",'Aug08'!Z129,Q154+'Aug08'!Z129)</f>
        <v>0</v>
      </c>
      <c r="AA154" s="60">
        <f>IF(R154=" ",'Aug08'!AA129,R154+'Aug08'!AA129)</f>
        <v>0</v>
      </c>
      <c r="AB154" s="61"/>
      <c r="AC154" s="60">
        <f>IF(T154=" ",'Aug08'!AC129,T154+'Aug08'!AC129)</f>
        <v>0</v>
      </c>
      <c r="AD154" s="99"/>
      <c r="AE154" s="114">
        <f>IF(E154=" ",0,IF(D154="BR",0,IF(D154="D",0,IF(D154="NT",V154,LOOKUP(D154,Free!A:A,Free!C:C)*E$134/12))))</f>
        <v>0</v>
      </c>
      <c r="AF154" s="95">
        <f t="shared" si="153"/>
        <v>0</v>
      </c>
      <c r="AG154" s="95">
        <f t="shared" si="154"/>
        <v>0</v>
      </c>
      <c r="AH154" s="95">
        <f>IF(D154="D",AF154*AH$7,IF(AF154&gt;LOOKUP(E$134,HR!A:A,HR!C:C),(AF154-LOOKUP(E$134,HR!A:A,HR!C:C))*AH$7,0))</f>
        <v>0</v>
      </c>
      <c r="AI154" s="95">
        <f t="shared" si="155"/>
        <v>0</v>
      </c>
      <c r="AJ154" s="95">
        <f>IF(E154=" ",0,IF(D154="BR",0,IF(D154="D",0,IF(D154="NT",M154,LOOKUP(D154,Free!A:A,Free!C:C)*1/12))))</f>
        <v>0</v>
      </c>
      <c r="AK154" s="95">
        <f t="shared" si="156"/>
        <v>0</v>
      </c>
      <c r="AL154" s="95">
        <f t="shared" si="157"/>
        <v>0</v>
      </c>
      <c r="AM154" s="95">
        <f>IF(D154="D",AK154*AM$7,IF(AK154&gt;LOOKUP(1,HR!A:A,HR!C:C),(AK154-LOOKUP(1,HR!A:A,HR!C:C))*AH$7,0))</f>
        <v>0</v>
      </c>
      <c r="AN154" s="95">
        <f t="shared" si="158"/>
        <v>0</v>
      </c>
      <c r="AO154" s="99"/>
      <c r="AP154" s="62"/>
      <c r="AQ154" s="95">
        <f t="shared" si="164"/>
        <v>0</v>
      </c>
      <c r="AR154" s="95">
        <f t="shared" si="165"/>
        <v>0</v>
      </c>
      <c r="AS154" s="95">
        <f t="shared" si="166"/>
        <v>0</v>
      </c>
      <c r="AT154" s="95">
        <f t="shared" si="167"/>
        <v>0</v>
      </c>
      <c r="AU154" s="62"/>
    </row>
    <row r="155" spans="1:47" ht="18" customHeight="1" thickBot="1" x14ac:dyDescent="0.25">
      <c r="A155" s="44"/>
      <c r="B155" s="153" t="str">
        <f>IF(E155=" "," ",IF(Employee!F$518&gt;E$134," ",IF(Employee!F$520&lt;E$134," ",Employee!D$524)))</f>
        <v xml:space="preserve"> </v>
      </c>
      <c r="C155" s="111" t="str">
        <f>IF(E155=Employee!D$523,LOOKUP(E$134,NiTable!A:A,NiTable!BH:BH)," ")</f>
        <v xml:space="preserve"> </v>
      </c>
      <c r="D155" s="111" t="str">
        <f>IF(E155=Employee!D$523,LOOKUP(E$134,TaxCode!A:A,TaxCode!DP:DP)," ")</f>
        <v xml:space="preserve"> </v>
      </c>
      <c r="E155" s="154" t="str">
        <f>IF(Employee!D$522="w"," ",IF(Employee!F$518&gt;E$134," ",IF(Employee!F$520&lt;E$134," ",Employee!D$523)))</f>
        <v xml:space="preserve"> </v>
      </c>
      <c r="F155" s="244" t="str">
        <f>IF(E155=" "," ",IF(Employee!F$518&gt;E$134," ",IF(Employee!F$520&lt;E$134," ",Employee!D$509)))</f>
        <v xml:space="preserve"> </v>
      </c>
      <c r="G155" s="167"/>
      <c r="H155" s="146">
        <f>IF(T$134="Y",'Aug08'!H130,0)</f>
        <v>0</v>
      </c>
      <c r="I155" s="147">
        <f>IF(T$134="Y",'Aug08'!I130,0)</f>
        <v>0</v>
      </c>
      <c r="J155" s="147">
        <f>IF(T$134="Y",'Aug08'!J130,0)</f>
        <v>0</v>
      </c>
      <c r="K155" s="147">
        <f>IF(T$134="Y",'Aug08'!K130,I155*J155)</f>
        <v>0</v>
      </c>
      <c r="L155" s="147">
        <f>IF(T$134="Y",'Aug08'!L130,0)</f>
        <v>0</v>
      </c>
      <c r="M155" s="234" t="str">
        <f>IF(E155=" "," ",IF(T$134="Y",'Aug08'!M130,IF((H155+K155+L155)&gt;0,H155+K155+L155," ")))</f>
        <v xml:space="preserve"> </v>
      </c>
      <c r="N155" s="134" t="str">
        <f>IF(M155=" "," ",IF(M155=0," ",IF(Employee!O$518="M1",AN155,AI155-'Aug08'!W130)))</f>
        <v xml:space="preserve"> </v>
      </c>
      <c r="O155" s="132" t="str">
        <f>IF(M155=" "," ",IF(M155=0," ",IF(Employee!P$511&gt;E$134,0,IF(C155="A",MNI!E122,IF(C155="B",MNI!F122,IF(C155="C",MNI!G122,IF(C155="J",MNI!H122," ")))))))</f>
        <v xml:space="preserve"> </v>
      </c>
      <c r="P155" s="135"/>
      <c r="Q155" s="239"/>
      <c r="R155" s="238" t="str">
        <f t="shared" si="163"/>
        <v xml:space="preserve"> </v>
      </c>
      <c r="S155" s="123"/>
      <c r="T155" s="124" t="str">
        <f>IF(M155=" "," ",IF(M155=0," ",MNI!I122))</f>
        <v xml:space="preserve"> </v>
      </c>
      <c r="U155" s="49"/>
      <c r="V155" s="60">
        <f>IF(Employee!H$529=E$134,Employee!D$528+SUM(M155)+'Aug08'!V130,SUM(M155)+'Aug08'!V130)</f>
        <v>0</v>
      </c>
      <c r="W155" s="60">
        <f>IF(Employee!H$529=E$134,Employee!D$529+SUM(N155)+'Aug08'!W130,SUM(N155)+'Aug08'!W130)</f>
        <v>0</v>
      </c>
      <c r="X155" s="60">
        <f>IF(O155=" ",'Aug08'!X130,O155+'Aug08'!X130)</f>
        <v>0</v>
      </c>
      <c r="Y155" s="60">
        <f>IF(P155=" ",'Aug08'!Y130,P155+'Aug08'!Y130)</f>
        <v>0</v>
      </c>
      <c r="Z155" s="60">
        <f>IF(Q155=" ",'Aug08'!Z130,Q155+'Aug08'!Z130)</f>
        <v>0</v>
      </c>
      <c r="AA155" s="60">
        <f>IF(R155=" ",'Aug08'!AA130,R155+'Aug08'!AA130)</f>
        <v>0</v>
      </c>
      <c r="AB155" s="61"/>
      <c r="AC155" s="60">
        <f>IF(T155=" ",'Aug08'!AC130,T155+'Aug08'!AC130)</f>
        <v>0</v>
      </c>
      <c r="AD155" s="99"/>
      <c r="AE155" s="114">
        <f>IF(E155=" ",0,IF(D155="BR",0,IF(D155="D",0,IF(D155="NT",V155,LOOKUP(D155,Free!A:A,Free!C:C)*E$134/12))))</f>
        <v>0</v>
      </c>
      <c r="AF155" s="95">
        <f t="shared" si="153"/>
        <v>0</v>
      </c>
      <c r="AG155" s="95">
        <f t="shared" si="154"/>
        <v>0</v>
      </c>
      <c r="AH155" s="95">
        <f>IF(D155="D",AF155*AH$7,IF(AF155&gt;LOOKUP(E$134,HR!A:A,HR!C:C),(AF155-LOOKUP(E$134,HR!A:A,HR!C:C))*AH$7,0))</f>
        <v>0</v>
      </c>
      <c r="AI155" s="95">
        <f t="shared" si="155"/>
        <v>0</v>
      </c>
      <c r="AJ155" s="95">
        <f>IF(E155=" ",0,IF(D155="BR",0,IF(D155="D",0,IF(D155="NT",M155,LOOKUP(D155,Free!A:A,Free!C:C)*1/12))))</f>
        <v>0</v>
      </c>
      <c r="AK155" s="95">
        <f t="shared" si="156"/>
        <v>0</v>
      </c>
      <c r="AL155" s="95">
        <f t="shared" si="157"/>
        <v>0</v>
      </c>
      <c r="AM155" s="95">
        <f>IF(D155="D",AK155*AM$7,IF(AK155&gt;LOOKUP(1,HR!A:A,HR!C:C),(AK155-LOOKUP(1,HR!A:A,HR!C:C))*AH$7,0))</f>
        <v>0</v>
      </c>
      <c r="AN155" s="95">
        <f t="shared" si="158"/>
        <v>0</v>
      </c>
      <c r="AO155" s="99"/>
      <c r="AP155" s="62"/>
      <c r="AQ155" s="95">
        <f t="shared" si="164"/>
        <v>0</v>
      </c>
      <c r="AR155" s="95">
        <f t="shared" si="165"/>
        <v>0</v>
      </c>
      <c r="AS155" s="95">
        <f t="shared" si="166"/>
        <v>0</v>
      </c>
      <c r="AT155" s="95">
        <f t="shared" si="167"/>
        <v>0</v>
      </c>
      <c r="AU155" s="62"/>
    </row>
    <row r="156" spans="1:47" ht="18" customHeight="1" thickTop="1" thickBot="1" x14ac:dyDescent="0.25">
      <c r="A156" s="48"/>
      <c r="B156" s="158"/>
      <c r="C156" s="156"/>
      <c r="D156" s="156"/>
      <c r="E156" s="157"/>
      <c r="F156" s="397" t="s">
        <v>7</v>
      </c>
      <c r="G156" s="398"/>
      <c r="H156" s="134"/>
      <c r="I156" s="135"/>
      <c r="J156" s="135"/>
      <c r="K156" s="174"/>
      <c r="L156" s="174"/>
      <c r="M156" s="173">
        <f t="shared" ref="M156:R156" si="168">SUM(M136:M155)</f>
        <v>0</v>
      </c>
      <c r="N156" s="173">
        <f t="shared" si="168"/>
        <v>0</v>
      </c>
      <c r="O156" s="173">
        <f t="shared" si="168"/>
        <v>0</v>
      </c>
      <c r="P156" s="173">
        <f t="shared" si="168"/>
        <v>0</v>
      </c>
      <c r="Q156" s="173">
        <f t="shared" si="168"/>
        <v>0</v>
      </c>
      <c r="R156" s="165">
        <f t="shared" si="168"/>
        <v>0</v>
      </c>
      <c r="S156" s="123"/>
      <c r="T156" s="165">
        <f>SUM(T136:T155)</f>
        <v>0</v>
      </c>
      <c r="U156" s="50"/>
      <c r="V156" s="60"/>
      <c r="AD156" s="99"/>
      <c r="AO156" s="99"/>
      <c r="AP156" s="62"/>
      <c r="AU156" s="62"/>
    </row>
    <row r="157" spans="1:47" ht="24" customHeight="1" x14ac:dyDescent="0.2">
      <c r="A157" s="62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45"/>
    </row>
    <row r="158" spans="1:47" x14ac:dyDescent="0.2">
      <c r="AL158" s="393" t="s">
        <v>111</v>
      </c>
      <c r="AM158" s="394"/>
      <c r="AN158" s="395"/>
      <c r="AQ158" s="213">
        <f>SUM(AQ11:AQ156)</f>
        <v>0</v>
      </c>
      <c r="AR158" s="213">
        <f>SUM(AR11:AR156)</f>
        <v>0</v>
      </c>
      <c r="AS158" s="213">
        <f>SUM(AS11:AS156)</f>
        <v>0</v>
      </c>
      <c r="AT158" s="213">
        <f>SUM(AT11:AT156)</f>
        <v>0</v>
      </c>
    </row>
    <row r="159" spans="1:47" ht="13.5" customHeight="1" thickBot="1" x14ac:dyDescent="0.25">
      <c r="F159" s="257" t="s">
        <v>276</v>
      </c>
      <c r="M159" s="440" t="s">
        <v>277</v>
      </c>
      <c r="N159" s="441"/>
      <c r="O159" s="441"/>
      <c r="P159" s="441"/>
      <c r="Q159" s="441"/>
      <c r="R159" s="441"/>
      <c r="T159" s="273"/>
    </row>
    <row r="160" spans="1:47" x14ac:dyDescent="0.2">
      <c r="F160" s="259" t="str">
        <f>IF(B136="D",Employee!D15," ")</f>
        <v xml:space="preserve"> </v>
      </c>
      <c r="M160" s="268" t="str">
        <f t="shared" ref="M160:M179" si="169">IF(B136="D",M136," ")</f>
        <v xml:space="preserve"> </v>
      </c>
      <c r="N160" s="269" t="str">
        <f t="shared" ref="N160:N179" si="170">IF(B136="D",N136," ")</f>
        <v xml:space="preserve"> </v>
      </c>
      <c r="O160" s="269" t="str">
        <f t="shared" ref="O160:O179" si="171">IF(B136="D",O136," ")</f>
        <v xml:space="preserve"> </v>
      </c>
      <c r="P160" s="269" t="str">
        <f t="shared" ref="P160:P179" si="172">IF(B136="D",P136," ")</f>
        <v xml:space="preserve"> </v>
      </c>
      <c r="Q160" s="269" t="str">
        <f t="shared" ref="Q160:Q179" si="173">IF(B136="D",Q136," ")</f>
        <v xml:space="preserve"> </v>
      </c>
      <c r="R160" s="262" t="str">
        <f t="shared" ref="R160:R179" si="174">IF(B136="D",R136," ")</f>
        <v xml:space="preserve"> </v>
      </c>
      <c r="S160" s="256"/>
      <c r="T160" s="259" t="str">
        <f t="shared" ref="T160:T179" si="175">IF(B136="D",T136," ")</f>
        <v xml:space="preserve"> </v>
      </c>
      <c r="AL160" s="393" t="s">
        <v>112</v>
      </c>
      <c r="AM160" s="394"/>
      <c r="AN160" s="395"/>
      <c r="AQ160" s="215">
        <f>IF((AQ158-(O1+T1)*0.13)&gt;0,AQ158-(Q1+T1)*0.13,0)</f>
        <v>0</v>
      </c>
      <c r="AR160" s="215">
        <f>AR158</f>
        <v>0</v>
      </c>
      <c r="AS160" s="215">
        <f>AS158</f>
        <v>0</v>
      </c>
      <c r="AT160" s="215">
        <f>AT158</f>
        <v>0</v>
      </c>
    </row>
    <row r="161" spans="6:46" x14ac:dyDescent="0.2">
      <c r="F161" s="260" t="str">
        <f>IF(B137="D",Employee!D41," ")</f>
        <v xml:space="preserve"> </v>
      </c>
      <c r="M161" s="270" t="str">
        <f t="shared" si="169"/>
        <v xml:space="preserve"> </v>
      </c>
      <c r="N161" s="266" t="str">
        <f t="shared" si="170"/>
        <v xml:space="preserve"> </v>
      </c>
      <c r="O161" s="266" t="str">
        <f t="shared" si="171"/>
        <v xml:space="preserve"> </v>
      </c>
      <c r="P161" s="266" t="str">
        <f t="shared" si="172"/>
        <v xml:space="preserve"> </v>
      </c>
      <c r="Q161" s="266" t="str">
        <f t="shared" si="173"/>
        <v xml:space="preserve"> </v>
      </c>
      <c r="R161" s="263" t="str">
        <f t="shared" si="174"/>
        <v xml:space="preserve"> </v>
      </c>
      <c r="S161" s="256"/>
      <c r="T161" s="260" t="str">
        <f t="shared" si="175"/>
        <v xml:space="preserve"> </v>
      </c>
    </row>
    <row r="162" spans="6:46" x14ac:dyDescent="0.2">
      <c r="F162" s="260" t="str">
        <f>IF(B138="D",Employee!D67," ")</f>
        <v xml:space="preserve"> </v>
      </c>
      <c r="M162" s="270" t="str">
        <f t="shared" si="169"/>
        <v xml:space="preserve"> </v>
      </c>
      <c r="N162" s="266" t="str">
        <f t="shared" si="170"/>
        <v xml:space="preserve"> </v>
      </c>
      <c r="O162" s="266" t="str">
        <f t="shared" si="171"/>
        <v xml:space="preserve"> </v>
      </c>
      <c r="P162" s="266" t="str">
        <f t="shared" si="172"/>
        <v xml:space="preserve"> </v>
      </c>
      <c r="Q162" s="266" t="str">
        <f t="shared" si="173"/>
        <v xml:space="preserve"> </v>
      </c>
      <c r="R162" s="263" t="str">
        <f t="shared" si="174"/>
        <v xml:space="preserve"> </v>
      </c>
      <c r="S162" s="256"/>
      <c r="T162" s="260" t="str">
        <f t="shared" si="175"/>
        <v xml:space="preserve"> </v>
      </c>
      <c r="AL162" s="393" t="s">
        <v>113</v>
      </c>
      <c r="AM162" s="394"/>
      <c r="AN162" s="395"/>
      <c r="AQ162" s="221"/>
      <c r="AR162" s="215">
        <f>AR160*0.045</f>
        <v>0</v>
      </c>
      <c r="AS162" s="215">
        <f>AS160*0.045</f>
        <v>0</v>
      </c>
      <c r="AT162" s="215">
        <f>AT160*0.045</f>
        <v>0</v>
      </c>
    </row>
    <row r="163" spans="6:46" x14ac:dyDescent="0.2">
      <c r="F163" s="260" t="str">
        <f>IF(B139="D",Employee!D93," ")</f>
        <v xml:space="preserve"> </v>
      </c>
      <c r="M163" s="270" t="str">
        <f t="shared" si="169"/>
        <v xml:space="preserve"> </v>
      </c>
      <c r="N163" s="266" t="str">
        <f t="shared" si="170"/>
        <v xml:space="preserve"> </v>
      </c>
      <c r="O163" s="266" t="str">
        <f t="shared" si="171"/>
        <v xml:space="preserve"> </v>
      </c>
      <c r="P163" s="266" t="str">
        <f t="shared" si="172"/>
        <v xml:space="preserve"> </v>
      </c>
      <c r="Q163" s="266" t="str">
        <f t="shared" si="173"/>
        <v xml:space="preserve"> </v>
      </c>
      <c r="R163" s="263" t="str">
        <f t="shared" si="174"/>
        <v xml:space="preserve"> </v>
      </c>
      <c r="S163" s="256"/>
      <c r="T163" s="260" t="str">
        <f t="shared" si="175"/>
        <v xml:space="preserve"> </v>
      </c>
    </row>
    <row r="164" spans="6:46" x14ac:dyDescent="0.2">
      <c r="F164" s="260" t="str">
        <f>IF(B140="D",Employee!D119," ")</f>
        <v xml:space="preserve"> </v>
      </c>
      <c r="M164" s="270" t="str">
        <f t="shared" si="169"/>
        <v xml:space="preserve"> </v>
      </c>
      <c r="N164" s="266" t="str">
        <f t="shared" si="170"/>
        <v xml:space="preserve"> </v>
      </c>
      <c r="O164" s="266" t="str">
        <f t="shared" si="171"/>
        <v xml:space="preserve"> </v>
      </c>
      <c r="P164" s="266" t="str">
        <f t="shared" si="172"/>
        <v xml:space="preserve"> </v>
      </c>
      <c r="Q164" s="266" t="str">
        <f t="shared" si="173"/>
        <v xml:space="preserve"> </v>
      </c>
      <c r="R164" s="263" t="str">
        <f t="shared" si="174"/>
        <v xml:space="preserve"> </v>
      </c>
      <c r="S164" s="256"/>
      <c r="T164" s="260" t="str">
        <f t="shared" si="175"/>
        <v xml:space="preserve"> </v>
      </c>
    </row>
    <row r="165" spans="6:46" x14ac:dyDescent="0.2">
      <c r="F165" s="260" t="str">
        <f>IF(B141="D",Employee!D145," ")</f>
        <v xml:space="preserve"> </v>
      </c>
      <c r="M165" s="270" t="str">
        <f t="shared" si="169"/>
        <v xml:space="preserve"> </v>
      </c>
      <c r="N165" s="266" t="str">
        <f t="shared" si="170"/>
        <v xml:space="preserve"> </v>
      </c>
      <c r="O165" s="266" t="str">
        <f t="shared" si="171"/>
        <v xml:space="preserve"> </v>
      </c>
      <c r="P165" s="266" t="str">
        <f t="shared" si="172"/>
        <v xml:space="preserve"> </v>
      </c>
      <c r="Q165" s="266" t="str">
        <f t="shared" si="173"/>
        <v xml:space="preserve"> </v>
      </c>
      <c r="R165" s="263" t="str">
        <f t="shared" si="174"/>
        <v xml:space="preserve"> </v>
      </c>
      <c r="S165" s="256"/>
      <c r="T165" s="260" t="str">
        <f t="shared" si="175"/>
        <v xml:space="preserve"> </v>
      </c>
      <c r="AL165" s="385" t="s">
        <v>114</v>
      </c>
      <c r="AM165" s="386"/>
      <c r="AN165" s="387"/>
      <c r="AQ165" s="214">
        <f>AQ160+'Aug08'!AQ140</f>
        <v>0</v>
      </c>
      <c r="AR165" s="214">
        <f>AR160+'Aug08'!AR140</f>
        <v>0</v>
      </c>
      <c r="AS165" s="214">
        <f>AS160+'Aug08'!AS140</f>
        <v>0</v>
      </c>
      <c r="AT165" s="214">
        <f>AT160+'Aug08'!AT140</f>
        <v>0</v>
      </c>
    </row>
    <row r="166" spans="6:46" x14ac:dyDescent="0.2">
      <c r="F166" s="260" t="str">
        <f>IF(B142="D",Employee!D171," ")</f>
        <v xml:space="preserve"> </v>
      </c>
      <c r="M166" s="270" t="str">
        <f t="shared" si="169"/>
        <v xml:space="preserve"> </v>
      </c>
      <c r="N166" s="266" t="str">
        <f t="shared" si="170"/>
        <v xml:space="preserve"> </v>
      </c>
      <c r="O166" s="266" t="str">
        <f t="shared" si="171"/>
        <v xml:space="preserve"> </v>
      </c>
      <c r="P166" s="266" t="str">
        <f t="shared" si="172"/>
        <v xml:space="preserve"> </v>
      </c>
      <c r="Q166" s="266" t="str">
        <f t="shared" si="173"/>
        <v xml:space="preserve"> </v>
      </c>
      <c r="R166" s="263" t="str">
        <f t="shared" si="174"/>
        <v xml:space="preserve"> </v>
      </c>
      <c r="S166" s="256"/>
      <c r="T166" s="260" t="str">
        <f t="shared" si="175"/>
        <v xml:space="preserve"> </v>
      </c>
    </row>
    <row r="167" spans="6:46" x14ac:dyDescent="0.2">
      <c r="F167" s="260" t="str">
        <f>IF(B143="D",Employee!D197," ")</f>
        <v xml:space="preserve"> </v>
      </c>
      <c r="M167" s="270" t="str">
        <f t="shared" si="169"/>
        <v xml:space="preserve"> </v>
      </c>
      <c r="N167" s="266" t="str">
        <f t="shared" si="170"/>
        <v xml:space="preserve"> </v>
      </c>
      <c r="O167" s="266" t="str">
        <f t="shared" si="171"/>
        <v xml:space="preserve"> </v>
      </c>
      <c r="P167" s="266" t="str">
        <f t="shared" si="172"/>
        <v xml:space="preserve"> </v>
      </c>
      <c r="Q167" s="266" t="str">
        <f t="shared" si="173"/>
        <v xml:space="preserve"> </v>
      </c>
      <c r="R167" s="263" t="str">
        <f t="shared" si="174"/>
        <v xml:space="preserve"> </v>
      </c>
      <c r="S167" s="256"/>
      <c r="T167" s="260" t="str">
        <f t="shared" si="175"/>
        <v xml:space="preserve"> </v>
      </c>
      <c r="AL167" s="385" t="s">
        <v>115</v>
      </c>
      <c r="AM167" s="386"/>
      <c r="AN167" s="387"/>
      <c r="AQ167" s="221"/>
      <c r="AR167" s="214">
        <f>AR162+'Aug08'!AR142</f>
        <v>0</v>
      </c>
      <c r="AS167" s="214">
        <f>AS162+'Aug08'!AS142</f>
        <v>0</v>
      </c>
      <c r="AT167" s="214">
        <f>AT162+'Aug08'!AT142</f>
        <v>0</v>
      </c>
    </row>
    <row r="168" spans="6:46" x14ac:dyDescent="0.2">
      <c r="F168" s="260" t="str">
        <f>IF(B144="D",Employee!D223," ")</f>
        <v xml:space="preserve"> </v>
      </c>
      <c r="M168" s="270" t="str">
        <f t="shared" si="169"/>
        <v xml:space="preserve"> </v>
      </c>
      <c r="N168" s="266" t="str">
        <f t="shared" si="170"/>
        <v xml:space="preserve"> </v>
      </c>
      <c r="O168" s="266" t="str">
        <f t="shared" si="171"/>
        <v xml:space="preserve"> </v>
      </c>
      <c r="P168" s="266" t="str">
        <f t="shared" si="172"/>
        <v xml:space="preserve"> </v>
      </c>
      <c r="Q168" s="266" t="str">
        <f t="shared" si="173"/>
        <v xml:space="preserve"> </v>
      </c>
      <c r="R168" s="263" t="str">
        <f t="shared" si="174"/>
        <v xml:space="preserve"> </v>
      </c>
      <c r="S168" s="256"/>
      <c r="T168" s="260" t="str">
        <f t="shared" si="175"/>
        <v xml:space="preserve"> </v>
      </c>
    </row>
    <row r="169" spans="6:46" x14ac:dyDescent="0.2">
      <c r="F169" s="260" t="str">
        <f>IF(B145="D",Employee!D249," ")</f>
        <v xml:space="preserve"> </v>
      </c>
      <c r="M169" s="270" t="str">
        <f t="shared" si="169"/>
        <v xml:space="preserve"> </v>
      </c>
      <c r="N169" s="266" t="str">
        <f t="shared" si="170"/>
        <v xml:space="preserve"> </v>
      </c>
      <c r="O169" s="266" t="str">
        <f t="shared" si="171"/>
        <v xml:space="preserve"> </v>
      </c>
      <c r="P169" s="266" t="str">
        <f t="shared" si="172"/>
        <v xml:space="preserve"> </v>
      </c>
      <c r="Q169" s="266" t="str">
        <f t="shared" si="173"/>
        <v xml:space="preserve"> </v>
      </c>
      <c r="R169" s="263" t="str">
        <f t="shared" si="174"/>
        <v xml:space="preserve"> </v>
      </c>
      <c r="S169" s="256"/>
      <c r="T169" s="260" t="str">
        <f t="shared" si="175"/>
        <v xml:space="preserve"> </v>
      </c>
    </row>
    <row r="170" spans="6:46" x14ac:dyDescent="0.2">
      <c r="F170" s="260" t="str">
        <f>IF(B146="D",Employee!D275," ")</f>
        <v xml:space="preserve"> </v>
      </c>
      <c r="M170" s="270" t="str">
        <f t="shared" si="169"/>
        <v xml:space="preserve"> </v>
      </c>
      <c r="N170" s="266" t="str">
        <f t="shared" si="170"/>
        <v xml:space="preserve"> </v>
      </c>
      <c r="O170" s="266" t="str">
        <f t="shared" si="171"/>
        <v xml:space="preserve"> </v>
      </c>
      <c r="P170" s="266" t="str">
        <f t="shared" si="172"/>
        <v xml:space="preserve"> </v>
      </c>
      <c r="Q170" s="266" t="str">
        <f t="shared" si="173"/>
        <v xml:space="preserve"> </v>
      </c>
      <c r="R170" s="263" t="str">
        <f t="shared" si="174"/>
        <v xml:space="preserve"> </v>
      </c>
      <c r="S170" s="256"/>
      <c r="T170" s="260" t="str">
        <f t="shared" si="175"/>
        <v xml:space="preserve"> </v>
      </c>
    </row>
    <row r="171" spans="6:46" x14ac:dyDescent="0.2">
      <c r="F171" s="260" t="str">
        <f>IF(B147="D",Employee!D301," ")</f>
        <v xml:space="preserve"> </v>
      </c>
      <c r="M171" s="270" t="str">
        <f t="shared" si="169"/>
        <v xml:space="preserve"> </v>
      </c>
      <c r="N171" s="266" t="str">
        <f t="shared" si="170"/>
        <v xml:space="preserve"> </v>
      </c>
      <c r="O171" s="266" t="str">
        <f t="shared" si="171"/>
        <v xml:space="preserve"> </v>
      </c>
      <c r="P171" s="266" t="str">
        <f t="shared" si="172"/>
        <v xml:space="preserve"> </v>
      </c>
      <c r="Q171" s="266" t="str">
        <f t="shared" si="173"/>
        <v xml:space="preserve"> </v>
      </c>
      <c r="R171" s="263" t="str">
        <f t="shared" si="174"/>
        <v xml:space="preserve"> </v>
      </c>
      <c r="S171" s="256"/>
      <c r="T171" s="260" t="str">
        <f t="shared" si="175"/>
        <v xml:space="preserve"> </v>
      </c>
    </row>
    <row r="172" spans="6:46" x14ac:dyDescent="0.2">
      <c r="F172" s="260" t="str">
        <f>IF(B148="D",Employee!D327," ")</f>
        <v xml:space="preserve"> </v>
      </c>
      <c r="M172" s="270" t="str">
        <f t="shared" si="169"/>
        <v xml:space="preserve"> </v>
      </c>
      <c r="N172" s="266" t="str">
        <f t="shared" si="170"/>
        <v xml:space="preserve"> </v>
      </c>
      <c r="O172" s="266" t="str">
        <f t="shared" si="171"/>
        <v xml:space="preserve"> </v>
      </c>
      <c r="P172" s="266" t="str">
        <f t="shared" si="172"/>
        <v xml:space="preserve"> </v>
      </c>
      <c r="Q172" s="266" t="str">
        <f t="shared" si="173"/>
        <v xml:space="preserve"> </v>
      </c>
      <c r="R172" s="263" t="str">
        <f t="shared" si="174"/>
        <v xml:space="preserve"> </v>
      </c>
      <c r="S172" s="256"/>
      <c r="T172" s="260" t="str">
        <f t="shared" si="175"/>
        <v xml:space="preserve"> </v>
      </c>
    </row>
    <row r="173" spans="6:46" x14ac:dyDescent="0.2">
      <c r="F173" s="260" t="str">
        <f>IF(B149="D",Employee!D353," ")</f>
        <v xml:space="preserve"> </v>
      </c>
      <c r="M173" s="270" t="str">
        <f t="shared" si="169"/>
        <v xml:space="preserve"> </v>
      </c>
      <c r="N173" s="266" t="str">
        <f t="shared" si="170"/>
        <v xml:space="preserve"> </v>
      </c>
      <c r="O173" s="266" t="str">
        <f t="shared" si="171"/>
        <v xml:space="preserve"> </v>
      </c>
      <c r="P173" s="266" t="str">
        <f t="shared" si="172"/>
        <v xml:space="preserve"> </v>
      </c>
      <c r="Q173" s="266" t="str">
        <f t="shared" si="173"/>
        <v xml:space="preserve"> </v>
      </c>
      <c r="R173" s="263" t="str">
        <f t="shared" si="174"/>
        <v xml:space="preserve"> </v>
      </c>
      <c r="S173" s="256"/>
      <c r="T173" s="260" t="str">
        <f t="shared" si="175"/>
        <v xml:space="preserve"> </v>
      </c>
    </row>
    <row r="174" spans="6:46" x14ac:dyDescent="0.2">
      <c r="F174" s="260" t="str">
        <f>IF(B150="D",Employee!D379," ")</f>
        <v xml:space="preserve"> </v>
      </c>
      <c r="M174" s="270" t="str">
        <f t="shared" si="169"/>
        <v xml:space="preserve"> </v>
      </c>
      <c r="N174" s="266" t="str">
        <f t="shared" si="170"/>
        <v xml:space="preserve"> </v>
      </c>
      <c r="O174" s="266" t="str">
        <f t="shared" si="171"/>
        <v xml:space="preserve"> </v>
      </c>
      <c r="P174" s="266" t="str">
        <f t="shared" si="172"/>
        <v xml:space="preserve"> </v>
      </c>
      <c r="Q174" s="266" t="str">
        <f t="shared" si="173"/>
        <v xml:space="preserve"> </v>
      </c>
      <c r="R174" s="263" t="str">
        <f t="shared" si="174"/>
        <v xml:space="preserve"> </v>
      </c>
      <c r="S174" s="256"/>
      <c r="T174" s="260" t="str">
        <f t="shared" si="175"/>
        <v xml:space="preserve"> </v>
      </c>
    </row>
    <row r="175" spans="6:46" x14ac:dyDescent="0.2">
      <c r="F175" s="260" t="str">
        <f>IF(B151="D",Employee!D405," ")</f>
        <v xml:space="preserve"> </v>
      </c>
      <c r="M175" s="270" t="str">
        <f t="shared" si="169"/>
        <v xml:space="preserve"> </v>
      </c>
      <c r="N175" s="266" t="str">
        <f t="shared" si="170"/>
        <v xml:space="preserve"> </v>
      </c>
      <c r="O175" s="266" t="str">
        <f t="shared" si="171"/>
        <v xml:space="preserve"> </v>
      </c>
      <c r="P175" s="266" t="str">
        <f t="shared" si="172"/>
        <v xml:space="preserve"> </v>
      </c>
      <c r="Q175" s="266" t="str">
        <f t="shared" si="173"/>
        <v xml:space="preserve"> </v>
      </c>
      <c r="R175" s="263" t="str">
        <f t="shared" si="174"/>
        <v xml:space="preserve"> </v>
      </c>
      <c r="S175" s="256"/>
      <c r="T175" s="260" t="str">
        <f t="shared" si="175"/>
        <v xml:space="preserve"> </v>
      </c>
    </row>
    <row r="176" spans="6:46" x14ac:dyDescent="0.2">
      <c r="F176" s="260" t="str">
        <f>IF(B152="D",Employee!D431," ")</f>
        <v xml:space="preserve"> </v>
      </c>
      <c r="M176" s="270" t="str">
        <f t="shared" si="169"/>
        <v xml:space="preserve"> </v>
      </c>
      <c r="N176" s="266" t="str">
        <f t="shared" si="170"/>
        <v xml:space="preserve"> </v>
      </c>
      <c r="O176" s="266" t="str">
        <f t="shared" si="171"/>
        <v xml:space="preserve"> </v>
      </c>
      <c r="P176" s="266" t="str">
        <f t="shared" si="172"/>
        <v xml:space="preserve"> </v>
      </c>
      <c r="Q176" s="266" t="str">
        <f t="shared" si="173"/>
        <v xml:space="preserve"> </v>
      </c>
      <c r="R176" s="263" t="str">
        <f t="shared" si="174"/>
        <v xml:space="preserve"> </v>
      </c>
      <c r="S176" s="256"/>
      <c r="T176" s="260" t="str">
        <f t="shared" si="175"/>
        <v xml:space="preserve"> </v>
      </c>
    </row>
    <row r="177" spans="6:20" x14ac:dyDescent="0.2">
      <c r="F177" s="260" t="str">
        <f>IF(B153="D",Employee!D457," ")</f>
        <v xml:space="preserve"> </v>
      </c>
      <c r="M177" s="270" t="str">
        <f t="shared" si="169"/>
        <v xml:space="preserve"> </v>
      </c>
      <c r="N177" s="266" t="str">
        <f t="shared" si="170"/>
        <v xml:space="preserve"> </v>
      </c>
      <c r="O177" s="266" t="str">
        <f t="shared" si="171"/>
        <v xml:space="preserve"> </v>
      </c>
      <c r="P177" s="266" t="str">
        <f t="shared" si="172"/>
        <v xml:space="preserve"> </v>
      </c>
      <c r="Q177" s="266" t="str">
        <f t="shared" si="173"/>
        <v xml:space="preserve"> </v>
      </c>
      <c r="R177" s="263" t="str">
        <f t="shared" si="174"/>
        <v xml:space="preserve"> </v>
      </c>
      <c r="S177" s="256"/>
      <c r="T177" s="260" t="str">
        <f t="shared" si="175"/>
        <v xml:space="preserve"> </v>
      </c>
    </row>
    <row r="178" spans="6:20" x14ac:dyDescent="0.2">
      <c r="F178" s="260" t="str">
        <f>IF(B154="D",Employee!D483," ")</f>
        <v xml:space="preserve"> </v>
      </c>
      <c r="M178" s="270" t="str">
        <f t="shared" si="169"/>
        <v xml:space="preserve"> </v>
      </c>
      <c r="N178" s="266" t="str">
        <f t="shared" si="170"/>
        <v xml:space="preserve"> </v>
      </c>
      <c r="O178" s="266" t="str">
        <f t="shared" si="171"/>
        <v xml:space="preserve"> </v>
      </c>
      <c r="P178" s="266" t="str">
        <f t="shared" si="172"/>
        <v xml:space="preserve"> </v>
      </c>
      <c r="Q178" s="266" t="str">
        <f t="shared" si="173"/>
        <v xml:space="preserve"> </v>
      </c>
      <c r="R178" s="263" t="str">
        <f t="shared" si="174"/>
        <v xml:space="preserve"> </v>
      </c>
      <c r="S178" s="256"/>
      <c r="T178" s="260" t="str">
        <f t="shared" si="175"/>
        <v xml:space="preserve"> </v>
      </c>
    </row>
    <row r="179" spans="6:20" ht="13.5" thickBot="1" x14ac:dyDescent="0.25">
      <c r="F179" s="261" t="str">
        <f>IF(B155="D",Employee!D509," ")</f>
        <v xml:space="preserve"> </v>
      </c>
      <c r="M179" s="271" t="str">
        <f t="shared" si="169"/>
        <v xml:space="preserve"> </v>
      </c>
      <c r="N179" s="272" t="str">
        <f t="shared" si="170"/>
        <v xml:space="preserve"> </v>
      </c>
      <c r="O179" s="272" t="str">
        <f t="shared" si="171"/>
        <v xml:space="preserve"> </v>
      </c>
      <c r="P179" s="272" t="str">
        <f t="shared" si="172"/>
        <v xml:space="preserve"> </v>
      </c>
      <c r="Q179" s="272" t="str">
        <f t="shared" si="173"/>
        <v xml:space="preserve"> </v>
      </c>
      <c r="R179" s="264" t="str">
        <f t="shared" si="174"/>
        <v xml:space="preserve"> </v>
      </c>
      <c r="S179" s="256"/>
      <c r="T179" s="261" t="str">
        <f t="shared" si="175"/>
        <v xml:space="preserve"> </v>
      </c>
    </row>
    <row r="180" spans="6:20" x14ac:dyDescent="0.2">
      <c r="F180" s="258" t="s">
        <v>278</v>
      </c>
      <c r="M180" s="265">
        <v>0</v>
      </c>
      <c r="N180" s="267">
        <v>0</v>
      </c>
      <c r="O180" s="265">
        <v>0</v>
      </c>
      <c r="P180" s="265">
        <v>0</v>
      </c>
      <c r="Q180" s="265">
        <v>0</v>
      </c>
      <c r="R180" s="265">
        <v>0</v>
      </c>
      <c r="S180" s="256"/>
      <c r="T180" s="265">
        <v>0</v>
      </c>
    </row>
  </sheetData>
  <sheetCalcPr fullCalcOnLoad="1"/>
  <mergeCells count="109">
    <mergeCell ref="O34:R34"/>
    <mergeCell ref="T3:T6"/>
    <mergeCell ref="A1:A6"/>
    <mergeCell ref="F156:G156"/>
    <mergeCell ref="B157:T157"/>
    <mergeCell ref="N3:N6"/>
    <mergeCell ref="O3:O6"/>
    <mergeCell ref="P3:P6"/>
    <mergeCell ref="Q3:Q6"/>
    <mergeCell ref="F31:G31"/>
    <mergeCell ref="W3:W6"/>
    <mergeCell ref="J3:J6"/>
    <mergeCell ref="O8:Q8"/>
    <mergeCell ref="M159:R159"/>
    <mergeCell ref="Z3:Z6"/>
    <mergeCell ref="U1:U6"/>
    <mergeCell ref="X3:X6"/>
    <mergeCell ref="Y3:Y6"/>
    <mergeCell ref="O9:R9"/>
    <mergeCell ref="V3:V6"/>
    <mergeCell ref="B32:T32"/>
    <mergeCell ref="K3:K6"/>
    <mergeCell ref="L3:L6"/>
    <mergeCell ref="M3:M6"/>
    <mergeCell ref="R3:R6"/>
    <mergeCell ref="F3:F6"/>
    <mergeCell ref="H3:H6"/>
    <mergeCell ref="I3:I6"/>
    <mergeCell ref="B33:E33"/>
    <mergeCell ref="B34:D34"/>
    <mergeCell ref="H34:J34"/>
    <mergeCell ref="K34:M34"/>
    <mergeCell ref="AK3:AK6"/>
    <mergeCell ref="AL3:AL6"/>
    <mergeCell ref="AE3:AE6"/>
    <mergeCell ref="AF3:AF6"/>
    <mergeCell ref="AG3:AG6"/>
    <mergeCell ref="AH3:AH6"/>
    <mergeCell ref="B59:D59"/>
    <mergeCell ref="H59:J59"/>
    <mergeCell ref="K59:M59"/>
    <mergeCell ref="O59:R59"/>
    <mergeCell ref="F56:G56"/>
    <mergeCell ref="B57:T57"/>
    <mergeCell ref="B58:E58"/>
    <mergeCell ref="O58:Q58"/>
    <mergeCell ref="R58:T58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R108:T108"/>
    <mergeCell ref="F131:G131"/>
    <mergeCell ref="B132:T132"/>
    <mergeCell ref="B133:E133"/>
    <mergeCell ref="B134:D134"/>
    <mergeCell ref="H134:J134"/>
    <mergeCell ref="K134:M134"/>
    <mergeCell ref="O134:R134"/>
    <mergeCell ref="O133:Q133"/>
    <mergeCell ref="R133:T133"/>
    <mergeCell ref="R8:T8"/>
    <mergeCell ref="O33:Q33"/>
    <mergeCell ref="R33:T33"/>
    <mergeCell ref="AQ3:AQ6"/>
    <mergeCell ref="AN3:AN6"/>
    <mergeCell ref="B7:T7"/>
    <mergeCell ref="B8:E8"/>
    <mergeCell ref="B9:D9"/>
    <mergeCell ref="H9:J9"/>
    <mergeCell ref="K9:M9"/>
    <mergeCell ref="AT3:AT6"/>
    <mergeCell ref="AL167:AN167"/>
    <mergeCell ref="AL158:AN158"/>
    <mergeCell ref="AL160:AN160"/>
    <mergeCell ref="AL162:AN162"/>
    <mergeCell ref="AL165:AN165"/>
    <mergeCell ref="AM3:AM6"/>
    <mergeCell ref="B3:B6"/>
    <mergeCell ref="C3:C6"/>
    <mergeCell ref="D3:D6"/>
    <mergeCell ref="E3:E6"/>
    <mergeCell ref="AR3:AR6"/>
    <mergeCell ref="AS3:AS6"/>
    <mergeCell ref="AI3:AI6"/>
    <mergeCell ref="AJ3:AJ6"/>
    <mergeCell ref="AA3:AA6"/>
    <mergeCell ref="AC3:AC6"/>
    <mergeCell ref="B1:F2"/>
    <mergeCell ref="V1:AC2"/>
    <mergeCell ref="AE1:AN2"/>
    <mergeCell ref="AQ1:AT2"/>
    <mergeCell ref="G1:H1"/>
    <mergeCell ref="I1:L1"/>
    <mergeCell ref="G2:H2"/>
    <mergeCell ref="I2:L2"/>
  </mergeCells>
  <phoneticPr fontId="5" type="noConversion"/>
  <dataValidations count="1">
    <dataValidation type="list" allowBlank="1" showInputMessage="1" showErrorMessage="1" sqref="G86:G105 G136:G155 G61:G80 G111:G130 G11:G30 G36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38" max="16383" man="1"/>
    <brk id="80" max="16383" man="1"/>
    <brk id="112" max="16383" man="1"/>
    <brk id="14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155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27</v>
      </c>
      <c r="F9" s="62"/>
      <c r="G9" s="62"/>
      <c r="H9" s="399" t="s">
        <v>39</v>
      </c>
      <c r="I9" s="400"/>
      <c r="J9" s="398"/>
      <c r="K9" s="401" t="s">
        <v>312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IF(T$9="Y",'Sep08'!H111,0)</f>
        <v>0</v>
      </c>
      <c r="I11" s="117">
        <f>IF(T$9="Y",'Sep08'!I111,0)</f>
        <v>0</v>
      </c>
      <c r="J11" s="117">
        <f>IF(T$9="Y",'Sep08'!J111,0)</f>
        <v>0</v>
      </c>
      <c r="K11" s="117">
        <f>IF(T$9="Y",'Sep08'!K111,I11*J11)</f>
        <v>0</v>
      </c>
      <c r="L11" s="117">
        <f>IF(T$9="Y",'Sep08'!L111,0)</f>
        <v>0</v>
      </c>
      <c r="M11" s="232" t="str">
        <f>IF(E11=" "," ",IF(T$9="Y",'Sep08'!M111,IF((H11+K11+L11)&gt;0,H11+K11+L11," ")))</f>
        <v xml:space="preserve"> </v>
      </c>
      <c r="N11" s="235" t="str">
        <f>IF(M11=" "," ",IF(M11=0," ",IF(Employee!O$24="W1",AN11,AI11-'Sep08'!W111)))</f>
        <v xml:space="preserve"> </v>
      </c>
      <c r="O11" s="130" t="str">
        <f>IF(M11=" "," ",IF(M11=0," ",IF(Employee!P$17&gt;E$9,0,IF(C11="A",WNI!E523,IF(C11="B",WNI!F523,IF(C11="C",WNI!G523,IF(C11="J",WNI!H523,"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",WNI!I523))</f>
        <v xml:space="preserve"> </v>
      </c>
      <c r="U11" s="49"/>
      <c r="V11" s="60">
        <f>IF(Employee!H$34=E$9,Employee!D$34+SUM(M11)+'Sep08'!V111,SUM(M11)+'Sep08'!V111)</f>
        <v>0</v>
      </c>
      <c r="W11" s="60">
        <f>IF(Employee!H$34=E$9,Employee!D$35+SUM(N11)+'Sep08'!W111,SUM(N11)+'Sep08'!W111)</f>
        <v>0</v>
      </c>
      <c r="X11" s="60">
        <f>IF(O11=" ",'Sep08'!X111,O11+'Sep08'!X111)</f>
        <v>0</v>
      </c>
      <c r="Y11" s="60">
        <f>IF(P11=" ",'Sep08'!Y111,P11+'Sep08'!Y111)</f>
        <v>0</v>
      </c>
      <c r="Z11" s="60">
        <f>IF(Q11=" ",'Sep08'!Z111,Q11+'Sep08'!Z111)</f>
        <v>0</v>
      </c>
      <c r="AA11" s="60">
        <f>IF(R11=" ",'Sep08'!AA111,R11+'Sep08'!AA111)</f>
        <v>0</v>
      </c>
      <c r="AB11" s="61"/>
      <c r="AC11" s="60">
        <f>IF(T11=" ",'Sep08'!AC111,T11+'Sep08'!AC111)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IF(T$9="Y",'Sep08'!H112,0)</f>
        <v>0</v>
      </c>
      <c r="I12" s="121">
        <f>IF(T$9="Y",'Sep08'!I112,0)</f>
        <v>0</v>
      </c>
      <c r="J12" s="121">
        <f>IF(T$9="Y",'Sep08'!J112,0)</f>
        <v>0</v>
      </c>
      <c r="K12" s="121">
        <f>IF(T$9="Y",'Sep08'!K112,I12*J12)</f>
        <v>0</v>
      </c>
      <c r="L12" s="121">
        <f>IF(T$9="Y",'Sep08'!L112,0)</f>
        <v>0</v>
      </c>
      <c r="M12" s="233" t="str">
        <f>IF(E12=" "," ",IF(T$9="Y",'Sep08'!M112,IF((H12+K12+L12)&gt;0,H12+K12+L12," ")))</f>
        <v xml:space="preserve"> </v>
      </c>
      <c r="N12" s="237" t="str">
        <f>IF(M12=" "," ",IF(M12=0," ",IF(Employee!O$50="W1",AN12,AI12-'Sep08'!W112)))</f>
        <v xml:space="preserve"> </v>
      </c>
      <c r="O12" s="132" t="str">
        <f>IF(M12=" "," ",IF(M12=0," ",IF(Employee!P$43&gt;E$9,0,IF(C12="A",WNI!E524,IF(C12="B",WNI!F524,IF(C12="C",WNI!G524,IF(C12="J",WNI!H524,"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",WNI!I524))</f>
        <v xml:space="preserve"> </v>
      </c>
      <c r="U12" s="49"/>
      <c r="V12" s="60">
        <f>IF(Employee!H$60=E$9,Employee!D$60+SUM(M12)+'Sep08'!V112,SUM(M12)+'Sep08'!V112)</f>
        <v>0</v>
      </c>
      <c r="W12" s="60">
        <f>IF(Employee!H$60=E$9,Employee!D$61+SUM(N12)+'Sep08'!W112,SUM(N12)+'Sep08'!W112)</f>
        <v>0</v>
      </c>
      <c r="X12" s="60">
        <f>IF(O12=" ",'Sep08'!X112,O12+'Sep08'!X112)</f>
        <v>0</v>
      </c>
      <c r="Y12" s="60">
        <f>IF(P12=" ",'Sep08'!Y112,P12+'Sep08'!Y112)</f>
        <v>0</v>
      </c>
      <c r="Z12" s="60">
        <f>IF(Q12=" ",'Sep08'!Z112,Q12+'Sep08'!Z112)</f>
        <v>0</v>
      </c>
      <c r="AA12" s="60">
        <f>IF(R12=" ",'Sep08'!AA112,R12+'Sep08'!AA112)</f>
        <v>0</v>
      </c>
      <c r="AB12" s="61"/>
      <c r="AC12" s="60">
        <f>IF(T12=" ",'Sep08'!AC112,T12+'Sep08'!AC112)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IF(T$9="Y",'Sep08'!H113,0)</f>
        <v>0</v>
      </c>
      <c r="I13" s="121">
        <f>IF(T$9="Y",'Sep08'!I113,0)</f>
        <v>0</v>
      </c>
      <c r="J13" s="121">
        <f>IF(T$9="Y",'Sep08'!J113,0)</f>
        <v>0</v>
      </c>
      <c r="K13" s="121">
        <f>IF(T$9="Y",'Sep08'!K113,I13*J13)</f>
        <v>0</v>
      </c>
      <c r="L13" s="121">
        <f>IF(T$9="Y",'Sep08'!L113,0)</f>
        <v>0</v>
      </c>
      <c r="M13" s="233" t="str">
        <f>IF(E13=" "," ",IF(T$9="Y",'Sep08'!M113,IF((H13+K13+L13)&gt;0,H13+K13+L13," ")))</f>
        <v xml:space="preserve"> </v>
      </c>
      <c r="N13" s="237" t="str">
        <f>IF(M13=" "," ",IF(M13=0," ",IF(Employee!O$76="W1",AN13,AI13-'Sep08'!W113)))</f>
        <v xml:space="preserve"> </v>
      </c>
      <c r="O13" s="132" t="str">
        <f>IF(M13=" "," ",IF(M13=0," ",IF(Employee!P$69&gt;E$9,0,IF(C13="A",WNI!E525,IF(C13="B",WNI!F525,IF(C13="C",WNI!G525,IF(C13="J",WNI!H525,"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",WNI!I525))</f>
        <v xml:space="preserve"> </v>
      </c>
      <c r="U13" s="49"/>
      <c r="V13" s="60">
        <f>IF(Employee!H$86=E$9,Employee!D$86+SUM(M13)+'Sep08'!V113,SUM(M13)+'Sep08'!V113)</f>
        <v>0</v>
      </c>
      <c r="W13" s="60">
        <f>IF(Employee!H$86=E$9,Employee!D$87+SUM(N13)+'Sep08'!W113,SUM(N13)+'Sep08'!W113)</f>
        <v>0</v>
      </c>
      <c r="X13" s="60">
        <f>IF(O13=" ",'Sep08'!X113,O13+'Sep08'!X113)</f>
        <v>0</v>
      </c>
      <c r="Y13" s="60">
        <f>IF(P13=" ",'Sep08'!Y113,P13+'Sep08'!Y113)</f>
        <v>0</v>
      </c>
      <c r="Z13" s="60">
        <f>IF(Q13=" ",'Sep08'!Z113,Q13+'Sep08'!Z113)</f>
        <v>0</v>
      </c>
      <c r="AA13" s="60">
        <f>IF(R13=" ",'Sep08'!AA113,R13+'Sep08'!AA113)</f>
        <v>0</v>
      </c>
      <c r="AB13" s="61"/>
      <c r="AC13" s="60">
        <f>IF(T13=" ",'Sep08'!AC113,T13+'Sep08'!AC113)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IF(T$9="Y",'Sep08'!H114,0)</f>
        <v>0</v>
      </c>
      <c r="I14" s="121">
        <f>IF(T$9="Y",'Sep08'!I114,0)</f>
        <v>0</v>
      </c>
      <c r="J14" s="121">
        <f>IF(T$9="Y",'Sep08'!J114,0)</f>
        <v>0</v>
      </c>
      <c r="K14" s="121">
        <f>IF(T$9="Y",'Sep08'!K114,I14*J14)</f>
        <v>0</v>
      </c>
      <c r="L14" s="121">
        <f>IF(T$9="Y",'Sep08'!L114,0)</f>
        <v>0</v>
      </c>
      <c r="M14" s="233" t="str">
        <f>IF(E14=" "," ",IF(T$9="Y",'Sep08'!M114,IF((H14+K14+L14)&gt;0,H14+K14+L14," ")))</f>
        <v xml:space="preserve"> </v>
      </c>
      <c r="N14" s="237" t="str">
        <f>IF(M14=" "," ",IF(M14=0," ",IF(Employee!O$102="W1",AN14,AI14-'Sep08'!W114)))</f>
        <v xml:space="preserve"> </v>
      </c>
      <c r="O14" s="132" t="str">
        <f>IF(M14=" "," ",IF(M14=0," ",IF(Employee!P$95&gt;E$9,0,IF(C14="A",WNI!E526,IF(C14="B",WNI!F526,IF(C14="C",WNI!G526,IF(C14="J",WNI!H526,"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",WNI!I526))</f>
        <v xml:space="preserve"> </v>
      </c>
      <c r="U14" s="49"/>
      <c r="V14" s="60">
        <f>IF(Employee!H$112=E$9,Employee!D$112+SUM(M14)+'Sep08'!V114,SUM(M14)+'Sep08'!V114)</f>
        <v>0</v>
      </c>
      <c r="W14" s="60">
        <f>IF(Employee!H$112=E$9,Employee!D$113+SUM(N14)+'Sep08'!W114,SUM(N14)+'Sep08'!W114)</f>
        <v>0</v>
      </c>
      <c r="X14" s="60">
        <f>IF(O14=" ",'Sep08'!X114,O14+'Sep08'!X114)</f>
        <v>0</v>
      </c>
      <c r="Y14" s="60">
        <f>IF(P14=" ",'Sep08'!Y114,P14+'Sep08'!Y114)</f>
        <v>0</v>
      </c>
      <c r="Z14" s="60">
        <f>IF(Q14=" ",'Sep08'!Z114,Q14+'Sep08'!Z114)</f>
        <v>0</v>
      </c>
      <c r="AA14" s="60">
        <f>IF(R14=" ",'Sep08'!AA114,R14+'Sep08'!AA114)</f>
        <v>0</v>
      </c>
      <c r="AB14" s="61"/>
      <c r="AC14" s="60">
        <f>IF(T14=" ",'Sep08'!AC114,T14+'Sep08'!AC114)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IF(T$9="Y",'Sep08'!H115,0)</f>
        <v>0</v>
      </c>
      <c r="I15" s="121">
        <f>IF(T$9="Y",'Sep08'!I115,0)</f>
        <v>0</v>
      </c>
      <c r="J15" s="121">
        <f>IF(T$9="Y",'Sep08'!J115,0)</f>
        <v>0</v>
      </c>
      <c r="K15" s="121">
        <f>IF(T$9="Y",'Sep08'!K115,I15*J15)</f>
        <v>0</v>
      </c>
      <c r="L15" s="121">
        <f>IF(T$9="Y",'Sep08'!L115,0)</f>
        <v>0</v>
      </c>
      <c r="M15" s="233" t="str">
        <f>IF(E15=" "," ",IF(T$9="Y",'Sep08'!M115,IF((H15+K15+L15)&gt;0,H15+K15+L15," ")))</f>
        <v xml:space="preserve"> </v>
      </c>
      <c r="N15" s="237" t="str">
        <f>IF(M15=" "," ",IF(M15=0," ",IF(Employee!O$128="W1",AN15,AI15-'Sep08'!W115)))</f>
        <v xml:space="preserve"> </v>
      </c>
      <c r="O15" s="132" t="str">
        <f>IF(M15=" "," ",IF(M15=0," ",IF(Employee!P$121&gt;E$9,0,IF(C15="A",WNI!E527,IF(C15="B",WNI!F527,IF(C15="C",WNI!G527,IF(C15="J",WNI!H527,"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",WNI!I527))</f>
        <v xml:space="preserve"> </v>
      </c>
      <c r="U15" s="49"/>
      <c r="V15" s="60">
        <f>IF(Employee!H$138=E$9,Employee!D$138+SUM(M15)+'Sep08'!V115,SUM(M15)+'Sep08'!V115)</f>
        <v>0</v>
      </c>
      <c r="W15" s="60">
        <f>IF(Employee!H$138=E$9,Employee!D$139+SUM(N15)+'Sep08'!W115,SUM(N15)+'Sep08'!W115)</f>
        <v>0</v>
      </c>
      <c r="X15" s="60">
        <f>IF(O15=" ",'Sep08'!X115,O15+'Sep08'!X115)</f>
        <v>0</v>
      </c>
      <c r="Y15" s="60">
        <f>IF(P15=" ",'Sep08'!Y115,P15+'Sep08'!Y115)</f>
        <v>0</v>
      </c>
      <c r="Z15" s="60">
        <f>IF(Q15=" ",'Sep08'!Z115,Q15+'Sep08'!Z115)</f>
        <v>0</v>
      </c>
      <c r="AA15" s="60">
        <f>IF(R15=" ",'Sep08'!AA115,R15+'Sep08'!AA115)</f>
        <v>0</v>
      </c>
      <c r="AB15" s="61"/>
      <c r="AC15" s="60">
        <f>IF(T15=" ",'Sep08'!AC115,T15+'Sep08'!AC115)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IF(T$9="Y",'Sep08'!H116,0)</f>
        <v>0</v>
      </c>
      <c r="I16" s="121">
        <f>IF(T$9="Y",'Sep08'!I116,0)</f>
        <v>0</v>
      </c>
      <c r="J16" s="121">
        <f>IF(T$9="Y",'Sep08'!J116,0)</f>
        <v>0</v>
      </c>
      <c r="K16" s="121">
        <f>IF(T$9="Y",'Sep08'!K116,I16*J16)</f>
        <v>0</v>
      </c>
      <c r="L16" s="121">
        <f>IF(T$9="Y",'Sep08'!L116,0)</f>
        <v>0</v>
      </c>
      <c r="M16" s="233" t="str">
        <f>IF(E16=" "," ",IF(T$9="Y",'Sep08'!M116,IF((H16+K16+L16)&gt;0,H16+K16+L16," ")))</f>
        <v xml:space="preserve"> </v>
      </c>
      <c r="N16" s="237" t="str">
        <f>IF(M16=" "," ",IF(M16=0," ",IF(Employee!O$154="W1",AN16,AI16-'Sep08'!W116)))</f>
        <v xml:space="preserve"> </v>
      </c>
      <c r="O16" s="132" t="str">
        <f>IF(M16=" "," ",IF(M16=0," ",IF(Employee!P$147&gt;E$9,0,IF(C16="A",WNI!E528,IF(C16="B",WNI!F528,IF(C16="C",WNI!G528,IF(C16="J",WNI!H528,"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",WNI!I528))</f>
        <v xml:space="preserve"> </v>
      </c>
      <c r="U16" s="49"/>
      <c r="V16" s="60">
        <f>IF(Employee!H$164=E$9,Employee!D$164+SUM(M16)+'Sep08'!V116,SUM(M16)+'Sep08'!V116)</f>
        <v>0</v>
      </c>
      <c r="W16" s="60">
        <f>IF(Employee!H$164=E$9,Employee!D$165+SUM(N16)+'Sep08'!W116,SUM(N16)+'Sep08'!W116)</f>
        <v>0</v>
      </c>
      <c r="X16" s="60">
        <f>IF(O16=" ",'Sep08'!X116,O16+'Sep08'!X116)</f>
        <v>0</v>
      </c>
      <c r="Y16" s="60">
        <f>IF(P16=" ",'Sep08'!Y116,P16+'Sep08'!Y116)</f>
        <v>0</v>
      </c>
      <c r="Z16" s="60">
        <f>IF(Q16=" ",'Sep08'!Z116,Q16+'Sep08'!Z116)</f>
        <v>0</v>
      </c>
      <c r="AA16" s="60">
        <f>IF(R16=" ",'Sep08'!AA116,R16+'Sep08'!AA116)</f>
        <v>0</v>
      </c>
      <c r="AB16" s="61"/>
      <c r="AC16" s="60">
        <f>IF(T16=" ",'Sep08'!AC116,T16+'Sep08'!AC116)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IF(T$9="Y",'Sep08'!H117,0)</f>
        <v>0</v>
      </c>
      <c r="I17" s="121">
        <f>IF(T$9="Y",'Sep08'!I117,0)</f>
        <v>0</v>
      </c>
      <c r="J17" s="121">
        <f>IF(T$9="Y",'Sep08'!J117,0)</f>
        <v>0</v>
      </c>
      <c r="K17" s="121">
        <f>IF(T$9="Y",'Sep08'!K117,I17*J17)</f>
        <v>0</v>
      </c>
      <c r="L17" s="121">
        <f>IF(T$9="Y",'Sep08'!L117,0)</f>
        <v>0</v>
      </c>
      <c r="M17" s="233" t="str">
        <f>IF(E17=" "," ",IF(T$9="Y",'Sep08'!M117,IF((H17+K17+L17)&gt;0,H17+K17+L17," ")))</f>
        <v xml:space="preserve"> </v>
      </c>
      <c r="N17" s="237" t="str">
        <f>IF(M17=" "," ",IF(M17=0," ",IF(Employee!O$180="W1",AN17,AI17-'Sep08'!W117)))</f>
        <v xml:space="preserve"> </v>
      </c>
      <c r="O17" s="132" t="str">
        <f>IF(M17=" "," ",IF(M17=0," ",IF(Employee!P$173&gt;E$9,0,IF(C17="A",WNI!E529,IF(C17="B",WNI!F529,IF(C17="C",WNI!G529,IF(C17="J",WNI!H529,"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",WNI!I529))</f>
        <v xml:space="preserve"> </v>
      </c>
      <c r="U17" s="49"/>
      <c r="V17" s="60">
        <f>IF(Employee!H$190=E$9,Employee!D$190+SUM(M17)+'Sep08'!V117,SUM(M17)+'Sep08'!V117)</f>
        <v>0</v>
      </c>
      <c r="W17" s="60">
        <f>IF(Employee!H$190=E$9,Employee!D$191+SUM(N17)+'Sep08'!W117,SUM(N17)+'Sep08'!W117)</f>
        <v>0</v>
      </c>
      <c r="X17" s="60">
        <f>IF(O17=" ",'Sep08'!X117,O17+'Sep08'!X117)</f>
        <v>0</v>
      </c>
      <c r="Y17" s="60">
        <f>IF(P17=" ",'Sep08'!Y117,P17+'Sep08'!Y117)</f>
        <v>0</v>
      </c>
      <c r="Z17" s="60">
        <f>IF(Q17=" ",'Sep08'!Z117,Q17+'Sep08'!Z117)</f>
        <v>0</v>
      </c>
      <c r="AA17" s="60">
        <f>IF(R17=" ",'Sep08'!AA117,R17+'Sep08'!AA117)</f>
        <v>0</v>
      </c>
      <c r="AB17" s="61"/>
      <c r="AC17" s="60">
        <f>IF(T17=" ",'Sep08'!AC117,T17+'Sep08'!AC117)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IF(T$9="Y",'Sep08'!H118,0)</f>
        <v>0</v>
      </c>
      <c r="I18" s="121">
        <f>IF(T$9="Y",'Sep08'!I118,0)</f>
        <v>0</v>
      </c>
      <c r="J18" s="121">
        <f>IF(T$9="Y",'Sep08'!J118,0)</f>
        <v>0</v>
      </c>
      <c r="K18" s="121">
        <f>IF(T$9="Y",'Sep08'!K118,I18*J18)</f>
        <v>0</v>
      </c>
      <c r="L18" s="121">
        <f>IF(T$9="Y",'Sep08'!L118,0)</f>
        <v>0</v>
      </c>
      <c r="M18" s="233" t="str">
        <f>IF(E18=" "," ",IF(T$9="Y",'Sep08'!M118,IF((H18+K18+L18)&gt;0,H18+K18+L18," ")))</f>
        <v xml:space="preserve"> </v>
      </c>
      <c r="N18" s="237" t="str">
        <f>IF(M18=" "," ",IF(M18=0," ",IF(Employee!O$206="W1",AN18,AI18-'Sep08'!W118)))</f>
        <v xml:space="preserve"> </v>
      </c>
      <c r="O18" s="132" t="str">
        <f>IF(M18=" "," ",IF(M18=0," ",IF(Employee!P$199&gt;E$9,0,IF(C18="A",WNI!E530,IF(C18="B",WNI!F530,IF(C18="C",WNI!G530,IF(C18="J",WNI!H530,"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",WNI!I530))</f>
        <v xml:space="preserve"> </v>
      </c>
      <c r="U18" s="49"/>
      <c r="V18" s="60">
        <f>IF(Employee!H$216=E$9,Employee!D$216+SUM(M18)+'Sep08'!V118,SUM(M18)+'Sep08'!V118)</f>
        <v>0</v>
      </c>
      <c r="W18" s="60">
        <f>IF(Employee!H$216=E$9,Employee!D$217+SUM(N18)+'Sep08'!W118,SUM(N18)+'Sep08'!W118)</f>
        <v>0</v>
      </c>
      <c r="X18" s="60">
        <f>IF(O18=" ",'Sep08'!X118,O18+'Sep08'!X118)</f>
        <v>0</v>
      </c>
      <c r="Y18" s="60">
        <f>IF(P18=" ",'Sep08'!Y118,P18+'Sep08'!Y118)</f>
        <v>0</v>
      </c>
      <c r="Z18" s="60">
        <f>IF(Q18=" ",'Sep08'!Z118,Q18+'Sep08'!Z118)</f>
        <v>0</v>
      </c>
      <c r="AA18" s="60">
        <f>IF(R18=" ",'Sep08'!AA118,R18+'Sep08'!AA118)</f>
        <v>0</v>
      </c>
      <c r="AB18" s="61"/>
      <c r="AC18" s="60">
        <f>IF(T18=" ",'Sep08'!AC118,T18+'Sep08'!AC118)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IF(T$9="Y",'Sep08'!H119,0)</f>
        <v>0</v>
      </c>
      <c r="I19" s="121">
        <f>IF(T$9="Y",'Sep08'!I119,0)</f>
        <v>0</v>
      </c>
      <c r="J19" s="121">
        <f>IF(T$9="Y",'Sep08'!J119,0)</f>
        <v>0</v>
      </c>
      <c r="K19" s="121">
        <f>IF(T$9="Y",'Sep08'!K119,I19*J19)</f>
        <v>0</v>
      </c>
      <c r="L19" s="121">
        <f>IF(T$9="Y",'Sep08'!L119,0)</f>
        <v>0</v>
      </c>
      <c r="M19" s="233" t="str">
        <f>IF(E19=" "," ",IF(T$9="Y",'Sep08'!M119,IF((H19+K19+L19)&gt;0,H19+K19+L19," ")))</f>
        <v xml:space="preserve"> </v>
      </c>
      <c r="N19" s="237" t="str">
        <f>IF(M19=" "," ",IF(M19=0," ",IF(Employee!O$232="W1",AN19,AI19-'Sep08'!W119)))</f>
        <v xml:space="preserve"> </v>
      </c>
      <c r="O19" s="132" t="str">
        <f>IF(M19=" "," ",IF(M19=0," ",IF(Employee!P$225&gt;E$9,0,IF(C19="A",WNI!E531,IF(C19="B",WNI!F531,IF(C19="C",WNI!G531,IF(C19="J",WNI!H531,"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",WNI!I531))</f>
        <v xml:space="preserve"> </v>
      </c>
      <c r="U19" s="49"/>
      <c r="V19" s="60">
        <f>IF(Employee!H$242=E$9,Employee!D$242+SUM(M19)+'Sep08'!V119,SUM(M19)+'Sep08'!V119)</f>
        <v>0</v>
      </c>
      <c r="W19" s="60">
        <f>IF(Employee!H$242=E$9,Employee!D$243+SUM(N19)+'Sep08'!W119,SUM(N19)+'Sep08'!W119)</f>
        <v>0</v>
      </c>
      <c r="X19" s="60">
        <f>IF(O19=" ",'Sep08'!X119,O19+'Sep08'!X119)</f>
        <v>0</v>
      </c>
      <c r="Y19" s="60">
        <f>IF(P19=" ",'Sep08'!Y119,P19+'Sep08'!Y119)</f>
        <v>0</v>
      </c>
      <c r="Z19" s="60">
        <f>IF(Q19=" ",'Sep08'!Z119,Q19+'Sep08'!Z119)</f>
        <v>0</v>
      </c>
      <c r="AA19" s="60">
        <f>IF(R19=" ",'Sep08'!AA119,R19+'Sep08'!AA119)</f>
        <v>0</v>
      </c>
      <c r="AB19" s="61"/>
      <c r="AC19" s="60">
        <f>IF(T19=" ",'Sep08'!AC119,T19+'Sep08'!AC119)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IF(T$9="Y",'Sep08'!H120,0)</f>
        <v>0</v>
      </c>
      <c r="I20" s="121">
        <f>IF(T$9="Y",'Sep08'!I120,0)</f>
        <v>0</v>
      </c>
      <c r="J20" s="121">
        <f>IF(T$9="Y",'Sep08'!J120,0)</f>
        <v>0</v>
      </c>
      <c r="K20" s="121">
        <f>IF(T$9="Y",'Sep08'!K120,I20*J20)</f>
        <v>0</v>
      </c>
      <c r="L20" s="121">
        <f>IF(T$9="Y",'Sep08'!L120,0)</f>
        <v>0</v>
      </c>
      <c r="M20" s="233" t="str">
        <f>IF(E20=" "," ",IF(T$9="Y",'Sep08'!M120,IF((H20+K20+L20)&gt;0,H20+K20+L20," ")))</f>
        <v xml:space="preserve"> </v>
      </c>
      <c r="N20" s="237" t="str">
        <f>IF(M20=" "," ",IF(M20=0," ",IF(Employee!O$258="W1",AN20,AI20-'Sep08'!W120)))</f>
        <v xml:space="preserve"> </v>
      </c>
      <c r="O20" s="132" t="str">
        <f>IF(M20=" "," ",IF(M20=0," ",IF(Employee!P$251&gt;E$9,0,IF(C20="A",WNI!E532,IF(C20="B",WNI!F532,IF(C20="C",WNI!G532,IF(C20="J",WNI!H532,"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",WNI!I532))</f>
        <v xml:space="preserve"> </v>
      </c>
      <c r="U20" s="49"/>
      <c r="V20" s="60">
        <f>IF(Employee!H$268=E$9,Employee!D$268+SUM(M20)+'Sep08'!V120,SUM(M20)+'Sep08'!V120)</f>
        <v>0</v>
      </c>
      <c r="W20" s="60">
        <f>IF(Employee!H$268=E$9,Employee!D$269+SUM(N20)+'Sep08'!W120,SUM(N20)+'Sep08'!W120)</f>
        <v>0</v>
      </c>
      <c r="X20" s="60">
        <f>IF(O20=" ",'Sep08'!X120,O20+'Sep08'!X120)</f>
        <v>0</v>
      </c>
      <c r="Y20" s="60">
        <f>IF(P20=" ",'Sep08'!Y120,P20+'Sep08'!Y120)</f>
        <v>0</v>
      </c>
      <c r="Z20" s="60">
        <f>IF(Q20=" ",'Sep08'!Z120,Q20+'Sep08'!Z120)</f>
        <v>0</v>
      </c>
      <c r="AA20" s="60">
        <f>IF(R20=" ",'Sep08'!AA120,R20+'Sep08'!AA120)</f>
        <v>0</v>
      </c>
      <c r="AB20" s="61"/>
      <c r="AC20" s="60">
        <f>IF(T20=" ",'Sep08'!AC120,T20+'Sep08'!AC120)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IF(T$9="Y",'Sep08'!H121,0)</f>
        <v>0</v>
      </c>
      <c r="I21" s="121">
        <f>IF(T$9="Y",'Sep08'!I121,0)</f>
        <v>0</v>
      </c>
      <c r="J21" s="121">
        <f>IF(T$9="Y",'Sep08'!J121,0)</f>
        <v>0</v>
      </c>
      <c r="K21" s="121">
        <f>IF(T$9="Y",'Sep08'!K121,I21*J21)</f>
        <v>0</v>
      </c>
      <c r="L21" s="121">
        <f>IF(T$9="Y",'Sep08'!L121,0)</f>
        <v>0</v>
      </c>
      <c r="M21" s="233" t="str">
        <f>IF(E21=" "," ",IF(T$9="Y",'Sep08'!M121,IF((H21+K21+L21)&gt;0,H21+K21+L21," ")))</f>
        <v xml:space="preserve"> </v>
      </c>
      <c r="N21" s="237" t="str">
        <f>IF(M21=" "," ",IF(M21=0," ",IF(Employee!O$284="W1",AN21,AI21-'Sep08'!W121)))</f>
        <v xml:space="preserve"> </v>
      </c>
      <c r="O21" s="132" t="str">
        <f>IF(M21=" "," ",IF(M21=0," ",IF(Employee!P$277&gt;E$9,0,IF(C21="A",WNI!E533,IF(C21="B",WNI!F533,IF(C21="C",WNI!G533,IF(C21="J",WNI!H533,"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",WNI!I533))</f>
        <v xml:space="preserve"> </v>
      </c>
      <c r="U21" s="49"/>
      <c r="V21" s="60">
        <f>IF(Employee!H$294=E$9,Employee!D$294+SUM(M21)+'Sep08'!V121,SUM(M21)+'Sep08'!V121)</f>
        <v>0</v>
      </c>
      <c r="W21" s="60">
        <f>IF(Employee!H$294=E$9,Employee!D$295+SUM(N21)+'Sep08'!W121,SUM(N21)+'Sep08'!W121)</f>
        <v>0</v>
      </c>
      <c r="X21" s="60">
        <f>IF(O21=" ",'Sep08'!X121,O21+'Sep08'!X121)</f>
        <v>0</v>
      </c>
      <c r="Y21" s="60">
        <f>IF(P21=" ",'Sep08'!Y121,P21+'Sep08'!Y121)</f>
        <v>0</v>
      </c>
      <c r="Z21" s="60">
        <f>IF(Q21=" ",'Sep08'!Z121,Q21+'Sep08'!Z121)</f>
        <v>0</v>
      </c>
      <c r="AA21" s="60">
        <f>IF(R21=" ",'Sep08'!AA121,R21+'Sep08'!AA121)</f>
        <v>0</v>
      </c>
      <c r="AB21" s="61"/>
      <c r="AC21" s="60">
        <f>IF(T21=" ",'Sep08'!AC121,T21+'Sep08'!AC121)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IF(T$9="Y",'Sep08'!H122,0)</f>
        <v>0</v>
      </c>
      <c r="I22" s="121">
        <f>IF(T$9="Y",'Sep08'!I122,0)</f>
        <v>0</v>
      </c>
      <c r="J22" s="121">
        <f>IF(T$9="Y",'Sep08'!J122,0)</f>
        <v>0</v>
      </c>
      <c r="K22" s="121">
        <f>IF(T$9="Y",'Sep08'!K122,I22*J22)</f>
        <v>0</v>
      </c>
      <c r="L22" s="121">
        <f>IF(T$9="Y",'Sep08'!L122,0)</f>
        <v>0</v>
      </c>
      <c r="M22" s="233" t="str">
        <f>IF(E22=" "," ",IF(T$9="Y",'Sep08'!M122,IF((H22+K22+L22)&gt;0,H22+K22+L22," ")))</f>
        <v xml:space="preserve"> </v>
      </c>
      <c r="N22" s="237" t="str">
        <f>IF(M22=" "," ",IF(M22=0," ",IF(Employee!O$310="W1",AN22,AI22-'Sep08'!W122)))</f>
        <v xml:space="preserve"> </v>
      </c>
      <c r="O22" s="132" t="str">
        <f>IF(M22=" "," ",IF(M22=0," ",IF(Employee!P$303&gt;E$9,0,IF(C22="A",WNI!E534,IF(C22="B",WNI!F534,IF(C22="C",WNI!G534,IF(C22="J",WNI!H534,"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",WNI!I534))</f>
        <v xml:space="preserve"> </v>
      </c>
      <c r="U22" s="49"/>
      <c r="V22" s="60">
        <f>IF(Employee!H$320=E$9,Employee!D$320+SUM(M22)+'Sep08'!V122,SUM(M22)+'Sep08'!V122)</f>
        <v>0</v>
      </c>
      <c r="W22" s="60">
        <f>IF(Employee!H$320=E$9,Employee!D$321+SUM(N22)+'Sep08'!W122,SUM(N22)+'Sep08'!W122)</f>
        <v>0</v>
      </c>
      <c r="X22" s="60">
        <f>IF(O22=" ",'Sep08'!X122,O22+'Sep08'!X122)</f>
        <v>0</v>
      </c>
      <c r="Y22" s="60">
        <f>IF(P22=" ",'Sep08'!Y122,P22+'Sep08'!Y122)</f>
        <v>0</v>
      </c>
      <c r="Z22" s="60">
        <f>IF(Q22=" ",'Sep08'!Z122,Q22+'Sep08'!Z122)</f>
        <v>0</v>
      </c>
      <c r="AA22" s="60">
        <f>IF(R22=" ",'Sep08'!AA122,R22+'Sep08'!AA122)</f>
        <v>0</v>
      </c>
      <c r="AB22" s="61"/>
      <c r="AC22" s="60">
        <f>IF(T22=" ",'Sep08'!AC122,T22+'Sep08'!AC122)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IF(T$9="Y",'Sep08'!H123,0)</f>
        <v>0</v>
      </c>
      <c r="I23" s="121">
        <f>IF(T$9="Y",'Sep08'!I123,0)</f>
        <v>0</v>
      </c>
      <c r="J23" s="121">
        <f>IF(T$9="Y",'Sep08'!J123,0)</f>
        <v>0</v>
      </c>
      <c r="K23" s="121">
        <f>IF(T$9="Y",'Sep08'!K123,I23*J23)</f>
        <v>0</v>
      </c>
      <c r="L23" s="121">
        <f>IF(T$9="Y",'Sep08'!L123,0)</f>
        <v>0</v>
      </c>
      <c r="M23" s="233" t="str">
        <f>IF(E23=" "," ",IF(T$9="Y",'Sep08'!M123,IF((H23+K23+L23)&gt;0,H23+K23+L23," ")))</f>
        <v xml:space="preserve"> </v>
      </c>
      <c r="N23" s="237" t="str">
        <f>IF(M23=" "," ",IF(M23=0," ",IF(Employee!O$336="W1",AN23,AI23-'Sep08'!W123)))</f>
        <v xml:space="preserve"> </v>
      </c>
      <c r="O23" s="132" t="str">
        <f>IF(M23=" "," ",IF(M23=0," ",IF(Employee!P$329&gt;E$9,0,IF(C23="A",WNI!E535,IF(C23="B",WNI!F535,IF(C23="C",WNI!G535,IF(C23="J",WNI!H535,"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",WNI!I535))</f>
        <v xml:space="preserve"> </v>
      </c>
      <c r="U23" s="49"/>
      <c r="V23" s="60">
        <f>IF(Employee!H$346=E$9,Employee!D$346+SUM(M23)+'Sep08'!V123,SUM(M23)+'Sep08'!V123)</f>
        <v>0</v>
      </c>
      <c r="W23" s="60">
        <f>IF(Employee!H$346=E$9,Employee!D$347+SUM(N23)+'Sep08'!W123,SUM(N23)+'Sep08'!W123)</f>
        <v>0</v>
      </c>
      <c r="X23" s="60">
        <f>IF(O23=" ",'Sep08'!X123,O23+'Sep08'!X123)</f>
        <v>0</v>
      </c>
      <c r="Y23" s="60">
        <f>IF(P23=" ",'Sep08'!Y123,P23+'Sep08'!Y123)</f>
        <v>0</v>
      </c>
      <c r="Z23" s="60">
        <f>IF(Q23=" ",'Sep08'!Z123,Q23+'Sep08'!Z123)</f>
        <v>0</v>
      </c>
      <c r="AA23" s="60">
        <f>IF(R23=" ",'Sep08'!AA123,R23+'Sep08'!AA123)</f>
        <v>0</v>
      </c>
      <c r="AB23" s="61"/>
      <c r="AC23" s="60">
        <f>IF(T23=" ",'Sep08'!AC123,T23+'Sep08'!AC123)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IF(T$9="Y",'Sep08'!H124,0)</f>
        <v>0</v>
      </c>
      <c r="I24" s="121">
        <f>IF(T$9="Y",'Sep08'!I124,0)</f>
        <v>0</v>
      </c>
      <c r="J24" s="121">
        <f>IF(T$9="Y",'Sep08'!J124,0)</f>
        <v>0</v>
      </c>
      <c r="K24" s="121">
        <f>IF(T$9="Y",'Sep08'!K124,I24*J24)</f>
        <v>0</v>
      </c>
      <c r="L24" s="121">
        <f>IF(T$9="Y",'Sep08'!L124,0)</f>
        <v>0</v>
      </c>
      <c r="M24" s="233" t="str">
        <f>IF(E24=" "," ",IF(T$9="Y",'Sep08'!M124,IF((H24+K24+L24)&gt;0,H24+K24+L24," ")))</f>
        <v xml:space="preserve"> </v>
      </c>
      <c r="N24" s="237" t="str">
        <f>IF(M24=" "," ",IF(M24=0," ",IF(Employee!O$362="W1",AN24,AI24-'Sep08'!W124)))</f>
        <v xml:space="preserve"> </v>
      </c>
      <c r="O24" s="132" t="str">
        <f>IF(M24=" "," ",IF(M24=0," ",IF(Employee!P$355&gt;E$9,0,IF(C24="A",WNI!E536,IF(C24="B",WNI!F536,IF(C24="C",WNI!G536,IF(C24="J",WNI!H536,"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",WNI!I536))</f>
        <v xml:space="preserve"> </v>
      </c>
      <c r="U24" s="49"/>
      <c r="V24" s="60">
        <f>IF(Employee!H$372=E$9,Employee!D$372+SUM(M24)+'Sep08'!V124,SUM(M24)+'Sep08'!V124)</f>
        <v>0</v>
      </c>
      <c r="W24" s="60">
        <f>IF(Employee!H$372=E$9,Employee!D$373+SUM(N24)+'Sep08'!W124,SUM(N24)+'Sep08'!W124)</f>
        <v>0</v>
      </c>
      <c r="X24" s="60">
        <f>IF(O24=" ",'Sep08'!X124,O24+'Sep08'!X124)</f>
        <v>0</v>
      </c>
      <c r="Y24" s="60">
        <f>IF(P24=" ",'Sep08'!Y124,P24+'Sep08'!Y124)</f>
        <v>0</v>
      </c>
      <c r="Z24" s="60">
        <f>IF(Q24=" ",'Sep08'!Z124,Q24+'Sep08'!Z124)</f>
        <v>0</v>
      </c>
      <c r="AA24" s="60">
        <f>IF(R24=" ",'Sep08'!AA124,R24+'Sep08'!AA124)</f>
        <v>0</v>
      </c>
      <c r="AB24" s="61"/>
      <c r="AC24" s="60">
        <f>IF(T24=" ",'Sep08'!AC124,T24+'Sep08'!AC124)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IF(T$9="Y",'Sep08'!H125,0)</f>
        <v>0</v>
      </c>
      <c r="I25" s="121">
        <f>IF(T$9="Y",'Sep08'!I125,0)</f>
        <v>0</v>
      </c>
      <c r="J25" s="121">
        <f>IF(T$9="Y",'Sep08'!J125,0)</f>
        <v>0</v>
      </c>
      <c r="K25" s="121">
        <f>IF(T$9="Y",'Sep08'!K125,I25*J25)</f>
        <v>0</v>
      </c>
      <c r="L25" s="121">
        <f>IF(T$9="Y",'Sep08'!L125,0)</f>
        <v>0</v>
      </c>
      <c r="M25" s="233" t="str">
        <f>IF(E25=" "," ",IF(T$9="Y",'Sep08'!M125,IF((H25+K25+L25)&gt;0,H25+K25+L25," ")))</f>
        <v xml:space="preserve"> </v>
      </c>
      <c r="N25" s="237" t="str">
        <f>IF(M25=" "," ",IF(M25=0," ",IF(Employee!O$388="W1",AN25,AI25-'Sep08'!W125)))</f>
        <v xml:space="preserve"> </v>
      </c>
      <c r="O25" s="132" t="str">
        <f>IF(M25=" "," ",IF(M25=0," ",IF(Employee!P$381&gt;E$9,0,IF(C25="A",WNI!E537,IF(C25="B",WNI!F537,IF(C25="C",WNI!G537,IF(C25="J",WNI!H537,"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",WNI!I537))</f>
        <v xml:space="preserve"> </v>
      </c>
      <c r="U25" s="49"/>
      <c r="V25" s="60">
        <f>IF(Employee!H$398=E$9,Employee!D$398+SUM(M25)+'Sep08'!V125,SUM(M25)+'Sep08'!V125)</f>
        <v>0</v>
      </c>
      <c r="W25" s="60">
        <f>IF(Employee!H$398=E$9,Employee!D$399+SUM(N25)+'Sep08'!W125,SUM(N25)+'Sep08'!W125)</f>
        <v>0</v>
      </c>
      <c r="X25" s="60">
        <f>IF(O25=" ",'Sep08'!X125,O25+'Sep08'!X125)</f>
        <v>0</v>
      </c>
      <c r="Y25" s="60">
        <f>IF(P25=" ",'Sep08'!Y125,P25+'Sep08'!Y125)</f>
        <v>0</v>
      </c>
      <c r="Z25" s="60">
        <f>IF(Q25=" ",'Sep08'!Z125,Q25+'Sep08'!Z125)</f>
        <v>0</v>
      </c>
      <c r="AA25" s="60">
        <f>IF(R25=" ",'Sep08'!AA125,R25+'Sep08'!AA125)</f>
        <v>0</v>
      </c>
      <c r="AB25" s="61"/>
      <c r="AC25" s="60">
        <f>IF(T25=" ",'Sep08'!AC125,T25+'Sep08'!AC125)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IF(T$9="Y",'Sep08'!H126,0)</f>
        <v>0</v>
      </c>
      <c r="I26" s="121">
        <f>IF(T$9="Y",'Sep08'!I126,0)</f>
        <v>0</v>
      </c>
      <c r="J26" s="121">
        <f>IF(T$9="Y",'Sep08'!J126,0)</f>
        <v>0</v>
      </c>
      <c r="K26" s="121">
        <f>IF(T$9="Y",'Sep08'!K126,I26*J26)</f>
        <v>0</v>
      </c>
      <c r="L26" s="121">
        <f>IF(T$9="Y",'Sep08'!L126,0)</f>
        <v>0</v>
      </c>
      <c r="M26" s="233" t="str">
        <f>IF(E26=" "," ",IF(T$9="Y",'Sep08'!M126,IF((H26+K26+L26)&gt;0,H26+K26+L26," ")))</f>
        <v xml:space="preserve"> </v>
      </c>
      <c r="N26" s="237" t="str">
        <f>IF(M26=" "," ",IF(M26=0," ",IF(Employee!O$414="W1",AN26,AI26-'Sep08'!W126)))</f>
        <v xml:space="preserve"> </v>
      </c>
      <c r="O26" s="132" t="str">
        <f>IF(M26=" "," ",IF(M26=0," ",IF(Employee!P$407&gt;E$9,0,IF(C26="A",WNI!E538,IF(C26="B",WNI!F538,IF(C26="C",WNI!G538,IF(C26="J",WNI!H538,"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",WNI!I538))</f>
        <v xml:space="preserve"> </v>
      </c>
      <c r="U26" s="49"/>
      <c r="V26" s="60">
        <f>IF(Employee!H$424=E$9,Employee!D$424+SUM(M26)+'Sep08'!V126,SUM(M26)+'Sep08'!V126)</f>
        <v>0</v>
      </c>
      <c r="W26" s="60">
        <f>IF(Employee!H$424=E$9,Employee!D$425+SUM(N26)+'Sep08'!W126,SUM(N26)+'Sep08'!W126)</f>
        <v>0</v>
      </c>
      <c r="X26" s="60">
        <f>IF(O26=" ",'Sep08'!X126,O26+'Sep08'!X126)</f>
        <v>0</v>
      </c>
      <c r="Y26" s="60">
        <f>IF(P26=" ",'Sep08'!Y126,P26+'Sep08'!Y126)</f>
        <v>0</v>
      </c>
      <c r="Z26" s="60">
        <f>IF(Q26=" ",'Sep08'!Z126,Q26+'Sep08'!Z126)</f>
        <v>0</v>
      </c>
      <c r="AA26" s="60">
        <f>IF(R26=" ",'Sep08'!AA126,R26+'Sep08'!AA126)</f>
        <v>0</v>
      </c>
      <c r="AB26" s="61"/>
      <c r="AC26" s="60">
        <f>IF(T26=" ",'Sep08'!AC126,T26+'Sep08'!AC126)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IF(T$9="Y",'Sep08'!H127,0)</f>
        <v>0</v>
      </c>
      <c r="I27" s="121">
        <f>IF(T$9="Y",'Sep08'!I127,0)</f>
        <v>0</v>
      </c>
      <c r="J27" s="121">
        <f>IF(T$9="Y",'Sep08'!J127,0)</f>
        <v>0</v>
      </c>
      <c r="K27" s="121">
        <f>IF(T$9="Y",'Sep08'!K127,I27*J27)</f>
        <v>0</v>
      </c>
      <c r="L27" s="121">
        <f>IF(T$9="Y",'Sep08'!L127,0)</f>
        <v>0</v>
      </c>
      <c r="M27" s="233" t="str">
        <f>IF(E27=" "," ",IF(T$9="Y",'Sep08'!M127,IF((H27+K27+L27)&gt;0,H27+K27+L27," ")))</f>
        <v xml:space="preserve"> </v>
      </c>
      <c r="N27" s="237" t="str">
        <f>IF(M27=" "," ",IF(M27=0," ",IF(Employee!O$440="W1",AN27,AI27-'Sep08'!W127)))</f>
        <v xml:space="preserve"> </v>
      </c>
      <c r="O27" s="132" t="str">
        <f>IF(M27=" "," ",IF(M27=0," ",IF(Employee!P$433&gt;E$9,0,IF(C27="A",WNI!E539,IF(C27="B",WNI!F539,IF(C27="C",WNI!G539,IF(C27="J",WNI!H539,"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",WNI!I539))</f>
        <v xml:space="preserve"> </v>
      </c>
      <c r="U27" s="49"/>
      <c r="V27" s="60">
        <f>IF(Employee!H$450=E$9,Employee!D$450+SUM(M27)+'Sep08'!V127,SUM(M27)+'Sep08'!V127)</f>
        <v>0</v>
      </c>
      <c r="W27" s="60">
        <f>IF(Employee!H$450=E$9,Employee!D$451+SUM(N27)+'Sep08'!W127,SUM(N27)+'Sep08'!W127)</f>
        <v>0</v>
      </c>
      <c r="X27" s="60">
        <f>IF(O27=" ",'Sep08'!X127,O27+'Sep08'!X127)</f>
        <v>0</v>
      </c>
      <c r="Y27" s="60">
        <f>IF(P27=" ",'Sep08'!Y127,P27+'Sep08'!Y127)</f>
        <v>0</v>
      </c>
      <c r="Z27" s="60">
        <f>IF(Q27=" ",'Sep08'!Z127,Q27+'Sep08'!Z127)</f>
        <v>0</v>
      </c>
      <c r="AA27" s="60">
        <f>IF(R27=" ",'Sep08'!AA127,R27+'Sep08'!AA127)</f>
        <v>0</v>
      </c>
      <c r="AB27" s="61"/>
      <c r="AC27" s="60">
        <f>IF(T27=" ",'Sep08'!AC127,T27+'Sep08'!AC127)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IF(T$9="Y",'Sep08'!H128,0)</f>
        <v>0</v>
      </c>
      <c r="I28" s="121">
        <f>IF(T$9="Y",'Sep08'!I128,0)</f>
        <v>0</v>
      </c>
      <c r="J28" s="121">
        <f>IF(T$9="Y",'Sep08'!J128,0)</f>
        <v>0</v>
      </c>
      <c r="K28" s="121">
        <f>IF(T$9="Y",'Sep08'!K128,I28*J28)</f>
        <v>0</v>
      </c>
      <c r="L28" s="121">
        <f>IF(T$9="Y",'Sep08'!L128,0)</f>
        <v>0</v>
      </c>
      <c r="M28" s="233" t="str">
        <f>IF(E28=" "," ",IF(T$9="Y",'Sep08'!M128,IF((H28+K28+L28)&gt;0,H28+K28+L28," ")))</f>
        <v xml:space="preserve"> </v>
      </c>
      <c r="N28" s="237" t="str">
        <f>IF(M28=" "," ",IF(M28=0," ",IF(Employee!O$466="W1",AN28,AI28-'Sep08'!W128)))</f>
        <v xml:space="preserve"> </v>
      </c>
      <c r="O28" s="132" t="str">
        <f>IF(M28=" "," ",IF(M28=0," ",IF(Employee!P$459&gt;E$9,0,IF(C28="A",WNI!E540,IF(C28="B",WNI!F540,IF(C28="C",WNI!G540,IF(C28="J",WNI!H540,"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",WNI!I540))</f>
        <v xml:space="preserve"> </v>
      </c>
      <c r="U28" s="49"/>
      <c r="V28" s="60">
        <f>IF(Employee!H$476=E$9,Employee!D$476+SUM(M28)+'Sep08'!V128,SUM(M28)+'Sep08'!V128)</f>
        <v>0</v>
      </c>
      <c r="W28" s="60">
        <f>IF(Employee!H$476=E$9,Employee!D$477+SUM(N28)+'Sep08'!W128,SUM(N28)+'Sep08'!W128)</f>
        <v>0</v>
      </c>
      <c r="X28" s="60">
        <f>IF(O28=" ",'Sep08'!X128,O28+'Sep08'!X128)</f>
        <v>0</v>
      </c>
      <c r="Y28" s="60">
        <f>IF(P28=" ",'Sep08'!Y128,P28+'Sep08'!Y128)</f>
        <v>0</v>
      </c>
      <c r="Z28" s="60">
        <f>IF(Q28=" ",'Sep08'!Z128,Q28+'Sep08'!Z128)</f>
        <v>0</v>
      </c>
      <c r="AA28" s="60">
        <f>IF(R28=" ",'Sep08'!AA128,R28+'Sep08'!AA128)</f>
        <v>0</v>
      </c>
      <c r="AB28" s="61"/>
      <c r="AC28" s="60">
        <f>IF(T28=" ",'Sep08'!AC128,T28+'Sep08'!AC128)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IF(T$9="Y",'Sep08'!H129,0)</f>
        <v>0</v>
      </c>
      <c r="I29" s="121">
        <f>IF(T$9="Y",'Sep08'!I129,0)</f>
        <v>0</v>
      </c>
      <c r="J29" s="121">
        <f>IF(T$9="Y",'Sep08'!J129,0)</f>
        <v>0</v>
      </c>
      <c r="K29" s="121">
        <f>IF(T$9="Y",'Sep08'!K129,I29*J29)</f>
        <v>0</v>
      </c>
      <c r="L29" s="121">
        <f>IF(T$9="Y",'Sep08'!L129,0)</f>
        <v>0</v>
      </c>
      <c r="M29" s="233" t="str">
        <f>IF(E29=" "," ",IF(T$9="Y",'Sep08'!M129,IF((H29+K29+L29)&gt;0,H29+K29+L29," ")))</f>
        <v xml:space="preserve"> </v>
      </c>
      <c r="N29" s="237" t="str">
        <f>IF(M29=" "," ",IF(M29=0," ",IF(Employee!O$492="W1",AN29,AI29-'Sep08'!W129)))</f>
        <v xml:space="preserve"> </v>
      </c>
      <c r="O29" s="132" t="str">
        <f>IF(M29=" "," ",IF(M29=0," ",IF(Employee!P$485&gt;E$9,0,IF(C29="A",WNI!E541,IF(C29="B",WNI!F541,IF(C29="C",WNI!G541,IF(C29="J",WNI!H541,"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",WNI!I541))</f>
        <v xml:space="preserve"> </v>
      </c>
      <c r="U29" s="49"/>
      <c r="V29" s="60">
        <f>IF(Employee!H$502=E$9,Employee!D$502+SUM(M29)+'Sep08'!V129,SUM(M29)+'Sep08'!V129)</f>
        <v>0</v>
      </c>
      <c r="W29" s="60">
        <f>IF(Employee!H$502=E$9,Employee!D$503+SUM(N29)+'Sep08'!W129,SUM(N29)+'Sep08'!W129)</f>
        <v>0</v>
      </c>
      <c r="X29" s="60">
        <f>IF(O29=" ",'Sep08'!X129,O29+'Sep08'!X129)</f>
        <v>0</v>
      </c>
      <c r="Y29" s="60">
        <f>IF(P29=" ",'Sep08'!Y129,P29+'Sep08'!Y129)</f>
        <v>0</v>
      </c>
      <c r="Z29" s="60">
        <f>IF(Q29=" ",'Sep08'!Z129,Q29+'Sep08'!Z129)</f>
        <v>0</v>
      </c>
      <c r="AA29" s="60">
        <f>IF(R29=" ",'Sep08'!AA129,R29+'Sep08'!AA129)</f>
        <v>0</v>
      </c>
      <c r="AB29" s="61"/>
      <c r="AC29" s="60">
        <f>IF(T29=" ",'Sep08'!AC129,T29+'Sep08'!AC129)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IF(T$9="Y",'Sep08'!H130,0)</f>
        <v>0</v>
      </c>
      <c r="I30" s="147">
        <f>IF(T$9="Y",'Sep08'!I130,0)</f>
        <v>0</v>
      </c>
      <c r="J30" s="147">
        <f>IF(T$9="Y",'Sep08'!J130,0)</f>
        <v>0</v>
      </c>
      <c r="K30" s="147">
        <f>IF(T$9="Y",'Sep08'!K130,I30*J30)</f>
        <v>0</v>
      </c>
      <c r="L30" s="147">
        <f>IF(T$9="Y",'Sep08'!L130,0)</f>
        <v>0</v>
      </c>
      <c r="M30" s="234" t="str">
        <f>IF(E30=" "," ",IF(T$9="Y",'Sep08'!M130,IF((H30+K30+L30)&gt;0,H30+K30+L30," ")))</f>
        <v xml:space="preserve"> </v>
      </c>
      <c r="N30" s="134" t="str">
        <f>IF(M30=" "," ",IF(M30=0," ",IF(Employee!O$518="W1",AN30,AI30-'Sep08'!W130)))</f>
        <v xml:space="preserve"> </v>
      </c>
      <c r="O30" s="132" t="str">
        <f>IF(M30=" "," ",IF(M30=0," ",IF(Employee!P$511&gt;E$9,0,IF(C30="A",WNI!E542,IF(C30="B",WNI!F542,IF(C30="C",WNI!G542,IF(C30="J",WNI!H542,"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",WNI!I542))</f>
        <v xml:space="preserve"> </v>
      </c>
      <c r="U30" s="49"/>
      <c r="V30" s="60">
        <f>IF(Employee!H$528=E$9,Employee!D$528+SUM(M30)+'Sep08'!V130,SUM(M30)+'Sep08'!V130)</f>
        <v>0</v>
      </c>
      <c r="W30" s="60">
        <f>IF(Employee!H$528=E$9,Employee!D$529+SUM(N30)+'Sep08'!W130,SUM(N30)+'Sep08'!W130)</f>
        <v>0</v>
      </c>
      <c r="X30" s="60">
        <f>IF(O30=" ",'Sep08'!X130,O30+'Sep08'!X130)</f>
        <v>0</v>
      </c>
      <c r="Y30" s="60">
        <f>IF(P30=" ",'Sep08'!Y130,P30+'Sep08'!Y130)</f>
        <v>0</v>
      </c>
      <c r="Z30" s="60">
        <f>IF(Q30=" ",'Sep08'!Z130,Q30+'Sep08'!Z130)</f>
        <v>0</v>
      </c>
      <c r="AA30" s="60">
        <f>IF(R30=" ",'Sep08'!AA130,R30+'Sep08'!AA130)</f>
        <v>0</v>
      </c>
      <c r="AB30" s="61"/>
      <c r="AC30" s="60">
        <f>IF(T30=" ",'Sep08'!AC130,T30+'Sep08'!AC130)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28</v>
      </c>
      <c r="F34" s="62"/>
      <c r="G34" s="62"/>
      <c r="H34" s="399" t="s">
        <v>39</v>
      </c>
      <c r="I34" s="400"/>
      <c r="J34" s="398"/>
      <c r="K34" s="401" t="s">
        <v>313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",IF(Employee!P$17&gt;E$34,0,IF(C36="A",WNI!E543,IF(C36="B",WNI!F543,IF(C36="C",WNI!G543,IF(C36="J",WNI!H543,"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",WNI!I543))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",IF(Employee!P$43&gt;E$34,0,IF(C37="A",WNI!E544,IF(C37="B",WNI!F544,IF(C37="C",WNI!G544,IF(C37="J",WNI!H544,"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",WNI!I544))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",IF(Employee!P$69&gt;E$34,0,IF(C38="A",WNI!E545,IF(C38="B",WNI!F545,IF(C38="C",WNI!G545,IF(C38="J",WNI!H545,"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",WNI!I545))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",IF(Employee!P$95&gt;E$34,0,IF(C39="A",WNI!E546,IF(C39="B",WNI!F546,IF(C39="C",WNI!G546,IF(C39="J",WNI!H546,"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",WNI!I546))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",IF(Employee!P$121&gt;E$34,0,IF(C40="A",WNI!E547,IF(C40="B",WNI!F547,IF(C40="C",WNI!G547,IF(C40="J",WNI!H547,"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",WNI!I547))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",IF(Employee!P$147&gt;E$34,0,IF(C41="A",WNI!E548,IF(C41="B",WNI!F548,IF(C41="C",WNI!G548,IF(C41="J",WNI!H548,"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",WNI!I548))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",IF(Employee!P$173&gt;E$34,0,IF(C42="A",WNI!E549,IF(C42="B",WNI!F549,IF(C42="C",WNI!G549,IF(C42="J",WNI!H549,"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",WNI!I549))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",IF(Employee!P$199&gt;E$34,0,IF(C43="A",WNI!E550,IF(C43="B",WNI!F550,IF(C43="C",WNI!G550,IF(C43="J",WNI!H550,"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",WNI!I550))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",IF(Employee!P$225&gt;E$34,0,IF(C44="A",WNI!E551,IF(C44="B",WNI!F551,IF(C44="C",WNI!G551,IF(C44="J",WNI!H551,"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",WNI!I551))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",IF(Employee!P$251&gt;E$34,0,IF(C45="A",WNI!E552,IF(C45="B",WNI!F552,IF(C45="C",WNI!G552,IF(C45="J",WNI!H552,"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",WNI!I552))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",IF(Employee!P$277&gt;E$34,0,IF(C46="A",WNI!E553,IF(C46="B",WNI!F553,IF(C46="C",WNI!G553,IF(C46="J",WNI!H553,"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",WNI!I553))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",IF(Employee!P$303&gt;E$34,0,IF(C47="A",WNI!E554,IF(C47="B",WNI!F554,IF(C47="C",WNI!G554,IF(C47="J",WNI!H554,"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",WNI!I554))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",IF(Employee!P$329&gt;E$34,0,IF(C48="A",WNI!E555,IF(C48="B",WNI!F555,IF(C48="C",WNI!G555,IF(C48="J",WNI!H555,"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",WNI!I555))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",IF(Employee!P$355&gt;E$34,0,IF(C49="A",WNI!E556,IF(C49="B",WNI!F556,IF(C49="C",WNI!G556,IF(C49="J",WNI!H556,"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",WNI!I556))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",IF(Employee!P$381&gt;E$34,0,IF(C50="A",WNI!E557,IF(C50="B",WNI!F557,IF(C50="C",WNI!G557,IF(C50="J",WNI!H557,"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",WNI!I557))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",IF(Employee!P$407&gt;E$34,0,IF(C51="A",WNI!E558,IF(C51="B",WNI!F558,IF(C51="C",WNI!G558,IF(C51="J",WNI!H558,"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",WNI!I558))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",IF(Employee!P$433&gt;E$34,0,IF(C52="A",WNI!E559,IF(C52="B",WNI!F559,IF(C52="C",WNI!G559,IF(C52="J",WNI!H559,"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",WNI!I559))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",IF(Employee!P$459&gt;E$34,0,IF(C53="A",WNI!E560,IF(C53="B",WNI!F560,IF(C53="C",WNI!G560,IF(C53="J",WNI!H560,"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",WNI!I560))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",IF(Employee!P$485&gt;E$34,0,IF(C54="A",WNI!E561,IF(C54="B",WNI!F561,IF(C54="C",WNI!G561,IF(C54="J",WNI!H561,"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",WNI!I561))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",IF(Employee!P$511&gt;E$34,0,IF(C55="A",WNI!E562,IF(C55="B",WNI!F562,IF(C55="C",WNI!G562,IF(C55="J",WNI!H562,"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",WNI!I562))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29</v>
      </c>
      <c r="F59" s="62"/>
      <c r="G59" s="62"/>
      <c r="H59" s="399" t="s">
        <v>39</v>
      </c>
      <c r="I59" s="400"/>
      <c r="J59" s="398"/>
      <c r="K59" s="401" t="s">
        <v>314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",IF(Employee!P$17&gt;E$59,0,IF(C61="A",WNI!E563,IF(C61="B",WNI!F563,IF(C61="C",WNI!G563,IF(C61="J",WNI!H563,"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",WNI!I563))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",IF(Employee!P$43&gt;E$59,0,IF(C62="A",WNI!E564,IF(C62="B",WNI!F564,IF(C62="C",WNI!G564,IF(C62="J",WNI!H564,"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",WNI!I564))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",IF(Employee!P$69&gt;E$59,0,IF(C63="A",WNI!E565,IF(C63="B",WNI!F565,IF(C63="C",WNI!G565,IF(C63="J",WNI!H565,"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",WNI!I565))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",IF(Employee!P$95&gt;E$59,0,IF(C64="A",WNI!E566,IF(C64="B",WNI!F566,IF(C64="C",WNI!G566,IF(C64="J",WNI!H566,"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",WNI!I566))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",IF(Employee!P$121&gt;E$59,0,IF(C65="A",WNI!E567,IF(C65="B",WNI!F567,IF(C65="C",WNI!G567,IF(C65="J",WNI!H567,"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",WNI!I567))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",IF(Employee!P$147&gt;E$59,0,IF(C66="A",WNI!E568,IF(C66="B",WNI!F568,IF(C66="C",WNI!G568,IF(C66="J",WNI!H568,"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",WNI!I568))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",IF(Employee!P$173&gt;E$59,0,IF(C67="A",WNI!E569,IF(C67="B",WNI!F569,IF(C67="C",WNI!G569,IF(C67="J",WNI!H569,"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",WNI!I569))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",IF(Employee!P$199&gt;E$59,0,IF(C68="A",WNI!E570,IF(C68="B",WNI!F570,IF(C68="C",WNI!G570,IF(C68="J",WNI!H570,"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",WNI!I570))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",IF(Employee!P$225&gt;E$59,0,IF(C69="A",WNI!E571,IF(C69="B",WNI!F571,IF(C69="C",WNI!G571,IF(C69="J",WNI!H571,"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",WNI!I571))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",IF(Employee!P$251&gt;E$59,0,IF(C70="A",WNI!E572,IF(C70="B",WNI!F572,IF(C70="C",WNI!G572,IF(C70="J",WNI!H572,"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",WNI!I572))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",IF(Employee!P$277&gt;E$59,0,IF(C71="A",WNI!E573,IF(C71="B",WNI!F573,IF(C71="C",WNI!G573,IF(C71="J",WNI!H573,"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",WNI!I573))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",IF(Employee!P$303&gt;E$59,0,IF(C72="A",WNI!E574,IF(C72="B",WNI!F574,IF(C72="C",WNI!G574,IF(C72="J",WNI!H574,"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",WNI!I574))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",IF(Employee!P$329&gt;E$59,0,IF(C73="A",WNI!E575,IF(C73="B",WNI!F575,IF(C73="C",WNI!G575,IF(C73="J",WNI!H575,"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",WNI!I575))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",IF(Employee!P$355&gt;E$59,0,IF(C74="A",WNI!E576,IF(C74="B",WNI!F576,IF(C74="C",WNI!G576,IF(C74="J",WNI!H576,"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",WNI!I576))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",IF(Employee!P$381&gt;E$59,0,IF(C75="A",WNI!E577,IF(C75="B",WNI!F577,IF(C75="C",WNI!G577,IF(C75="J",WNI!H577,"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",WNI!I577))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",IF(Employee!P$407&gt;E$59,0,IF(C76="A",WNI!E578,IF(C76="B",WNI!F578,IF(C76="C",WNI!G578,IF(C76="J",WNI!H578,"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",WNI!I578))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",IF(Employee!P$433&gt;E$59,0,IF(C77="A",WNI!E579,IF(C77="B",WNI!F579,IF(C77="C",WNI!G579,IF(C77="J",WNI!H579,"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",WNI!I579))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",IF(Employee!P$459&gt;E$59,0,IF(C78="A",WNI!E580,IF(C78="B",WNI!F580,IF(C78="C",WNI!G580,IF(C78="J",WNI!H580,"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",WNI!I580))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",IF(Employee!P$485&gt;E$59,0,IF(C79="A",WNI!E581,IF(C79="B",WNI!F581,IF(C79="C",WNI!G581,IF(C79="J",WNI!H581,"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",WNI!I581))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",IF(Employee!P$511&gt;E$59,0,IF(C80="A",WNI!E582,IF(C80="B",WNI!F582,IF(C80="C",WNI!G582,IF(C80="J",WNI!H582,"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",WNI!I582))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30</v>
      </c>
      <c r="F84" s="62"/>
      <c r="G84" s="62"/>
      <c r="H84" s="399" t="s">
        <v>39</v>
      </c>
      <c r="I84" s="446"/>
      <c r="J84" s="447"/>
      <c r="K84" s="401" t="s">
        <v>315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",IF(Employee!P$17&gt;E$84,0,IF(C86="A",WNI!E583,IF(C86="B",WNI!F583,IF(C86="C",WNI!G583,IF(C86="J",WNI!H583,"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",WNI!I583))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",IF(Employee!P$43&gt;E$84,0,IF(C87="A",WNI!E584,IF(C87="B",WNI!F584,IF(C87="C",WNI!G584,IF(C87="J",WNI!H584,"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",WNI!I584))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",IF(Employee!P$69&gt;E$84,0,IF(C88="A",WNI!E585,IF(C88="B",WNI!F585,IF(C88="C",WNI!G585,IF(C88="J",WNI!H585,"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",WNI!I585))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",IF(Employee!P$95&gt;E$84,0,IF(C89="A",WNI!E586,IF(C89="B",WNI!F586,IF(C89="C",WNI!G586,IF(C89="J",WNI!H586,"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",WNI!I586))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",IF(Employee!P$121&gt;E$84,0,IF(C90="A",WNI!E587,IF(C90="B",WNI!F587,IF(C90="C",WNI!G587,IF(C90="J",WNI!H587,"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",WNI!I587))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",IF(Employee!P$147&gt;E$84,0,IF(C91="A",WNI!E588,IF(C91="B",WNI!F588,IF(C91="C",WNI!G588,IF(C91="J",WNI!H588,"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",WNI!I588))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",IF(Employee!P$173&gt;E$84,0,IF(C92="A",WNI!E589,IF(C92="B",WNI!F589,IF(C92="C",WNI!G589,IF(C92="J",WNI!H589,"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",WNI!I589))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",IF(Employee!P$199&gt;E$84,0,IF(C93="A",WNI!E590,IF(C93="B",WNI!F590,IF(C93="C",WNI!G590,IF(C93="J",WNI!H590,"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",WNI!I590))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",IF(Employee!P$225&gt;E$84,0,IF(C94="A",WNI!E591,IF(C94="B",WNI!F591,IF(C94="C",WNI!G591,IF(C94="J",WNI!H591,"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",WNI!I591))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",IF(Employee!P$251&gt;E$84,0,IF(C95="A",WNI!E592,IF(C95="B",WNI!F592,IF(C95="C",WNI!G592,IF(C95="J",WNI!H592,"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",WNI!I592))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",IF(Employee!P$277&gt;E$84,0,IF(C96="A",WNI!E593,IF(C96="B",WNI!F593,IF(C96="C",WNI!G593,IF(C96="J",WNI!H593,"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",WNI!I593))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",IF(Employee!P$303&gt;E$84,0,IF(C97="A",WNI!E594,IF(C97="B",WNI!F594,IF(C97="C",WNI!G594,IF(C97="J",WNI!H594,"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",WNI!I594))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",IF(Employee!P$329&gt;E$84,0,IF(C98="A",WNI!E595,IF(C98="B",WNI!F595,IF(C98="C",WNI!G595,IF(C98="J",WNI!H595,"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",WNI!I595))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",IF(Employee!P$355&gt;E$84,0,IF(C99="A",WNI!E596,IF(C99="B",WNI!F596,IF(C99="C",WNI!G596,IF(C99="J",WNI!H596,"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",WNI!I596))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",IF(Employee!P$381&gt;E$84,0,IF(C100="A",WNI!E597,IF(C100="B",WNI!F597,IF(C100="C",WNI!G597,IF(C100="J",WNI!H597,"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",WNI!I597))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",IF(Employee!P$407&gt;E$84,0,IF(C101="A",WNI!E598,IF(C101="B",WNI!F598,IF(C101="C",WNI!G598,IF(C101="J",WNI!H598,"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",WNI!I598))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",IF(Employee!P$433&gt;E$84,0,IF(C102="A",WNI!E599,IF(C102="B",WNI!F599,IF(C102="C",WNI!G599,IF(C102="J",WNI!H599,"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",WNI!I599))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",IF(Employee!P$459&gt;E$84,0,IF(C103="A",WNI!E600,IF(C103="B",WNI!F600,IF(C103="C",WNI!G600,IF(C103="J",WNI!H600,"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",WNI!I600))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",IF(Employee!P$485&gt;E$84,0,IF(C104="A",WNI!E601,IF(C104="B",WNI!F601,IF(C104="C",WNI!G601,IF(C104="J",WNI!H601,"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",WNI!I601))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",IF(Employee!P$511&gt;E$84,0,IF(C105="A",WNI!E602,IF(C105="B",WNI!F602,IF(C105="C",WNI!G602,IF(C105="J",WNI!H602,"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",WNI!I602))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7</v>
      </c>
      <c r="F109" s="62"/>
      <c r="G109" s="62"/>
      <c r="H109" s="399" t="s">
        <v>39</v>
      </c>
      <c r="I109" s="400"/>
      <c r="J109" s="398"/>
      <c r="K109" s="401" t="s">
        <v>316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IF(T$109="Y",'Sep08'!H136,0)</f>
        <v>0</v>
      </c>
      <c r="I111" s="117">
        <f>IF(T$109="Y",'Sep08'!I136,0)</f>
        <v>0</v>
      </c>
      <c r="J111" s="117">
        <f>IF(T$109="Y",'Sep08'!J136,0)</f>
        <v>0</v>
      </c>
      <c r="K111" s="117">
        <f>IF(T$109="Y",'Sep08'!K136,I111*J111)</f>
        <v>0</v>
      </c>
      <c r="L111" s="117">
        <f>IF(T$109="Y",'Sep08'!L136,0)</f>
        <v>0</v>
      </c>
      <c r="M111" s="232" t="str">
        <f>IF(E111=" "," ",IF(T$109="Y",'Sep08'!M136,IF((H111+K111+L111)&gt;0,H111+K111+L111," ")))</f>
        <v xml:space="preserve"> </v>
      </c>
      <c r="N111" s="235" t="str">
        <f>IF(M111=" "," ",IF(M111=0," ",IF(Employee!O$24="M1",AN111,AI111-'Sep08'!W136)))</f>
        <v xml:space="preserve"> </v>
      </c>
      <c r="O111" s="130" t="str">
        <f>IF(M111=" "," ",IF(M111=0," ",IF(Employee!P$17&gt;E$109,0,IF(C111="A",MNI!E123,IF(C111="B",MNI!F123,IF(C111="C",MNI!G123,IF(C111="J",MNI!H123,"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",MNI!I123))</f>
        <v xml:space="preserve"> </v>
      </c>
      <c r="U111" s="49"/>
      <c r="V111" s="60">
        <f>IF(Employee!H$35=E$109,Employee!D$34+SUM(M111)+'Sep08'!V136,SUM(M111)+'Sep08'!V136)</f>
        <v>0</v>
      </c>
      <c r="W111" s="60">
        <f>IF(Employee!H$35=E$109,Employee!D$35+SUM(N111)+'Sep08'!W136,SUM(N111)+'Sep08'!W136)</f>
        <v>0</v>
      </c>
      <c r="X111" s="60">
        <f>IF(O111=" ",'Sep08'!X136,O111+'Sep08'!X136)</f>
        <v>0</v>
      </c>
      <c r="Y111" s="60">
        <f>IF(P111=" ",'Sep08'!Y136,P111+'Sep08'!Y136)</f>
        <v>0</v>
      </c>
      <c r="Z111" s="60">
        <f>IF(Q111=" ",'Sep08'!Z136,Q111+'Sep08'!Z136)</f>
        <v>0</v>
      </c>
      <c r="AA111" s="60">
        <f>IF(R111=" ",'Sep08'!AA136,R111+'Sep08'!AA136)</f>
        <v>0</v>
      </c>
      <c r="AB111" s="61"/>
      <c r="AC111" s="60">
        <f>IF(T111=" ",'Sep08'!AC136,T111+'Sep08'!AC136)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IF(T$109="Y",'Sep08'!H137,0)</f>
        <v>0</v>
      </c>
      <c r="I112" s="121">
        <f>IF(T$109="Y",'Sep08'!I137,0)</f>
        <v>0</v>
      </c>
      <c r="J112" s="121">
        <f>IF(T$109="Y",'Sep08'!J137,0)</f>
        <v>0</v>
      </c>
      <c r="K112" s="121">
        <f>IF(T$109="Y",'Sep08'!K137,I112*J112)</f>
        <v>0</v>
      </c>
      <c r="L112" s="121">
        <f>IF(T$109="Y",'Sep08'!L137,0)</f>
        <v>0</v>
      </c>
      <c r="M112" s="233" t="str">
        <f>IF(E112=" "," ",IF(T$109="Y",'Sep08'!M137,IF((H112+K112+L112)&gt;0,H112+K112+L112," ")))</f>
        <v xml:space="preserve"> </v>
      </c>
      <c r="N112" s="237" t="str">
        <f>IF(M112=" "," ",IF(M112=0," ",IF(Employee!O$50="M1",AN112,AI112-'Sep08'!W137)))</f>
        <v xml:space="preserve"> </v>
      </c>
      <c r="O112" s="132" t="str">
        <f>IF(M112=" "," ",IF(M112=0," ",IF(Employee!P$43&gt;E$109,0,IF(C112="A",MNI!E124,IF(C112="B",MNI!F124,IF(C112="C",MNI!G124,IF(C112="J",MNI!H124,"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",MNI!I124))</f>
        <v xml:space="preserve"> </v>
      </c>
      <c r="U112" s="49"/>
      <c r="V112" s="60">
        <f>IF(Employee!H$61=E$109,Employee!D$60+SUM(M112)+'Sep08'!V137,SUM(M112)+'Sep08'!V137)</f>
        <v>0</v>
      </c>
      <c r="W112" s="60">
        <f>IF(Employee!H$61=E$109,Employee!D$61+SUM(N112)+'Sep08'!W137,SUM(N112)+'Sep08'!W137)</f>
        <v>0</v>
      </c>
      <c r="X112" s="60">
        <f>IF(O112=" ",'Sep08'!X137,O112+'Sep08'!X137)</f>
        <v>0</v>
      </c>
      <c r="Y112" s="60">
        <f>IF(P112=" ",'Sep08'!Y137,P112+'Sep08'!Y137)</f>
        <v>0</v>
      </c>
      <c r="Z112" s="60">
        <f>IF(Q112=" ",'Sep08'!Z137,Q112+'Sep08'!Z137)</f>
        <v>0</v>
      </c>
      <c r="AA112" s="60">
        <f>IF(R112=" ",'Sep08'!AA137,R112+'Sep08'!AA137)</f>
        <v>0</v>
      </c>
      <c r="AB112" s="61"/>
      <c r="AC112" s="60">
        <f>IF(T112=" ",'Sep08'!AC137,T112+'Sep08'!AC137)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IF(T$109="Y",'Sep08'!H138,0)</f>
        <v>0</v>
      </c>
      <c r="I113" s="121">
        <f>IF(T$109="Y",'Sep08'!I138,0)</f>
        <v>0</v>
      </c>
      <c r="J113" s="121">
        <f>IF(T$109="Y",'Sep08'!J138,0)</f>
        <v>0</v>
      </c>
      <c r="K113" s="121">
        <f>IF(T$109="Y",'Sep08'!K138,I113*J113)</f>
        <v>0</v>
      </c>
      <c r="L113" s="121">
        <f>IF(T$109="Y",'Sep08'!L138,0)</f>
        <v>0</v>
      </c>
      <c r="M113" s="233" t="str">
        <f>IF(E113=" "," ",IF(T$109="Y",'Sep08'!M138,IF((H113+K113+L113)&gt;0,H113+K113+L113," ")))</f>
        <v xml:space="preserve"> </v>
      </c>
      <c r="N113" s="237" t="str">
        <f>IF(M113=" "," ",IF(M113=0," ",IF(Employee!O$76="M1",AN113,AI113-'Sep08'!W138)))</f>
        <v xml:space="preserve"> </v>
      </c>
      <c r="O113" s="132" t="str">
        <f>IF(M113=" "," ",IF(M113=0," ",IF(Employee!P$69&gt;E$109,0,IF(C113="A",MNI!E125,IF(C113="B",MNI!F125,IF(C113="C",MNI!G125,IF(C113="J",MNI!H125,"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",MNI!I125))</f>
        <v xml:space="preserve"> </v>
      </c>
      <c r="U113" s="49"/>
      <c r="V113" s="60">
        <f>IF(Employee!H$87=E$109,Employee!D$86+SUM(M113)+'Sep08'!V138,SUM(M113)+'Sep08'!V138)</f>
        <v>0</v>
      </c>
      <c r="W113" s="60">
        <f>IF(Employee!H$87=E$109,Employee!D$87+SUM(N113)+'Sep08'!W138,SUM(N113)+'Sep08'!W138)</f>
        <v>0</v>
      </c>
      <c r="X113" s="60">
        <f>IF(O113=" ",'Sep08'!X138,O113+'Sep08'!X138)</f>
        <v>0</v>
      </c>
      <c r="Y113" s="60">
        <f>IF(P113=" ",'Sep08'!Y138,P113+'Sep08'!Y138)</f>
        <v>0</v>
      </c>
      <c r="Z113" s="60">
        <f>IF(Q113=" ",'Sep08'!Z138,Q113+'Sep08'!Z138)</f>
        <v>0</v>
      </c>
      <c r="AA113" s="60">
        <f>IF(R113=" ",'Sep08'!AA138,R113+'Sep08'!AA138)</f>
        <v>0</v>
      </c>
      <c r="AB113" s="61"/>
      <c r="AC113" s="60">
        <f>IF(T113=" ",'Sep08'!AC138,T113+'Sep08'!AC138)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IF(T$109="Y",'Sep08'!H139,0)</f>
        <v>0</v>
      </c>
      <c r="I114" s="121">
        <f>IF(T$109="Y",'Sep08'!I139,0)</f>
        <v>0</v>
      </c>
      <c r="J114" s="121">
        <f>IF(T$109="Y",'Sep08'!J139,0)</f>
        <v>0</v>
      </c>
      <c r="K114" s="121">
        <f>IF(T$109="Y",'Sep08'!K139,I114*J114)</f>
        <v>0</v>
      </c>
      <c r="L114" s="121">
        <f>IF(T$109="Y",'Sep08'!L139,0)</f>
        <v>0</v>
      </c>
      <c r="M114" s="233" t="str">
        <f>IF(E114=" "," ",IF(T$109="Y",'Sep08'!M139,IF((H114+K114+L114)&gt;0,H114+K114+L114," ")))</f>
        <v xml:space="preserve"> </v>
      </c>
      <c r="N114" s="237" t="str">
        <f>IF(M114=" "," ",IF(M114=0," ",IF(Employee!O$102="M1",AN114,AI114-'Sep08'!W139)))</f>
        <v xml:space="preserve"> </v>
      </c>
      <c r="O114" s="132" t="str">
        <f>IF(M114=" "," ",IF(M114=0," ",IF(Employee!P$95&gt;E$109,0,IF(C114="A",MNI!E126,IF(C114="B",MNI!F126,IF(C114="C",MNI!G126,IF(C114="J",MNI!H126,"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",MNI!I126))</f>
        <v xml:space="preserve"> </v>
      </c>
      <c r="U114" s="49"/>
      <c r="V114" s="60">
        <f>IF(Employee!H$113=E$109,Employee!D$112+SUM(M114)+'Sep08'!V139,SUM(M114)+'Sep08'!V139)</f>
        <v>0</v>
      </c>
      <c r="W114" s="60">
        <f>IF(Employee!H$113=E$109,Employee!D$113+SUM(N114)+'Sep08'!W139,SUM(N114)+'Sep08'!W139)</f>
        <v>0</v>
      </c>
      <c r="X114" s="60">
        <f>IF(O114=" ",'Sep08'!X139,O114+'Sep08'!X139)</f>
        <v>0</v>
      </c>
      <c r="Y114" s="60">
        <f>IF(P114=" ",'Sep08'!Y139,P114+'Sep08'!Y139)</f>
        <v>0</v>
      </c>
      <c r="Z114" s="60">
        <f>IF(Q114=" ",'Sep08'!Z139,Q114+'Sep08'!Z139)</f>
        <v>0</v>
      </c>
      <c r="AA114" s="60">
        <f>IF(R114=" ",'Sep08'!AA139,R114+'Sep08'!AA139)</f>
        <v>0</v>
      </c>
      <c r="AB114" s="61"/>
      <c r="AC114" s="60">
        <f>IF(T114=" ",'Sep08'!AC139,T114+'Sep08'!AC139)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IF(T$109="Y",'Sep08'!H140,0)</f>
        <v>0</v>
      </c>
      <c r="I115" s="121">
        <f>IF(T$109="Y",'Sep08'!I140,0)</f>
        <v>0</v>
      </c>
      <c r="J115" s="121">
        <f>IF(T$109="Y",'Sep08'!J140,0)</f>
        <v>0</v>
      </c>
      <c r="K115" s="121">
        <f>IF(T$109="Y",'Sep08'!K140,I115*J115)</f>
        <v>0</v>
      </c>
      <c r="L115" s="121">
        <f>IF(T$109="Y",'Sep08'!L140,0)</f>
        <v>0</v>
      </c>
      <c r="M115" s="233" t="str">
        <f>IF(E115=" "," ",IF(T$109="Y",'Sep08'!M140,IF((H115+K115+L115)&gt;0,H115+K115+L115," ")))</f>
        <v xml:space="preserve"> </v>
      </c>
      <c r="N115" s="237" t="str">
        <f>IF(M115=" "," ",IF(M115=0," ",IF(Employee!O$128="M1",AN115,AI115-'Sep08'!W140)))</f>
        <v xml:space="preserve"> </v>
      </c>
      <c r="O115" s="132" t="str">
        <f>IF(M115=" "," ",IF(M115=0," ",IF(Employee!P$121&gt;E$109,0,IF(C115="A",MNI!E127,IF(C115="B",MNI!F127,IF(C115="C",MNI!G127,IF(C115="J",MNI!H127,"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",MNI!I127))</f>
        <v xml:space="preserve"> </v>
      </c>
      <c r="U115" s="49"/>
      <c r="V115" s="60">
        <f>IF(Employee!H$139=E$109,Employee!D$138+SUM(M115)+'Sep08'!V140,SUM(M115)+'Sep08'!V140)</f>
        <v>0</v>
      </c>
      <c r="W115" s="60">
        <f>IF(Employee!H$139=E$109,Employee!D$139+SUM(N115)+'Sep08'!W140,SUM(N115)+'Sep08'!W140)</f>
        <v>0</v>
      </c>
      <c r="X115" s="60">
        <f>IF(O115=" ",'Sep08'!X140,O115+'Sep08'!X140)</f>
        <v>0</v>
      </c>
      <c r="Y115" s="60">
        <f>IF(P115=" ",'Sep08'!Y140,P115+'Sep08'!Y140)</f>
        <v>0</v>
      </c>
      <c r="Z115" s="60">
        <f>IF(Q115=" ",'Sep08'!Z140,Q115+'Sep08'!Z140)</f>
        <v>0</v>
      </c>
      <c r="AA115" s="60">
        <f>IF(R115=" ",'Sep08'!AA140,R115+'Sep08'!AA140)</f>
        <v>0</v>
      </c>
      <c r="AB115" s="61"/>
      <c r="AC115" s="60">
        <f>IF(T115=" ",'Sep08'!AC140,T115+'Sep08'!AC140)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IF(T$109="Y",'Sep08'!H141,0)</f>
        <v>0</v>
      </c>
      <c r="I116" s="121">
        <f>IF(T$109="Y",'Sep08'!I141,0)</f>
        <v>0</v>
      </c>
      <c r="J116" s="121">
        <f>IF(T$109="Y",'Sep08'!J141,0)</f>
        <v>0</v>
      </c>
      <c r="K116" s="121">
        <f>IF(T$109="Y",'Sep08'!K141,I116*J116)</f>
        <v>0</v>
      </c>
      <c r="L116" s="121">
        <f>IF(T$109="Y",'Sep08'!L141,0)</f>
        <v>0</v>
      </c>
      <c r="M116" s="233" t="str">
        <f>IF(E116=" "," ",IF(T$109="Y",'Sep08'!M141,IF((H116+K116+L116)&gt;0,H116+K116+L116," ")))</f>
        <v xml:space="preserve"> </v>
      </c>
      <c r="N116" s="237" t="str">
        <f>IF(M116=" "," ",IF(M116=0," ",IF(Employee!O$154="M1",AN116,AI116-'Sep08'!W141)))</f>
        <v xml:space="preserve"> </v>
      </c>
      <c r="O116" s="132" t="str">
        <f>IF(M116=" "," ",IF(M116=0," ",IF(Employee!P$147&gt;E$109,0,IF(C116="A",MNI!E128,IF(C116="B",MNI!F128,IF(C116="C",MNI!G128,IF(C116="J",MNI!H128,"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",MNI!I128))</f>
        <v xml:space="preserve"> </v>
      </c>
      <c r="U116" s="49"/>
      <c r="V116" s="60">
        <f>IF(Employee!H$165=E$109,Employee!D$164+SUM(M116)+'Sep08'!V141,SUM(M116)+'Sep08'!V141)</f>
        <v>0</v>
      </c>
      <c r="W116" s="60">
        <f>IF(Employee!H$165=E$109,Employee!D$165+SUM(N116)+'Sep08'!W141,SUM(N116)+'Sep08'!W141)</f>
        <v>0</v>
      </c>
      <c r="X116" s="60">
        <f>IF(O116=" ",'Sep08'!X141,O116+'Sep08'!X141)</f>
        <v>0</v>
      </c>
      <c r="Y116" s="60">
        <f>IF(P116=" ",'Sep08'!Y141,P116+'Sep08'!Y141)</f>
        <v>0</v>
      </c>
      <c r="Z116" s="60">
        <f>IF(Q116=" ",'Sep08'!Z141,Q116+'Sep08'!Z141)</f>
        <v>0</v>
      </c>
      <c r="AA116" s="60">
        <f>IF(R116=" ",'Sep08'!AA141,R116+'Sep08'!AA141)</f>
        <v>0</v>
      </c>
      <c r="AB116" s="61"/>
      <c r="AC116" s="60">
        <f>IF(T116=" ",'Sep08'!AC141,T116+'Sep08'!AC141)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IF(T$109="Y",'Sep08'!H142,0)</f>
        <v>0</v>
      </c>
      <c r="I117" s="121">
        <f>IF(T$109="Y",'Sep08'!I142,0)</f>
        <v>0</v>
      </c>
      <c r="J117" s="121">
        <f>IF(T$109="Y",'Sep08'!J142,0)</f>
        <v>0</v>
      </c>
      <c r="K117" s="121">
        <f>IF(T$109="Y",'Sep08'!K142,I117*J117)</f>
        <v>0</v>
      </c>
      <c r="L117" s="121">
        <f>IF(T$109="Y",'Sep08'!L142,0)</f>
        <v>0</v>
      </c>
      <c r="M117" s="233" t="str">
        <f>IF(E117=" "," ",IF(T$109="Y",'Sep08'!M142,IF((H117+K117+L117)&gt;0,H117+K117+L117," ")))</f>
        <v xml:space="preserve"> </v>
      </c>
      <c r="N117" s="237" t="str">
        <f>IF(M117=" "," ",IF(M117=0," ",IF(Employee!O$180="M1",AN117,AI117-'Sep08'!W142)))</f>
        <v xml:space="preserve"> </v>
      </c>
      <c r="O117" s="132" t="str">
        <f>IF(M117=" "," ",IF(M117=0," ",IF(Employee!P$173&gt;E$109,0,IF(C117="A",MNI!E129,IF(C117="B",MNI!F129,IF(C117="C",MNI!G129,IF(C117="J",MNI!H129,"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",MNI!I129))</f>
        <v xml:space="preserve"> </v>
      </c>
      <c r="U117" s="49"/>
      <c r="V117" s="60">
        <f>IF(Employee!H$191=E$109,Employee!D$190+SUM(M117)+'Sep08'!V142,SUM(M117)+'Sep08'!V142)</f>
        <v>0</v>
      </c>
      <c r="W117" s="60">
        <f>IF(Employee!H$191=E$109,Employee!D$191+SUM(N117)+'Sep08'!W142,SUM(N117)+'Sep08'!W142)</f>
        <v>0</v>
      </c>
      <c r="X117" s="60">
        <f>IF(O117=" ",'Sep08'!X142,O117+'Sep08'!X142)</f>
        <v>0</v>
      </c>
      <c r="Y117" s="60">
        <f>IF(P117=" ",'Sep08'!Y142,P117+'Sep08'!Y142)</f>
        <v>0</v>
      </c>
      <c r="Z117" s="60">
        <f>IF(Q117=" ",'Sep08'!Z142,Q117+'Sep08'!Z142)</f>
        <v>0</v>
      </c>
      <c r="AA117" s="60">
        <f>IF(R117=" ",'Sep08'!AA142,R117+'Sep08'!AA142)</f>
        <v>0</v>
      </c>
      <c r="AB117" s="61"/>
      <c r="AC117" s="60">
        <f>IF(T117=" ",'Sep08'!AC142,T117+'Sep08'!AC142)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IF(T$109="Y",'Sep08'!H143,0)</f>
        <v>0</v>
      </c>
      <c r="I118" s="121">
        <f>IF(T$109="Y",'Sep08'!I143,0)</f>
        <v>0</v>
      </c>
      <c r="J118" s="121">
        <f>IF(T$109="Y",'Sep08'!J143,0)</f>
        <v>0</v>
      </c>
      <c r="K118" s="121">
        <f>IF(T$109="Y",'Sep08'!K143,I118*J118)</f>
        <v>0</v>
      </c>
      <c r="L118" s="121">
        <f>IF(T$109="Y",'Sep08'!L143,0)</f>
        <v>0</v>
      </c>
      <c r="M118" s="233" t="str">
        <f>IF(E118=" "," ",IF(T$109="Y",'Sep08'!M143,IF((H118+K118+L118)&gt;0,H118+K118+L118," ")))</f>
        <v xml:space="preserve"> </v>
      </c>
      <c r="N118" s="237" t="str">
        <f>IF(M118=" "," ",IF(M118=0," ",IF(Employee!O$206="M1",AN118,AI118-'Sep08'!W143)))</f>
        <v xml:space="preserve"> </v>
      </c>
      <c r="O118" s="132" t="str">
        <f>IF(M118=" "," ",IF(M118=0," ",IF(Employee!P$199&gt;E$109,0,IF(C118="A",MNI!E130,IF(C118="B",MNI!F130,IF(C118="C",MNI!G130,IF(C118="J",MNI!H130,"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",MNI!I130))</f>
        <v xml:space="preserve"> </v>
      </c>
      <c r="U118" s="49"/>
      <c r="V118" s="60">
        <f>IF(Employee!H$217=E$109,Employee!D$216+SUM(M118)+'Sep08'!V143,SUM(M118)+'Sep08'!V143)</f>
        <v>0</v>
      </c>
      <c r="W118" s="60">
        <f>IF(Employee!H$217=E$109,Employee!D$217+SUM(N118)+'Sep08'!W143,SUM(N118)+'Sep08'!W143)</f>
        <v>0</v>
      </c>
      <c r="X118" s="60">
        <f>IF(O118=" ",'Sep08'!X143,O118+'Sep08'!X143)</f>
        <v>0</v>
      </c>
      <c r="Y118" s="60">
        <f>IF(P118=" ",'Sep08'!Y143,P118+'Sep08'!Y143)</f>
        <v>0</v>
      </c>
      <c r="Z118" s="60">
        <f>IF(Q118=" ",'Sep08'!Z143,Q118+'Sep08'!Z143)</f>
        <v>0</v>
      </c>
      <c r="AA118" s="60">
        <f>IF(R118=" ",'Sep08'!AA143,R118+'Sep08'!AA143)</f>
        <v>0</v>
      </c>
      <c r="AB118" s="61"/>
      <c r="AC118" s="60">
        <f>IF(T118=" ",'Sep08'!AC143,T118+'Sep08'!AC143)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IF(T$109="Y",'Sep08'!H144,0)</f>
        <v>0</v>
      </c>
      <c r="I119" s="121">
        <f>IF(T$109="Y",'Sep08'!I144,0)</f>
        <v>0</v>
      </c>
      <c r="J119" s="121">
        <f>IF(T$109="Y",'Sep08'!J144,0)</f>
        <v>0</v>
      </c>
      <c r="K119" s="121">
        <f>IF(T$109="Y",'Sep08'!K144,I119*J119)</f>
        <v>0</v>
      </c>
      <c r="L119" s="121">
        <f>IF(T$109="Y",'Sep08'!L144,0)</f>
        <v>0</v>
      </c>
      <c r="M119" s="233" t="str">
        <f>IF(E119=" "," ",IF(T$109="Y",'Sep08'!M144,IF((H119+K119+L119)&gt;0,H119+K119+L119," ")))</f>
        <v xml:space="preserve"> </v>
      </c>
      <c r="N119" s="237" t="str">
        <f>IF(M119=" "," ",IF(M119=0," ",IF(Employee!O$232="M1",AN119,AI119-'Sep08'!W144)))</f>
        <v xml:space="preserve"> </v>
      </c>
      <c r="O119" s="132" t="str">
        <f>IF(M119=" "," ",IF(M119=0," ",IF(Employee!P$225&gt;E$109,0,IF(C119="A",MNI!E131,IF(C119="B",MNI!F131,IF(C119="C",MNI!G131,IF(C119="J",MNI!H131,"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",MNI!I131))</f>
        <v xml:space="preserve"> </v>
      </c>
      <c r="U119" s="49"/>
      <c r="V119" s="60">
        <f>IF(Employee!H$243=E$109,Employee!D$242+SUM(M119)+'Sep08'!V144,SUM(M119)+'Sep08'!V144)</f>
        <v>0</v>
      </c>
      <c r="W119" s="60">
        <f>IF(Employee!H$243=E$109,Employee!D$243+SUM(N119)+'Sep08'!W144,SUM(N119)+'Sep08'!W144)</f>
        <v>0</v>
      </c>
      <c r="X119" s="60">
        <f>IF(O119=" ",'Sep08'!X144,O119+'Sep08'!X144)</f>
        <v>0</v>
      </c>
      <c r="Y119" s="60">
        <f>IF(P119=" ",'Sep08'!Y144,P119+'Sep08'!Y144)</f>
        <v>0</v>
      </c>
      <c r="Z119" s="60">
        <f>IF(Q119=" ",'Sep08'!Z144,Q119+'Sep08'!Z144)</f>
        <v>0</v>
      </c>
      <c r="AA119" s="60">
        <f>IF(R119=" ",'Sep08'!AA144,R119+'Sep08'!AA144)</f>
        <v>0</v>
      </c>
      <c r="AB119" s="61"/>
      <c r="AC119" s="60">
        <f>IF(T119=" ",'Sep08'!AC144,T119+'Sep08'!AC144)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IF(T$109="Y",'Sep08'!H145,0)</f>
        <v>0</v>
      </c>
      <c r="I120" s="121">
        <f>IF(T$109="Y",'Sep08'!I145,0)</f>
        <v>0</v>
      </c>
      <c r="J120" s="121">
        <f>IF(T$109="Y",'Sep08'!J145,0)</f>
        <v>0</v>
      </c>
      <c r="K120" s="121">
        <f>IF(T$109="Y",'Sep08'!K145,I120*J120)</f>
        <v>0</v>
      </c>
      <c r="L120" s="121">
        <f>IF(T$109="Y",'Sep08'!L145,0)</f>
        <v>0</v>
      </c>
      <c r="M120" s="233" t="str">
        <f>IF(E120=" "," ",IF(T$109="Y",'Sep08'!M145,IF((H120+K120+L120)&gt;0,H120+K120+L120," ")))</f>
        <v xml:space="preserve"> </v>
      </c>
      <c r="N120" s="237" t="str">
        <f>IF(M120=" "," ",IF(M120=0," ",IF(Employee!O$258="M1",AN120,AI120-'Sep08'!W145)))</f>
        <v xml:space="preserve"> </v>
      </c>
      <c r="O120" s="132" t="str">
        <f>IF(M120=" "," ",IF(M120=0," ",IF(Employee!P$251&gt;E$109,0,IF(C120="A",MNI!E132,IF(C120="B",MNI!F132,IF(C120="C",MNI!G132,IF(C120="J",MNI!H132,"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",MNI!I132))</f>
        <v xml:space="preserve"> </v>
      </c>
      <c r="U120" s="49"/>
      <c r="V120" s="60">
        <f>IF(Employee!H$269=E$109,Employee!D$268+SUM(M120)+'Sep08'!V145,SUM(M120)+'Sep08'!V145)</f>
        <v>0</v>
      </c>
      <c r="W120" s="60">
        <f>IF(Employee!H$269=E$109,Employee!D$269+SUM(N120)+'Sep08'!W145,SUM(N120)+'Sep08'!W145)</f>
        <v>0</v>
      </c>
      <c r="X120" s="60">
        <f>IF(O120=" ",'Sep08'!X145,O120+'Sep08'!X145)</f>
        <v>0</v>
      </c>
      <c r="Y120" s="60">
        <f>IF(P120=" ",'Sep08'!Y145,P120+'Sep08'!Y145)</f>
        <v>0</v>
      </c>
      <c r="Z120" s="60">
        <f>IF(Q120=" ",'Sep08'!Z145,Q120+'Sep08'!Z145)</f>
        <v>0</v>
      </c>
      <c r="AA120" s="60">
        <f>IF(R120=" ",'Sep08'!AA145,R120+'Sep08'!AA145)</f>
        <v>0</v>
      </c>
      <c r="AB120" s="61"/>
      <c r="AC120" s="60">
        <f>IF(T120=" ",'Sep08'!AC145,T120+'Sep08'!AC145)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IF(T$109="Y",'Sep08'!H146,0)</f>
        <v>0</v>
      </c>
      <c r="I121" s="121">
        <f>IF(T$109="Y",'Sep08'!I146,0)</f>
        <v>0</v>
      </c>
      <c r="J121" s="121">
        <f>IF(T$109="Y",'Sep08'!J146,0)</f>
        <v>0</v>
      </c>
      <c r="K121" s="121">
        <f>IF(T$109="Y",'Sep08'!K146,I121*J121)</f>
        <v>0</v>
      </c>
      <c r="L121" s="121">
        <f>IF(T$109="Y",'Sep08'!L146,0)</f>
        <v>0</v>
      </c>
      <c r="M121" s="233" t="str">
        <f>IF(E121=" "," ",IF(T$109="Y",'Sep08'!M146,IF((H121+K121+L121)&gt;0,H121+K121+L121," ")))</f>
        <v xml:space="preserve"> </v>
      </c>
      <c r="N121" s="237" t="str">
        <f>IF(M121=" "," ",IF(M121=0," ",IF(Employee!O$284="M1",AN121,AI121-'Sep08'!W146)))</f>
        <v xml:space="preserve"> </v>
      </c>
      <c r="O121" s="132" t="str">
        <f>IF(M121=" "," ",IF(M121=0," ",IF(Employee!P$277&gt;E$109,0,IF(C121="A",MNI!E133,IF(C121="B",MNI!F133,IF(C121="C",MNI!G133,IF(C121="J",MNI!H133,"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",MNI!I133))</f>
        <v xml:space="preserve"> </v>
      </c>
      <c r="U121" s="49"/>
      <c r="V121" s="60">
        <f>IF(Employee!H$295=E$109,Employee!D$294+SUM(M121)+'Sep08'!V146,SUM(M121)+'Sep08'!V146)</f>
        <v>0</v>
      </c>
      <c r="W121" s="60">
        <f>IF(Employee!H$295=E$109,Employee!D$295+SUM(N121)+'Sep08'!W146,SUM(N121)+'Sep08'!W146)</f>
        <v>0</v>
      </c>
      <c r="X121" s="60">
        <f>IF(O121=" ",'Sep08'!X146,O121+'Sep08'!X146)</f>
        <v>0</v>
      </c>
      <c r="Y121" s="60">
        <f>IF(P121=" ",'Sep08'!Y146,P121+'Sep08'!Y146)</f>
        <v>0</v>
      </c>
      <c r="Z121" s="60">
        <f>IF(Q121=" ",'Sep08'!Z146,Q121+'Sep08'!Z146)</f>
        <v>0</v>
      </c>
      <c r="AA121" s="60">
        <f>IF(R121=" ",'Sep08'!AA146,R121+'Sep08'!AA146)</f>
        <v>0</v>
      </c>
      <c r="AB121" s="61"/>
      <c r="AC121" s="60">
        <f>IF(T121=" ",'Sep08'!AC146,T121+'Sep08'!AC146)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IF(T$109="Y",'Sep08'!H147,0)</f>
        <v>0</v>
      </c>
      <c r="I122" s="121">
        <f>IF(T$109="Y",'Sep08'!I147,0)</f>
        <v>0</v>
      </c>
      <c r="J122" s="121">
        <f>IF(T$109="Y",'Sep08'!J147,0)</f>
        <v>0</v>
      </c>
      <c r="K122" s="121">
        <f>IF(T$109="Y",'Sep08'!K147,I122*J122)</f>
        <v>0</v>
      </c>
      <c r="L122" s="121">
        <f>IF(T$109="Y",'Sep08'!L147,0)</f>
        <v>0</v>
      </c>
      <c r="M122" s="233" t="str">
        <f>IF(E122=" "," ",IF(T$109="Y",'Sep08'!M147,IF((H122+K122+L122)&gt;0,H122+K122+L122," ")))</f>
        <v xml:space="preserve"> </v>
      </c>
      <c r="N122" s="237" t="str">
        <f>IF(M122=" "," ",IF(M122=0," ",IF(Employee!O$310="M1",AN122,AI122-'Sep08'!W147)))</f>
        <v xml:space="preserve"> </v>
      </c>
      <c r="O122" s="132" t="str">
        <f>IF(M122=" "," ",IF(M122=0," ",IF(Employee!P$303&gt;E$109,0,IF(C122="A",MNI!E134,IF(C122="B",MNI!F134,IF(C122="C",MNI!G134,IF(C122="J",MNI!H134,"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",MNI!I134))</f>
        <v xml:space="preserve"> </v>
      </c>
      <c r="U122" s="49"/>
      <c r="V122" s="60">
        <f>IF(Employee!H$321=E$109,Employee!D$320+SUM(M122)+'Sep08'!V147,SUM(M122)+'Sep08'!V147)</f>
        <v>0</v>
      </c>
      <c r="W122" s="60">
        <f>IF(Employee!H$321=E$109,Employee!D$321+SUM(N122)+'Sep08'!W147,SUM(N122)+'Sep08'!W147)</f>
        <v>0</v>
      </c>
      <c r="X122" s="60">
        <f>IF(O122=" ",'Sep08'!X147,O122+'Sep08'!X147)</f>
        <v>0</v>
      </c>
      <c r="Y122" s="60">
        <f>IF(P122=" ",'Sep08'!Y147,P122+'Sep08'!Y147)</f>
        <v>0</v>
      </c>
      <c r="Z122" s="60">
        <f>IF(Q122=" ",'Sep08'!Z147,Q122+'Sep08'!Z147)</f>
        <v>0</v>
      </c>
      <c r="AA122" s="60">
        <f>IF(R122=" ",'Sep08'!AA147,R122+'Sep08'!AA147)</f>
        <v>0</v>
      </c>
      <c r="AB122" s="61"/>
      <c r="AC122" s="60">
        <f>IF(T122=" ",'Sep08'!AC147,T122+'Sep08'!AC147)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IF(T$109="Y",'Sep08'!H148,0)</f>
        <v>0</v>
      </c>
      <c r="I123" s="121">
        <f>IF(T$109="Y",'Sep08'!I148,0)</f>
        <v>0</v>
      </c>
      <c r="J123" s="121">
        <f>IF(T$109="Y",'Sep08'!J148,0)</f>
        <v>0</v>
      </c>
      <c r="K123" s="121">
        <f>IF(T$109="Y",'Sep08'!K148,I123*J123)</f>
        <v>0</v>
      </c>
      <c r="L123" s="121">
        <f>IF(T$109="Y",'Sep08'!L148,0)</f>
        <v>0</v>
      </c>
      <c r="M123" s="233" t="str">
        <f>IF(E123=" "," ",IF(T$109="Y",'Sep08'!M148,IF((H123+K123+L123)&gt;0,H123+K123+L123," ")))</f>
        <v xml:space="preserve"> </v>
      </c>
      <c r="N123" s="237" t="str">
        <f>IF(M123=" "," ",IF(M123=0," ",IF(Employee!O$336="M1",AN123,AI123-'Sep08'!W148)))</f>
        <v xml:space="preserve"> </v>
      </c>
      <c r="O123" s="132" t="str">
        <f>IF(M123=" "," ",IF(M123=0," ",IF(Employee!P$329&gt;E$109,0,IF(C123="A",MNI!E135,IF(C123="B",MNI!F135,IF(C123="C",MNI!G135,IF(C123="J",MNI!H135,"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",MNI!I135))</f>
        <v xml:space="preserve"> </v>
      </c>
      <c r="U123" s="49"/>
      <c r="V123" s="60">
        <f>IF(Employee!H$347=E$109,Employee!D$346+SUM(M123)+'Sep08'!V148,SUM(M123)+'Sep08'!V148)</f>
        <v>0</v>
      </c>
      <c r="W123" s="60">
        <f>IF(Employee!H$347=E$109,Employee!D$347+SUM(N123)+'Sep08'!W148,SUM(N123)+'Sep08'!W148)</f>
        <v>0</v>
      </c>
      <c r="X123" s="60">
        <f>IF(O123=" ",'Sep08'!X148,O123+'Sep08'!X148)</f>
        <v>0</v>
      </c>
      <c r="Y123" s="60">
        <f>IF(P123=" ",'Sep08'!Y148,P123+'Sep08'!Y148)</f>
        <v>0</v>
      </c>
      <c r="Z123" s="60">
        <f>IF(Q123=" ",'Sep08'!Z148,Q123+'Sep08'!Z148)</f>
        <v>0</v>
      </c>
      <c r="AA123" s="60">
        <f>IF(R123=" ",'Sep08'!AA148,R123+'Sep08'!AA148)</f>
        <v>0</v>
      </c>
      <c r="AB123" s="61"/>
      <c r="AC123" s="60">
        <f>IF(T123=" ",'Sep08'!AC148,T123+'Sep08'!AC148)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IF(T$109="Y",'Sep08'!H149,0)</f>
        <v>0</v>
      </c>
      <c r="I124" s="121">
        <f>IF(T$109="Y",'Sep08'!I149,0)</f>
        <v>0</v>
      </c>
      <c r="J124" s="121">
        <f>IF(T$109="Y",'Sep08'!J149,0)</f>
        <v>0</v>
      </c>
      <c r="K124" s="121">
        <f>IF(T$109="Y",'Sep08'!K149,I124*J124)</f>
        <v>0</v>
      </c>
      <c r="L124" s="121">
        <f>IF(T$109="Y",'Sep08'!L149,0)</f>
        <v>0</v>
      </c>
      <c r="M124" s="233" t="str">
        <f>IF(E124=" "," ",IF(T$109="Y",'Sep08'!M149,IF((H124+K124+L124)&gt;0,H124+K124+L124," ")))</f>
        <v xml:space="preserve"> </v>
      </c>
      <c r="N124" s="237" t="str">
        <f>IF(M124=" "," ",IF(M124=0," ",IF(Employee!O$362="M1",AN124,AI124-'Sep08'!W149)))</f>
        <v xml:space="preserve"> </v>
      </c>
      <c r="O124" s="132" t="str">
        <f>IF(M124=" "," ",IF(M124=0," ",IF(Employee!P$355&gt;E$109,0,IF(C124="A",MNI!E136,IF(C124="B",MNI!F136,IF(C124="C",MNI!G136,IF(C124="J",MNI!H136,"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",MNI!I136))</f>
        <v xml:space="preserve"> </v>
      </c>
      <c r="U124" s="49"/>
      <c r="V124" s="60">
        <f>IF(Employee!H$373=E$109,Employee!D$372+SUM(M124)+'Sep08'!V149,SUM(M124)+'Sep08'!V149)</f>
        <v>0</v>
      </c>
      <c r="W124" s="60">
        <f>IF(Employee!H$373=E$109,Employee!D$373+SUM(N124)+'Sep08'!W149,SUM(N124)+'Sep08'!W149)</f>
        <v>0</v>
      </c>
      <c r="X124" s="60">
        <f>IF(O124=" ",'Sep08'!X149,O124+'Sep08'!X149)</f>
        <v>0</v>
      </c>
      <c r="Y124" s="60">
        <f>IF(P124=" ",'Sep08'!Y149,P124+'Sep08'!Y149)</f>
        <v>0</v>
      </c>
      <c r="Z124" s="60">
        <f>IF(Q124=" ",'Sep08'!Z149,Q124+'Sep08'!Z149)</f>
        <v>0</v>
      </c>
      <c r="AA124" s="60">
        <f>IF(R124=" ",'Sep08'!AA149,R124+'Sep08'!AA149)</f>
        <v>0</v>
      </c>
      <c r="AB124" s="61"/>
      <c r="AC124" s="60">
        <f>IF(T124=" ",'Sep08'!AC149,T124+'Sep08'!AC149)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IF(T$109="Y",'Sep08'!H150,0)</f>
        <v>0</v>
      </c>
      <c r="I125" s="121">
        <f>IF(T$109="Y",'Sep08'!I150,0)</f>
        <v>0</v>
      </c>
      <c r="J125" s="121">
        <f>IF(T$109="Y",'Sep08'!J150,0)</f>
        <v>0</v>
      </c>
      <c r="K125" s="121">
        <f>IF(T$109="Y",'Sep08'!K150,I125*J125)</f>
        <v>0</v>
      </c>
      <c r="L125" s="121">
        <f>IF(T$109="Y",'Sep08'!L150,0)</f>
        <v>0</v>
      </c>
      <c r="M125" s="233" t="str">
        <f>IF(E125=" "," ",IF(T$109="Y",'Sep08'!M150,IF((H125+K125+L125)&gt;0,H125+K125+L125," ")))</f>
        <v xml:space="preserve"> </v>
      </c>
      <c r="N125" s="237" t="str">
        <f>IF(M125=" "," ",IF(M125=0," ",IF(Employee!O$388="M1",AN125,AI125-'Sep08'!W150)))</f>
        <v xml:space="preserve"> </v>
      </c>
      <c r="O125" s="132" t="str">
        <f>IF(M125=" "," ",IF(M125=0," ",IF(Employee!P$381&gt;E$109,0,IF(C125="A",MNI!E137,IF(C125="B",MNI!F137,IF(C125="C",MNI!G137,IF(C125="J",MNI!H137,"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",MNI!I137))</f>
        <v xml:space="preserve"> </v>
      </c>
      <c r="U125" s="49"/>
      <c r="V125" s="60">
        <f>IF(Employee!H$399=E$109,Employee!D$398+SUM(M125)+'Sep08'!V150,SUM(M125)+'Sep08'!V150)</f>
        <v>0</v>
      </c>
      <c r="W125" s="60">
        <f>IF(Employee!H$399=E$109,Employee!D$399+SUM(N125)+'Sep08'!W150,SUM(N125)+'Sep08'!W150)</f>
        <v>0</v>
      </c>
      <c r="X125" s="60">
        <f>IF(O125=" ",'Sep08'!X150,O125+'Sep08'!X150)</f>
        <v>0</v>
      </c>
      <c r="Y125" s="60">
        <f>IF(P125=" ",'Sep08'!Y150,P125+'Sep08'!Y150)</f>
        <v>0</v>
      </c>
      <c r="Z125" s="60">
        <f>IF(Q125=" ",'Sep08'!Z150,Q125+'Sep08'!Z150)</f>
        <v>0</v>
      </c>
      <c r="AA125" s="60">
        <f>IF(R125=" ",'Sep08'!AA150,R125+'Sep08'!AA150)</f>
        <v>0</v>
      </c>
      <c r="AB125" s="61"/>
      <c r="AC125" s="60">
        <f>IF(T125=" ",'Sep08'!AC150,T125+'Sep08'!AC150)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IF(T$109="Y",'Sep08'!H151,0)</f>
        <v>0</v>
      </c>
      <c r="I126" s="121">
        <f>IF(T$109="Y",'Sep08'!I151,0)</f>
        <v>0</v>
      </c>
      <c r="J126" s="121">
        <f>IF(T$109="Y",'Sep08'!J151,0)</f>
        <v>0</v>
      </c>
      <c r="K126" s="121">
        <f>IF(T$109="Y",'Sep08'!K151,I126*J126)</f>
        <v>0</v>
      </c>
      <c r="L126" s="121">
        <f>IF(T$109="Y",'Sep08'!L151,0)</f>
        <v>0</v>
      </c>
      <c r="M126" s="233" t="str">
        <f>IF(E126=" "," ",IF(T$109="Y",'Sep08'!M151,IF((H126+K126+L126)&gt;0,H126+K126+L126," ")))</f>
        <v xml:space="preserve"> </v>
      </c>
      <c r="N126" s="237" t="str">
        <f>IF(M126=" "," ",IF(M126=0," ",IF(Employee!O$414="M1",AN126,AI126-'Sep08'!W151)))</f>
        <v xml:space="preserve"> </v>
      </c>
      <c r="O126" s="132" t="str">
        <f>IF(M126=" "," ",IF(M126=0," ",IF(Employee!P$407&gt;E$109,0,IF(C126="A",MNI!E138,IF(C126="B",MNI!F138,IF(C126="C",MNI!G138,IF(C126="J",MNI!H138,"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",MNI!I138))</f>
        <v xml:space="preserve"> </v>
      </c>
      <c r="U126" s="49"/>
      <c r="V126" s="60">
        <f>IF(Employee!H$425=E$109,Employee!D$424+SUM(M126)+'Sep08'!V151,SUM(M126)+'Sep08'!V151)</f>
        <v>0</v>
      </c>
      <c r="W126" s="60">
        <f>IF(Employee!H$425=E$109,Employee!D$425+SUM(N126)+'Sep08'!W151,SUM(N126)+'Sep08'!W151)</f>
        <v>0</v>
      </c>
      <c r="X126" s="60">
        <f>IF(O126=" ",'Sep08'!X151,O126+'Sep08'!X151)</f>
        <v>0</v>
      </c>
      <c r="Y126" s="60">
        <f>IF(P126=" ",'Sep08'!Y151,P126+'Sep08'!Y151)</f>
        <v>0</v>
      </c>
      <c r="Z126" s="60">
        <f>IF(Q126=" ",'Sep08'!Z151,Q126+'Sep08'!Z151)</f>
        <v>0</v>
      </c>
      <c r="AA126" s="60">
        <f>IF(R126=" ",'Sep08'!AA151,R126+'Sep08'!AA151)</f>
        <v>0</v>
      </c>
      <c r="AB126" s="61"/>
      <c r="AC126" s="60">
        <f>IF(T126=" ",'Sep08'!AC151,T126+'Sep08'!AC151)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IF(T$109="Y",'Sep08'!H152,0)</f>
        <v>0</v>
      </c>
      <c r="I127" s="121">
        <f>IF(T$109="Y",'Sep08'!I152,0)</f>
        <v>0</v>
      </c>
      <c r="J127" s="121">
        <f>IF(T$109="Y",'Sep08'!J152,0)</f>
        <v>0</v>
      </c>
      <c r="K127" s="121">
        <f>IF(T$109="Y",'Sep08'!K152,I127*J127)</f>
        <v>0</v>
      </c>
      <c r="L127" s="121">
        <f>IF(T$109="Y",'Sep08'!L152,0)</f>
        <v>0</v>
      </c>
      <c r="M127" s="233" t="str">
        <f>IF(E127=" "," ",IF(T$109="Y",'Sep08'!M152,IF((H127+K127+L127)&gt;0,H127+K127+L127," ")))</f>
        <v xml:space="preserve"> </v>
      </c>
      <c r="N127" s="237" t="str">
        <f>IF(M127=" "," ",IF(M127=0," ",IF(Employee!O$440="M1",AN127,AI127-'Sep08'!W152)))</f>
        <v xml:space="preserve"> </v>
      </c>
      <c r="O127" s="132" t="str">
        <f>IF(M127=" "," ",IF(M127=0," ",IF(Employee!P$433&gt;E$109,0,IF(C127="A",MNI!E139,IF(C127="B",MNI!F139,IF(C127="C",MNI!G139,IF(C127="J",MNI!H139,"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",MNI!I139))</f>
        <v xml:space="preserve"> </v>
      </c>
      <c r="U127" s="49"/>
      <c r="V127" s="60">
        <f>IF(Employee!H$451=E$109,Employee!D$450+SUM(M127)+'Sep08'!V152,SUM(M127)+'Sep08'!V152)</f>
        <v>0</v>
      </c>
      <c r="W127" s="60">
        <f>IF(Employee!H$451=E$109,Employee!D$451+SUM(N127)+'Sep08'!W152,SUM(N127)+'Sep08'!W152)</f>
        <v>0</v>
      </c>
      <c r="X127" s="60">
        <f>IF(O127=" ",'Sep08'!X152,O127+'Sep08'!X152)</f>
        <v>0</v>
      </c>
      <c r="Y127" s="60">
        <f>IF(P127=" ",'Sep08'!Y152,P127+'Sep08'!Y152)</f>
        <v>0</v>
      </c>
      <c r="Z127" s="60">
        <f>IF(Q127=" ",'Sep08'!Z152,Q127+'Sep08'!Z152)</f>
        <v>0</v>
      </c>
      <c r="AA127" s="60">
        <f>IF(R127=" ",'Sep08'!AA152,R127+'Sep08'!AA152)</f>
        <v>0</v>
      </c>
      <c r="AB127" s="61"/>
      <c r="AC127" s="60">
        <f>IF(T127=" ",'Sep08'!AC152,T127+'Sep08'!AC152)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IF(T$109="Y",'Sep08'!H153,0)</f>
        <v>0</v>
      </c>
      <c r="I128" s="121">
        <f>IF(T$109="Y",'Sep08'!I153,0)</f>
        <v>0</v>
      </c>
      <c r="J128" s="121">
        <f>IF(T$109="Y",'Sep08'!J153,0)</f>
        <v>0</v>
      </c>
      <c r="K128" s="121">
        <f>IF(T$109="Y",'Sep08'!K153,I128*J128)</f>
        <v>0</v>
      </c>
      <c r="L128" s="121">
        <f>IF(T$109="Y",'Sep08'!L153,0)</f>
        <v>0</v>
      </c>
      <c r="M128" s="233" t="str">
        <f>IF(E128=" "," ",IF(T$109="Y",'Sep08'!M153,IF((H128+K128+L128)&gt;0,H128+K128+L128," ")))</f>
        <v xml:space="preserve"> </v>
      </c>
      <c r="N128" s="237" t="str">
        <f>IF(M128=" "," ",IF(M128=0," ",IF(Employee!O$466="M1",AN128,AI128-'Sep08'!W153)))</f>
        <v xml:space="preserve"> </v>
      </c>
      <c r="O128" s="132" t="str">
        <f>IF(M128=" "," ",IF(M128=0," ",IF(Employee!P$459&gt;E$109,0,IF(C128="A",MNI!E140,IF(C128="B",MNI!F140,IF(C128="C",MNI!G140,IF(C128="J",MNI!H140,"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",MNI!I140))</f>
        <v xml:space="preserve"> </v>
      </c>
      <c r="U128" s="49"/>
      <c r="V128" s="60">
        <f>IF(Employee!H$477=E$109,Employee!D$476+SUM(M128)+'Sep08'!V153,SUM(M128)+'Sep08'!V153)</f>
        <v>0</v>
      </c>
      <c r="W128" s="60">
        <f>IF(Employee!H$477=E$109,Employee!D$477+SUM(N128)+'Sep08'!W153,SUM(N128)+'Sep08'!W153)</f>
        <v>0</v>
      </c>
      <c r="X128" s="60">
        <f>IF(O128=" ",'Sep08'!X153,O128+'Sep08'!X153)</f>
        <v>0</v>
      </c>
      <c r="Y128" s="60">
        <f>IF(P128=" ",'Sep08'!Y153,P128+'Sep08'!Y153)</f>
        <v>0</v>
      </c>
      <c r="Z128" s="60">
        <f>IF(Q128=" ",'Sep08'!Z153,Q128+'Sep08'!Z153)</f>
        <v>0</v>
      </c>
      <c r="AA128" s="60">
        <f>IF(R128=" ",'Sep08'!AA153,R128+'Sep08'!AA153)</f>
        <v>0</v>
      </c>
      <c r="AB128" s="61"/>
      <c r="AC128" s="60">
        <f>IF(T128=" ",'Sep08'!AC153,T128+'Sep08'!AC153)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IF(T$109="Y",'Sep08'!H154,0)</f>
        <v>0</v>
      </c>
      <c r="I129" s="121">
        <f>IF(T$109="Y",'Sep08'!I154,0)</f>
        <v>0</v>
      </c>
      <c r="J129" s="121">
        <f>IF(T$109="Y",'Sep08'!J154,0)</f>
        <v>0</v>
      </c>
      <c r="K129" s="121">
        <f>IF(T$109="Y",'Sep08'!K154,I129*J129)</f>
        <v>0</v>
      </c>
      <c r="L129" s="121">
        <f>IF(T$109="Y",'Sep08'!L154,0)</f>
        <v>0</v>
      </c>
      <c r="M129" s="233" t="str">
        <f>IF(E129=" "," ",IF(T$109="Y",'Sep08'!M154,IF((H129+K129+L129)&gt;0,H129+K129+L129," ")))</f>
        <v xml:space="preserve"> </v>
      </c>
      <c r="N129" s="237" t="str">
        <f>IF(M129=" "," ",IF(M129=0," ",IF(Employee!O$492="M1",AN129,AI129-'Sep08'!W154)))</f>
        <v xml:space="preserve"> </v>
      </c>
      <c r="O129" s="132" t="str">
        <f>IF(M129=" "," ",IF(M129=0," ",IF(Employee!P$485&gt;E$109,0,IF(C129="A",MNI!E141,IF(C129="B",MNI!F141,IF(C129="C",MNI!G141,IF(C129="J",MNI!H141,"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",MNI!I141))</f>
        <v xml:space="preserve"> </v>
      </c>
      <c r="U129" s="49"/>
      <c r="V129" s="60">
        <f>IF(Employee!H$503=E$109,Employee!D$502+SUM(M129)+'Sep08'!V154,SUM(M129)+'Sep08'!V154)</f>
        <v>0</v>
      </c>
      <c r="W129" s="60">
        <f>IF(Employee!H$503=E$109,Employee!D$503+SUM(N129)+'Sep08'!W154,SUM(N129)+'Sep08'!W154)</f>
        <v>0</v>
      </c>
      <c r="X129" s="60">
        <f>IF(O129=" ",'Sep08'!X154,O129+'Sep08'!X154)</f>
        <v>0</v>
      </c>
      <c r="Y129" s="60">
        <f>IF(P129=" ",'Sep08'!Y154,P129+'Sep08'!Y154)</f>
        <v>0</v>
      </c>
      <c r="Z129" s="60">
        <f>IF(Q129=" ",'Sep08'!Z154,Q129+'Sep08'!Z154)</f>
        <v>0</v>
      </c>
      <c r="AA129" s="60">
        <f>IF(R129=" ",'Sep08'!AA154,R129+'Sep08'!AA154)</f>
        <v>0</v>
      </c>
      <c r="AB129" s="61"/>
      <c r="AC129" s="60">
        <f>IF(T129=" ",'Sep08'!AC154,T129+'Sep08'!AC154)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IF(T$109="Y",'Sep08'!H155,0)</f>
        <v>0</v>
      </c>
      <c r="I130" s="147">
        <f>IF(T$109="Y",'Sep08'!I155,0)</f>
        <v>0</v>
      </c>
      <c r="J130" s="147">
        <f>IF(T$109="Y",'Sep08'!J155,0)</f>
        <v>0</v>
      </c>
      <c r="K130" s="147">
        <f>IF(T$109="Y",'Sep08'!K155,I130*J130)</f>
        <v>0</v>
      </c>
      <c r="L130" s="147">
        <f>IF(T$109="Y",'Sep08'!L155,0)</f>
        <v>0</v>
      </c>
      <c r="M130" s="234" t="str">
        <f>IF(E130=" "," ",IF(T$109="Y",'Sep08'!M155,IF((H130+K130+L130)&gt;0,H130+K130+L130," ")))</f>
        <v xml:space="preserve"> </v>
      </c>
      <c r="N130" s="134" t="str">
        <f>IF(M130=" "," ",IF(M130=0," ",IF(Employee!O$518="M1",AN130,AI130-'Sep08'!W155)))</f>
        <v xml:space="preserve"> </v>
      </c>
      <c r="O130" s="132" t="str">
        <f>IF(M130=" "," ",IF(M130=0," ",IF(Employee!P$511&gt;E$109,0,IF(C130="A",MNI!E142,IF(C130="B",MNI!F142,IF(C130="C",MNI!G142,IF(C130="J",MNI!H142,"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",MNI!I142))</f>
        <v xml:space="preserve"> </v>
      </c>
      <c r="U130" s="49"/>
      <c r="V130" s="60">
        <f>IF(Employee!H$529=E$109,Employee!D$528+SUM(M130)+'Sep08'!V155,SUM(M130)+'Sep08'!V155)</f>
        <v>0</v>
      </c>
      <c r="W130" s="60">
        <f>IF(Employee!H$529=E$109,Employee!D$529+SUM(N130)+'Sep08'!W155,SUM(N130)+'Sep08'!W155)</f>
        <v>0</v>
      </c>
      <c r="X130" s="60">
        <f>IF(O130=" ",'Sep08'!X155,O130+'Sep08'!X155)</f>
        <v>0</v>
      </c>
      <c r="Y130" s="60">
        <f>IF(P130=" ",'Sep08'!Y155,P130+'Sep08'!Y155)</f>
        <v>0</v>
      </c>
      <c r="Z130" s="60">
        <f>IF(Q130=" ",'Sep08'!Z155,Q130+'Sep08'!Z155)</f>
        <v>0</v>
      </c>
      <c r="AA130" s="60">
        <f>IF(R130=" ",'Sep08'!AA155,R130+'Sep08'!AA155)</f>
        <v>0</v>
      </c>
      <c r="AB130" s="61"/>
      <c r="AC130" s="60">
        <f>IF(T130=" ",'Sep08'!AC155,T130+'Sep08'!AC155)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AQ135+'Sep08'!AQ165</f>
        <v>0</v>
      </c>
      <c r="AR140" s="214">
        <f>AR135+'Sep08'!AR165</f>
        <v>0</v>
      </c>
      <c r="AS140" s="214">
        <f>AS135+'Sep08'!AS165</f>
        <v>0</v>
      </c>
      <c r="AT140" s="214">
        <f>AT135+'Sep08'!AT165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AR137+'Sep08'!AR167</f>
        <v>0</v>
      </c>
      <c r="AS142" s="214">
        <f>AS137+'Sep08'!AS167</f>
        <v>0</v>
      </c>
      <c r="AT142" s="214">
        <f>AT137+'Sep08'!AT167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N3:N6"/>
    <mergeCell ref="O3:O6"/>
    <mergeCell ref="L3:L6"/>
    <mergeCell ref="M3:M6"/>
    <mergeCell ref="H3:H6"/>
    <mergeCell ref="I3:I6"/>
    <mergeCell ref="J3:J6"/>
    <mergeCell ref="K3:K6"/>
    <mergeCell ref="G1:H1"/>
    <mergeCell ref="I1:L1"/>
    <mergeCell ref="G2:H2"/>
    <mergeCell ref="I2:L2"/>
    <mergeCell ref="M134:R134"/>
    <mergeCell ref="P3:P6"/>
    <mergeCell ref="Q3:Q6"/>
    <mergeCell ref="B57:T57"/>
    <mergeCell ref="B34:D34"/>
    <mergeCell ref="H34:J34"/>
    <mergeCell ref="A1:A6"/>
    <mergeCell ref="B3:B6"/>
    <mergeCell ref="C3:C6"/>
    <mergeCell ref="D3:D6"/>
    <mergeCell ref="B1:F2"/>
    <mergeCell ref="F3:F6"/>
    <mergeCell ref="E3:E6"/>
    <mergeCell ref="K34:M34"/>
    <mergeCell ref="O34:R34"/>
    <mergeCell ref="B58:E58"/>
    <mergeCell ref="B59:D59"/>
    <mergeCell ref="H59:J59"/>
    <mergeCell ref="K59:M59"/>
    <mergeCell ref="O59:R59"/>
    <mergeCell ref="O58:Q58"/>
    <mergeCell ref="R58:T58"/>
    <mergeCell ref="F56:G56"/>
    <mergeCell ref="F81:G81"/>
    <mergeCell ref="B82:T82"/>
    <mergeCell ref="B83:E83"/>
    <mergeCell ref="B84:D84"/>
    <mergeCell ref="H84:J84"/>
    <mergeCell ref="K84:M84"/>
    <mergeCell ref="O84:R84"/>
    <mergeCell ref="O83:Q83"/>
    <mergeCell ref="R83:T83"/>
    <mergeCell ref="F131:G131"/>
    <mergeCell ref="B132:T132"/>
    <mergeCell ref="F106:G106"/>
    <mergeCell ref="B107:T107"/>
    <mergeCell ref="B108:E108"/>
    <mergeCell ref="B109:D109"/>
    <mergeCell ref="H109:J109"/>
    <mergeCell ref="K109:M109"/>
    <mergeCell ref="O109:R109"/>
    <mergeCell ref="O108:Q108"/>
    <mergeCell ref="B9:D9"/>
    <mergeCell ref="O8:Q8"/>
    <mergeCell ref="R8:T8"/>
    <mergeCell ref="O33:Q33"/>
    <mergeCell ref="R33:T33"/>
    <mergeCell ref="F31:G31"/>
    <mergeCell ref="B32:T32"/>
    <mergeCell ref="B33:E33"/>
    <mergeCell ref="H9:J9"/>
    <mergeCell ref="K9:M9"/>
    <mergeCell ref="AK3:AK6"/>
    <mergeCell ref="AC3:AC6"/>
    <mergeCell ref="AE3:AE6"/>
    <mergeCell ref="AF3:AF6"/>
    <mergeCell ref="AG3:AG6"/>
    <mergeCell ref="R3:R6"/>
    <mergeCell ref="AI3:AI6"/>
    <mergeCell ref="Y3:Y6"/>
    <mergeCell ref="Z3:Z6"/>
    <mergeCell ref="AA3:AA6"/>
    <mergeCell ref="AQ3:AQ6"/>
    <mergeCell ref="AR3:AR6"/>
    <mergeCell ref="AS3:AS6"/>
    <mergeCell ref="O9:R9"/>
    <mergeCell ref="T3:T6"/>
    <mergeCell ref="AL3:AL6"/>
    <mergeCell ref="AM3:AM6"/>
    <mergeCell ref="AH3:AH6"/>
    <mergeCell ref="B7:T7"/>
    <mergeCell ref="B8:E8"/>
    <mergeCell ref="AL142:AN142"/>
    <mergeCell ref="AL133:AN133"/>
    <mergeCell ref="AL135:AN135"/>
    <mergeCell ref="AL137:AN137"/>
    <mergeCell ref="AL140:AN140"/>
    <mergeCell ref="R108:T108"/>
    <mergeCell ref="V1:AC2"/>
    <mergeCell ref="AE1:AN2"/>
    <mergeCell ref="AQ1:AT2"/>
    <mergeCell ref="U1:U6"/>
    <mergeCell ref="AT3:AT6"/>
    <mergeCell ref="AN3:AN6"/>
    <mergeCell ref="AJ3:AJ6"/>
    <mergeCell ref="V3:V6"/>
    <mergeCell ref="W3:W6"/>
    <mergeCell ref="X3:X6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8" max="16383" man="1"/>
    <brk id="80" max="16383" man="1"/>
    <brk id="11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15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6" customWidth="1"/>
    <col min="9" max="10" width="7.7109375" style="56" customWidth="1"/>
    <col min="11" max="11" width="8.7109375" style="59" customWidth="1"/>
    <col min="12" max="12" width="7.7109375" style="59" customWidth="1"/>
    <col min="13" max="13" width="9" style="56" customWidth="1"/>
    <col min="14" max="14" width="8" style="2" customWidth="1"/>
    <col min="15" max="15" width="8" style="56" customWidth="1"/>
    <col min="16" max="16" width="7.140625" style="56" customWidth="1"/>
    <col min="17" max="17" width="8" style="56" customWidth="1"/>
    <col min="18" max="18" width="9" style="56" customWidth="1"/>
    <col min="19" max="19" width="0.85546875" style="1" customWidth="1"/>
    <col min="20" max="20" width="9.140625" style="56"/>
    <col min="21" max="21" width="1.7109375" style="4" customWidth="1"/>
    <col min="22" max="22" width="10.7109375" style="56" customWidth="1"/>
    <col min="23" max="27" width="9.7109375" style="56" customWidth="1"/>
    <col min="28" max="28" width="1.140625" style="56" customWidth="1"/>
    <col min="29" max="29" width="9.7109375" style="56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43"/>
      <c r="B1" s="361" t="s">
        <v>120</v>
      </c>
      <c r="C1" s="362"/>
      <c r="D1" s="362"/>
      <c r="E1" s="362"/>
      <c r="F1" s="363"/>
      <c r="G1" s="356">
        <f>SUM(AQ135:AT135)+SUM(AR137:AT137)</f>
        <v>0</v>
      </c>
      <c r="H1" s="357"/>
      <c r="I1" s="424" t="s">
        <v>4</v>
      </c>
      <c r="J1" s="425"/>
      <c r="K1" s="425"/>
      <c r="L1" s="426"/>
      <c r="M1" s="115">
        <f t="shared" ref="M1:R1" si="0">M31+M56+M81+M106+M131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2"/>
      <c r="T1" s="115">
        <f>T31+T56+T81+T106+T131</f>
        <v>0</v>
      </c>
      <c r="U1" s="408"/>
      <c r="V1" s="367" t="s">
        <v>36</v>
      </c>
      <c r="W1" s="368"/>
      <c r="X1" s="368"/>
      <c r="Y1" s="368"/>
      <c r="Z1" s="368"/>
      <c r="AA1" s="368"/>
      <c r="AB1" s="368"/>
      <c r="AC1" s="369"/>
      <c r="AD1" s="96"/>
      <c r="AE1" s="373" t="s">
        <v>60</v>
      </c>
      <c r="AF1" s="374"/>
      <c r="AG1" s="374"/>
      <c r="AH1" s="374"/>
      <c r="AI1" s="374"/>
      <c r="AJ1" s="374"/>
      <c r="AK1" s="374"/>
      <c r="AL1" s="375"/>
      <c r="AM1" s="375"/>
      <c r="AN1" s="375"/>
      <c r="AO1" s="96"/>
      <c r="AP1" s="216"/>
      <c r="AQ1" s="376" t="s">
        <v>110</v>
      </c>
      <c r="AR1" s="376"/>
      <c r="AS1" s="376"/>
      <c r="AT1" s="376"/>
      <c r="AU1" s="216"/>
    </row>
    <row r="2" spans="1:47" s="8" customFormat="1" ht="15" customHeight="1" thickBot="1" x14ac:dyDescent="0.25">
      <c r="A2" s="443"/>
      <c r="B2" s="364"/>
      <c r="C2" s="365"/>
      <c r="D2" s="365"/>
      <c r="E2" s="365"/>
      <c r="F2" s="366"/>
      <c r="G2" s="356"/>
      <c r="H2" s="357"/>
      <c r="I2" s="358" t="s">
        <v>275</v>
      </c>
      <c r="J2" s="359"/>
      <c r="K2" s="359"/>
      <c r="L2" s="360"/>
      <c r="M2" s="115">
        <f t="shared" ref="M2:R2" si="1">M155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2"/>
      <c r="T2" s="115">
        <f>T155</f>
        <v>0</v>
      </c>
      <c r="U2" s="408"/>
      <c r="V2" s="370"/>
      <c r="W2" s="371"/>
      <c r="X2" s="371"/>
      <c r="Y2" s="371"/>
      <c r="Z2" s="371"/>
      <c r="AA2" s="371"/>
      <c r="AB2" s="371"/>
      <c r="AC2" s="372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16"/>
      <c r="AQ2" s="371"/>
      <c r="AR2" s="371"/>
      <c r="AS2" s="371"/>
      <c r="AT2" s="371"/>
      <c r="AU2" s="216"/>
    </row>
    <row r="3" spans="1:47" s="13" customFormat="1" ht="15" customHeight="1" thickTop="1" x14ac:dyDescent="0.2">
      <c r="A3" s="418"/>
      <c r="B3" s="427" t="s">
        <v>274</v>
      </c>
      <c r="C3" s="427" t="s">
        <v>86</v>
      </c>
      <c r="D3" s="427" t="s">
        <v>6</v>
      </c>
      <c r="E3" s="430" t="s">
        <v>78</v>
      </c>
      <c r="F3" s="442" t="s">
        <v>0</v>
      </c>
      <c r="G3" s="138" t="s">
        <v>80</v>
      </c>
      <c r="H3" s="412" t="s">
        <v>90</v>
      </c>
      <c r="I3" s="412" t="s">
        <v>84</v>
      </c>
      <c r="J3" s="412" t="s">
        <v>85</v>
      </c>
      <c r="K3" s="419" t="s">
        <v>89</v>
      </c>
      <c r="L3" s="419" t="s">
        <v>57</v>
      </c>
      <c r="M3" s="410" t="s">
        <v>87</v>
      </c>
      <c r="N3" s="412" t="s">
        <v>1</v>
      </c>
      <c r="O3" s="415" t="s">
        <v>37</v>
      </c>
      <c r="P3" s="412" t="s">
        <v>91</v>
      </c>
      <c r="Q3" s="415" t="s">
        <v>2</v>
      </c>
      <c r="R3" s="410" t="s">
        <v>88</v>
      </c>
      <c r="S3" s="52"/>
      <c r="T3" s="415" t="s">
        <v>38</v>
      </c>
      <c r="U3" s="409"/>
      <c r="V3" s="439" t="s">
        <v>5</v>
      </c>
      <c r="W3" s="439" t="s">
        <v>1</v>
      </c>
      <c r="X3" s="439" t="s">
        <v>37</v>
      </c>
      <c r="Y3" s="435" t="s">
        <v>32</v>
      </c>
      <c r="Z3" s="439" t="s">
        <v>2</v>
      </c>
      <c r="AA3" s="439" t="s">
        <v>3</v>
      </c>
      <c r="AB3" s="52"/>
      <c r="AC3" s="439" t="s">
        <v>38</v>
      </c>
      <c r="AD3" s="97"/>
      <c r="AE3" s="383" t="s">
        <v>61</v>
      </c>
      <c r="AF3" s="383" t="s">
        <v>62</v>
      </c>
      <c r="AG3" s="383" t="s">
        <v>390</v>
      </c>
      <c r="AH3" s="383" t="s">
        <v>391</v>
      </c>
      <c r="AI3" s="380" t="s">
        <v>76</v>
      </c>
      <c r="AJ3" s="383" t="s">
        <v>63</v>
      </c>
      <c r="AK3" s="377" t="s">
        <v>74</v>
      </c>
      <c r="AL3" s="377" t="s">
        <v>392</v>
      </c>
      <c r="AM3" s="377" t="s">
        <v>393</v>
      </c>
      <c r="AN3" s="380" t="s">
        <v>77</v>
      </c>
      <c r="AO3" s="97"/>
      <c r="AP3" s="217"/>
      <c r="AQ3" s="377" t="s">
        <v>106</v>
      </c>
      <c r="AR3" s="377" t="s">
        <v>107</v>
      </c>
      <c r="AS3" s="377" t="s">
        <v>108</v>
      </c>
      <c r="AT3" s="377" t="s">
        <v>109</v>
      </c>
      <c r="AU3" s="217"/>
    </row>
    <row r="4" spans="1:47" s="14" customFormat="1" ht="15" customHeight="1" x14ac:dyDescent="0.2">
      <c r="A4" s="418"/>
      <c r="B4" s="428"/>
      <c r="C4" s="428"/>
      <c r="D4" s="428"/>
      <c r="E4" s="431"/>
      <c r="F4" s="416"/>
      <c r="G4" s="139" t="s">
        <v>81</v>
      </c>
      <c r="H4" s="413"/>
      <c r="I4" s="422"/>
      <c r="J4" s="422"/>
      <c r="K4" s="420"/>
      <c r="L4" s="420"/>
      <c r="M4" s="411"/>
      <c r="N4" s="413"/>
      <c r="O4" s="416"/>
      <c r="P4" s="413"/>
      <c r="Q4" s="416"/>
      <c r="R4" s="411"/>
      <c r="S4" s="52"/>
      <c r="T4" s="416"/>
      <c r="U4" s="409"/>
      <c r="V4" s="416"/>
      <c r="W4" s="416"/>
      <c r="X4" s="416"/>
      <c r="Y4" s="436"/>
      <c r="Z4" s="416"/>
      <c r="AA4" s="416"/>
      <c r="AB4" s="52"/>
      <c r="AC4" s="416"/>
      <c r="AD4" s="97"/>
      <c r="AE4" s="384"/>
      <c r="AF4" s="384"/>
      <c r="AG4" s="384"/>
      <c r="AH4" s="384"/>
      <c r="AI4" s="381"/>
      <c r="AJ4" s="384"/>
      <c r="AK4" s="438"/>
      <c r="AL4" s="382"/>
      <c r="AM4" s="382"/>
      <c r="AN4" s="381"/>
      <c r="AO4" s="97"/>
      <c r="AP4" s="217"/>
      <c r="AQ4" s="378"/>
      <c r="AR4" s="378"/>
      <c r="AS4" s="378"/>
      <c r="AT4" s="378"/>
      <c r="AU4" s="217"/>
    </row>
    <row r="5" spans="1:47" s="14" customFormat="1" ht="15" customHeight="1" x14ac:dyDescent="0.2">
      <c r="A5" s="418"/>
      <c r="B5" s="428"/>
      <c r="C5" s="428"/>
      <c r="D5" s="428"/>
      <c r="E5" s="431"/>
      <c r="F5" s="416"/>
      <c r="G5" s="139" t="s">
        <v>82</v>
      </c>
      <c r="H5" s="413"/>
      <c r="I5" s="422"/>
      <c r="J5" s="422"/>
      <c r="K5" s="420"/>
      <c r="L5" s="420"/>
      <c r="M5" s="411"/>
      <c r="N5" s="413"/>
      <c r="O5" s="416"/>
      <c r="P5" s="413"/>
      <c r="Q5" s="416"/>
      <c r="R5" s="411"/>
      <c r="S5" s="52"/>
      <c r="T5" s="416"/>
      <c r="U5" s="409"/>
      <c r="V5" s="416"/>
      <c r="W5" s="416"/>
      <c r="X5" s="416"/>
      <c r="Y5" s="436"/>
      <c r="Z5" s="416"/>
      <c r="AA5" s="416"/>
      <c r="AB5" s="52"/>
      <c r="AC5" s="416"/>
      <c r="AD5" s="97"/>
      <c r="AE5" s="384"/>
      <c r="AF5" s="384"/>
      <c r="AG5" s="384"/>
      <c r="AH5" s="384"/>
      <c r="AI5" s="381"/>
      <c r="AJ5" s="384"/>
      <c r="AK5" s="438"/>
      <c r="AL5" s="382"/>
      <c r="AM5" s="382"/>
      <c r="AN5" s="381"/>
      <c r="AO5" s="97"/>
      <c r="AP5" s="217"/>
      <c r="AQ5" s="378"/>
      <c r="AR5" s="378"/>
      <c r="AS5" s="378"/>
      <c r="AT5" s="378"/>
      <c r="AU5" s="217"/>
    </row>
    <row r="6" spans="1:47" s="15" customFormat="1" ht="15" customHeight="1" x14ac:dyDescent="0.2">
      <c r="A6" s="418"/>
      <c r="B6" s="429"/>
      <c r="C6" s="429"/>
      <c r="D6" s="429"/>
      <c r="E6" s="432"/>
      <c r="F6" s="416"/>
      <c r="G6" s="140" t="s">
        <v>83</v>
      </c>
      <c r="H6" s="414"/>
      <c r="I6" s="423"/>
      <c r="J6" s="423"/>
      <c r="K6" s="421"/>
      <c r="L6" s="421"/>
      <c r="M6" s="411"/>
      <c r="N6" s="414"/>
      <c r="O6" s="416"/>
      <c r="P6" s="414"/>
      <c r="Q6" s="416"/>
      <c r="R6" s="411"/>
      <c r="S6" s="51"/>
      <c r="T6" s="416"/>
      <c r="U6" s="409"/>
      <c r="V6" s="416"/>
      <c r="W6" s="416"/>
      <c r="X6" s="416"/>
      <c r="Y6" s="437"/>
      <c r="Z6" s="416"/>
      <c r="AA6" s="416"/>
      <c r="AB6" s="51"/>
      <c r="AC6" s="416"/>
      <c r="AD6" s="98"/>
      <c r="AE6" s="384"/>
      <c r="AF6" s="384"/>
      <c r="AG6" s="384"/>
      <c r="AH6" s="384"/>
      <c r="AI6" s="381"/>
      <c r="AJ6" s="384"/>
      <c r="AK6" s="438"/>
      <c r="AL6" s="382"/>
      <c r="AM6" s="382"/>
      <c r="AN6" s="381"/>
      <c r="AO6" s="98"/>
      <c r="AP6" s="218"/>
      <c r="AQ6" s="379"/>
      <c r="AR6" s="379"/>
      <c r="AS6" s="379"/>
      <c r="AT6" s="379"/>
      <c r="AU6" s="218"/>
    </row>
    <row r="7" spans="1:47" s="53" customFormat="1" ht="24" customHeight="1" thickBot="1" x14ac:dyDescent="0.25">
      <c r="A7" s="166"/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224"/>
      <c r="V7" s="83"/>
      <c r="W7" s="83"/>
      <c r="X7" s="83"/>
      <c r="Y7" s="225"/>
      <c r="Z7" s="83"/>
      <c r="AA7" s="83"/>
      <c r="AB7" s="84"/>
      <c r="AC7" s="83"/>
      <c r="AD7" s="98"/>
      <c r="AE7" s="94"/>
      <c r="AF7" s="94"/>
      <c r="AG7" s="276">
        <f>Admin!N$21/100</f>
        <v>0.2</v>
      </c>
      <c r="AH7" s="276">
        <f>(Admin!N$22-Admin!N$21)/100</f>
        <v>0.2</v>
      </c>
      <c r="AI7" s="94"/>
      <c r="AJ7" s="94"/>
      <c r="AK7" s="94"/>
      <c r="AL7" s="276">
        <f>Admin!N$21/100</f>
        <v>0.2</v>
      </c>
      <c r="AM7" s="276">
        <f>(Admin!N$22-Admin!N$21)/100</f>
        <v>0.2</v>
      </c>
      <c r="AN7" s="94"/>
      <c r="AO7" s="98"/>
      <c r="AP7" s="218"/>
      <c r="AQ7" s="94"/>
      <c r="AR7" s="94"/>
      <c r="AS7" s="94"/>
      <c r="AT7" s="94"/>
      <c r="AU7" s="218"/>
    </row>
    <row r="8" spans="1:47" ht="18" customHeight="1" thickTop="1" thickBot="1" x14ac:dyDescent="0.25">
      <c r="A8" s="40"/>
      <c r="B8" s="404" t="s">
        <v>34</v>
      </c>
      <c r="C8" s="400"/>
      <c r="D8" s="400"/>
      <c r="E8" s="398"/>
      <c r="F8" s="41"/>
      <c r="G8" s="112"/>
      <c r="H8" s="113"/>
      <c r="I8" s="113"/>
      <c r="J8" s="113"/>
      <c r="K8" s="57"/>
      <c r="L8" s="57"/>
      <c r="M8" s="54"/>
      <c r="N8" s="42"/>
      <c r="O8" s="388" t="s">
        <v>39</v>
      </c>
      <c r="P8" s="389"/>
      <c r="Q8" s="390"/>
      <c r="R8" s="391"/>
      <c r="S8" s="392"/>
      <c r="T8" s="392"/>
      <c r="U8" s="43"/>
      <c r="AD8" s="99"/>
      <c r="AO8" s="99"/>
      <c r="AP8" s="62"/>
      <c r="AU8" s="62"/>
    </row>
    <row r="9" spans="1:47" ht="18" customHeight="1" thickTop="1" thickBot="1" x14ac:dyDescent="0.25">
      <c r="A9" s="44"/>
      <c r="B9" s="399" t="s">
        <v>9</v>
      </c>
      <c r="C9" s="400"/>
      <c r="D9" s="398"/>
      <c r="E9" s="212">
        <v>31</v>
      </c>
      <c r="F9" s="62"/>
      <c r="G9" s="62"/>
      <c r="H9" s="399" t="s">
        <v>39</v>
      </c>
      <c r="I9" s="400"/>
      <c r="J9" s="398"/>
      <c r="K9" s="401" t="s">
        <v>317</v>
      </c>
      <c r="L9" s="402"/>
      <c r="M9" s="403"/>
      <c r="N9" s="28"/>
      <c r="O9" s="405" t="s">
        <v>116</v>
      </c>
      <c r="P9" s="406"/>
      <c r="Q9" s="406"/>
      <c r="R9" s="407"/>
      <c r="S9" s="45"/>
      <c r="T9" s="223"/>
      <c r="U9" s="47"/>
      <c r="AD9" s="99"/>
      <c r="AO9" s="99"/>
      <c r="AP9" s="62"/>
      <c r="AU9" s="62"/>
    </row>
    <row r="10" spans="1:47" ht="18" customHeight="1" thickTop="1" x14ac:dyDescent="0.2">
      <c r="A10" s="44"/>
      <c r="B10" s="226"/>
      <c r="C10" s="227"/>
      <c r="D10" s="228"/>
      <c r="E10" s="227"/>
      <c r="F10" s="227"/>
      <c r="G10" s="227"/>
      <c r="H10" s="55"/>
      <c r="I10" s="55"/>
      <c r="J10" s="55"/>
      <c r="K10" s="58"/>
      <c r="L10" s="58"/>
      <c r="M10" s="55"/>
      <c r="N10" s="116"/>
      <c r="O10" s="55"/>
      <c r="P10" s="55"/>
      <c r="Q10" s="55"/>
      <c r="R10" s="55"/>
      <c r="S10" s="45"/>
      <c r="T10" s="55"/>
      <c r="U10" s="47"/>
      <c r="AD10" s="99"/>
      <c r="AF10" s="114"/>
      <c r="AO10" s="99"/>
      <c r="AP10" s="62"/>
      <c r="AU10" s="62"/>
    </row>
    <row r="11" spans="1:47" ht="18" customHeight="1" x14ac:dyDescent="0.2">
      <c r="A11" s="44"/>
      <c r="B11" s="149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0" t="str">
        <f>IF(Employee!D$28="m"," ",IF(Employee!F$24&gt;E$9," ",IF(Employee!F$26&lt;E$9," ",Employee!D$29)))</f>
        <v xml:space="preserve"> </v>
      </c>
      <c r="F11" s="242" t="str">
        <f>IF(E11=" "," ",IF(Employee!F$24&gt;E$9," ",IF(Employee!F$26&lt;E$9," ",Employee!D$15)))</f>
        <v xml:space="preserve"> </v>
      </c>
      <c r="G11" s="167"/>
      <c r="H11" s="126">
        <f>IF(T$9="Y",'Oct08'!H86,0)</f>
        <v>0</v>
      </c>
      <c r="I11" s="117">
        <f>IF(T$9="Y",'Oct08'!I86,0)</f>
        <v>0</v>
      </c>
      <c r="J11" s="117">
        <f>IF(T$9="Y",'Oct08'!J86,0)</f>
        <v>0</v>
      </c>
      <c r="K11" s="117">
        <f>IF(T$9="Y",'Oct08'!K86,I11*J11)</f>
        <v>0</v>
      </c>
      <c r="L11" s="117">
        <f>IF(T$9="Y",'Oct08'!L86,0)</f>
        <v>0</v>
      </c>
      <c r="M11" s="232" t="str">
        <f>IF(E11=" "," ",IF(T$9="Y",'Oct08'!M86,IF((H11+K11+L11)&gt;0,H11+K11+L11," ")))</f>
        <v xml:space="preserve"> </v>
      </c>
      <c r="N11" s="235" t="str">
        <f>IF(M11=" "," ",IF(M11=0," ",IF(Employee!O$24="W1",AN11,AI11-'Oct08'!W86)))</f>
        <v xml:space="preserve"> </v>
      </c>
      <c r="O11" s="130" t="str">
        <f>IF(M11=" "," ",IF(M11=0," ",IF(Employee!P$17&gt;E$9,0,IF(C11="A",WNI!E603,IF(C11="B",WNI!F603,IF(C11="C",WNI!G603,IF(C11="J",WNI!H603," ")))))))</f>
        <v xml:space="preserve"> </v>
      </c>
      <c r="P11" s="119"/>
      <c r="Q11" s="236"/>
      <c r="R11" s="236" t="str">
        <f t="shared" ref="R11:R19" si="2">IF(M11=" "," ",IF(M11=0," ",M11-SUM(N11:Q11)))</f>
        <v xml:space="preserve"> </v>
      </c>
      <c r="S11" s="123"/>
      <c r="T11" s="120" t="str">
        <f>IF(M11=" "," ",IF(M11=0," ",WNI!I603))</f>
        <v xml:space="preserve"> </v>
      </c>
      <c r="U11" s="49"/>
      <c r="V11" s="60">
        <f>IF(Employee!H$34=E$9,Employee!D$34+SUM(M11)+'Oct08'!V86,SUM(M11)+'Oct08'!V86)</f>
        <v>0</v>
      </c>
      <c r="W11" s="60">
        <f>IF(Employee!H$34=E$9,Employee!D$35+SUM(N11)+'Oct08'!W86,SUM(N11)+'Oct08'!W86)</f>
        <v>0</v>
      </c>
      <c r="X11" s="60">
        <f>IF(O11=" ",'Oct08'!X86,O11+'Oct08'!X86)</f>
        <v>0</v>
      </c>
      <c r="Y11" s="60">
        <f>IF(P11=" ",'Oct08'!Y86,P11+'Oct08'!Y86)</f>
        <v>0</v>
      </c>
      <c r="Z11" s="60">
        <f>IF(Q11=" ",'Oct08'!Z86,Q11+'Oct08'!Z86)</f>
        <v>0</v>
      </c>
      <c r="AA11" s="60">
        <f>IF(R11=" ",'Oct08'!AA86,R11+'Oct08'!AA86)</f>
        <v>0</v>
      </c>
      <c r="AB11" s="61"/>
      <c r="AC11" s="60">
        <f>IF(T11=" ",'Oct08'!AC86,T11+'Oct08'!AC86)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2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2"/>
    </row>
    <row r="12" spans="1:47" ht="18" customHeight="1" x14ac:dyDescent="0.2">
      <c r="A12" s="44"/>
      <c r="B12" s="151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2" t="str">
        <f>IF(Employee!D$54="m"," ",IF(Employee!F$50&gt;E$9," ",IF(Employee!F$52&lt;E$9," ",Employee!D$55)))</f>
        <v xml:space="preserve"> </v>
      </c>
      <c r="F12" s="243" t="str">
        <f>IF(E12=" "," ",IF(Employee!F$50&gt;E$9," ",IF(Employee!F$52&lt;E$9," ",Employee!D$41)))</f>
        <v xml:space="preserve"> </v>
      </c>
      <c r="G12" s="167"/>
      <c r="H12" s="127">
        <f>IF(T$9="Y",'Oct08'!H87,0)</f>
        <v>0</v>
      </c>
      <c r="I12" s="121">
        <f>IF(T$9="Y",'Oct08'!I87,0)</f>
        <v>0</v>
      </c>
      <c r="J12" s="121">
        <f>IF(T$9="Y",'Oct08'!J87,0)</f>
        <v>0</v>
      </c>
      <c r="K12" s="121">
        <f>IF(T$9="Y",'Oct08'!K87,I12*J12)</f>
        <v>0</v>
      </c>
      <c r="L12" s="121">
        <f>IF(T$9="Y",'Oct08'!L87,0)</f>
        <v>0</v>
      </c>
      <c r="M12" s="233" t="str">
        <f>IF(E12=" "," ",IF(T$9="Y",'Oct08'!M87,IF((H12+K12+L12)&gt;0,H12+K12+L12," ")))</f>
        <v xml:space="preserve"> </v>
      </c>
      <c r="N12" s="237" t="str">
        <f>IF(M12=" "," ",IF(M12=0," ",IF(Employee!O$50="W1",AN12,AI12-'Oct08'!W87)))</f>
        <v xml:space="preserve"> </v>
      </c>
      <c r="O12" s="132" t="str">
        <f>IF(M12=" "," ",IF(M12=0," ",IF(Employee!P$43&gt;E$9,0,IF(C12="A",WNI!E604,IF(C12="B",WNI!F604,IF(C12="C",WNI!G604,IF(C12="J",WNI!H604," ")))))))</f>
        <v xml:space="preserve"> </v>
      </c>
      <c r="P12" s="123"/>
      <c r="Q12" s="238"/>
      <c r="R12" s="238" t="str">
        <f t="shared" si="2"/>
        <v xml:space="preserve"> </v>
      </c>
      <c r="S12" s="123"/>
      <c r="T12" s="124" t="str">
        <f>IF(M12=" "," ",IF(M12=0," ",WNI!I604))</f>
        <v xml:space="preserve"> </v>
      </c>
      <c r="U12" s="49"/>
      <c r="V12" s="60">
        <f>IF(Employee!H$60=E$9,Employee!D$60+SUM(M12)+'Oct08'!V87,SUM(M12)+'Oct08'!V87)</f>
        <v>0</v>
      </c>
      <c r="W12" s="60">
        <f>IF(Employee!H$60=E$9,Employee!D$61+SUM(N12)+'Oct08'!W87,SUM(N12)+'Oct08'!W87)</f>
        <v>0</v>
      </c>
      <c r="X12" s="60">
        <f>IF(O12=" ",'Oct08'!X87,O12+'Oct08'!X87)</f>
        <v>0</v>
      </c>
      <c r="Y12" s="60">
        <f>IF(P12=" ",'Oct08'!Y87,P12+'Oct08'!Y87)</f>
        <v>0</v>
      </c>
      <c r="Z12" s="60">
        <f>IF(Q12=" ",'Oct08'!Z87,Q12+'Oct08'!Z87)</f>
        <v>0</v>
      </c>
      <c r="AA12" s="60">
        <f>IF(R12=" ",'Oct08'!AA87,R12+'Oct08'!AA87)</f>
        <v>0</v>
      </c>
      <c r="AB12" s="61"/>
      <c r="AC12" s="60">
        <f>IF(T12=" ",'Oct08'!AC87,T12+'Oct08'!AC87)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30" si="3">IF(E12=" ",0,V12-AE12)</f>
        <v>0</v>
      </c>
      <c r="AG12" s="95">
        <f t="shared" ref="AG12:AG3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3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30" si="6">IF(E12=" ",0,SUM(M12)-AJ12)</f>
        <v>0</v>
      </c>
      <c r="AL12" s="95">
        <f t="shared" ref="AL12:AL30" si="7">AK12*AL$7</f>
        <v>0</v>
      </c>
      <c r="AM12" s="95">
        <f>IF(D12="D",AK12*AM$7,IF(AK12&gt;LOOKUP(1,HR!A:A,HR!B:B),(AK12-LOOKUP(1,HR!A:A,HR!B:B))*AH$7,0))</f>
        <v>0</v>
      </c>
      <c r="AN12" s="95">
        <f t="shared" ref="AN12:AN30" si="8">IF(AK12&lt;1,0,AL12+AM12)</f>
        <v>0</v>
      </c>
      <c r="AO12" s="99"/>
      <c r="AP12" s="62"/>
      <c r="AQ12" s="95">
        <f t="shared" ref="AQ12:AQ19" si="9">IF(G12="SSP",H12,0)</f>
        <v>0</v>
      </c>
      <c r="AR12" s="95">
        <f t="shared" ref="AR12:AR19" si="10">IF(G12="SMP",H12,0)</f>
        <v>0</v>
      </c>
      <c r="AS12" s="95">
        <f t="shared" ref="AS12:AS19" si="11">IF(G12="SPP",H12,0)</f>
        <v>0</v>
      </c>
      <c r="AT12" s="95">
        <f t="shared" ref="AT12:AT19" si="12">IF(G12="SAP",H12,0)</f>
        <v>0</v>
      </c>
      <c r="AU12" s="62"/>
    </row>
    <row r="13" spans="1:47" ht="18" customHeight="1" x14ac:dyDescent="0.2">
      <c r="A13" s="44"/>
      <c r="B13" s="151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2" t="str">
        <f>IF(Employee!D$80="m"," ",IF(Employee!F$76&gt;E$9," ",IF(Employee!F$78&lt;E$9," ",Employee!D$81)))</f>
        <v xml:space="preserve"> </v>
      </c>
      <c r="F13" s="243" t="str">
        <f>IF(E13=" "," ",IF(Employee!F$76&gt;E$9," ",IF(Employee!F$78&lt;E$9," ",Employee!D$67)))</f>
        <v xml:space="preserve"> </v>
      </c>
      <c r="G13" s="167"/>
      <c r="H13" s="127">
        <f>IF(T$9="Y",'Oct08'!H88,0)</f>
        <v>0</v>
      </c>
      <c r="I13" s="121">
        <f>IF(T$9="Y",'Oct08'!I88,0)</f>
        <v>0</v>
      </c>
      <c r="J13" s="121">
        <f>IF(T$9="Y",'Oct08'!J88,0)</f>
        <v>0</v>
      </c>
      <c r="K13" s="121">
        <f>IF(T$9="Y",'Oct08'!K88,I13*J13)</f>
        <v>0</v>
      </c>
      <c r="L13" s="121">
        <f>IF(T$9="Y",'Oct08'!L88,0)</f>
        <v>0</v>
      </c>
      <c r="M13" s="233" t="str">
        <f>IF(E13=" "," ",IF(T$9="Y",'Oct08'!M88,IF((H13+K13+L13)&gt;0,H13+K13+L13," ")))</f>
        <v xml:space="preserve"> </v>
      </c>
      <c r="N13" s="237" t="str">
        <f>IF(M13=" "," ",IF(M13=0," ",IF(Employee!O$76="W1",AN13,AI13-'Oct08'!W88)))</f>
        <v xml:space="preserve"> </v>
      </c>
      <c r="O13" s="132" t="str">
        <f>IF(M13=" "," ",IF(M13=0," ",IF(Employee!P$69&gt;E$9,0,IF(C13="A",WNI!E605,IF(C13="B",WNI!F605,IF(C13="C",WNI!G605,IF(C13="J",WNI!H605," ")))))))</f>
        <v xml:space="preserve"> </v>
      </c>
      <c r="P13" s="123"/>
      <c r="Q13" s="238"/>
      <c r="R13" s="238" t="str">
        <f t="shared" si="2"/>
        <v xml:space="preserve"> </v>
      </c>
      <c r="S13" s="123"/>
      <c r="T13" s="124" t="str">
        <f>IF(M13=" "," ",IF(M13=0," ",WNI!I605))</f>
        <v xml:space="preserve"> </v>
      </c>
      <c r="U13" s="49"/>
      <c r="V13" s="60">
        <f>IF(Employee!H$86=E$9,Employee!D$86+SUM(M13)+'Oct08'!V88,SUM(M13)+'Oct08'!V88)</f>
        <v>0</v>
      </c>
      <c r="W13" s="60">
        <f>IF(Employee!H$86=E$9,Employee!D$87+SUM(N13)+'Oct08'!W88,SUM(N13)+'Oct08'!W88)</f>
        <v>0</v>
      </c>
      <c r="X13" s="60">
        <f>IF(O13=" ",'Oct08'!X88,O13+'Oct08'!X88)</f>
        <v>0</v>
      </c>
      <c r="Y13" s="60">
        <f>IF(P13=" ",'Oct08'!Y88,P13+'Oct08'!Y88)</f>
        <v>0</v>
      </c>
      <c r="Z13" s="60">
        <f>IF(Q13=" ",'Oct08'!Z88,Q13+'Oct08'!Z88)</f>
        <v>0</v>
      </c>
      <c r="AA13" s="60">
        <f>IF(R13=" ",'Oct08'!AA88,R13+'Oct08'!AA88)</f>
        <v>0</v>
      </c>
      <c r="AB13" s="61"/>
      <c r="AC13" s="60">
        <f>IF(T13=" ",'Oct08'!AC88,T13+'Oct08'!AC88)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2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2"/>
    </row>
    <row r="14" spans="1:47" ht="18" customHeight="1" x14ac:dyDescent="0.2">
      <c r="A14" s="44"/>
      <c r="B14" s="151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2" t="str">
        <f>IF(Employee!D$106="m"," ",IF(Employee!F$102&gt;E$9," ",IF(Employee!F$104&lt;E$9," ",Employee!D$107)))</f>
        <v xml:space="preserve"> </v>
      </c>
      <c r="F14" s="243" t="str">
        <f>IF(E14=" "," ",IF(Employee!F$102&gt;E$9," ",IF(Employee!F$104&lt;E$9," ",Employee!D$93)))</f>
        <v xml:space="preserve"> </v>
      </c>
      <c r="G14" s="167"/>
      <c r="H14" s="127">
        <f>IF(T$9="Y",'Oct08'!H89,0)</f>
        <v>0</v>
      </c>
      <c r="I14" s="121">
        <f>IF(T$9="Y",'Oct08'!I89,0)</f>
        <v>0</v>
      </c>
      <c r="J14" s="121">
        <f>IF(T$9="Y",'Oct08'!J89,0)</f>
        <v>0</v>
      </c>
      <c r="K14" s="121">
        <f>IF(T$9="Y",'Oct08'!K89,I14*J14)</f>
        <v>0</v>
      </c>
      <c r="L14" s="121">
        <f>IF(T$9="Y",'Oct08'!L89,0)</f>
        <v>0</v>
      </c>
      <c r="M14" s="233" t="str">
        <f>IF(E14=" "," ",IF(T$9="Y",'Oct08'!M89,IF((H14+K14+L14)&gt;0,H14+K14+L14," ")))</f>
        <v xml:space="preserve"> </v>
      </c>
      <c r="N14" s="237" t="str">
        <f>IF(M14=" "," ",IF(M14=0," ",IF(Employee!O$102="W1",AN14,AI14-'Oct08'!W89)))</f>
        <v xml:space="preserve"> </v>
      </c>
      <c r="O14" s="132" t="str">
        <f>IF(M14=" "," ",IF(M14=0," ",IF(Employee!P$95&gt;E$9,0,IF(C14="A",WNI!E606,IF(C14="B",WNI!F606,IF(C14="C",WNI!G606,IF(C14="J",WNI!H606," ")))))))</f>
        <v xml:space="preserve"> </v>
      </c>
      <c r="P14" s="123"/>
      <c r="Q14" s="238"/>
      <c r="R14" s="238" t="str">
        <f t="shared" si="2"/>
        <v xml:space="preserve"> </v>
      </c>
      <c r="S14" s="123"/>
      <c r="T14" s="124" t="str">
        <f>IF(M14=" "," ",IF(M14=0," ",WNI!I606))</f>
        <v xml:space="preserve"> </v>
      </c>
      <c r="U14" s="49"/>
      <c r="V14" s="60">
        <f>IF(Employee!H$112=E$9,Employee!D$112+SUM(M14)+'Oct08'!V89,SUM(M14)+'Oct08'!V89)</f>
        <v>0</v>
      </c>
      <c r="W14" s="60">
        <f>IF(Employee!H$112=E$9,Employee!D$113+SUM(N14)+'Oct08'!W89,SUM(N14)+'Oct08'!W89)</f>
        <v>0</v>
      </c>
      <c r="X14" s="60">
        <f>IF(O14=" ",'Oct08'!X89,O14+'Oct08'!X89)</f>
        <v>0</v>
      </c>
      <c r="Y14" s="60">
        <f>IF(P14=" ",'Oct08'!Y89,P14+'Oct08'!Y89)</f>
        <v>0</v>
      </c>
      <c r="Z14" s="60">
        <f>IF(Q14=" ",'Oct08'!Z89,Q14+'Oct08'!Z89)</f>
        <v>0</v>
      </c>
      <c r="AA14" s="60">
        <f>IF(R14=" ",'Oct08'!AA89,R14+'Oct08'!AA89)</f>
        <v>0</v>
      </c>
      <c r="AB14" s="61"/>
      <c r="AC14" s="60">
        <f>IF(T14=" ",'Oct08'!AC89,T14+'Oct08'!AC89)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2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2"/>
    </row>
    <row r="15" spans="1:47" ht="18" customHeight="1" x14ac:dyDescent="0.2">
      <c r="A15" s="44"/>
      <c r="B15" s="151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2" t="str">
        <f>IF(Employee!D$132="m"," ",IF(Employee!F$128&gt;E$9," ",IF(Employee!F$130&lt;E$9," ",Employee!D$133)))</f>
        <v xml:space="preserve"> </v>
      </c>
      <c r="F15" s="243" t="str">
        <f>IF(E15=" "," ",IF(Employee!F$128&gt;E$9," ",IF(Employee!F$130&lt;E$9," ",Employee!D$119)))</f>
        <v xml:space="preserve"> </v>
      </c>
      <c r="G15" s="167"/>
      <c r="H15" s="127">
        <f>IF(T$9="Y",'Oct08'!H90,0)</f>
        <v>0</v>
      </c>
      <c r="I15" s="121">
        <f>IF(T$9="Y",'Oct08'!I90,0)</f>
        <v>0</v>
      </c>
      <c r="J15" s="121">
        <f>IF(T$9="Y",'Oct08'!J90,0)</f>
        <v>0</v>
      </c>
      <c r="K15" s="121">
        <f>IF(T$9="Y",'Oct08'!K90,I15*J15)</f>
        <v>0</v>
      </c>
      <c r="L15" s="121">
        <f>IF(T$9="Y",'Oct08'!L90,0)</f>
        <v>0</v>
      </c>
      <c r="M15" s="233" t="str">
        <f>IF(E15=" "," ",IF(T$9="Y",'Oct08'!M90,IF((H15+K15+L15)&gt;0,H15+K15+L15," ")))</f>
        <v xml:space="preserve"> </v>
      </c>
      <c r="N15" s="237" t="str">
        <f>IF(M15=" "," ",IF(M15=0," ",IF(Employee!O$128="W1",AN15,AI15-'Oct08'!W90)))</f>
        <v xml:space="preserve"> </v>
      </c>
      <c r="O15" s="132" t="str">
        <f>IF(M15=" "," ",IF(M15=0," ",IF(Employee!P$121&gt;E$9,0,IF(C15="A",WNI!E607,IF(C15="B",WNI!F607,IF(C15="C",WNI!G607,IF(C15="J",WNI!H607," ")))))))</f>
        <v xml:space="preserve"> </v>
      </c>
      <c r="P15" s="123"/>
      <c r="Q15" s="238"/>
      <c r="R15" s="238" t="str">
        <f t="shared" si="2"/>
        <v xml:space="preserve"> </v>
      </c>
      <c r="S15" s="123"/>
      <c r="T15" s="124" t="str">
        <f>IF(M15=" "," ",IF(M15=0," ",WNI!I607))</f>
        <v xml:space="preserve"> </v>
      </c>
      <c r="U15" s="49"/>
      <c r="V15" s="60">
        <f>IF(Employee!H$138=E$9,Employee!D$138+SUM(M15)+'Oct08'!V90,SUM(M15)+'Oct08'!V90)</f>
        <v>0</v>
      </c>
      <c r="W15" s="60">
        <f>IF(Employee!H$138=E$9,Employee!D$139+SUM(N15)+'Oct08'!W90,SUM(N15)+'Oct08'!W90)</f>
        <v>0</v>
      </c>
      <c r="X15" s="60">
        <f>IF(O15=" ",'Oct08'!X90,O15+'Oct08'!X90)</f>
        <v>0</v>
      </c>
      <c r="Y15" s="60">
        <f>IF(P15=" ",'Oct08'!Y90,P15+'Oct08'!Y90)</f>
        <v>0</v>
      </c>
      <c r="Z15" s="60">
        <f>IF(Q15=" ",'Oct08'!Z90,Q15+'Oct08'!Z90)</f>
        <v>0</v>
      </c>
      <c r="AA15" s="60">
        <f>IF(R15=" ",'Oct08'!AA90,R15+'Oct08'!AA90)</f>
        <v>0</v>
      </c>
      <c r="AB15" s="61"/>
      <c r="AC15" s="60">
        <f>IF(T15=" ",'Oct08'!AC90,T15+'Oct08'!AC90)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2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2"/>
    </row>
    <row r="16" spans="1:47" ht="18" customHeight="1" x14ac:dyDescent="0.2">
      <c r="A16" s="44"/>
      <c r="B16" s="151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2" t="str">
        <f>IF(Employee!D$158="m"," ",IF(Employee!F$154&gt;E$9," ",IF(Employee!F$156&lt;E$9," ",Employee!D$159)))</f>
        <v xml:space="preserve"> </v>
      </c>
      <c r="F16" s="243" t="str">
        <f>IF(E16=" "," ",IF(Employee!F$154&gt;E$9," ",IF(Employee!F$156&lt;E$9," ",Employee!D$145)))</f>
        <v xml:space="preserve"> </v>
      </c>
      <c r="G16" s="167"/>
      <c r="H16" s="127">
        <f>IF(T$9="Y",'Oct08'!H91,0)</f>
        <v>0</v>
      </c>
      <c r="I16" s="121">
        <f>IF(T$9="Y",'Oct08'!I91,0)</f>
        <v>0</v>
      </c>
      <c r="J16" s="121">
        <f>IF(T$9="Y",'Oct08'!J91,0)</f>
        <v>0</v>
      </c>
      <c r="K16" s="121">
        <f>IF(T$9="Y",'Oct08'!K91,I16*J16)</f>
        <v>0</v>
      </c>
      <c r="L16" s="121">
        <f>IF(T$9="Y",'Oct08'!L91,0)</f>
        <v>0</v>
      </c>
      <c r="M16" s="233" t="str">
        <f>IF(E16=" "," ",IF(T$9="Y",'Oct08'!M91,IF((H16+K16+L16)&gt;0,H16+K16+L16," ")))</f>
        <v xml:space="preserve"> </v>
      </c>
      <c r="N16" s="237" t="str">
        <f>IF(M16=" "," ",IF(M16=0," ",IF(Employee!O$154="W1",AN16,AI16-'Oct08'!W91)))</f>
        <v xml:space="preserve"> </v>
      </c>
      <c r="O16" s="132" t="str">
        <f>IF(M16=" "," ",IF(M16=0," ",IF(Employee!P$147&gt;E$9,0,IF(C16="A",WNI!E608,IF(C16="B",WNI!F608,IF(C16="C",WNI!G608,IF(C16="J",WNI!H608," ")))))))</f>
        <v xml:space="preserve"> </v>
      </c>
      <c r="P16" s="123"/>
      <c r="Q16" s="238"/>
      <c r="R16" s="238" t="str">
        <f t="shared" si="2"/>
        <v xml:space="preserve"> </v>
      </c>
      <c r="S16" s="123"/>
      <c r="T16" s="124" t="str">
        <f>IF(M16=" "," ",IF(M16=0," ",WNI!I608))</f>
        <v xml:space="preserve"> </v>
      </c>
      <c r="U16" s="49"/>
      <c r="V16" s="60">
        <f>IF(Employee!H$164=E$9,Employee!D$164+SUM(M16)+'Oct08'!V91,SUM(M16)+'Oct08'!V91)</f>
        <v>0</v>
      </c>
      <c r="W16" s="60">
        <f>IF(Employee!H$164=E$9,Employee!D$165+SUM(N16)+'Oct08'!W91,SUM(N16)+'Oct08'!W91)</f>
        <v>0</v>
      </c>
      <c r="X16" s="60">
        <f>IF(O16=" ",'Oct08'!X91,O16+'Oct08'!X91)</f>
        <v>0</v>
      </c>
      <c r="Y16" s="60">
        <f>IF(P16=" ",'Oct08'!Y91,P16+'Oct08'!Y91)</f>
        <v>0</v>
      </c>
      <c r="Z16" s="60">
        <f>IF(Q16=" ",'Oct08'!Z91,Q16+'Oct08'!Z91)</f>
        <v>0</v>
      </c>
      <c r="AA16" s="60">
        <f>IF(R16=" ",'Oct08'!AA91,R16+'Oct08'!AA91)</f>
        <v>0</v>
      </c>
      <c r="AB16" s="61"/>
      <c r="AC16" s="60">
        <f>IF(T16=" ",'Oct08'!AC91,T16+'Oct08'!AC91)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2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2"/>
    </row>
    <row r="17" spans="1:47" ht="18" customHeight="1" x14ac:dyDescent="0.2">
      <c r="A17" s="44"/>
      <c r="B17" s="151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2" t="str">
        <f>IF(Employee!D$184="m"," ",IF(Employee!F$180&gt;E$9," ",IF(Employee!F$182&lt;E$9," ",Employee!D$185)))</f>
        <v xml:space="preserve"> </v>
      </c>
      <c r="F17" s="243" t="str">
        <f>IF(E17=" "," ",IF(Employee!F$180&gt;E$9," ",IF(Employee!F$182&lt;E$9," ",Employee!D$171)))</f>
        <v xml:space="preserve"> </v>
      </c>
      <c r="G17" s="167"/>
      <c r="H17" s="127">
        <f>IF(T$9="Y",'Oct08'!H92,0)</f>
        <v>0</v>
      </c>
      <c r="I17" s="121">
        <f>IF(T$9="Y",'Oct08'!I92,0)</f>
        <v>0</v>
      </c>
      <c r="J17" s="121">
        <f>IF(T$9="Y",'Oct08'!J92,0)</f>
        <v>0</v>
      </c>
      <c r="K17" s="121">
        <f>IF(T$9="Y",'Oct08'!K92,I17*J17)</f>
        <v>0</v>
      </c>
      <c r="L17" s="121">
        <f>IF(T$9="Y",'Oct08'!L92,0)</f>
        <v>0</v>
      </c>
      <c r="M17" s="233" t="str">
        <f>IF(E17=" "," ",IF(T$9="Y",'Oct08'!M92,IF((H17+K17+L17)&gt;0,H17+K17+L17," ")))</f>
        <v xml:space="preserve"> </v>
      </c>
      <c r="N17" s="237" t="str">
        <f>IF(M17=" "," ",IF(M17=0," ",IF(Employee!O$180="W1",AN17,AI17-'Oct08'!W92)))</f>
        <v xml:space="preserve"> </v>
      </c>
      <c r="O17" s="132" t="str">
        <f>IF(M17=" "," ",IF(M17=0," ",IF(Employee!P$173&gt;E$9,0,IF(C17="A",WNI!E609,IF(C17="B",WNI!F609,IF(C17="C",WNI!G609,IF(C17="J",WNI!H609," ")))))))</f>
        <v xml:space="preserve"> </v>
      </c>
      <c r="P17" s="123"/>
      <c r="Q17" s="238"/>
      <c r="R17" s="238" t="str">
        <f t="shared" si="2"/>
        <v xml:space="preserve"> </v>
      </c>
      <c r="S17" s="123"/>
      <c r="T17" s="124" t="str">
        <f>IF(M17=" "," ",IF(M17=0," ",WNI!I609))</f>
        <v xml:space="preserve"> </v>
      </c>
      <c r="U17" s="49"/>
      <c r="V17" s="60">
        <f>IF(Employee!H$190=E$9,Employee!D$190+SUM(M17)+'Oct08'!V92,SUM(M17)+'Oct08'!V92)</f>
        <v>0</v>
      </c>
      <c r="W17" s="60">
        <f>IF(Employee!H$190=E$9,Employee!D$191+SUM(N17)+'Oct08'!W92,SUM(N17)+'Oct08'!W92)</f>
        <v>0</v>
      </c>
      <c r="X17" s="60">
        <f>IF(O17=" ",'Oct08'!X92,O17+'Oct08'!X92)</f>
        <v>0</v>
      </c>
      <c r="Y17" s="60">
        <f>IF(P17=" ",'Oct08'!Y92,P17+'Oct08'!Y92)</f>
        <v>0</v>
      </c>
      <c r="Z17" s="60">
        <f>IF(Q17=" ",'Oct08'!Z92,Q17+'Oct08'!Z92)</f>
        <v>0</v>
      </c>
      <c r="AA17" s="60">
        <f>IF(R17=" ",'Oct08'!AA92,R17+'Oct08'!AA92)</f>
        <v>0</v>
      </c>
      <c r="AB17" s="61"/>
      <c r="AC17" s="60">
        <f>IF(T17=" ",'Oct08'!AC92,T17+'Oct08'!AC92)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2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2"/>
    </row>
    <row r="18" spans="1:47" ht="18" customHeight="1" x14ac:dyDescent="0.2">
      <c r="A18" s="44"/>
      <c r="B18" s="151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2" t="str">
        <f>IF(Employee!D$210="m"," ",IF(Employee!F$206&gt;E$9," ",IF(Employee!F$208&lt;E$9," ",Employee!D$211)))</f>
        <v xml:space="preserve"> </v>
      </c>
      <c r="F18" s="243" t="str">
        <f>IF(E18=" "," ",IF(Employee!F$206&gt;E$9," ",IF(Employee!F$208&lt;E$9," ",Employee!D$197)))</f>
        <v xml:space="preserve"> </v>
      </c>
      <c r="G18" s="167"/>
      <c r="H18" s="127">
        <f>IF(T$9="Y",'Oct08'!H93,0)</f>
        <v>0</v>
      </c>
      <c r="I18" s="121">
        <f>IF(T$9="Y",'Oct08'!I93,0)</f>
        <v>0</v>
      </c>
      <c r="J18" s="121">
        <f>IF(T$9="Y",'Oct08'!J93,0)</f>
        <v>0</v>
      </c>
      <c r="K18" s="121">
        <f>IF(T$9="Y",'Oct08'!K93,I18*J18)</f>
        <v>0</v>
      </c>
      <c r="L18" s="121">
        <f>IF(T$9="Y",'Oct08'!L93,0)</f>
        <v>0</v>
      </c>
      <c r="M18" s="233" t="str">
        <f>IF(E18=" "," ",IF(T$9="Y",'Oct08'!M93,IF((H18+K18+L18)&gt;0,H18+K18+L18," ")))</f>
        <v xml:space="preserve"> </v>
      </c>
      <c r="N18" s="237" t="str">
        <f>IF(M18=" "," ",IF(M18=0," ",IF(Employee!O$206="W1",AN18,AI18-'Oct08'!W93)))</f>
        <v xml:space="preserve"> </v>
      </c>
      <c r="O18" s="132" t="str">
        <f>IF(M18=" "," ",IF(M18=0," ",IF(Employee!P$199&gt;E$9,0,IF(C18="A",WNI!E610,IF(C18="B",WNI!F610,IF(C18="C",WNI!G610,IF(C18="J",WNI!H610," ")))))))</f>
        <v xml:space="preserve"> </v>
      </c>
      <c r="P18" s="123"/>
      <c r="Q18" s="238"/>
      <c r="R18" s="238" t="str">
        <f t="shared" si="2"/>
        <v xml:space="preserve"> </v>
      </c>
      <c r="S18" s="123"/>
      <c r="T18" s="124" t="str">
        <f>IF(M18=" "," ",IF(M18=0," ",WNI!I610))</f>
        <v xml:space="preserve"> </v>
      </c>
      <c r="U18" s="49"/>
      <c r="V18" s="60">
        <f>IF(Employee!H$216=E$9,Employee!D$216+SUM(M18)+'Oct08'!V93,SUM(M18)+'Oct08'!V93)</f>
        <v>0</v>
      </c>
      <c r="W18" s="60">
        <f>IF(Employee!H$216=E$9,Employee!D$217+SUM(N18)+'Oct08'!W93,SUM(N18)+'Oct08'!W93)</f>
        <v>0</v>
      </c>
      <c r="X18" s="60">
        <f>IF(O18=" ",'Oct08'!X93,O18+'Oct08'!X93)</f>
        <v>0</v>
      </c>
      <c r="Y18" s="60">
        <f>IF(P18=" ",'Oct08'!Y93,P18+'Oct08'!Y93)</f>
        <v>0</v>
      </c>
      <c r="Z18" s="60">
        <f>IF(Q18=" ",'Oct08'!Z93,Q18+'Oct08'!Z93)</f>
        <v>0</v>
      </c>
      <c r="AA18" s="60">
        <f>IF(R18=" ",'Oct08'!AA93,R18+'Oct08'!AA93)</f>
        <v>0</v>
      </c>
      <c r="AB18" s="61"/>
      <c r="AC18" s="60">
        <f>IF(T18=" ",'Oct08'!AC93,T18+'Oct08'!AC93)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2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2"/>
    </row>
    <row r="19" spans="1:47" ht="18" customHeight="1" x14ac:dyDescent="0.2">
      <c r="A19" s="44"/>
      <c r="B19" s="151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2" t="str">
        <f>IF(Employee!D$236="m"," ",IF(Employee!F$232&gt;E$9," ",IF(Employee!F$234&lt;E$9," ",Employee!D$237)))</f>
        <v xml:space="preserve"> </v>
      </c>
      <c r="F19" s="243" t="str">
        <f>IF(E19=" "," ",IF(Employee!F$232&gt;E$9," ",IF(Employee!F$234&lt;E$9," ",Employee!D$223)))</f>
        <v xml:space="preserve"> </v>
      </c>
      <c r="G19" s="167"/>
      <c r="H19" s="127">
        <f>IF(T$9="Y",'Oct08'!H94,0)</f>
        <v>0</v>
      </c>
      <c r="I19" s="121">
        <f>IF(T$9="Y",'Oct08'!I94,0)</f>
        <v>0</v>
      </c>
      <c r="J19" s="121">
        <f>IF(T$9="Y",'Oct08'!J94,0)</f>
        <v>0</v>
      </c>
      <c r="K19" s="121">
        <f>IF(T$9="Y",'Oct08'!K94,I19*J19)</f>
        <v>0</v>
      </c>
      <c r="L19" s="121">
        <f>IF(T$9="Y",'Oct08'!L94,0)</f>
        <v>0</v>
      </c>
      <c r="M19" s="233" t="str">
        <f>IF(E19=" "," ",IF(T$9="Y",'Oct08'!M94,IF((H19+K19+L19)&gt;0,H19+K19+L19," ")))</f>
        <v xml:space="preserve"> </v>
      </c>
      <c r="N19" s="237" t="str">
        <f>IF(M19=" "," ",IF(M19=0," ",IF(Employee!O$232="W1",AN19,AI19-'Oct08'!W94)))</f>
        <v xml:space="preserve"> </v>
      </c>
      <c r="O19" s="132" t="str">
        <f>IF(M19=" "," ",IF(M19=0," ",IF(Employee!P$225&gt;E$9,0,IF(C19="A",WNI!E611,IF(C19="B",WNI!F611,IF(C19="C",WNI!G611,IF(C19="J",WNI!H611," ")))))))</f>
        <v xml:space="preserve"> </v>
      </c>
      <c r="P19" s="123"/>
      <c r="Q19" s="238"/>
      <c r="R19" s="238" t="str">
        <f t="shared" si="2"/>
        <v xml:space="preserve"> </v>
      </c>
      <c r="S19" s="123"/>
      <c r="T19" s="124" t="str">
        <f>IF(M19=" "," ",IF(M19=0," ",WNI!I611))</f>
        <v xml:space="preserve"> </v>
      </c>
      <c r="U19" s="49"/>
      <c r="V19" s="60">
        <f>IF(Employee!H$242=E$9,Employee!D$242+SUM(M19)+'Oct08'!V94,SUM(M19)+'Oct08'!V94)</f>
        <v>0</v>
      </c>
      <c r="W19" s="60">
        <f>IF(Employee!H$242=E$9,Employee!D$243+SUM(N19)+'Oct08'!W94,SUM(N19)+'Oct08'!W94)</f>
        <v>0</v>
      </c>
      <c r="X19" s="60">
        <f>IF(O19=" ",'Oct08'!X94,O19+'Oct08'!X94)</f>
        <v>0</v>
      </c>
      <c r="Y19" s="60">
        <f>IF(P19=" ",'Oct08'!Y94,P19+'Oct08'!Y94)</f>
        <v>0</v>
      </c>
      <c r="Z19" s="60">
        <f>IF(Q19=" ",'Oct08'!Z94,Q19+'Oct08'!Z94)</f>
        <v>0</v>
      </c>
      <c r="AA19" s="60">
        <f>IF(R19=" ",'Oct08'!AA94,R19+'Oct08'!AA94)</f>
        <v>0</v>
      </c>
      <c r="AB19" s="61"/>
      <c r="AC19" s="60">
        <f>IF(T19=" ",'Oct08'!AC94,T19+'Oct08'!AC94)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2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2"/>
    </row>
    <row r="20" spans="1:47" ht="18" customHeight="1" x14ac:dyDescent="0.2">
      <c r="A20" s="44"/>
      <c r="B20" s="151" t="str">
        <f>IF(E20=" "," ",IF(Employee!F$258&gt;E$9," ",IF(Employee!F$260&lt;E$9," ",Employee!D$264)))</f>
        <v xml:space="preserve"> </v>
      </c>
      <c r="C20" s="32" t="str">
        <f>IF(E20=Employee!D$263,LOOKUP(E$9,NiTable!A:A,NiTable!AC:AC)," ")</f>
        <v xml:space="preserve"> </v>
      </c>
      <c r="D20" s="32" t="str">
        <f>IF(E20=Employee!D$263,LOOKUP(E$9,TaxCode!A:A,TaxCode!BH:BH)," ")</f>
        <v xml:space="preserve"> </v>
      </c>
      <c r="E20" s="152" t="str">
        <f>IF(Employee!D$262="m"," ",IF(Employee!F$258&gt;E$9," ",IF(Employee!F$260&lt;E$9," ",Employee!D$263)))</f>
        <v xml:space="preserve"> </v>
      </c>
      <c r="F20" s="243" t="str">
        <f>IF(E20=" "," ",IF(Employee!F$258&gt;E$9," ",IF(Employee!F$260&lt;E$9," ",Employee!D$249)))</f>
        <v xml:space="preserve"> </v>
      </c>
      <c r="G20" s="168"/>
      <c r="H20" s="127">
        <f>IF(T$9="Y",'Oct08'!H95,0)</f>
        <v>0</v>
      </c>
      <c r="I20" s="121">
        <f>IF(T$9="Y",'Oct08'!I95,0)</f>
        <v>0</v>
      </c>
      <c r="J20" s="121">
        <f>IF(T$9="Y",'Oct08'!J95,0)</f>
        <v>0</v>
      </c>
      <c r="K20" s="121">
        <f>IF(T$9="Y",'Oct08'!K95,I20*J20)</f>
        <v>0</v>
      </c>
      <c r="L20" s="121">
        <f>IF(T$9="Y",'Oct08'!L95,0)</f>
        <v>0</v>
      </c>
      <c r="M20" s="233" t="str">
        <f>IF(E20=" "," ",IF(T$9="Y",'Oct08'!M95,IF((H20+K20+L20)&gt;0,H20+K20+L20," ")))</f>
        <v xml:space="preserve"> </v>
      </c>
      <c r="N20" s="237" t="str">
        <f>IF(M20=" "," ",IF(M20=0," ",IF(Employee!O$258="W1",AN20,AI20-'Oct08'!W95)))</f>
        <v xml:space="preserve"> </v>
      </c>
      <c r="O20" s="132" t="str">
        <f>IF(M20=" "," ",IF(M20=0," ",IF(Employee!P$251&gt;E$9,0,IF(C20="A",WNI!E612,IF(C20="B",WNI!F612,IF(C20="C",WNI!G612,IF(C20="J",WNI!H612," ")))))))</f>
        <v xml:space="preserve"> </v>
      </c>
      <c r="P20" s="123"/>
      <c r="Q20" s="238"/>
      <c r="R20" s="238" t="str">
        <f>IF(M20=" "," ",IF(M20=0," ",M20-SUM(N20:Q20)))</f>
        <v xml:space="preserve"> </v>
      </c>
      <c r="S20" s="123"/>
      <c r="T20" s="124" t="str">
        <f>IF(M20=" "," ",IF(M20=0," ",WNI!I612))</f>
        <v xml:space="preserve"> </v>
      </c>
      <c r="U20" s="49"/>
      <c r="V20" s="60">
        <f>IF(Employee!H$268=E$9,Employee!D$268+SUM(M20)+'Oct08'!V95,SUM(M20)+'Oct08'!V95)</f>
        <v>0</v>
      </c>
      <c r="W20" s="60">
        <f>IF(Employee!H$268=E$9,Employee!D$269+SUM(N20)+'Oct08'!W95,SUM(N20)+'Oct08'!W95)</f>
        <v>0</v>
      </c>
      <c r="X20" s="60">
        <f>IF(O20=" ",'Oct08'!X95,O20+'Oct08'!X95)</f>
        <v>0</v>
      </c>
      <c r="Y20" s="60">
        <f>IF(P20=" ",'Oct08'!Y95,P20+'Oct08'!Y95)</f>
        <v>0</v>
      </c>
      <c r="Z20" s="60">
        <f>IF(Q20=" ",'Oct08'!Z95,Q20+'Oct08'!Z95)</f>
        <v>0</v>
      </c>
      <c r="AA20" s="60">
        <f>IF(R20=" ",'Oct08'!AA95,R20+'Oct08'!AA95)</f>
        <v>0</v>
      </c>
      <c r="AB20" s="61"/>
      <c r="AC20" s="60">
        <f>IF(T20=" ",'Oct08'!AC95,T20+'Oct08'!AC95)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2"/>
      <c r="AQ20" s="95">
        <f>IF(G20="SSP",H20,0)</f>
        <v>0</v>
      </c>
      <c r="AR20" s="95">
        <f>IF(G20="SMP",H20,0)</f>
        <v>0</v>
      </c>
      <c r="AS20" s="95">
        <f>IF(G20="SPP",H20,0)</f>
        <v>0</v>
      </c>
      <c r="AT20" s="95">
        <f>IF(G20="SAP",H20,0)</f>
        <v>0</v>
      </c>
      <c r="AU20" s="62"/>
    </row>
    <row r="21" spans="1:47" ht="18" customHeight="1" x14ac:dyDescent="0.2">
      <c r="A21" s="44"/>
      <c r="B21" s="151" t="str">
        <f>IF(E21=" "," ",IF(Employee!F$284&gt;E$9," ",IF(Employee!F$286&lt;E$9," ",Employee!D$290)))</f>
        <v xml:space="preserve"> </v>
      </c>
      <c r="C21" s="32" t="str">
        <f>IF(E21=Employee!D$289,LOOKUP(E$9,NiTable!A:A,NiTable!AF:AF)," ")</f>
        <v xml:space="preserve"> </v>
      </c>
      <c r="D21" s="32" t="str">
        <f>IF(E21=Employee!D$289,LOOKUP(E$9,TaxCode!A:A,TaxCode!BN:BN)," ")</f>
        <v xml:space="preserve"> </v>
      </c>
      <c r="E21" s="152" t="str">
        <f>IF(Employee!D$288="m"," ",IF(Employee!F$284&gt;E$9," ",IF(Employee!F$286&lt;E$9," ",Employee!D$289)))</f>
        <v xml:space="preserve"> </v>
      </c>
      <c r="F21" s="243" t="str">
        <f>IF(E21=" "," ",IF(Employee!F$284&gt;E$9," ",IF(Employee!F$286&lt;E$9," ",Employee!D$275)))</f>
        <v xml:space="preserve"> </v>
      </c>
      <c r="G21" s="167"/>
      <c r="H21" s="127">
        <f>IF(T$9="Y",'Oct08'!H96,0)</f>
        <v>0</v>
      </c>
      <c r="I21" s="121">
        <f>IF(T$9="Y",'Oct08'!I96,0)</f>
        <v>0</v>
      </c>
      <c r="J21" s="121">
        <f>IF(T$9="Y",'Oct08'!J96,0)</f>
        <v>0</v>
      </c>
      <c r="K21" s="121">
        <f>IF(T$9="Y",'Oct08'!K96,I21*J21)</f>
        <v>0</v>
      </c>
      <c r="L21" s="121">
        <f>IF(T$9="Y",'Oct08'!L96,0)</f>
        <v>0</v>
      </c>
      <c r="M21" s="233" t="str">
        <f>IF(E21=" "," ",IF(T$9="Y",'Oct08'!M96,IF((H21+K21+L21)&gt;0,H21+K21+L21," ")))</f>
        <v xml:space="preserve"> </v>
      </c>
      <c r="N21" s="237" t="str">
        <f>IF(M21=" "," ",IF(M21=0," ",IF(Employee!O$284="W1",AN21,AI21-'Oct08'!W96)))</f>
        <v xml:space="preserve"> </v>
      </c>
      <c r="O21" s="132" t="str">
        <f>IF(M21=" "," ",IF(M21=0," ",IF(Employee!P$277&gt;E$9,0,IF(C21="A",WNI!E613,IF(C21="B",WNI!F613,IF(C21="C",WNI!G613,IF(C21="J",WNI!H613," ")))))))</f>
        <v xml:space="preserve"> </v>
      </c>
      <c r="P21" s="123"/>
      <c r="Q21" s="238"/>
      <c r="R21" s="238" t="str">
        <f t="shared" ref="R21:R30" si="13">IF(M21=" "," ",IF(M21=0," ",M21-SUM(N21:Q21)))</f>
        <v xml:space="preserve"> </v>
      </c>
      <c r="S21" s="123"/>
      <c r="T21" s="124" t="str">
        <f>IF(M21=" "," ",IF(M21=0," ",WNI!I613))</f>
        <v xml:space="preserve"> </v>
      </c>
      <c r="U21" s="49"/>
      <c r="V21" s="60">
        <f>IF(Employee!H$294=E$9,Employee!D$294+SUM(M21)+'Oct08'!V96,SUM(M21)+'Oct08'!V96)</f>
        <v>0</v>
      </c>
      <c r="W21" s="60">
        <f>IF(Employee!H$294=E$9,Employee!D$295+SUM(N21)+'Oct08'!W96,SUM(N21)+'Oct08'!W96)</f>
        <v>0</v>
      </c>
      <c r="X21" s="60">
        <f>IF(O21=" ",'Oct08'!X96,O21+'Oct08'!X96)</f>
        <v>0</v>
      </c>
      <c r="Y21" s="60">
        <f>IF(P21=" ",'Oct08'!Y96,P21+'Oct08'!Y96)</f>
        <v>0</v>
      </c>
      <c r="Z21" s="60">
        <f>IF(Q21=" ",'Oct08'!Z96,Q21+'Oct08'!Z96)</f>
        <v>0</v>
      </c>
      <c r="AA21" s="60">
        <f>IF(R21=" ",'Oct08'!AA96,R21+'Oct08'!AA96)</f>
        <v>0</v>
      </c>
      <c r="AB21" s="61"/>
      <c r="AC21" s="60">
        <f>IF(T21=" ",'Oct08'!AC96,T21+'Oct08'!AC96)</f>
        <v>0</v>
      </c>
      <c r="AD21" s="99"/>
      <c r="AE21" s="114">
        <f>IF(E21=" ",0,IF(D21="BR",0,IF(D21="D",0,IF(D21="NT",V21,LOOKUP(D21,Free!A:A,Free!B:B)*E$9/52))))</f>
        <v>0</v>
      </c>
      <c r="AF21" s="95">
        <f t="shared" si="3"/>
        <v>0</v>
      </c>
      <c r="AG21" s="95">
        <f t="shared" si="4"/>
        <v>0</v>
      </c>
      <c r="AH21" s="95">
        <f>IF(D21="D",AF21*AH$7,IF(AF21&gt;LOOKUP(E$9,HR!A:A,HR!B:B),(AF21-LOOKUP(E$9,HR!A:A,HR!B:B))*AH$7,0))</f>
        <v>0</v>
      </c>
      <c r="AI21" s="95">
        <f t="shared" si="5"/>
        <v>0</v>
      </c>
      <c r="AJ21" s="95">
        <f>IF(E21=" ",0,IF(D21="BR",0,IF(D21="D",0,IF(D21="NT",M21,LOOKUP(D21,Free!A:A,Free!B:B)*1/52))))</f>
        <v>0</v>
      </c>
      <c r="AK21" s="95">
        <f t="shared" si="6"/>
        <v>0</v>
      </c>
      <c r="AL21" s="95">
        <f t="shared" si="7"/>
        <v>0</v>
      </c>
      <c r="AM21" s="95">
        <f>IF(D21="D",AK21*AM$7,IF(AK21&gt;LOOKUP(1,HR!A:A,HR!B:B),(AK21-LOOKUP(1,HR!A:A,HR!B:B))*AH$7,0))</f>
        <v>0</v>
      </c>
      <c r="AN21" s="95">
        <f t="shared" si="8"/>
        <v>0</v>
      </c>
      <c r="AO21" s="99"/>
      <c r="AP21" s="62"/>
      <c r="AQ21" s="95">
        <f t="shared" ref="AQ21:AQ30" si="14">IF(G21="SSP",H21,0)</f>
        <v>0</v>
      </c>
      <c r="AR21" s="95">
        <f t="shared" ref="AR21:AR30" si="15">IF(G21="SMP",H21,0)</f>
        <v>0</v>
      </c>
      <c r="AS21" s="95">
        <f t="shared" ref="AS21:AS30" si="16">IF(G21="SPP",H21,0)</f>
        <v>0</v>
      </c>
      <c r="AT21" s="95">
        <f t="shared" ref="AT21:AT30" si="17">IF(G21="SAP",H21,0)</f>
        <v>0</v>
      </c>
      <c r="AU21" s="62"/>
    </row>
    <row r="22" spans="1:47" ht="18" customHeight="1" x14ac:dyDescent="0.2">
      <c r="A22" s="44"/>
      <c r="B22" s="151" t="str">
        <f>IF(E22=" "," ",IF(Employee!F$310&gt;E$9," ",IF(Employee!F$312&lt;E$9," ",Employee!D$316)))</f>
        <v xml:space="preserve"> </v>
      </c>
      <c r="C22" s="32" t="str">
        <f>IF(E22=Employee!D$315,LOOKUP(E$9,NiTable!A:A,NiTable!AI:AI)," ")</f>
        <v xml:space="preserve"> </v>
      </c>
      <c r="D22" s="32" t="str">
        <f>IF(E22=Employee!D$315,LOOKUP(E$9,TaxCode!A:A,TaxCode!BT:BT)," ")</f>
        <v xml:space="preserve"> </v>
      </c>
      <c r="E22" s="152" t="str">
        <f>IF(Employee!D$314="m"," ",IF(Employee!F$310&gt;E$9," ",IF(Employee!F$312&lt;E$9," ",Employee!D$315)))</f>
        <v xml:space="preserve"> </v>
      </c>
      <c r="F22" s="243" t="str">
        <f>IF(E22=" "," ",IF(Employee!F$310&gt;E$9," ",IF(Employee!F$312&lt;E$9," ",Employee!D$301)))</f>
        <v xml:space="preserve"> </v>
      </c>
      <c r="G22" s="167"/>
      <c r="H22" s="127">
        <f>IF(T$9="Y",'Oct08'!H97,0)</f>
        <v>0</v>
      </c>
      <c r="I22" s="121">
        <f>IF(T$9="Y",'Oct08'!I97,0)</f>
        <v>0</v>
      </c>
      <c r="J22" s="121">
        <f>IF(T$9="Y",'Oct08'!J97,0)</f>
        <v>0</v>
      </c>
      <c r="K22" s="121">
        <f>IF(T$9="Y",'Oct08'!K97,I22*J22)</f>
        <v>0</v>
      </c>
      <c r="L22" s="121">
        <f>IF(T$9="Y",'Oct08'!L97,0)</f>
        <v>0</v>
      </c>
      <c r="M22" s="233" t="str">
        <f>IF(E22=" "," ",IF(T$9="Y",'Oct08'!M97,IF((H22+K22+L22)&gt;0,H22+K22+L22," ")))</f>
        <v xml:space="preserve"> </v>
      </c>
      <c r="N22" s="237" t="str">
        <f>IF(M22=" "," ",IF(M22=0," ",IF(Employee!O$310="W1",AN22,AI22-'Oct08'!W97)))</f>
        <v xml:space="preserve"> </v>
      </c>
      <c r="O22" s="132" t="str">
        <f>IF(M22=" "," ",IF(M22=0," ",IF(Employee!P$303&gt;E$9,0,IF(C22="A",WNI!E614,IF(C22="B",WNI!F614,IF(C22="C",WNI!G614,IF(C22="J",WNI!H614," ")))))))</f>
        <v xml:space="preserve"> </v>
      </c>
      <c r="P22" s="123"/>
      <c r="Q22" s="238"/>
      <c r="R22" s="238" t="str">
        <f t="shared" si="13"/>
        <v xml:space="preserve"> </v>
      </c>
      <c r="S22" s="123"/>
      <c r="T22" s="124" t="str">
        <f>IF(M22=" "," ",IF(M22=0," ",WNI!I614))</f>
        <v xml:space="preserve"> </v>
      </c>
      <c r="U22" s="49"/>
      <c r="V22" s="60">
        <f>IF(Employee!H$320=E$9,Employee!D$320+SUM(M22)+'Oct08'!V97,SUM(M22)+'Oct08'!V97)</f>
        <v>0</v>
      </c>
      <c r="W22" s="60">
        <f>IF(Employee!H$320=E$9,Employee!D$321+SUM(N22)+'Oct08'!W97,SUM(N22)+'Oct08'!W97)</f>
        <v>0</v>
      </c>
      <c r="X22" s="60">
        <f>IF(O22=" ",'Oct08'!X97,O22+'Oct08'!X97)</f>
        <v>0</v>
      </c>
      <c r="Y22" s="60">
        <f>IF(P22=" ",'Oct08'!Y97,P22+'Oct08'!Y97)</f>
        <v>0</v>
      </c>
      <c r="Z22" s="60">
        <f>IF(Q22=" ",'Oct08'!Z97,Q22+'Oct08'!Z97)</f>
        <v>0</v>
      </c>
      <c r="AA22" s="60">
        <f>IF(R22=" ",'Oct08'!AA97,R22+'Oct08'!AA97)</f>
        <v>0</v>
      </c>
      <c r="AB22" s="61"/>
      <c r="AC22" s="60">
        <f>IF(T22=" ",'Oct08'!AC97,T22+'Oct08'!AC97)</f>
        <v>0</v>
      </c>
      <c r="AD22" s="99"/>
      <c r="AE22" s="114">
        <f>IF(E22=" ",0,IF(D22="BR",0,IF(D22="D",0,IF(D22="NT",V22,LOOKUP(D22,Free!A:A,Free!B:B)*E$9/52))))</f>
        <v>0</v>
      </c>
      <c r="AF22" s="95">
        <f t="shared" si="3"/>
        <v>0</v>
      </c>
      <c r="AG22" s="95">
        <f t="shared" si="4"/>
        <v>0</v>
      </c>
      <c r="AH22" s="95">
        <f>IF(D22="D",AF22*AH$7,IF(AF22&gt;LOOKUP(E$9,HR!A:A,HR!B:B),(AF22-LOOKUP(E$9,HR!A:A,HR!B:B))*AH$7,0))</f>
        <v>0</v>
      </c>
      <c r="AI22" s="95">
        <f t="shared" si="5"/>
        <v>0</v>
      </c>
      <c r="AJ22" s="95">
        <f>IF(E22=" ",0,IF(D22="BR",0,IF(D22="D",0,IF(D22="NT",M22,LOOKUP(D22,Free!A:A,Free!B:B)*1/52))))</f>
        <v>0</v>
      </c>
      <c r="AK22" s="95">
        <f t="shared" si="6"/>
        <v>0</v>
      </c>
      <c r="AL22" s="95">
        <f t="shared" si="7"/>
        <v>0</v>
      </c>
      <c r="AM22" s="95">
        <f>IF(D22="D",AK22*AM$7,IF(AK22&gt;LOOKUP(1,HR!A:A,HR!B:B),(AK22-LOOKUP(1,HR!A:A,HR!B:B))*AH$7,0))</f>
        <v>0</v>
      </c>
      <c r="AN22" s="95">
        <f t="shared" si="8"/>
        <v>0</v>
      </c>
      <c r="AO22" s="99"/>
      <c r="AP22" s="62"/>
      <c r="AQ22" s="95">
        <f t="shared" si="14"/>
        <v>0</v>
      </c>
      <c r="AR22" s="95">
        <f t="shared" si="15"/>
        <v>0</v>
      </c>
      <c r="AS22" s="95">
        <f t="shared" si="16"/>
        <v>0</v>
      </c>
      <c r="AT22" s="95">
        <f t="shared" si="17"/>
        <v>0</v>
      </c>
      <c r="AU22" s="62"/>
    </row>
    <row r="23" spans="1:47" ht="18" customHeight="1" x14ac:dyDescent="0.2">
      <c r="A23" s="44"/>
      <c r="B23" s="151" t="str">
        <f>IF(E23=" "," ",IF(Employee!F$336&gt;E$9," ",IF(Employee!F$338&lt;E$9," ",Employee!D$342)))</f>
        <v xml:space="preserve"> </v>
      </c>
      <c r="C23" s="32" t="str">
        <f>IF(E23=Employee!D$341,LOOKUP(E$9,NiTable!A:A,NiTable!AL:AL)," ")</f>
        <v xml:space="preserve"> </v>
      </c>
      <c r="D23" s="32" t="str">
        <f>IF(E23=Employee!D$341,LOOKUP(E$9,TaxCode!A:A,TaxCode!BZ:BZ)," ")</f>
        <v xml:space="preserve"> </v>
      </c>
      <c r="E23" s="152" t="str">
        <f>IF(Employee!D$340="m"," ",IF(Employee!F$336&gt;E$9," ",IF(Employee!F$338&lt;E$9," ",Employee!D$341)))</f>
        <v xml:space="preserve"> </v>
      </c>
      <c r="F23" s="243" t="str">
        <f>IF(E23=" "," ",IF(Employee!F$336&gt;E$9," ",IF(Employee!F$338&lt;E$9," ",Employee!D$327)))</f>
        <v xml:space="preserve"> </v>
      </c>
      <c r="G23" s="167"/>
      <c r="H23" s="127">
        <f>IF(T$9="Y",'Oct08'!H98,0)</f>
        <v>0</v>
      </c>
      <c r="I23" s="121">
        <f>IF(T$9="Y",'Oct08'!I98,0)</f>
        <v>0</v>
      </c>
      <c r="J23" s="121">
        <f>IF(T$9="Y",'Oct08'!J98,0)</f>
        <v>0</v>
      </c>
      <c r="K23" s="121">
        <f>IF(T$9="Y",'Oct08'!K98,I23*J23)</f>
        <v>0</v>
      </c>
      <c r="L23" s="121">
        <f>IF(T$9="Y",'Oct08'!L98,0)</f>
        <v>0</v>
      </c>
      <c r="M23" s="233" t="str">
        <f>IF(E23=" "," ",IF(T$9="Y",'Oct08'!M98,IF((H23+K23+L23)&gt;0,H23+K23+L23," ")))</f>
        <v xml:space="preserve"> </v>
      </c>
      <c r="N23" s="237" t="str">
        <f>IF(M23=" "," ",IF(M23=0," ",IF(Employee!O$336="W1",AN23,AI23-'Oct08'!W98)))</f>
        <v xml:space="preserve"> </v>
      </c>
      <c r="O23" s="132" t="str">
        <f>IF(M23=" "," ",IF(M23=0," ",IF(Employee!P$329&gt;E$9,0,IF(C23="A",WNI!E615,IF(C23="B",WNI!F615,IF(C23="C",WNI!G615,IF(C23="J",WNI!H615," ")))))))</f>
        <v xml:space="preserve"> </v>
      </c>
      <c r="P23" s="123"/>
      <c r="Q23" s="238"/>
      <c r="R23" s="238" t="str">
        <f t="shared" si="13"/>
        <v xml:space="preserve"> </v>
      </c>
      <c r="S23" s="123"/>
      <c r="T23" s="124" t="str">
        <f>IF(M23=" "," ",IF(M23=0," ",WNI!I615))</f>
        <v xml:space="preserve"> </v>
      </c>
      <c r="U23" s="49"/>
      <c r="V23" s="60">
        <f>IF(Employee!H$346=E$9,Employee!D$346+SUM(M23)+'Oct08'!V98,SUM(M23)+'Oct08'!V98)</f>
        <v>0</v>
      </c>
      <c r="W23" s="60">
        <f>IF(Employee!H$346=E$9,Employee!D$347+SUM(N23)+'Oct08'!W98,SUM(N23)+'Oct08'!W98)</f>
        <v>0</v>
      </c>
      <c r="X23" s="60">
        <f>IF(O23=" ",'Oct08'!X98,O23+'Oct08'!X98)</f>
        <v>0</v>
      </c>
      <c r="Y23" s="60">
        <f>IF(P23=" ",'Oct08'!Y98,P23+'Oct08'!Y98)</f>
        <v>0</v>
      </c>
      <c r="Z23" s="60">
        <f>IF(Q23=" ",'Oct08'!Z98,Q23+'Oct08'!Z98)</f>
        <v>0</v>
      </c>
      <c r="AA23" s="60">
        <f>IF(R23=" ",'Oct08'!AA98,R23+'Oct08'!AA98)</f>
        <v>0</v>
      </c>
      <c r="AB23" s="61"/>
      <c r="AC23" s="60">
        <f>IF(T23=" ",'Oct08'!AC98,T23+'Oct08'!AC98)</f>
        <v>0</v>
      </c>
      <c r="AD23" s="99"/>
      <c r="AE23" s="114">
        <f>IF(E23=" ",0,IF(D23="BR",0,IF(D23="D",0,IF(D23="NT",V23,LOOKUP(D23,Free!A:A,Free!B:B)*E$9/52))))</f>
        <v>0</v>
      </c>
      <c r="AF23" s="95">
        <f t="shared" si="3"/>
        <v>0</v>
      </c>
      <c r="AG23" s="95">
        <f t="shared" si="4"/>
        <v>0</v>
      </c>
      <c r="AH23" s="95">
        <f>IF(D23="D",AF23*AH$7,IF(AF23&gt;LOOKUP(E$9,HR!A:A,HR!B:B),(AF23-LOOKUP(E$9,HR!A:A,HR!B:B))*AH$7,0))</f>
        <v>0</v>
      </c>
      <c r="AI23" s="95">
        <f t="shared" si="5"/>
        <v>0</v>
      </c>
      <c r="AJ23" s="95">
        <f>IF(E23=" ",0,IF(D23="BR",0,IF(D23="D",0,IF(D23="NT",M23,LOOKUP(D23,Free!A:A,Free!B:B)*1/52))))</f>
        <v>0</v>
      </c>
      <c r="AK23" s="95">
        <f t="shared" si="6"/>
        <v>0</v>
      </c>
      <c r="AL23" s="95">
        <f t="shared" si="7"/>
        <v>0</v>
      </c>
      <c r="AM23" s="95">
        <f>IF(D23="D",AK23*AM$7,IF(AK23&gt;LOOKUP(1,HR!A:A,HR!B:B),(AK23-LOOKUP(1,HR!A:A,HR!B:B))*AH$7,0))</f>
        <v>0</v>
      </c>
      <c r="AN23" s="95">
        <f t="shared" si="8"/>
        <v>0</v>
      </c>
      <c r="AO23" s="99"/>
      <c r="AP23" s="62"/>
      <c r="AQ23" s="95">
        <f t="shared" si="14"/>
        <v>0</v>
      </c>
      <c r="AR23" s="95">
        <f t="shared" si="15"/>
        <v>0</v>
      </c>
      <c r="AS23" s="95">
        <f t="shared" si="16"/>
        <v>0</v>
      </c>
      <c r="AT23" s="95">
        <f t="shared" si="17"/>
        <v>0</v>
      </c>
      <c r="AU23" s="62"/>
    </row>
    <row r="24" spans="1:47" ht="18" customHeight="1" x14ac:dyDescent="0.2">
      <c r="A24" s="44"/>
      <c r="B24" s="151" t="str">
        <f>IF(E24=" "," ",IF(Employee!F$362&gt;E$9," ",IF(Employee!F$364&lt;E$9," ",Employee!D$368)))</f>
        <v xml:space="preserve"> </v>
      </c>
      <c r="C24" s="32" t="str">
        <f>IF(E24=Employee!D$367,LOOKUP(E$9,NiTable!A:A,NiTable!AO:AO)," ")</f>
        <v xml:space="preserve"> </v>
      </c>
      <c r="D24" s="32" t="str">
        <f>IF(E24=Employee!D$367,LOOKUP(E$9,TaxCode!A:A,TaxCode!CF:CF)," ")</f>
        <v xml:space="preserve"> </v>
      </c>
      <c r="E24" s="152" t="str">
        <f>IF(Employee!D$366="m"," ",IF(Employee!F$362&gt;E$9," ",IF(Employee!F$364&lt;E$9," ",Employee!D$367)))</f>
        <v xml:space="preserve"> </v>
      </c>
      <c r="F24" s="243" t="str">
        <f>IF(E24=" "," ",IF(Employee!F$362&gt;E$9," ",IF(Employee!F$364&lt;E$9," ",Employee!D$353)))</f>
        <v xml:space="preserve"> </v>
      </c>
      <c r="G24" s="167"/>
      <c r="H24" s="127">
        <f>IF(T$9="Y",'Oct08'!H99,0)</f>
        <v>0</v>
      </c>
      <c r="I24" s="121">
        <f>IF(T$9="Y",'Oct08'!I99,0)</f>
        <v>0</v>
      </c>
      <c r="J24" s="121">
        <f>IF(T$9="Y",'Oct08'!J99,0)</f>
        <v>0</v>
      </c>
      <c r="K24" s="121">
        <f>IF(T$9="Y",'Oct08'!K99,I24*J24)</f>
        <v>0</v>
      </c>
      <c r="L24" s="121">
        <f>IF(T$9="Y",'Oct08'!L99,0)</f>
        <v>0</v>
      </c>
      <c r="M24" s="233" t="str">
        <f>IF(E24=" "," ",IF(T$9="Y",'Oct08'!M99,IF((H24+K24+L24)&gt;0,H24+K24+L24," ")))</f>
        <v xml:space="preserve"> </v>
      </c>
      <c r="N24" s="237" t="str">
        <f>IF(M24=" "," ",IF(M24=0," ",IF(Employee!O$362="W1",AN24,AI24-'Oct08'!W99)))</f>
        <v xml:space="preserve"> </v>
      </c>
      <c r="O24" s="132" t="str">
        <f>IF(M24=" "," ",IF(M24=0," ",IF(Employee!P$355&gt;E$9,0,IF(C24="A",WNI!E616,IF(C24="B",WNI!F616,IF(C24="C",WNI!G616,IF(C24="J",WNI!H616," ")))))))</f>
        <v xml:space="preserve"> </v>
      </c>
      <c r="P24" s="123"/>
      <c r="Q24" s="238"/>
      <c r="R24" s="238" t="str">
        <f t="shared" si="13"/>
        <v xml:space="preserve"> </v>
      </c>
      <c r="S24" s="123"/>
      <c r="T24" s="124" t="str">
        <f>IF(M24=" "," ",IF(M24=0," ",WNI!I616))</f>
        <v xml:space="preserve"> </v>
      </c>
      <c r="U24" s="49"/>
      <c r="V24" s="60">
        <f>IF(Employee!H$372=E$9,Employee!D$372+SUM(M24)+'Oct08'!V99,SUM(M24)+'Oct08'!V99)</f>
        <v>0</v>
      </c>
      <c r="W24" s="60">
        <f>IF(Employee!H$372=E$9,Employee!D$373+SUM(N24)+'Oct08'!W99,SUM(N24)+'Oct08'!W99)</f>
        <v>0</v>
      </c>
      <c r="X24" s="60">
        <f>IF(O24=" ",'Oct08'!X99,O24+'Oct08'!X99)</f>
        <v>0</v>
      </c>
      <c r="Y24" s="60">
        <f>IF(P24=" ",'Oct08'!Y99,P24+'Oct08'!Y99)</f>
        <v>0</v>
      </c>
      <c r="Z24" s="60">
        <f>IF(Q24=" ",'Oct08'!Z99,Q24+'Oct08'!Z99)</f>
        <v>0</v>
      </c>
      <c r="AA24" s="60">
        <f>IF(R24=" ",'Oct08'!AA99,R24+'Oct08'!AA99)</f>
        <v>0</v>
      </c>
      <c r="AB24" s="61"/>
      <c r="AC24" s="60">
        <f>IF(T24=" ",'Oct08'!AC99,T24+'Oct08'!AC99)</f>
        <v>0</v>
      </c>
      <c r="AD24" s="99"/>
      <c r="AE24" s="114">
        <f>IF(E24=" ",0,IF(D24="BR",0,IF(D24="D",0,IF(D24="NT",V24,LOOKUP(D24,Free!A:A,Free!B:B)*E$9/52))))</f>
        <v>0</v>
      </c>
      <c r="AF24" s="95">
        <f t="shared" si="3"/>
        <v>0</v>
      </c>
      <c r="AG24" s="95">
        <f t="shared" si="4"/>
        <v>0</v>
      </c>
      <c r="AH24" s="95">
        <f>IF(D24="D",AF24*AH$7,IF(AF24&gt;LOOKUP(E$9,HR!A:A,HR!B:B),(AF24-LOOKUP(E$9,HR!A:A,HR!B:B))*AH$7,0))</f>
        <v>0</v>
      </c>
      <c r="AI24" s="95">
        <f t="shared" si="5"/>
        <v>0</v>
      </c>
      <c r="AJ24" s="95">
        <f>IF(E24=" ",0,IF(D24="BR",0,IF(D24="D",0,IF(D24="NT",M24,LOOKUP(D24,Free!A:A,Free!B:B)*1/52))))</f>
        <v>0</v>
      </c>
      <c r="AK24" s="95">
        <f t="shared" si="6"/>
        <v>0</v>
      </c>
      <c r="AL24" s="95">
        <f t="shared" si="7"/>
        <v>0</v>
      </c>
      <c r="AM24" s="95">
        <f>IF(D24="D",AK24*AM$7,IF(AK24&gt;LOOKUP(1,HR!A:A,HR!B:B),(AK24-LOOKUP(1,HR!A:A,HR!B:B))*AH$7,0))</f>
        <v>0</v>
      </c>
      <c r="AN24" s="95">
        <f t="shared" si="8"/>
        <v>0</v>
      </c>
      <c r="AO24" s="99"/>
      <c r="AP24" s="62"/>
      <c r="AQ24" s="95">
        <f t="shared" si="14"/>
        <v>0</v>
      </c>
      <c r="AR24" s="95">
        <f t="shared" si="15"/>
        <v>0</v>
      </c>
      <c r="AS24" s="95">
        <f t="shared" si="16"/>
        <v>0</v>
      </c>
      <c r="AT24" s="95">
        <f t="shared" si="17"/>
        <v>0</v>
      </c>
      <c r="AU24" s="62"/>
    </row>
    <row r="25" spans="1:47" ht="18" customHeight="1" x14ac:dyDescent="0.2">
      <c r="A25" s="44"/>
      <c r="B25" s="151" t="str">
        <f>IF(E25=" "," ",IF(Employee!F$388&gt;E$9," ",IF(Employee!F$390&lt;E$9," ",Employee!D$394)))</f>
        <v xml:space="preserve"> </v>
      </c>
      <c r="C25" s="32" t="str">
        <f>IF(E25=Employee!D$393,LOOKUP(E$9,NiTable!A:A,NiTable!AR:AR)," ")</f>
        <v xml:space="preserve"> </v>
      </c>
      <c r="D25" s="32" t="str">
        <f>IF(E25=Employee!D$393,LOOKUP(E$9,TaxCode!A:A,TaxCode!CL:CL)," ")</f>
        <v xml:space="preserve"> </v>
      </c>
      <c r="E25" s="152" t="str">
        <f>IF(Employee!D$392="m"," ",IF(Employee!F$388&gt;E$9," ",IF(Employee!F$390&lt;E$9," ",Employee!D$393)))</f>
        <v xml:space="preserve"> </v>
      </c>
      <c r="F25" s="243" t="str">
        <f>IF(E25=" "," ",IF(Employee!F$388&gt;E$9," ",IF(Employee!F$390&lt;E$9," ",Employee!D$379)))</f>
        <v xml:space="preserve"> </v>
      </c>
      <c r="G25" s="167"/>
      <c r="H25" s="127">
        <f>IF(T$9="Y",'Oct08'!H100,0)</f>
        <v>0</v>
      </c>
      <c r="I25" s="121">
        <f>IF(T$9="Y",'Oct08'!I100,0)</f>
        <v>0</v>
      </c>
      <c r="J25" s="121">
        <f>IF(T$9="Y",'Oct08'!J100,0)</f>
        <v>0</v>
      </c>
      <c r="K25" s="121">
        <f>IF(T$9="Y",'Oct08'!K100,I25*J25)</f>
        <v>0</v>
      </c>
      <c r="L25" s="121">
        <f>IF(T$9="Y",'Oct08'!L100,0)</f>
        <v>0</v>
      </c>
      <c r="M25" s="233" t="str">
        <f>IF(E25=" "," ",IF(T$9="Y",'Oct08'!M100,IF((H25+K25+L25)&gt;0,H25+K25+L25," ")))</f>
        <v xml:space="preserve"> </v>
      </c>
      <c r="N25" s="237" t="str">
        <f>IF(M25=" "," ",IF(M25=0," ",IF(Employee!O$388="W1",AN25,AI25-'Oct08'!W100)))</f>
        <v xml:space="preserve"> </v>
      </c>
      <c r="O25" s="132" t="str">
        <f>IF(M25=" "," ",IF(M25=0," ",IF(Employee!P$381&gt;E$9,0,IF(C25="A",WNI!E617,IF(C25="B",WNI!F617,IF(C25="C",WNI!G617,IF(C25="J",WNI!H617," ")))))))</f>
        <v xml:space="preserve"> </v>
      </c>
      <c r="P25" s="123"/>
      <c r="Q25" s="238"/>
      <c r="R25" s="238" t="str">
        <f t="shared" si="13"/>
        <v xml:space="preserve"> </v>
      </c>
      <c r="S25" s="123"/>
      <c r="T25" s="124" t="str">
        <f>IF(M25=" "," ",IF(M25=0," ",WNI!I617))</f>
        <v xml:space="preserve"> </v>
      </c>
      <c r="U25" s="49"/>
      <c r="V25" s="60">
        <f>IF(Employee!H$398=E$9,Employee!D$398+SUM(M25)+'Oct08'!V100,SUM(M25)+'Oct08'!V100)</f>
        <v>0</v>
      </c>
      <c r="W25" s="60">
        <f>IF(Employee!H$398=E$9,Employee!D$399+SUM(N25)+'Oct08'!W100,SUM(N25)+'Oct08'!W100)</f>
        <v>0</v>
      </c>
      <c r="X25" s="60">
        <f>IF(O25=" ",'Oct08'!X100,O25+'Oct08'!X100)</f>
        <v>0</v>
      </c>
      <c r="Y25" s="60">
        <f>IF(P25=" ",'Oct08'!Y100,P25+'Oct08'!Y100)</f>
        <v>0</v>
      </c>
      <c r="Z25" s="60">
        <f>IF(Q25=" ",'Oct08'!Z100,Q25+'Oct08'!Z100)</f>
        <v>0</v>
      </c>
      <c r="AA25" s="60">
        <f>IF(R25=" ",'Oct08'!AA100,R25+'Oct08'!AA100)</f>
        <v>0</v>
      </c>
      <c r="AB25" s="61"/>
      <c r="AC25" s="60">
        <f>IF(T25=" ",'Oct08'!AC100,T25+'Oct08'!AC100)</f>
        <v>0</v>
      </c>
      <c r="AD25" s="99"/>
      <c r="AE25" s="114">
        <f>IF(E25=" ",0,IF(D25="BR",0,IF(D25="D",0,IF(D25="NT",V25,LOOKUP(D25,Free!A:A,Free!B:B)*E$9/52))))</f>
        <v>0</v>
      </c>
      <c r="AF25" s="95">
        <f t="shared" si="3"/>
        <v>0</v>
      </c>
      <c r="AG25" s="95">
        <f t="shared" si="4"/>
        <v>0</v>
      </c>
      <c r="AH25" s="95">
        <f>IF(D25="D",AF25*AH$7,IF(AF25&gt;LOOKUP(E$9,HR!A:A,HR!B:B),(AF25-LOOKUP(E$9,HR!A:A,HR!B:B))*AH$7,0))</f>
        <v>0</v>
      </c>
      <c r="AI25" s="95">
        <f t="shared" si="5"/>
        <v>0</v>
      </c>
      <c r="AJ25" s="95">
        <f>IF(E25=" ",0,IF(D25="BR",0,IF(D25="D",0,IF(D25="NT",M25,LOOKUP(D25,Free!A:A,Free!B:B)*1/52))))</f>
        <v>0</v>
      </c>
      <c r="AK25" s="95">
        <f t="shared" si="6"/>
        <v>0</v>
      </c>
      <c r="AL25" s="95">
        <f t="shared" si="7"/>
        <v>0</v>
      </c>
      <c r="AM25" s="95">
        <f>IF(D25="D",AK25*AM$7,IF(AK25&gt;LOOKUP(1,HR!A:A,HR!B:B),(AK25-LOOKUP(1,HR!A:A,HR!B:B))*AH$7,0))</f>
        <v>0</v>
      </c>
      <c r="AN25" s="95">
        <f t="shared" si="8"/>
        <v>0</v>
      </c>
      <c r="AO25" s="99"/>
      <c r="AP25" s="62"/>
      <c r="AQ25" s="95">
        <f t="shared" si="14"/>
        <v>0</v>
      </c>
      <c r="AR25" s="95">
        <f t="shared" si="15"/>
        <v>0</v>
      </c>
      <c r="AS25" s="95">
        <f t="shared" si="16"/>
        <v>0</v>
      </c>
      <c r="AT25" s="95">
        <f t="shared" si="17"/>
        <v>0</v>
      </c>
      <c r="AU25" s="62"/>
    </row>
    <row r="26" spans="1:47" ht="18" customHeight="1" x14ac:dyDescent="0.2">
      <c r="A26" s="44"/>
      <c r="B26" s="151" t="str">
        <f>IF(E26=" "," ",IF(Employee!F$414&gt;E$9," ",IF(Employee!F$416&lt;E$9," ",Employee!D$420)))</f>
        <v xml:space="preserve"> </v>
      </c>
      <c r="C26" s="32" t="str">
        <f>IF(E26=Employee!D$419,LOOKUP(E$9,NiTable!A:A,NiTable!AU:AU)," ")</f>
        <v xml:space="preserve"> </v>
      </c>
      <c r="D26" s="32" t="str">
        <f>IF(E26=Employee!D$419,LOOKUP(E$9,TaxCode!A:A,TaxCode!CR:CR)," ")</f>
        <v xml:space="preserve"> </v>
      </c>
      <c r="E26" s="152" t="str">
        <f>IF(Employee!D$418="m"," ",IF(Employee!F$414&gt;E$9," ",IF(Employee!F$416&lt;E$9," ",Employee!D$419)))</f>
        <v xml:space="preserve"> </v>
      </c>
      <c r="F26" s="243" t="str">
        <f>IF(E26=" "," ",IF(Employee!F$414&gt;E$9," ",IF(Employee!F$416&lt;E$9," ",Employee!D$405)))</f>
        <v xml:space="preserve"> </v>
      </c>
      <c r="G26" s="167"/>
      <c r="H26" s="127">
        <f>IF(T$9="Y",'Oct08'!H101,0)</f>
        <v>0</v>
      </c>
      <c r="I26" s="121">
        <f>IF(T$9="Y",'Oct08'!I101,0)</f>
        <v>0</v>
      </c>
      <c r="J26" s="121">
        <f>IF(T$9="Y",'Oct08'!J101,0)</f>
        <v>0</v>
      </c>
      <c r="K26" s="121">
        <f>IF(T$9="Y",'Oct08'!K101,I26*J26)</f>
        <v>0</v>
      </c>
      <c r="L26" s="121">
        <f>IF(T$9="Y",'Oct08'!L101,0)</f>
        <v>0</v>
      </c>
      <c r="M26" s="233" t="str">
        <f>IF(E26=" "," ",IF(T$9="Y",'Oct08'!M101,IF((H26+K26+L26)&gt;0,H26+K26+L26," ")))</f>
        <v xml:space="preserve"> </v>
      </c>
      <c r="N26" s="237" t="str">
        <f>IF(M26=" "," ",IF(M26=0," ",IF(Employee!O$414="W1",AN26,AI26-'Oct08'!W101)))</f>
        <v xml:space="preserve"> </v>
      </c>
      <c r="O26" s="132" t="str">
        <f>IF(M26=" "," ",IF(M26=0," ",IF(Employee!P$407&gt;E$9,0,IF(C26="A",WNI!E618,IF(C26="B",WNI!F618,IF(C26="C",WNI!G618,IF(C26="J",WNI!H618," ")))))))</f>
        <v xml:space="preserve"> </v>
      </c>
      <c r="P26" s="123"/>
      <c r="Q26" s="238"/>
      <c r="R26" s="238" t="str">
        <f t="shared" si="13"/>
        <v xml:space="preserve"> </v>
      </c>
      <c r="S26" s="123"/>
      <c r="T26" s="124" t="str">
        <f>IF(M26=" "," ",IF(M26=0," ",WNI!I618))</f>
        <v xml:space="preserve"> </v>
      </c>
      <c r="U26" s="49"/>
      <c r="V26" s="60">
        <f>IF(Employee!H$424=E$9,Employee!D$424+SUM(M26)+'Oct08'!V101,SUM(M26)+'Oct08'!V101)</f>
        <v>0</v>
      </c>
      <c r="W26" s="60">
        <f>IF(Employee!H$424=E$9,Employee!D$425+SUM(N26)+'Oct08'!W101,SUM(N26)+'Oct08'!W101)</f>
        <v>0</v>
      </c>
      <c r="X26" s="60">
        <f>IF(O26=" ",'Oct08'!X101,O26+'Oct08'!X101)</f>
        <v>0</v>
      </c>
      <c r="Y26" s="60">
        <f>IF(P26=" ",'Oct08'!Y101,P26+'Oct08'!Y101)</f>
        <v>0</v>
      </c>
      <c r="Z26" s="60">
        <f>IF(Q26=" ",'Oct08'!Z101,Q26+'Oct08'!Z101)</f>
        <v>0</v>
      </c>
      <c r="AA26" s="60">
        <f>IF(R26=" ",'Oct08'!AA101,R26+'Oct08'!AA101)</f>
        <v>0</v>
      </c>
      <c r="AB26" s="61"/>
      <c r="AC26" s="60">
        <f>IF(T26=" ",'Oct08'!AC101,T26+'Oct08'!AC101)</f>
        <v>0</v>
      </c>
      <c r="AD26" s="99"/>
      <c r="AE26" s="114">
        <f>IF(E26=" ",0,IF(D26="BR",0,IF(D26="D",0,IF(D26="NT",V26,LOOKUP(D26,Free!A:A,Free!B:B)*E$9/52))))</f>
        <v>0</v>
      </c>
      <c r="AF26" s="95">
        <f t="shared" si="3"/>
        <v>0</v>
      </c>
      <c r="AG26" s="95">
        <f t="shared" si="4"/>
        <v>0</v>
      </c>
      <c r="AH26" s="95">
        <f>IF(D26="D",AF26*AH$7,IF(AF26&gt;LOOKUP(E$9,HR!A:A,HR!B:B),(AF26-LOOKUP(E$9,HR!A:A,HR!B:B))*AH$7,0))</f>
        <v>0</v>
      </c>
      <c r="AI26" s="95">
        <f t="shared" si="5"/>
        <v>0</v>
      </c>
      <c r="AJ26" s="95">
        <f>IF(E26=" ",0,IF(D26="BR",0,IF(D26="D",0,IF(D26="NT",M26,LOOKUP(D26,Free!A:A,Free!B:B)*1/52))))</f>
        <v>0</v>
      </c>
      <c r="AK26" s="95">
        <f t="shared" si="6"/>
        <v>0</v>
      </c>
      <c r="AL26" s="95">
        <f t="shared" si="7"/>
        <v>0</v>
      </c>
      <c r="AM26" s="95">
        <f>IF(D26="D",AK26*AM$7,IF(AK26&gt;LOOKUP(1,HR!A:A,HR!B:B),(AK26-LOOKUP(1,HR!A:A,HR!B:B))*AH$7,0))</f>
        <v>0</v>
      </c>
      <c r="AN26" s="95">
        <f t="shared" si="8"/>
        <v>0</v>
      </c>
      <c r="AO26" s="99"/>
      <c r="AP26" s="62"/>
      <c r="AQ26" s="95">
        <f t="shared" si="14"/>
        <v>0</v>
      </c>
      <c r="AR26" s="95">
        <f t="shared" si="15"/>
        <v>0</v>
      </c>
      <c r="AS26" s="95">
        <f t="shared" si="16"/>
        <v>0</v>
      </c>
      <c r="AT26" s="95">
        <f t="shared" si="17"/>
        <v>0</v>
      </c>
      <c r="AU26" s="62"/>
    </row>
    <row r="27" spans="1:47" ht="18" customHeight="1" x14ac:dyDescent="0.2">
      <c r="A27" s="44"/>
      <c r="B27" s="151" t="str">
        <f>IF(E27=" "," ",IF(Employee!F$440&gt;E$9," ",IF(Employee!F$442&lt;E$9," ",Employee!D$446)))</f>
        <v xml:space="preserve"> </v>
      </c>
      <c r="C27" s="32" t="str">
        <f>IF(E27=Employee!D$445,LOOKUP(E$9,NiTable!A:A,NiTable!AX:AX)," ")</f>
        <v xml:space="preserve"> </v>
      </c>
      <c r="D27" s="32" t="str">
        <f>IF(E27=Employee!D$445,LOOKUP(E$9,TaxCode!A:A,TaxCode!CX:CX)," ")</f>
        <v xml:space="preserve"> </v>
      </c>
      <c r="E27" s="152" t="str">
        <f>IF(Employee!D$444="m"," ",IF(Employee!F$440&gt;E$9," ",IF(Employee!F$442&lt;E$9," ",Employee!D$445)))</f>
        <v xml:space="preserve"> </v>
      </c>
      <c r="F27" s="243" t="str">
        <f>IF(E27=" "," ",IF(Employee!F$440&gt;E$9," ",IF(Employee!F$442&lt;E$9," ",Employee!D$431)))</f>
        <v xml:space="preserve"> </v>
      </c>
      <c r="G27" s="167"/>
      <c r="H27" s="127">
        <f>IF(T$9="Y",'Oct08'!H102,0)</f>
        <v>0</v>
      </c>
      <c r="I27" s="121">
        <f>IF(T$9="Y",'Oct08'!I102,0)</f>
        <v>0</v>
      </c>
      <c r="J27" s="121">
        <f>IF(T$9="Y",'Oct08'!J102,0)</f>
        <v>0</v>
      </c>
      <c r="K27" s="121">
        <f>IF(T$9="Y",'Oct08'!K102,I27*J27)</f>
        <v>0</v>
      </c>
      <c r="L27" s="121">
        <f>IF(T$9="Y",'Oct08'!L102,0)</f>
        <v>0</v>
      </c>
      <c r="M27" s="233" t="str">
        <f>IF(E27=" "," ",IF(T$9="Y",'Oct08'!M102,IF((H27+K27+L27)&gt;0,H27+K27+L27," ")))</f>
        <v xml:space="preserve"> </v>
      </c>
      <c r="N27" s="237" t="str">
        <f>IF(M27=" "," ",IF(M27=0," ",IF(Employee!O$440="W1",AN27,AI27-'Oct08'!W102)))</f>
        <v xml:space="preserve"> </v>
      </c>
      <c r="O27" s="132" t="str">
        <f>IF(M27=" "," ",IF(M27=0," ",IF(Employee!P$433&gt;E$9,0,IF(C27="A",WNI!E619,IF(C27="B",WNI!F619,IF(C27="C",WNI!G619,IF(C27="J",WNI!H619," ")))))))</f>
        <v xml:space="preserve"> </v>
      </c>
      <c r="P27" s="123"/>
      <c r="Q27" s="238"/>
      <c r="R27" s="238" t="str">
        <f t="shared" si="13"/>
        <v xml:space="preserve"> </v>
      </c>
      <c r="S27" s="123"/>
      <c r="T27" s="124" t="str">
        <f>IF(M27=" "," ",IF(M27=0," ",WNI!I619))</f>
        <v xml:space="preserve"> </v>
      </c>
      <c r="U27" s="49"/>
      <c r="V27" s="60">
        <f>IF(Employee!H$450=E$9,Employee!D$450+SUM(M27)+'Oct08'!V102,SUM(M27)+'Oct08'!V102)</f>
        <v>0</v>
      </c>
      <c r="W27" s="60">
        <f>IF(Employee!H$450=E$9,Employee!D$451+SUM(N27)+'Oct08'!W102,SUM(N27)+'Oct08'!W102)</f>
        <v>0</v>
      </c>
      <c r="X27" s="60">
        <f>IF(O27=" ",'Oct08'!X102,O27+'Oct08'!X102)</f>
        <v>0</v>
      </c>
      <c r="Y27" s="60">
        <f>IF(P27=" ",'Oct08'!Y102,P27+'Oct08'!Y102)</f>
        <v>0</v>
      </c>
      <c r="Z27" s="60">
        <f>IF(Q27=" ",'Oct08'!Z102,Q27+'Oct08'!Z102)</f>
        <v>0</v>
      </c>
      <c r="AA27" s="60">
        <f>IF(R27=" ",'Oct08'!AA102,R27+'Oct08'!AA102)</f>
        <v>0</v>
      </c>
      <c r="AB27" s="61"/>
      <c r="AC27" s="60">
        <f>IF(T27=" ",'Oct08'!AC102,T27+'Oct08'!AC102)</f>
        <v>0</v>
      </c>
      <c r="AD27" s="99"/>
      <c r="AE27" s="114">
        <f>IF(E27=" ",0,IF(D27="BR",0,IF(D27="D",0,IF(D27="NT",V27,LOOKUP(D27,Free!A:A,Free!B:B)*E$9/52))))</f>
        <v>0</v>
      </c>
      <c r="AF27" s="95">
        <f t="shared" si="3"/>
        <v>0</v>
      </c>
      <c r="AG27" s="95">
        <f t="shared" si="4"/>
        <v>0</v>
      </c>
      <c r="AH27" s="95">
        <f>IF(D27="D",AF27*AH$7,IF(AF27&gt;LOOKUP(E$9,HR!A:A,HR!B:B),(AF27-LOOKUP(E$9,HR!A:A,HR!B:B))*AH$7,0))</f>
        <v>0</v>
      </c>
      <c r="AI27" s="95">
        <f t="shared" si="5"/>
        <v>0</v>
      </c>
      <c r="AJ27" s="95">
        <f>IF(E27=" ",0,IF(D27="BR",0,IF(D27="D",0,IF(D27="NT",M27,LOOKUP(D27,Free!A:A,Free!B:B)*1/52))))</f>
        <v>0</v>
      </c>
      <c r="AK27" s="95">
        <f t="shared" si="6"/>
        <v>0</v>
      </c>
      <c r="AL27" s="95">
        <f t="shared" si="7"/>
        <v>0</v>
      </c>
      <c r="AM27" s="95">
        <f>IF(D27="D",AK27*AM$7,IF(AK27&gt;LOOKUP(1,HR!A:A,HR!B:B),(AK27-LOOKUP(1,HR!A:A,HR!B:B))*AH$7,0))</f>
        <v>0</v>
      </c>
      <c r="AN27" s="95">
        <f t="shared" si="8"/>
        <v>0</v>
      </c>
      <c r="AO27" s="99"/>
      <c r="AP27" s="62"/>
      <c r="AQ27" s="95">
        <f t="shared" si="14"/>
        <v>0</v>
      </c>
      <c r="AR27" s="95">
        <f t="shared" si="15"/>
        <v>0</v>
      </c>
      <c r="AS27" s="95">
        <f t="shared" si="16"/>
        <v>0</v>
      </c>
      <c r="AT27" s="95">
        <f t="shared" si="17"/>
        <v>0</v>
      </c>
      <c r="AU27" s="62"/>
    </row>
    <row r="28" spans="1:47" ht="18" customHeight="1" x14ac:dyDescent="0.2">
      <c r="A28" s="44"/>
      <c r="B28" s="151" t="str">
        <f>IF(E28=" "," ",IF(Employee!F$466&gt;E$9," ",IF(Employee!F$468&lt;E$9," ",Employee!D$472)))</f>
        <v xml:space="preserve"> </v>
      </c>
      <c r="C28" s="32" t="str">
        <f>IF(E28=Employee!D$471,LOOKUP(E$9,NiTable!A:A,NiTable!BA:BA)," ")</f>
        <v xml:space="preserve"> </v>
      </c>
      <c r="D28" s="32" t="str">
        <f>IF(E28=Employee!D$471,LOOKUP(E$9,TaxCode!A:A,TaxCode!DD:DD)," ")</f>
        <v xml:space="preserve"> </v>
      </c>
      <c r="E28" s="152" t="str">
        <f>IF(Employee!D$470="m"," ",IF(Employee!F$466&gt;E$9," ",IF(Employee!F$468&lt;E$9," ",Employee!D$471)))</f>
        <v xml:space="preserve"> </v>
      </c>
      <c r="F28" s="243" t="str">
        <f>IF(E28=" "," ",IF(Employee!F$466&gt;E$9," ",IF(Employee!F$468&lt;E$9," ",Employee!D$457)))</f>
        <v xml:space="preserve"> </v>
      </c>
      <c r="G28" s="167"/>
      <c r="H28" s="127">
        <f>IF(T$9="Y",'Oct08'!H103,0)</f>
        <v>0</v>
      </c>
      <c r="I28" s="121">
        <f>IF(T$9="Y",'Oct08'!I103,0)</f>
        <v>0</v>
      </c>
      <c r="J28" s="121">
        <f>IF(T$9="Y",'Oct08'!J103,0)</f>
        <v>0</v>
      </c>
      <c r="K28" s="121">
        <f>IF(T$9="Y",'Oct08'!K103,I28*J28)</f>
        <v>0</v>
      </c>
      <c r="L28" s="121">
        <f>IF(T$9="Y",'Oct08'!L103,0)</f>
        <v>0</v>
      </c>
      <c r="M28" s="233" t="str">
        <f>IF(E28=" "," ",IF(T$9="Y",'Oct08'!M103,IF((H28+K28+L28)&gt;0,H28+K28+L28," ")))</f>
        <v xml:space="preserve"> </v>
      </c>
      <c r="N28" s="237" t="str">
        <f>IF(M28=" "," ",IF(M28=0," ",IF(Employee!O$466="W1",AN28,AI28-'Oct08'!W103)))</f>
        <v xml:space="preserve"> </v>
      </c>
      <c r="O28" s="132" t="str">
        <f>IF(M28=" "," ",IF(M28=0," ",IF(Employee!P$459&gt;E$9,0,IF(C28="A",WNI!E620,IF(C28="B",WNI!F620,IF(C28="C",WNI!G620,IF(C28="J",WNI!H620," ")))))))</f>
        <v xml:space="preserve"> </v>
      </c>
      <c r="P28" s="123"/>
      <c r="Q28" s="238"/>
      <c r="R28" s="238" t="str">
        <f t="shared" si="13"/>
        <v xml:space="preserve"> </v>
      </c>
      <c r="S28" s="123"/>
      <c r="T28" s="124" t="str">
        <f>IF(M28=" "," ",IF(M28=0," ",WNI!I620))</f>
        <v xml:space="preserve"> </v>
      </c>
      <c r="U28" s="49"/>
      <c r="V28" s="60">
        <f>IF(Employee!H$476=E$9,Employee!D$476+SUM(M28)+'Oct08'!V103,SUM(M28)+'Oct08'!V103)</f>
        <v>0</v>
      </c>
      <c r="W28" s="60">
        <f>IF(Employee!H$476=E$9,Employee!D$477+SUM(N28)+'Oct08'!W103,SUM(N28)+'Oct08'!W103)</f>
        <v>0</v>
      </c>
      <c r="X28" s="60">
        <f>IF(O28=" ",'Oct08'!X103,O28+'Oct08'!X103)</f>
        <v>0</v>
      </c>
      <c r="Y28" s="60">
        <f>IF(P28=" ",'Oct08'!Y103,P28+'Oct08'!Y103)</f>
        <v>0</v>
      </c>
      <c r="Z28" s="60">
        <f>IF(Q28=" ",'Oct08'!Z103,Q28+'Oct08'!Z103)</f>
        <v>0</v>
      </c>
      <c r="AA28" s="60">
        <f>IF(R28=" ",'Oct08'!AA103,R28+'Oct08'!AA103)</f>
        <v>0</v>
      </c>
      <c r="AB28" s="61"/>
      <c r="AC28" s="60">
        <f>IF(T28=" ",'Oct08'!AC103,T28+'Oct08'!AC103)</f>
        <v>0</v>
      </c>
      <c r="AD28" s="99"/>
      <c r="AE28" s="114">
        <f>IF(E28=" ",0,IF(D28="BR",0,IF(D28="D",0,IF(D28="NT",V28,LOOKUP(D28,Free!A:A,Free!B:B)*E$9/52))))</f>
        <v>0</v>
      </c>
      <c r="AF28" s="95">
        <f t="shared" si="3"/>
        <v>0</v>
      </c>
      <c r="AG28" s="95">
        <f t="shared" si="4"/>
        <v>0</v>
      </c>
      <c r="AH28" s="95">
        <f>IF(D28="D",AF28*AH$7,IF(AF28&gt;LOOKUP(E$9,HR!A:A,HR!B:B),(AF28-LOOKUP(E$9,HR!A:A,HR!B:B))*AH$7,0))</f>
        <v>0</v>
      </c>
      <c r="AI28" s="95">
        <f t="shared" si="5"/>
        <v>0</v>
      </c>
      <c r="AJ28" s="95">
        <f>IF(E28=" ",0,IF(D28="BR",0,IF(D28="D",0,IF(D28="NT",M28,LOOKUP(D28,Free!A:A,Free!B:B)*1/52))))</f>
        <v>0</v>
      </c>
      <c r="AK28" s="95">
        <f t="shared" si="6"/>
        <v>0</v>
      </c>
      <c r="AL28" s="95">
        <f t="shared" si="7"/>
        <v>0</v>
      </c>
      <c r="AM28" s="95">
        <f>IF(D28="D",AK28*AM$7,IF(AK28&gt;LOOKUP(1,HR!A:A,HR!B:B),(AK28-LOOKUP(1,HR!A:A,HR!B:B))*AH$7,0))</f>
        <v>0</v>
      </c>
      <c r="AN28" s="95">
        <f t="shared" si="8"/>
        <v>0</v>
      </c>
      <c r="AO28" s="99"/>
      <c r="AP28" s="62"/>
      <c r="AQ28" s="95">
        <f t="shared" si="14"/>
        <v>0</v>
      </c>
      <c r="AR28" s="95">
        <f t="shared" si="15"/>
        <v>0</v>
      </c>
      <c r="AS28" s="95">
        <f t="shared" si="16"/>
        <v>0</v>
      </c>
      <c r="AT28" s="95">
        <f t="shared" si="17"/>
        <v>0</v>
      </c>
      <c r="AU28" s="62"/>
    </row>
    <row r="29" spans="1:47" ht="18" customHeight="1" x14ac:dyDescent="0.2">
      <c r="A29" s="44"/>
      <c r="B29" s="151" t="str">
        <f>IF(E29=" "," ",IF(Employee!F$492&gt;E$9," ",IF(Employee!F$494&lt;E$9," ",Employee!D$498)))</f>
        <v xml:space="preserve"> </v>
      </c>
      <c r="C29" s="32" t="str">
        <f>IF(E29=Employee!D$497,LOOKUP(E$9,NiTable!A:A,NiTable!BD:BD)," ")</f>
        <v xml:space="preserve"> </v>
      </c>
      <c r="D29" s="32" t="str">
        <f>IF(E29=Employee!D$497,LOOKUP(E$9,TaxCode!A:A,TaxCode!DJ:DJ)," ")</f>
        <v xml:space="preserve"> </v>
      </c>
      <c r="E29" s="152" t="str">
        <f>IF(Employee!D$496="m"," ",IF(Employee!F$492&gt;E$9," ",IF(Employee!F$494&lt;E$9," ",Employee!D$497)))</f>
        <v xml:space="preserve"> </v>
      </c>
      <c r="F29" s="243" t="str">
        <f>IF(E29=" "," ",IF(Employee!F$492&gt;E$9," ",IF(Employee!F$494&lt;E$9," ",Employee!D$483)))</f>
        <v xml:space="preserve"> </v>
      </c>
      <c r="G29" s="167"/>
      <c r="H29" s="127">
        <f>IF(T$9="Y",'Oct08'!H104,0)</f>
        <v>0</v>
      </c>
      <c r="I29" s="121">
        <f>IF(T$9="Y",'Oct08'!I104,0)</f>
        <v>0</v>
      </c>
      <c r="J29" s="121">
        <f>IF(T$9="Y",'Oct08'!J104,0)</f>
        <v>0</v>
      </c>
      <c r="K29" s="121">
        <f>IF(T$9="Y",'Oct08'!K104,I29*J29)</f>
        <v>0</v>
      </c>
      <c r="L29" s="121">
        <f>IF(T$9="Y",'Oct08'!L104,0)</f>
        <v>0</v>
      </c>
      <c r="M29" s="233" t="str">
        <f>IF(E29=" "," ",IF(T$9="Y",'Oct08'!M104,IF((H29+K29+L29)&gt;0,H29+K29+L29," ")))</f>
        <v xml:space="preserve"> </v>
      </c>
      <c r="N29" s="237" t="str">
        <f>IF(M29=" "," ",IF(M29=0," ",IF(Employee!O$492="W1",AN29,AI29-'Oct08'!W104)))</f>
        <v xml:space="preserve"> </v>
      </c>
      <c r="O29" s="132" t="str">
        <f>IF(M29=" "," ",IF(M29=0," ",IF(Employee!P$485&gt;E$9,0,IF(C29="A",WNI!E621,IF(C29="B",WNI!F621,IF(C29="C",WNI!G621,IF(C29="J",WNI!H621," ")))))))</f>
        <v xml:space="preserve"> </v>
      </c>
      <c r="P29" s="123"/>
      <c r="Q29" s="238"/>
      <c r="R29" s="238" t="str">
        <f t="shared" si="13"/>
        <v xml:space="preserve"> </v>
      </c>
      <c r="S29" s="123"/>
      <c r="T29" s="124" t="str">
        <f>IF(M29=" "," ",IF(M29=0," ",WNI!I621))</f>
        <v xml:space="preserve"> </v>
      </c>
      <c r="U29" s="49"/>
      <c r="V29" s="60">
        <f>IF(Employee!H$502=E$9,Employee!D$502+SUM(M29)+'Oct08'!V104,SUM(M29)+'Oct08'!V104)</f>
        <v>0</v>
      </c>
      <c r="W29" s="60">
        <f>IF(Employee!H$502=E$9,Employee!D$503+SUM(N29)+'Oct08'!W104,SUM(N29)+'Oct08'!W104)</f>
        <v>0</v>
      </c>
      <c r="X29" s="60">
        <f>IF(O29=" ",'Oct08'!X104,O29+'Oct08'!X104)</f>
        <v>0</v>
      </c>
      <c r="Y29" s="60">
        <f>IF(P29=" ",'Oct08'!Y104,P29+'Oct08'!Y104)</f>
        <v>0</v>
      </c>
      <c r="Z29" s="60">
        <f>IF(Q29=" ",'Oct08'!Z104,Q29+'Oct08'!Z104)</f>
        <v>0</v>
      </c>
      <c r="AA29" s="60">
        <f>IF(R29=" ",'Oct08'!AA104,R29+'Oct08'!AA104)</f>
        <v>0</v>
      </c>
      <c r="AB29" s="61"/>
      <c r="AC29" s="60">
        <f>IF(T29=" ",'Oct08'!AC104,T29+'Oct08'!AC104)</f>
        <v>0</v>
      </c>
      <c r="AD29" s="99"/>
      <c r="AE29" s="114">
        <f>IF(E29=" ",0,IF(D29="BR",0,IF(D29="D",0,IF(D29="NT",V29,LOOKUP(D29,Free!A:A,Free!B:B)*E$9/52))))</f>
        <v>0</v>
      </c>
      <c r="AF29" s="95">
        <f t="shared" si="3"/>
        <v>0</v>
      </c>
      <c r="AG29" s="95">
        <f t="shared" si="4"/>
        <v>0</v>
      </c>
      <c r="AH29" s="95">
        <f>IF(D29="D",AF29*AH$7,IF(AF29&gt;LOOKUP(E$9,HR!A:A,HR!B:B),(AF29-LOOKUP(E$9,HR!A:A,HR!B:B))*AH$7,0))</f>
        <v>0</v>
      </c>
      <c r="AI29" s="95">
        <f t="shared" si="5"/>
        <v>0</v>
      </c>
      <c r="AJ29" s="95">
        <f>IF(E29=" ",0,IF(D29="BR",0,IF(D29="D",0,IF(D29="NT",M29,LOOKUP(D29,Free!A:A,Free!B:B)*1/52))))</f>
        <v>0</v>
      </c>
      <c r="AK29" s="95">
        <f t="shared" si="6"/>
        <v>0</v>
      </c>
      <c r="AL29" s="95">
        <f t="shared" si="7"/>
        <v>0</v>
      </c>
      <c r="AM29" s="95">
        <f>IF(D29="D",AK29*AM$7,IF(AK29&gt;LOOKUP(1,HR!A:A,HR!B:B),(AK29-LOOKUP(1,HR!A:A,HR!B:B))*AH$7,0))</f>
        <v>0</v>
      </c>
      <c r="AN29" s="95">
        <f t="shared" si="8"/>
        <v>0</v>
      </c>
      <c r="AO29" s="99"/>
      <c r="AP29" s="62"/>
      <c r="AQ29" s="95">
        <f t="shared" si="14"/>
        <v>0</v>
      </c>
      <c r="AR29" s="95">
        <f t="shared" si="15"/>
        <v>0</v>
      </c>
      <c r="AS29" s="95">
        <f t="shared" si="16"/>
        <v>0</v>
      </c>
      <c r="AT29" s="95">
        <f t="shared" si="17"/>
        <v>0</v>
      </c>
      <c r="AU29" s="62"/>
    </row>
    <row r="30" spans="1:47" ht="18" customHeight="1" thickBot="1" x14ac:dyDescent="0.25">
      <c r="A30" s="44"/>
      <c r="B30" s="153" t="str">
        <f>IF(E30=" "," ",IF(Employee!F$518&gt;E$9," ",IF(Employee!F$520&lt;E$9," ",Employee!D$524)))</f>
        <v xml:space="preserve"> </v>
      </c>
      <c r="C30" s="111" t="str">
        <f>IF(E30=Employee!D$523,LOOKUP(E$9,NiTable!A:A,NiTable!BG:BG)," ")</f>
        <v xml:space="preserve"> </v>
      </c>
      <c r="D30" s="111" t="str">
        <f>IF(E30=Employee!D$523,LOOKUP(E$9,TaxCode!A:A,TaxCode!DP:DP)," ")</f>
        <v xml:space="preserve"> </v>
      </c>
      <c r="E30" s="154" t="str">
        <f>IF(Employee!D$522="m"," ",IF(Employee!F$518&gt;E$9," ",IF(Employee!F$520&lt;E$9," ",Employee!D$523)))</f>
        <v xml:space="preserve"> </v>
      </c>
      <c r="F30" s="244" t="str">
        <f>IF(E30=" "," ",IF(Employee!F$518&gt;E$9," ",IF(Employee!F$520&lt;E$9," ",Employee!D$509)))</f>
        <v xml:space="preserve"> </v>
      </c>
      <c r="G30" s="167"/>
      <c r="H30" s="146">
        <f>IF(T$9="Y",'Oct08'!H105,0)</f>
        <v>0</v>
      </c>
      <c r="I30" s="147">
        <f>IF(T$9="Y",'Oct08'!I105,0)</f>
        <v>0</v>
      </c>
      <c r="J30" s="147">
        <f>IF(T$9="Y",'Oct08'!J105,0)</f>
        <v>0</v>
      </c>
      <c r="K30" s="147">
        <f>IF(T$9="Y",'Oct08'!K105,I30*J30)</f>
        <v>0</v>
      </c>
      <c r="L30" s="147">
        <f>IF(T$9="Y",'Oct08'!L105,0)</f>
        <v>0</v>
      </c>
      <c r="M30" s="234" t="str">
        <f>IF(E30=" "," ",IF(T$9="Y",'Oct08'!M105,IF((H30+K30+L30)&gt;0,H30+K30+L30," ")))</f>
        <v xml:space="preserve"> </v>
      </c>
      <c r="N30" s="134" t="str">
        <f>IF(M30=" "," ",IF(M30=0," ",IF(Employee!O$518="W1",AN30,AI30-'Oct08'!W105)))</f>
        <v xml:space="preserve"> </v>
      </c>
      <c r="O30" s="132" t="str">
        <f>IF(M30=" "," ",IF(M30=0," ",IF(Employee!P$511&gt;E$9,0,IF(C30="A",WNI!E622,IF(C30="B",WNI!F622,IF(C30="C",WNI!G622,IF(C30="J",WNI!H622," ")))))))</f>
        <v xml:space="preserve"> </v>
      </c>
      <c r="P30" s="135"/>
      <c r="Q30" s="239"/>
      <c r="R30" s="238" t="str">
        <f t="shared" si="13"/>
        <v xml:space="preserve"> </v>
      </c>
      <c r="S30" s="123"/>
      <c r="T30" s="124" t="str">
        <f>IF(M30=" "," ",IF(M30=0," ",WNI!I622))</f>
        <v xml:space="preserve"> </v>
      </c>
      <c r="U30" s="49"/>
      <c r="V30" s="60">
        <f>IF(Employee!H$528=E$9,Employee!D$528+SUM(M30)+'Oct08'!V105,SUM(M30)+'Oct08'!V105)</f>
        <v>0</v>
      </c>
      <c r="W30" s="60">
        <f>IF(Employee!H$528=E$9,Employee!D$529+SUM(N30)+'Oct08'!W105,SUM(N30)+'Oct08'!W105)</f>
        <v>0</v>
      </c>
      <c r="X30" s="60">
        <f>IF(O30=" ",'Oct08'!X105,O30+'Oct08'!X105)</f>
        <v>0</v>
      </c>
      <c r="Y30" s="60">
        <f>IF(P30=" ",'Oct08'!Y105,P30+'Oct08'!Y105)</f>
        <v>0</v>
      </c>
      <c r="Z30" s="60">
        <f>IF(Q30=" ",'Oct08'!Z105,Q30+'Oct08'!Z105)</f>
        <v>0</v>
      </c>
      <c r="AA30" s="60">
        <f>IF(R30=" ",'Oct08'!AA105,R30+'Oct08'!AA105)</f>
        <v>0</v>
      </c>
      <c r="AB30" s="61"/>
      <c r="AC30" s="60">
        <f>IF(T30=" ",'Oct08'!AC105,T30+'Oct08'!AC105)</f>
        <v>0</v>
      </c>
      <c r="AD30" s="99"/>
      <c r="AE30" s="114">
        <f>IF(E30=" ",0,IF(D30="BR",0,IF(D30="D",0,IF(D30="NT",V30,LOOKUP(D30,Free!A:A,Free!B:B)*E$9/52))))</f>
        <v>0</v>
      </c>
      <c r="AF30" s="95">
        <f t="shared" si="3"/>
        <v>0</v>
      </c>
      <c r="AG30" s="95">
        <f t="shared" si="4"/>
        <v>0</v>
      </c>
      <c r="AH30" s="95">
        <f>IF(D30="D",AF30*AH$7,IF(AF30&gt;LOOKUP(E$9,HR!A:A,HR!B:B),(AF30-LOOKUP(E$9,HR!A:A,HR!B:B))*AH$7,0))</f>
        <v>0</v>
      </c>
      <c r="AI30" s="95">
        <f t="shared" si="5"/>
        <v>0</v>
      </c>
      <c r="AJ30" s="95">
        <f>IF(E30=" ",0,IF(D30="BR",0,IF(D30="D",0,IF(D30="NT",M30,LOOKUP(D30,Free!A:A,Free!B:B)*1/52))))</f>
        <v>0</v>
      </c>
      <c r="AK30" s="95">
        <f t="shared" si="6"/>
        <v>0</v>
      </c>
      <c r="AL30" s="95">
        <f t="shared" si="7"/>
        <v>0</v>
      </c>
      <c r="AM30" s="95">
        <f>IF(D30="D",AK30*AM$7,IF(AK30&gt;LOOKUP(1,HR!A:A,HR!B:B),(AK30-LOOKUP(1,HR!A:A,HR!B:B))*AH$7,0))</f>
        <v>0</v>
      </c>
      <c r="AN30" s="95">
        <f t="shared" si="8"/>
        <v>0</v>
      </c>
      <c r="AO30" s="99"/>
      <c r="AP30" s="62"/>
      <c r="AQ30" s="95">
        <f t="shared" si="14"/>
        <v>0</v>
      </c>
      <c r="AR30" s="95">
        <f t="shared" si="15"/>
        <v>0</v>
      </c>
      <c r="AS30" s="95">
        <f t="shared" si="16"/>
        <v>0</v>
      </c>
      <c r="AT30" s="95">
        <f t="shared" si="17"/>
        <v>0</v>
      </c>
      <c r="AU30" s="62"/>
    </row>
    <row r="31" spans="1:47" ht="18" customHeight="1" thickTop="1" thickBot="1" x14ac:dyDescent="0.25">
      <c r="A31" s="48"/>
      <c r="B31" s="158"/>
      <c r="C31" s="156"/>
      <c r="D31" s="156"/>
      <c r="E31" s="157"/>
      <c r="F31" s="397" t="s">
        <v>7</v>
      </c>
      <c r="G31" s="400"/>
      <c r="H31" s="134"/>
      <c r="I31" s="135"/>
      <c r="J31" s="135"/>
      <c r="K31" s="174"/>
      <c r="L31" s="174"/>
      <c r="M31" s="173">
        <f t="shared" ref="M31:R31" si="18">SUM(M11:M30)</f>
        <v>0</v>
      </c>
      <c r="N31" s="173">
        <f t="shared" si="18"/>
        <v>0</v>
      </c>
      <c r="O31" s="173">
        <f t="shared" si="18"/>
        <v>0</v>
      </c>
      <c r="P31" s="173">
        <f t="shared" si="18"/>
        <v>0</v>
      </c>
      <c r="Q31" s="173">
        <f t="shared" si="18"/>
        <v>0</v>
      </c>
      <c r="R31" s="165">
        <f t="shared" si="18"/>
        <v>0</v>
      </c>
      <c r="S31" s="123"/>
      <c r="T31" s="165">
        <f>SUM(T11:T30)</f>
        <v>0</v>
      </c>
      <c r="U31" s="50"/>
      <c r="V31" s="60"/>
      <c r="AD31" s="99"/>
      <c r="AE31" s="114"/>
      <c r="AO31" s="99"/>
      <c r="AP31" s="62"/>
      <c r="AU31" s="62"/>
    </row>
    <row r="32" spans="1:47" s="53" customFormat="1" ht="24" customHeight="1" thickBot="1" x14ac:dyDescent="0.25">
      <c r="A32" s="141"/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224"/>
      <c r="V32" s="83"/>
      <c r="W32" s="83"/>
      <c r="X32" s="83"/>
      <c r="Y32" s="225"/>
      <c r="Z32" s="83"/>
      <c r="AA32" s="83"/>
      <c r="AB32" s="84"/>
      <c r="AC32" s="83"/>
      <c r="AD32" s="98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8"/>
      <c r="AP32" s="218"/>
      <c r="AQ32" s="94"/>
      <c r="AR32" s="94"/>
      <c r="AS32" s="94"/>
      <c r="AT32" s="94"/>
      <c r="AU32" s="218"/>
    </row>
    <row r="33" spans="1:47" ht="18" customHeight="1" thickTop="1" thickBot="1" x14ac:dyDescent="0.25">
      <c r="A33" s="40"/>
      <c r="B33" s="404" t="s">
        <v>34</v>
      </c>
      <c r="C33" s="400"/>
      <c r="D33" s="400"/>
      <c r="E33" s="398"/>
      <c r="F33" s="41"/>
      <c r="G33" s="41"/>
      <c r="H33" s="54"/>
      <c r="I33" s="54"/>
      <c r="J33" s="54"/>
      <c r="K33" s="57"/>
      <c r="L33" s="57"/>
      <c r="M33" s="54"/>
      <c r="N33" s="42"/>
      <c r="O33" s="388" t="s">
        <v>39</v>
      </c>
      <c r="P33" s="389"/>
      <c r="Q33" s="390"/>
      <c r="R33" s="391"/>
      <c r="S33" s="392"/>
      <c r="T33" s="392"/>
      <c r="U33" s="43"/>
      <c r="AD33" s="99"/>
      <c r="AE33" s="114"/>
      <c r="AO33" s="99"/>
      <c r="AP33" s="62"/>
      <c r="AU33" s="62"/>
    </row>
    <row r="34" spans="1:47" ht="18" customHeight="1" thickTop="1" thickBot="1" x14ac:dyDescent="0.25">
      <c r="A34" s="44"/>
      <c r="B34" s="399" t="s">
        <v>9</v>
      </c>
      <c r="C34" s="400"/>
      <c r="D34" s="398"/>
      <c r="E34" s="212">
        <v>32</v>
      </c>
      <c r="F34" s="62"/>
      <c r="G34" s="62"/>
      <c r="H34" s="399" t="s">
        <v>39</v>
      </c>
      <c r="I34" s="400"/>
      <c r="J34" s="398"/>
      <c r="K34" s="401" t="s">
        <v>318</v>
      </c>
      <c r="L34" s="402"/>
      <c r="M34" s="403"/>
      <c r="N34" s="28"/>
      <c r="O34" s="405" t="s">
        <v>116</v>
      </c>
      <c r="P34" s="406"/>
      <c r="Q34" s="406"/>
      <c r="R34" s="407"/>
      <c r="S34" s="45"/>
      <c r="T34" s="223"/>
      <c r="U34" s="47"/>
      <c r="AD34" s="99"/>
      <c r="AE34" s="114"/>
      <c r="AO34" s="99"/>
      <c r="AP34" s="62"/>
      <c r="AU34" s="62"/>
    </row>
    <row r="35" spans="1:47" ht="18" customHeight="1" thickTop="1" x14ac:dyDescent="0.2">
      <c r="A35" s="44"/>
      <c r="B35" s="93"/>
      <c r="C35" s="229"/>
      <c r="D35" s="155"/>
      <c r="E35" s="229"/>
      <c r="F35" s="230"/>
      <c r="G35" s="229"/>
      <c r="H35" s="55"/>
      <c r="I35" s="55"/>
      <c r="J35" s="55"/>
      <c r="K35" s="58"/>
      <c r="L35" s="58"/>
      <c r="M35" s="55"/>
      <c r="N35" s="116"/>
      <c r="O35" s="55"/>
      <c r="P35" s="55"/>
      <c r="Q35" s="55"/>
      <c r="R35" s="55"/>
      <c r="S35" s="45"/>
      <c r="T35" s="55"/>
      <c r="U35" s="47"/>
      <c r="AD35" s="99"/>
      <c r="AE35" s="114"/>
      <c r="AO35" s="99"/>
      <c r="AP35" s="62"/>
      <c r="AU35" s="62"/>
    </row>
    <row r="36" spans="1:47" ht="18" customHeight="1" x14ac:dyDescent="0.2">
      <c r="A36" s="44"/>
      <c r="B36" s="149" t="str">
        <f>IF(E36=" "," ",IF(Employee!F$24&gt;E$34," ",IF(Employee!F$26&lt;E$34," ",Employee!D$30)))</f>
        <v xml:space="preserve"> </v>
      </c>
      <c r="C36" s="110" t="str">
        <f>IF(E36=Employee!D$29,LOOKUP(E$34,NiTable!A:A,NiTable!B:B)," ")</f>
        <v xml:space="preserve"> </v>
      </c>
      <c r="D36" s="110" t="str">
        <f>IF(E36=Employee!D$29,LOOKUP(E$34,TaxCode!A:A,TaxCode!F:F)," ")</f>
        <v xml:space="preserve"> </v>
      </c>
      <c r="E36" s="150" t="str">
        <f>IF(Employee!D$28="m"," ",IF(Employee!F$24&gt;E$34," ",IF(Employee!F$26&lt;E$34," ",Employee!D$29)))</f>
        <v xml:space="preserve"> </v>
      </c>
      <c r="F36" s="242" t="str">
        <f>IF(E36=" "," ",IF(Employee!F$24&gt;E$34," ",IF(Employee!F$26&lt;E$34," ",Employee!D$15)))</f>
        <v xml:space="preserve"> </v>
      </c>
      <c r="G36" s="167"/>
      <c r="H36" s="126">
        <f t="shared" ref="H36:H45" si="19">IF(T$34="Y",H11,0)</f>
        <v>0</v>
      </c>
      <c r="I36" s="117">
        <f t="shared" ref="I36:I45" si="20">IF(T$34="Y",I11,0)</f>
        <v>0</v>
      </c>
      <c r="J36" s="117">
        <f t="shared" ref="J36:J45" si="21">IF(T$34="Y",J11,0)</f>
        <v>0</v>
      </c>
      <c r="K36" s="117">
        <f t="shared" ref="K36:K45" si="22">IF(T$34="Y",K11,I36*J36)</f>
        <v>0</v>
      </c>
      <c r="L36" s="117">
        <f t="shared" ref="L36:L45" si="23">IF(T$34="Y",L11,0)</f>
        <v>0</v>
      </c>
      <c r="M36" s="129" t="str">
        <f t="shared" ref="M36:M45" si="24">IF(E36=" "," ",IF(T$34="Y",M11,IF((H36+K36+L36)&gt;0,H36+K36+L36," ")))</f>
        <v xml:space="preserve"> </v>
      </c>
      <c r="N36" s="235" t="str">
        <f>IF(M36=" "," ",IF(M36=0," ",IF(Employee!O$24="W1",AN36,AI36-W11)))</f>
        <v xml:space="preserve"> </v>
      </c>
      <c r="O36" s="130" t="str">
        <f>IF(M36=" "," ",IF(M36=0," ",IF(Employee!P$17&gt;E$34,0,IF(C36="A",WNI!E623,IF(C36="B",WNI!F623,IF(C36="C",WNI!G623,IF(C36="J",WNI!H623," ")))))))</f>
        <v xml:space="preserve"> </v>
      </c>
      <c r="P36" s="119"/>
      <c r="Q36" s="119"/>
      <c r="R36" s="136" t="str">
        <f t="shared" ref="R36:R44" si="25">IF(M36=" "," ",IF(M36=0," ",M36-SUM(N36:Q36)))</f>
        <v xml:space="preserve"> </v>
      </c>
      <c r="S36" s="123"/>
      <c r="T36" s="120" t="str">
        <f>IF(M36=" "," ",IF(M36=0," ",WNI!I623))</f>
        <v xml:space="preserve"> </v>
      </c>
      <c r="U36" s="49"/>
      <c r="V36" s="60">
        <f>IF(Employee!H$34=E$34,Employee!D$34+SUM(M36)+V11,SUM(M36)+V11)</f>
        <v>0</v>
      </c>
      <c r="W36" s="60">
        <f>IF(Employee!H$34=E$34,Employee!D$35+SUM(N36)+W11,SUM(N36)+W11)</f>
        <v>0</v>
      </c>
      <c r="X36" s="60">
        <f t="shared" ref="X36:X55" si="26">IF(O36=" ",X11,O36+X11)</f>
        <v>0</v>
      </c>
      <c r="Y36" s="60">
        <f t="shared" ref="Y36:Z51" si="27">IF(P36=0,Y11,P36+Y11)</f>
        <v>0</v>
      </c>
      <c r="Z36" s="60">
        <f t="shared" si="27"/>
        <v>0</v>
      </c>
      <c r="AA36" s="60">
        <f t="shared" ref="AA36:AA55" si="28">IF(R36=" ",AA11,AA11+R36)</f>
        <v>0</v>
      </c>
      <c r="AC36" s="60">
        <f t="shared" ref="AC36:AC55" si="29">IF(T36=" ",AC11,T36+AC11)</f>
        <v>0</v>
      </c>
      <c r="AD36" s="99"/>
      <c r="AE36" s="114">
        <f>IF(E36=" ",0,IF(D36="BR",0,IF(D36="D",0,IF(D36="NT",V36,LOOKUP(D36,Free!A:A,Free!B:B)*E$34/52))))</f>
        <v>0</v>
      </c>
      <c r="AF36" s="95">
        <f>IF(E36=" ",0,V36-AE36)</f>
        <v>0</v>
      </c>
      <c r="AG36" s="95">
        <f>AF36*AG$7</f>
        <v>0</v>
      </c>
      <c r="AH36" s="95">
        <f>IF(D36="D",AF36*AH$7,IF(AF36&gt;LOOKUP(E$34,HR!A:A,HR!B:B),(AF36-LOOKUP(E$34,HR!A:A,HR!B:B))*AH$7,0))</f>
        <v>0</v>
      </c>
      <c r="AI36" s="95">
        <f>IF(AF36&lt;1,0,AG36+AH36)</f>
        <v>0</v>
      </c>
      <c r="AJ36" s="95">
        <f>IF(E36=" ",0,IF(D36="BR",0,IF(D36="D",0,IF(D36="NT",M36,LOOKUP(D36,Free!A:A,Free!B:B)*1/52))))</f>
        <v>0</v>
      </c>
      <c r="AK36" s="95">
        <f>IF(E36=" ",0,SUM(M36)-AJ36)</f>
        <v>0</v>
      </c>
      <c r="AL36" s="95">
        <f>AK36*AL$7</f>
        <v>0</v>
      </c>
      <c r="AM36" s="95">
        <f>IF(D36="D",AK36*AM$7,IF(AK36&gt;LOOKUP(1,HR!A:A,HR!B:B),(AK36-LOOKUP(1,HR!A:A,HR!B:B))*AH$7,0))</f>
        <v>0</v>
      </c>
      <c r="AN36" s="95">
        <f>IF(AK36&lt;1,0,AL36+AM36)</f>
        <v>0</v>
      </c>
      <c r="AO36" s="99"/>
      <c r="AP36" s="62"/>
      <c r="AQ36" s="95">
        <f>IF(G36="SSP",H36,0)</f>
        <v>0</v>
      </c>
      <c r="AR36" s="95">
        <f>IF(G36="SMP",H36,0)</f>
        <v>0</v>
      </c>
      <c r="AS36" s="95">
        <f>IF(G36="SPP",H36,0)</f>
        <v>0</v>
      </c>
      <c r="AT36" s="95">
        <f>IF(G36="SAP",H36,0)</f>
        <v>0</v>
      </c>
      <c r="AU36" s="62"/>
    </row>
    <row r="37" spans="1:47" ht="18" customHeight="1" x14ac:dyDescent="0.2">
      <c r="A37" s="44"/>
      <c r="B37" s="151" t="str">
        <f>IF(E37=" "," ",IF(Employee!F$50&gt;E$34," ",IF(Employee!F$52&lt;E$34," ",Employee!D$56)))</f>
        <v xml:space="preserve"> </v>
      </c>
      <c r="C37" s="32" t="str">
        <f>IF(E37=Employee!D$55,LOOKUP(E$34,NiTable!A:A,NiTable!E:E)," ")</f>
        <v xml:space="preserve"> </v>
      </c>
      <c r="D37" s="32" t="str">
        <f>IF(E37=Employee!D$55,LOOKUP(E$34,TaxCode!A:A,TaxCode!L:L)," ")</f>
        <v xml:space="preserve"> </v>
      </c>
      <c r="E37" s="152" t="str">
        <f>IF(Employee!D$54="m"," ",IF(Employee!F$50&gt;E$34," ",IF(Employee!F$52&lt;E$34," ",Employee!D$55)))</f>
        <v xml:space="preserve"> </v>
      </c>
      <c r="F37" s="243" t="str">
        <f>IF(E37=" "," ",IF(Employee!F$50&gt;E$34," ",IF(Employee!F$52&lt;E$34," ",Employee!D$41)))</f>
        <v xml:space="preserve"> </v>
      </c>
      <c r="G37" s="167"/>
      <c r="H37" s="127">
        <f t="shared" si="19"/>
        <v>0</v>
      </c>
      <c r="I37" s="121">
        <f t="shared" si="20"/>
        <v>0</v>
      </c>
      <c r="J37" s="121">
        <f t="shared" si="21"/>
        <v>0</v>
      </c>
      <c r="K37" s="121">
        <f t="shared" si="22"/>
        <v>0</v>
      </c>
      <c r="L37" s="121">
        <f t="shared" si="23"/>
        <v>0</v>
      </c>
      <c r="M37" s="131" t="str">
        <f t="shared" si="24"/>
        <v xml:space="preserve"> </v>
      </c>
      <c r="N37" s="237" t="str">
        <f>IF(M37=" "," ",IF(M37=0," ",IF(Employee!O$50="W1",AN37,AI37-W12)))</f>
        <v xml:space="preserve"> </v>
      </c>
      <c r="O37" s="132" t="str">
        <f>IF(M37=" "," ",IF(M37=0," ",IF(Employee!P$43&gt;E$34,0,IF(C37="A",WNI!E624,IF(C37="B",WNI!F624,IF(C37="C",WNI!G624,IF(C37="J",WNI!H624," ")))))))</f>
        <v xml:space="preserve"> </v>
      </c>
      <c r="P37" s="123"/>
      <c r="Q37" s="123"/>
      <c r="R37" s="137" t="str">
        <f t="shared" si="25"/>
        <v xml:space="preserve"> </v>
      </c>
      <c r="S37" s="123"/>
      <c r="T37" s="124" t="str">
        <f>IF(M37=" "," ",IF(M37=0," ",WNI!I624))</f>
        <v xml:space="preserve"> </v>
      </c>
      <c r="U37" s="49"/>
      <c r="V37" s="60">
        <f>IF(Employee!H$60=E$34,Employee!D$60+SUM(M37)+V12,SUM(M37)+V12)</f>
        <v>0</v>
      </c>
      <c r="W37" s="60">
        <f>IF(Employee!H$60=E$34,Employee!D$61+SUM(N37)+W12,SUM(N37)+W12)</f>
        <v>0</v>
      </c>
      <c r="X37" s="60">
        <f t="shared" si="26"/>
        <v>0</v>
      </c>
      <c r="Y37" s="60">
        <f t="shared" si="27"/>
        <v>0</v>
      </c>
      <c r="Z37" s="60">
        <f t="shared" si="27"/>
        <v>0</v>
      </c>
      <c r="AA37" s="60">
        <f t="shared" si="28"/>
        <v>0</v>
      </c>
      <c r="AC37" s="60">
        <f t="shared" si="29"/>
        <v>0</v>
      </c>
      <c r="AD37" s="99"/>
      <c r="AE37" s="114">
        <f>IF(E37=" ",0,IF(D37="BR",0,IF(D37="D",0,IF(D37="NT",V37,LOOKUP(D37,Free!A:A,Free!B:B)*E$34/52))))</f>
        <v>0</v>
      </c>
      <c r="AF37" s="95">
        <f t="shared" ref="AF37:AF55" si="30">IF(E37=" ",0,V37-AE37)</f>
        <v>0</v>
      </c>
      <c r="AG37" s="95">
        <f t="shared" ref="AG37:AG55" si="31">AF37*AG$7</f>
        <v>0</v>
      </c>
      <c r="AH37" s="95">
        <f>IF(D37="D",AF37*AH$7,IF(AF37&gt;LOOKUP(E$34,HR!A:A,HR!B:B),(AF37-LOOKUP(E$34,HR!A:A,HR!B:B))*AH$7,0))</f>
        <v>0</v>
      </c>
      <c r="AI37" s="95">
        <f t="shared" ref="AI37:AI55" si="32">IF(AF37&lt;1,0,AG37+AH37)</f>
        <v>0</v>
      </c>
      <c r="AJ37" s="95">
        <f>IF(E37=" ",0,IF(D37="BR",0,IF(D37="D",0,IF(D37="NT",M37,LOOKUP(D37,Free!A:A,Free!B:B)*1/52))))</f>
        <v>0</v>
      </c>
      <c r="AK37" s="95">
        <f t="shared" ref="AK37:AK55" si="33">IF(E37=" ",0,SUM(M37)-AJ37)</f>
        <v>0</v>
      </c>
      <c r="AL37" s="95">
        <f t="shared" ref="AL37:AL55" si="34">AK37*AL$7</f>
        <v>0</v>
      </c>
      <c r="AM37" s="95">
        <f>IF(D37="D",AK37*AM$7,IF(AK37&gt;LOOKUP(1,HR!A:A,HR!B:B),(AK37-LOOKUP(1,HR!A:A,HR!B:B))*AH$7,0))</f>
        <v>0</v>
      </c>
      <c r="AN37" s="95">
        <f t="shared" ref="AN37:AN55" si="35">IF(AK37&lt;1,0,AL37+AM37)</f>
        <v>0</v>
      </c>
      <c r="AO37" s="99"/>
      <c r="AP37" s="62"/>
      <c r="AQ37" s="95">
        <f t="shared" ref="AQ37:AQ44" si="36">IF(G37="SSP",H37,0)</f>
        <v>0</v>
      </c>
      <c r="AR37" s="95">
        <f t="shared" ref="AR37:AR44" si="37">IF(G37="SMP",H37,0)</f>
        <v>0</v>
      </c>
      <c r="AS37" s="95">
        <f t="shared" ref="AS37:AS44" si="38">IF(G37="SPP",H37,0)</f>
        <v>0</v>
      </c>
      <c r="AT37" s="95">
        <f t="shared" ref="AT37:AT44" si="39">IF(G37="SAP",H37,0)</f>
        <v>0</v>
      </c>
      <c r="AU37" s="62"/>
    </row>
    <row r="38" spans="1:47" ht="18" customHeight="1" x14ac:dyDescent="0.2">
      <c r="A38" s="44"/>
      <c r="B38" s="151" t="str">
        <f>IF(E38=" "," ",IF(Employee!F$76&gt;E$34," ",IF(Employee!F$78&lt;E$34," ",Employee!D$82)))</f>
        <v xml:space="preserve"> </v>
      </c>
      <c r="C38" s="32" t="str">
        <f>IF(E38=Employee!D$81,LOOKUP(E$34,NiTable!A:A,NiTable!H:H)," ")</f>
        <v xml:space="preserve"> </v>
      </c>
      <c r="D38" s="32" t="str">
        <f>IF(E38=Employee!D$81,LOOKUP(E$34,TaxCode!A:A,TaxCode!R:R)," ")</f>
        <v xml:space="preserve"> </v>
      </c>
      <c r="E38" s="152" t="str">
        <f>IF(Employee!D$80="m"," ",IF(Employee!F$76&gt;E$34," ",IF(Employee!F$78&lt;E$34," ",Employee!D$81)))</f>
        <v xml:space="preserve"> </v>
      </c>
      <c r="F38" s="243" t="str">
        <f>IF(E38=" "," ",IF(Employee!F$76&gt;E$34," ",IF(Employee!F$78&lt;E$34," ",Employee!D$67)))</f>
        <v xml:space="preserve"> </v>
      </c>
      <c r="G38" s="167"/>
      <c r="H38" s="127">
        <f t="shared" si="19"/>
        <v>0</v>
      </c>
      <c r="I38" s="121">
        <f t="shared" si="20"/>
        <v>0</v>
      </c>
      <c r="J38" s="121">
        <f t="shared" si="21"/>
        <v>0</v>
      </c>
      <c r="K38" s="121">
        <f t="shared" si="22"/>
        <v>0</v>
      </c>
      <c r="L38" s="121">
        <f t="shared" si="23"/>
        <v>0</v>
      </c>
      <c r="M38" s="131" t="str">
        <f t="shared" si="24"/>
        <v xml:space="preserve"> </v>
      </c>
      <c r="N38" s="237" t="str">
        <f>IF(M38=" "," ",IF(M38=0," ",IF(Employee!O$76="W1",AN38,AI38-W13)))</f>
        <v xml:space="preserve"> </v>
      </c>
      <c r="O38" s="132" t="str">
        <f>IF(M38=" "," ",IF(M38=0," ",IF(Employee!P$69&gt;E$34,0,IF(C38="A",WNI!E625,IF(C38="B",WNI!F625,IF(C38="C",WNI!G625,IF(C38="J",WNI!H625," ")))))))</f>
        <v xml:space="preserve"> </v>
      </c>
      <c r="P38" s="123"/>
      <c r="Q38" s="123"/>
      <c r="R38" s="137" t="str">
        <f t="shared" si="25"/>
        <v xml:space="preserve"> </v>
      </c>
      <c r="S38" s="123"/>
      <c r="T38" s="124" t="str">
        <f>IF(M38=" "," ",IF(M38=0," ",WNI!I625))</f>
        <v xml:space="preserve"> </v>
      </c>
      <c r="U38" s="49"/>
      <c r="V38" s="60">
        <f>IF(Employee!H$86=E$34,Employee!D$86+SUM(M38)+V13,SUM(M38)+V13)</f>
        <v>0</v>
      </c>
      <c r="W38" s="60">
        <f>IF(Employee!H$86=E$34,Employee!D$87+SUM(N38)+W13,SUM(N38)+W13)</f>
        <v>0</v>
      </c>
      <c r="X38" s="60">
        <f t="shared" si="26"/>
        <v>0</v>
      </c>
      <c r="Y38" s="60">
        <f t="shared" si="27"/>
        <v>0</v>
      </c>
      <c r="Z38" s="60">
        <f t="shared" si="27"/>
        <v>0</v>
      </c>
      <c r="AA38" s="60">
        <f t="shared" si="28"/>
        <v>0</v>
      </c>
      <c r="AC38" s="60">
        <f t="shared" si="29"/>
        <v>0</v>
      </c>
      <c r="AD38" s="99"/>
      <c r="AE38" s="114">
        <f>IF(E38=" ",0,IF(D38="BR",0,IF(D38="D",0,IF(D38="NT",V38,LOOKUP(D38,Free!A:A,Free!B:B)*E$34/52))))</f>
        <v>0</v>
      </c>
      <c r="AF38" s="95">
        <f t="shared" si="30"/>
        <v>0</v>
      </c>
      <c r="AG38" s="95">
        <f t="shared" si="31"/>
        <v>0</v>
      </c>
      <c r="AH38" s="95">
        <f>IF(D38="D",AF38*AH$7,IF(AF38&gt;LOOKUP(E$34,HR!A:A,HR!B:B),(AF38-LOOKUP(E$34,HR!A:A,HR!B:B))*AH$7,0))</f>
        <v>0</v>
      </c>
      <c r="AI38" s="95">
        <f t="shared" si="32"/>
        <v>0</v>
      </c>
      <c r="AJ38" s="95">
        <f>IF(E38=" ",0,IF(D38="BR",0,IF(D38="D",0,IF(D38="NT",M38,LOOKUP(D38,Free!A:A,Free!B:B)*1/52))))</f>
        <v>0</v>
      </c>
      <c r="AK38" s="95">
        <f t="shared" si="33"/>
        <v>0</v>
      </c>
      <c r="AL38" s="95">
        <f t="shared" si="34"/>
        <v>0</v>
      </c>
      <c r="AM38" s="95">
        <f>IF(D38="D",AK38*AM$7,IF(AK38&gt;LOOKUP(1,HR!A:A,HR!B:B),(AK38-LOOKUP(1,HR!A:A,HR!B:B))*AH$7,0))</f>
        <v>0</v>
      </c>
      <c r="AN38" s="95">
        <f t="shared" si="35"/>
        <v>0</v>
      </c>
      <c r="AO38" s="99"/>
      <c r="AP38" s="62"/>
      <c r="AQ38" s="95">
        <f t="shared" si="36"/>
        <v>0</v>
      </c>
      <c r="AR38" s="95">
        <f t="shared" si="37"/>
        <v>0</v>
      </c>
      <c r="AS38" s="95">
        <f t="shared" si="38"/>
        <v>0</v>
      </c>
      <c r="AT38" s="95">
        <f t="shared" si="39"/>
        <v>0</v>
      </c>
      <c r="AU38" s="62"/>
    </row>
    <row r="39" spans="1:47" ht="18" customHeight="1" x14ac:dyDescent="0.2">
      <c r="A39" s="44"/>
      <c r="B39" s="151" t="str">
        <f>IF(E39=" "," ",IF(Employee!F$102&gt;E$34," ",IF(Employee!F$104&lt;E$34," ",Employee!D$108)))</f>
        <v xml:space="preserve"> </v>
      </c>
      <c r="C39" s="32" t="str">
        <f>IF(E39=Employee!D$107,LOOKUP(E$34,NiTable!A:A,NiTable!K:K)," ")</f>
        <v xml:space="preserve"> </v>
      </c>
      <c r="D39" s="32" t="str">
        <f>IF(E39=Employee!D$107,LOOKUP(E$34,TaxCode!A:A,TaxCode!X:X)," ")</f>
        <v xml:space="preserve"> </v>
      </c>
      <c r="E39" s="152" t="str">
        <f>IF(Employee!D$106="m"," ",IF(Employee!F$102&gt;E$34," ",IF(Employee!F$104&lt;E$34," ",Employee!D$107)))</f>
        <v xml:space="preserve"> </v>
      </c>
      <c r="F39" s="243" t="str">
        <f>IF(E39=" "," ",IF(Employee!F$102&gt;E$34," ",IF(Employee!F$104&lt;E$34," ",Employee!D$93)))</f>
        <v xml:space="preserve"> </v>
      </c>
      <c r="G39" s="167"/>
      <c r="H39" s="127">
        <f t="shared" si="19"/>
        <v>0</v>
      </c>
      <c r="I39" s="121">
        <f t="shared" si="20"/>
        <v>0</v>
      </c>
      <c r="J39" s="121">
        <f t="shared" si="21"/>
        <v>0</v>
      </c>
      <c r="K39" s="121">
        <f t="shared" si="22"/>
        <v>0</v>
      </c>
      <c r="L39" s="121">
        <f t="shared" si="23"/>
        <v>0</v>
      </c>
      <c r="M39" s="131" t="str">
        <f t="shared" si="24"/>
        <v xml:space="preserve"> </v>
      </c>
      <c r="N39" s="237" t="str">
        <f>IF(M39=" "," ",IF(M39=0," ",IF(Employee!O$102="W1",AN39,AI39-W14)))</f>
        <v xml:space="preserve"> </v>
      </c>
      <c r="O39" s="132" t="str">
        <f>IF(M39=" "," ",IF(M39=0," ",IF(Employee!P$95&gt;E$34,0,IF(C39="A",WNI!E626,IF(C39="B",WNI!F626,IF(C39="C",WNI!G626,IF(C39="J",WNI!H626," ")))))))</f>
        <v xml:space="preserve"> </v>
      </c>
      <c r="P39" s="123"/>
      <c r="Q39" s="123"/>
      <c r="R39" s="137" t="str">
        <f t="shared" si="25"/>
        <v xml:space="preserve"> </v>
      </c>
      <c r="S39" s="123"/>
      <c r="T39" s="124" t="str">
        <f>IF(M39=" "," ",IF(M39=0," ",WNI!I626))</f>
        <v xml:space="preserve"> </v>
      </c>
      <c r="U39" s="49"/>
      <c r="V39" s="60">
        <f>IF(Employee!H$112=E$34,Employee!D$112+SUM(M39)+V14,SUM(M39)+V14)</f>
        <v>0</v>
      </c>
      <c r="W39" s="60">
        <f>IF(Employee!H$112=E$34,Employee!D$113+SUM(N39)+W14,SUM(N39)+W14)</f>
        <v>0</v>
      </c>
      <c r="X39" s="60">
        <f t="shared" si="26"/>
        <v>0</v>
      </c>
      <c r="Y39" s="60">
        <f t="shared" si="27"/>
        <v>0</v>
      </c>
      <c r="Z39" s="60">
        <f t="shared" si="27"/>
        <v>0</v>
      </c>
      <c r="AA39" s="60">
        <f t="shared" si="28"/>
        <v>0</v>
      </c>
      <c r="AC39" s="60">
        <f t="shared" si="29"/>
        <v>0</v>
      </c>
      <c r="AD39" s="99"/>
      <c r="AE39" s="114">
        <f>IF(E39=" ",0,IF(D39="BR",0,IF(D39="D",0,IF(D39="NT",V39,LOOKUP(D39,Free!A:A,Free!B:B)*E$34/52))))</f>
        <v>0</v>
      </c>
      <c r="AF39" s="95">
        <f t="shared" si="30"/>
        <v>0</v>
      </c>
      <c r="AG39" s="95">
        <f t="shared" si="31"/>
        <v>0</v>
      </c>
      <c r="AH39" s="95">
        <f>IF(D39="D",AF39*AH$7,IF(AF39&gt;LOOKUP(E$34,HR!A:A,HR!B:B),(AF39-LOOKUP(E$34,HR!A:A,HR!B:B))*AH$7,0))</f>
        <v>0</v>
      </c>
      <c r="AI39" s="95">
        <f t="shared" si="32"/>
        <v>0</v>
      </c>
      <c r="AJ39" s="95">
        <f>IF(E39=" ",0,IF(D39="BR",0,IF(D39="D",0,IF(D39="NT",M39,LOOKUP(D39,Free!A:A,Free!B:B)*1/52))))</f>
        <v>0</v>
      </c>
      <c r="AK39" s="95">
        <f t="shared" si="33"/>
        <v>0</v>
      </c>
      <c r="AL39" s="95">
        <f t="shared" si="34"/>
        <v>0</v>
      </c>
      <c r="AM39" s="95">
        <f>IF(D39="D",AK39*AM$7,IF(AK39&gt;LOOKUP(1,HR!A:A,HR!B:B),(AK39-LOOKUP(1,HR!A:A,HR!B:B))*AH$7,0))</f>
        <v>0</v>
      </c>
      <c r="AN39" s="95">
        <f t="shared" si="35"/>
        <v>0</v>
      </c>
      <c r="AO39" s="99"/>
      <c r="AP39" s="62"/>
      <c r="AQ39" s="95">
        <f t="shared" si="36"/>
        <v>0</v>
      </c>
      <c r="AR39" s="95">
        <f t="shared" si="37"/>
        <v>0</v>
      </c>
      <c r="AS39" s="95">
        <f t="shared" si="38"/>
        <v>0</v>
      </c>
      <c r="AT39" s="95">
        <f t="shared" si="39"/>
        <v>0</v>
      </c>
      <c r="AU39" s="62"/>
    </row>
    <row r="40" spans="1:47" ht="18" customHeight="1" x14ac:dyDescent="0.2">
      <c r="A40" s="44"/>
      <c r="B40" s="151" t="str">
        <f>IF(E40=" "," ",IF(Employee!F$128&gt;E$34," ",IF(Employee!F$130&lt;E$34," ",Employee!D$134)))</f>
        <v xml:space="preserve"> </v>
      </c>
      <c r="C40" s="32" t="str">
        <f>IF(E40=Employee!D$133,LOOKUP(E$34,NiTable!A:A,NiTable!N:N)," ")</f>
        <v xml:space="preserve"> </v>
      </c>
      <c r="D40" s="32" t="str">
        <f>IF(E40=Employee!D$133,LOOKUP(E$34,TaxCode!A:A,TaxCode!AD:AD)," ")</f>
        <v xml:space="preserve"> </v>
      </c>
      <c r="E40" s="152" t="str">
        <f>IF(Employee!D$132="m"," ",IF(Employee!F$128&gt;E$34," ",IF(Employee!F$130&lt;E$34," ",Employee!D$133)))</f>
        <v xml:space="preserve"> </v>
      </c>
      <c r="F40" s="243" t="str">
        <f>IF(E40=" "," ",IF(Employee!F$128&gt;E$34," ",IF(Employee!F$130&lt;E$34," ",Employee!D$119)))</f>
        <v xml:space="preserve"> </v>
      </c>
      <c r="G40" s="167"/>
      <c r="H40" s="127">
        <f t="shared" si="19"/>
        <v>0</v>
      </c>
      <c r="I40" s="121">
        <f t="shared" si="20"/>
        <v>0</v>
      </c>
      <c r="J40" s="121">
        <f t="shared" si="21"/>
        <v>0</v>
      </c>
      <c r="K40" s="121">
        <f t="shared" si="22"/>
        <v>0</v>
      </c>
      <c r="L40" s="121">
        <f t="shared" si="23"/>
        <v>0</v>
      </c>
      <c r="M40" s="131" t="str">
        <f t="shared" si="24"/>
        <v xml:space="preserve"> </v>
      </c>
      <c r="N40" s="237" t="str">
        <f>IF(M40=" "," ",IF(M40=0," ",IF(Employee!O$128="W1",AN40,AI40-W15)))</f>
        <v xml:space="preserve"> </v>
      </c>
      <c r="O40" s="132" t="str">
        <f>IF(M40=" "," ",IF(M40=0," ",IF(Employee!P$121&gt;E$34,0,IF(C40="A",WNI!E627,IF(C40="B",WNI!F627,IF(C40="C",WNI!G627,IF(C40="J",WNI!H627," ")))))))</f>
        <v xml:space="preserve"> </v>
      </c>
      <c r="P40" s="123"/>
      <c r="Q40" s="123"/>
      <c r="R40" s="137" t="str">
        <f t="shared" si="25"/>
        <v xml:space="preserve"> </v>
      </c>
      <c r="S40" s="123"/>
      <c r="T40" s="124" t="str">
        <f>IF(M40=" "," ",IF(M40=0," ",WNI!I627))</f>
        <v xml:space="preserve"> </v>
      </c>
      <c r="U40" s="49"/>
      <c r="V40" s="60">
        <f>IF(Employee!H$138=E$34,Employee!D$138+SUM(M40)+V15,SUM(M40)+V15)</f>
        <v>0</v>
      </c>
      <c r="W40" s="60">
        <f>IF(Employee!H$138=E$34,Employee!D$139+SUM(N40)+W15,SUM(N40)+W15)</f>
        <v>0</v>
      </c>
      <c r="X40" s="60">
        <f t="shared" si="26"/>
        <v>0</v>
      </c>
      <c r="Y40" s="60">
        <f t="shared" si="27"/>
        <v>0</v>
      </c>
      <c r="Z40" s="60">
        <f t="shared" si="27"/>
        <v>0</v>
      </c>
      <c r="AA40" s="60">
        <f t="shared" si="28"/>
        <v>0</v>
      </c>
      <c r="AC40" s="60">
        <f t="shared" si="29"/>
        <v>0</v>
      </c>
      <c r="AD40" s="99"/>
      <c r="AE40" s="114">
        <f>IF(E40=" ",0,IF(D40="BR",0,IF(D40="D",0,IF(D40="NT",V40,LOOKUP(D40,Free!A:A,Free!B:B)*E$34/52))))</f>
        <v>0</v>
      </c>
      <c r="AF40" s="95">
        <f t="shared" si="30"/>
        <v>0</v>
      </c>
      <c r="AG40" s="95">
        <f t="shared" si="31"/>
        <v>0</v>
      </c>
      <c r="AH40" s="95">
        <f>IF(D40="D",AF40*AH$7,IF(AF40&gt;LOOKUP(E$34,HR!A:A,HR!B:B),(AF40-LOOKUP(E$34,HR!A:A,HR!B:B))*AH$7,0))</f>
        <v>0</v>
      </c>
      <c r="AI40" s="95">
        <f t="shared" si="32"/>
        <v>0</v>
      </c>
      <c r="AJ40" s="95">
        <f>IF(E40=" ",0,IF(D40="BR",0,IF(D40="D",0,IF(D40="NT",M40,LOOKUP(D40,Free!A:A,Free!B:B)*1/52))))</f>
        <v>0</v>
      </c>
      <c r="AK40" s="95">
        <f t="shared" si="33"/>
        <v>0</v>
      </c>
      <c r="AL40" s="95">
        <f t="shared" si="34"/>
        <v>0</v>
      </c>
      <c r="AM40" s="95">
        <f>IF(D40="D",AK40*AM$7,IF(AK40&gt;LOOKUP(1,HR!A:A,HR!B:B),(AK40-LOOKUP(1,HR!A:A,HR!B:B))*AH$7,0))</f>
        <v>0</v>
      </c>
      <c r="AN40" s="95">
        <f t="shared" si="35"/>
        <v>0</v>
      </c>
      <c r="AO40" s="99"/>
      <c r="AP40" s="62"/>
      <c r="AQ40" s="95">
        <f t="shared" si="36"/>
        <v>0</v>
      </c>
      <c r="AR40" s="95">
        <f t="shared" si="37"/>
        <v>0</v>
      </c>
      <c r="AS40" s="95">
        <f t="shared" si="38"/>
        <v>0</v>
      </c>
      <c r="AT40" s="95">
        <f t="shared" si="39"/>
        <v>0</v>
      </c>
      <c r="AU40" s="62"/>
    </row>
    <row r="41" spans="1:47" ht="18" customHeight="1" x14ac:dyDescent="0.2">
      <c r="A41" s="44"/>
      <c r="B41" s="151" t="str">
        <f>IF(E41=" "," ",IF(Employee!F$154&gt;E$34," ",IF(Employee!F$156&lt;E$34," ",Employee!D$160)))</f>
        <v xml:space="preserve"> </v>
      </c>
      <c r="C41" s="32" t="str">
        <f>IF(E41=Employee!D$159,LOOKUP(E$34,NiTable!A:A,NiTable!Q:Q)," ")</f>
        <v xml:space="preserve"> </v>
      </c>
      <c r="D41" s="32" t="str">
        <f>IF(E41=Employee!D$159,LOOKUP(E$34,TaxCode!A:A,TaxCode!AJ:AJ)," ")</f>
        <v xml:space="preserve"> </v>
      </c>
      <c r="E41" s="152" t="str">
        <f>IF(Employee!D$158="m"," ",IF(Employee!F$154&gt;E$34," ",IF(Employee!F$156&lt;E$34," ",Employee!D$159)))</f>
        <v xml:space="preserve"> </v>
      </c>
      <c r="F41" s="243" t="str">
        <f>IF(E41=" "," ",IF(Employee!F$154&gt;E$34," ",IF(Employee!F$156&lt;E$34," ",Employee!D$145)))</f>
        <v xml:space="preserve"> </v>
      </c>
      <c r="G41" s="167"/>
      <c r="H41" s="127">
        <f t="shared" si="19"/>
        <v>0</v>
      </c>
      <c r="I41" s="121">
        <f t="shared" si="20"/>
        <v>0</v>
      </c>
      <c r="J41" s="121">
        <f t="shared" si="21"/>
        <v>0</v>
      </c>
      <c r="K41" s="121">
        <f t="shared" si="22"/>
        <v>0</v>
      </c>
      <c r="L41" s="121">
        <f t="shared" si="23"/>
        <v>0</v>
      </c>
      <c r="M41" s="131" t="str">
        <f t="shared" si="24"/>
        <v xml:space="preserve"> </v>
      </c>
      <c r="N41" s="237" t="str">
        <f>IF(M41=" "," ",IF(M41=0," ",IF(Employee!O$154="W1",AN41,AI41-W16)))</f>
        <v xml:space="preserve"> </v>
      </c>
      <c r="O41" s="132" t="str">
        <f>IF(M41=" "," ",IF(M41=0," ",IF(Employee!P$147&gt;E$34,0,IF(C41="A",WNI!E628,IF(C41="B",WNI!F628,IF(C41="C",WNI!G628,IF(C41="J",WNI!H628," ")))))))</f>
        <v xml:space="preserve"> </v>
      </c>
      <c r="P41" s="123"/>
      <c r="Q41" s="123"/>
      <c r="R41" s="137" t="str">
        <f t="shared" si="25"/>
        <v xml:space="preserve"> </v>
      </c>
      <c r="S41" s="123"/>
      <c r="T41" s="124" t="str">
        <f>IF(M41=" "," ",IF(M41=0," ",WNI!I628))</f>
        <v xml:space="preserve"> </v>
      </c>
      <c r="U41" s="49"/>
      <c r="V41" s="60">
        <f>IF(Employee!H$164=E$34,Employee!D$164+SUM(M41)+V16,SUM(M41)+V16)</f>
        <v>0</v>
      </c>
      <c r="W41" s="60">
        <f>IF(Employee!H$164=E$34,Employee!D$165+SUM(N41)+W16,SUM(N41)+W16)</f>
        <v>0</v>
      </c>
      <c r="X41" s="60">
        <f t="shared" si="26"/>
        <v>0</v>
      </c>
      <c r="Y41" s="60">
        <f t="shared" si="27"/>
        <v>0</v>
      </c>
      <c r="Z41" s="60">
        <f t="shared" si="27"/>
        <v>0</v>
      </c>
      <c r="AA41" s="60">
        <f t="shared" si="28"/>
        <v>0</v>
      </c>
      <c r="AC41" s="60">
        <f t="shared" si="29"/>
        <v>0</v>
      </c>
      <c r="AD41" s="99"/>
      <c r="AE41" s="114">
        <f>IF(E41=" ",0,IF(D41="BR",0,IF(D41="D",0,IF(D41="NT",V41,LOOKUP(D41,Free!A:A,Free!B:B)*E$34/52))))</f>
        <v>0</v>
      </c>
      <c r="AF41" s="95">
        <f t="shared" si="30"/>
        <v>0</v>
      </c>
      <c r="AG41" s="95">
        <f t="shared" si="31"/>
        <v>0</v>
      </c>
      <c r="AH41" s="95">
        <f>IF(D41="D",AF41*AH$7,IF(AF41&gt;LOOKUP(E$34,HR!A:A,HR!B:B),(AF41-LOOKUP(E$34,HR!A:A,HR!B:B))*AH$7,0))</f>
        <v>0</v>
      </c>
      <c r="AI41" s="95">
        <f t="shared" si="32"/>
        <v>0</v>
      </c>
      <c r="AJ41" s="95">
        <f>IF(E41=" ",0,IF(D41="BR",0,IF(D41="D",0,IF(D41="NT",M41,LOOKUP(D41,Free!A:A,Free!B:B)*1/52))))</f>
        <v>0</v>
      </c>
      <c r="AK41" s="95">
        <f t="shared" si="33"/>
        <v>0</v>
      </c>
      <c r="AL41" s="95">
        <f t="shared" si="34"/>
        <v>0</v>
      </c>
      <c r="AM41" s="95">
        <f>IF(D41="D",AK41*AM$7,IF(AK41&gt;LOOKUP(1,HR!A:A,HR!B:B),(AK41-LOOKUP(1,HR!A:A,HR!B:B))*AH$7,0))</f>
        <v>0</v>
      </c>
      <c r="AN41" s="95">
        <f t="shared" si="35"/>
        <v>0</v>
      </c>
      <c r="AO41" s="99"/>
      <c r="AP41" s="62"/>
      <c r="AQ41" s="95">
        <f t="shared" si="36"/>
        <v>0</v>
      </c>
      <c r="AR41" s="95">
        <f t="shared" si="37"/>
        <v>0</v>
      </c>
      <c r="AS41" s="95">
        <f t="shared" si="38"/>
        <v>0</v>
      </c>
      <c r="AT41" s="95">
        <f t="shared" si="39"/>
        <v>0</v>
      </c>
      <c r="AU41" s="62"/>
    </row>
    <row r="42" spans="1:47" ht="18" customHeight="1" x14ac:dyDescent="0.2">
      <c r="A42" s="44"/>
      <c r="B42" s="151" t="str">
        <f>IF(E42=" "," ",IF(Employee!F$180&gt;E$34," ",IF(Employee!F$182&lt;E$34," ",Employee!D$186)))</f>
        <v xml:space="preserve"> </v>
      </c>
      <c r="C42" s="32" t="str">
        <f>IF(E42=Employee!D$185,LOOKUP(E$34,NiTable!A:A,NiTable!T:T)," ")</f>
        <v xml:space="preserve"> </v>
      </c>
      <c r="D42" s="32" t="str">
        <f>IF(E42=Employee!D$185,LOOKUP(E$34,TaxCode!A:A,TaxCode!AP:AP)," ")</f>
        <v xml:space="preserve"> </v>
      </c>
      <c r="E42" s="152" t="str">
        <f>IF(Employee!D$184="m"," ",IF(Employee!F$180&gt;E$34," ",IF(Employee!F$182&lt;E$34," ",Employee!D$185)))</f>
        <v xml:space="preserve"> </v>
      </c>
      <c r="F42" s="243" t="str">
        <f>IF(E42=" "," ",IF(Employee!F$180&gt;E$34," ",IF(Employee!F$182&lt;E$34," ",Employee!D$171)))</f>
        <v xml:space="preserve"> </v>
      </c>
      <c r="G42" s="167"/>
      <c r="H42" s="127">
        <f t="shared" si="19"/>
        <v>0</v>
      </c>
      <c r="I42" s="121">
        <f t="shared" si="20"/>
        <v>0</v>
      </c>
      <c r="J42" s="121">
        <f t="shared" si="21"/>
        <v>0</v>
      </c>
      <c r="K42" s="121">
        <f t="shared" si="22"/>
        <v>0</v>
      </c>
      <c r="L42" s="121">
        <f t="shared" si="23"/>
        <v>0</v>
      </c>
      <c r="M42" s="131" t="str">
        <f t="shared" si="24"/>
        <v xml:space="preserve"> </v>
      </c>
      <c r="N42" s="237" t="str">
        <f>IF(M42=" "," ",IF(M42=0," ",IF(Employee!O$180="W1",AN42,AI42-W17)))</f>
        <v xml:space="preserve"> </v>
      </c>
      <c r="O42" s="132" t="str">
        <f>IF(M42=" "," ",IF(M42=0," ",IF(Employee!P$173&gt;E$34,0,IF(C42="A",WNI!E629,IF(C42="B",WNI!F629,IF(C42="C",WNI!G629,IF(C42="J",WNI!H629," ")))))))</f>
        <v xml:space="preserve"> </v>
      </c>
      <c r="P42" s="123"/>
      <c r="Q42" s="123"/>
      <c r="R42" s="137" t="str">
        <f t="shared" si="25"/>
        <v xml:space="preserve"> </v>
      </c>
      <c r="S42" s="123"/>
      <c r="T42" s="124" t="str">
        <f>IF(M42=" "," ",IF(M42=0," ",WNI!I629))</f>
        <v xml:space="preserve"> </v>
      </c>
      <c r="U42" s="49"/>
      <c r="V42" s="60">
        <f>IF(Employee!H$190=E$34,Employee!D$190+SUM(M42)+V17,SUM(M42)+V17)</f>
        <v>0</v>
      </c>
      <c r="W42" s="60">
        <f>IF(Employee!H$190=E$34,Employee!D$191+SUM(N42)+W17,SUM(N42)+W17)</f>
        <v>0</v>
      </c>
      <c r="X42" s="60">
        <f t="shared" si="26"/>
        <v>0</v>
      </c>
      <c r="Y42" s="60">
        <f t="shared" si="27"/>
        <v>0</v>
      </c>
      <c r="Z42" s="60">
        <f t="shared" si="27"/>
        <v>0</v>
      </c>
      <c r="AA42" s="60">
        <f t="shared" si="28"/>
        <v>0</v>
      </c>
      <c r="AC42" s="60">
        <f t="shared" si="29"/>
        <v>0</v>
      </c>
      <c r="AD42" s="99"/>
      <c r="AE42" s="114">
        <f>IF(E42=" ",0,IF(D42="BR",0,IF(D42="D",0,IF(D42="NT",V42,LOOKUP(D42,Free!A:A,Free!B:B)*E$34/52))))</f>
        <v>0</v>
      </c>
      <c r="AF42" s="95">
        <f t="shared" si="30"/>
        <v>0</v>
      </c>
      <c r="AG42" s="95">
        <f t="shared" si="31"/>
        <v>0</v>
      </c>
      <c r="AH42" s="95">
        <f>IF(D42="D",AF42*AH$7,IF(AF42&gt;LOOKUP(E$34,HR!A:A,HR!B:B),(AF42-LOOKUP(E$34,HR!A:A,HR!B:B))*AH$7,0))</f>
        <v>0</v>
      </c>
      <c r="AI42" s="95">
        <f t="shared" si="32"/>
        <v>0</v>
      </c>
      <c r="AJ42" s="95">
        <f>IF(E42=" ",0,IF(D42="BR",0,IF(D42="D",0,IF(D42="NT",M42,LOOKUP(D42,Free!A:A,Free!B:B)*1/52))))</f>
        <v>0</v>
      </c>
      <c r="AK42" s="95">
        <f t="shared" si="33"/>
        <v>0</v>
      </c>
      <c r="AL42" s="95">
        <f t="shared" si="34"/>
        <v>0</v>
      </c>
      <c r="AM42" s="95">
        <f>IF(D42="D",AK42*AM$7,IF(AK42&gt;LOOKUP(1,HR!A:A,HR!B:B),(AK42-LOOKUP(1,HR!A:A,HR!B:B))*AH$7,0))</f>
        <v>0</v>
      </c>
      <c r="AN42" s="95">
        <f t="shared" si="35"/>
        <v>0</v>
      </c>
      <c r="AO42" s="99"/>
      <c r="AP42" s="62"/>
      <c r="AQ42" s="95">
        <f t="shared" si="36"/>
        <v>0</v>
      </c>
      <c r="AR42" s="95">
        <f t="shared" si="37"/>
        <v>0</v>
      </c>
      <c r="AS42" s="95">
        <f t="shared" si="38"/>
        <v>0</v>
      </c>
      <c r="AT42" s="95">
        <f t="shared" si="39"/>
        <v>0</v>
      </c>
      <c r="AU42" s="62"/>
    </row>
    <row r="43" spans="1:47" ht="18" customHeight="1" x14ac:dyDescent="0.2">
      <c r="A43" s="44"/>
      <c r="B43" s="151" t="str">
        <f>IF(E43=" "," ",IF(Employee!F$206&gt;E$34," ",IF(Employee!F$208&lt;E$34," ",Employee!D$212)))</f>
        <v xml:space="preserve"> </v>
      </c>
      <c r="C43" s="32" t="str">
        <f>IF(E43=Employee!D$211,LOOKUP(E$34,NiTable!A:A,NiTable!W:W)," ")</f>
        <v xml:space="preserve"> </v>
      </c>
      <c r="D43" s="32" t="str">
        <f>IF(E43=Employee!D$211,LOOKUP(E$34,TaxCode!A:A,TaxCode!AV:AV)," ")</f>
        <v xml:space="preserve"> </v>
      </c>
      <c r="E43" s="152" t="str">
        <f>IF(Employee!D$210="m"," ",IF(Employee!F$206&gt;E$34," ",IF(Employee!F$208&lt;E$34," ",Employee!D$211)))</f>
        <v xml:space="preserve"> </v>
      </c>
      <c r="F43" s="243" t="str">
        <f>IF(E43=" "," ",IF(Employee!F$206&gt;E$34," ",IF(Employee!F$208&lt;E$34," ",Employee!D$197)))</f>
        <v xml:space="preserve"> </v>
      </c>
      <c r="G43" s="167"/>
      <c r="H43" s="127">
        <f t="shared" si="19"/>
        <v>0</v>
      </c>
      <c r="I43" s="121">
        <f t="shared" si="20"/>
        <v>0</v>
      </c>
      <c r="J43" s="121">
        <f t="shared" si="21"/>
        <v>0</v>
      </c>
      <c r="K43" s="121">
        <f t="shared" si="22"/>
        <v>0</v>
      </c>
      <c r="L43" s="121">
        <f t="shared" si="23"/>
        <v>0</v>
      </c>
      <c r="M43" s="131" t="str">
        <f t="shared" si="24"/>
        <v xml:space="preserve"> </v>
      </c>
      <c r="N43" s="237" t="str">
        <f>IF(M43=" "," ",IF(M43=0," ",IF(Employee!O$206="W1",AN43,AI43-W18)))</f>
        <v xml:space="preserve"> </v>
      </c>
      <c r="O43" s="132" t="str">
        <f>IF(M43=" "," ",IF(M43=0," ",IF(Employee!P$199&gt;E$34,0,IF(C43="A",WNI!E630,IF(C43="B",WNI!F630,IF(C43="C",WNI!G630,IF(C43="J",WNI!H630," ")))))))</f>
        <v xml:space="preserve"> </v>
      </c>
      <c r="P43" s="123"/>
      <c r="Q43" s="123"/>
      <c r="R43" s="137" t="str">
        <f t="shared" si="25"/>
        <v xml:space="preserve"> </v>
      </c>
      <c r="S43" s="123"/>
      <c r="T43" s="124" t="str">
        <f>IF(M43=" "," ",IF(M43=0," ",WNI!I630))</f>
        <v xml:space="preserve"> </v>
      </c>
      <c r="U43" s="49"/>
      <c r="V43" s="60">
        <f>IF(Employee!H$216=E$34,Employee!D$216+SUM(M43)+V18,SUM(M43)+V18)</f>
        <v>0</v>
      </c>
      <c r="W43" s="60">
        <f>IF(Employee!H$216=E$34,Employee!D$217+SUM(N43)+W18,SUM(N43)+W18)</f>
        <v>0</v>
      </c>
      <c r="X43" s="60">
        <f t="shared" si="26"/>
        <v>0</v>
      </c>
      <c r="Y43" s="60">
        <f t="shared" si="27"/>
        <v>0</v>
      </c>
      <c r="Z43" s="60">
        <f t="shared" si="27"/>
        <v>0</v>
      </c>
      <c r="AA43" s="60">
        <f t="shared" si="28"/>
        <v>0</v>
      </c>
      <c r="AC43" s="60">
        <f t="shared" si="29"/>
        <v>0</v>
      </c>
      <c r="AD43" s="99"/>
      <c r="AE43" s="114">
        <f>IF(E43=" ",0,IF(D43="BR",0,IF(D43="D",0,IF(D43="NT",V43,LOOKUP(D43,Free!A:A,Free!B:B)*E$34/52))))</f>
        <v>0</v>
      </c>
      <c r="AF43" s="95">
        <f t="shared" si="30"/>
        <v>0</v>
      </c>
      <c r="AG43" s="95">
        <f t="shared" si="31"/>
        <v>0</v>
      </c>
      <c r="AH43" s="95">
        <f>IF(D43="D",AF43*AH$7,IF(AF43&gt;LOOKUP(E$34,HR!A:A,HR!B:B),(AF43-LOOKUP(E$34,HR!A:A,HR!B:B))*AH$7,0))</f>
        <v>0</v>
      </c>
      <c r="AI43" s="95">
        <f t="shared" si="32"/>
        <v>0</v>
      </c>
      <c r="AJ43" s="95">
        <f>IF(E43=" ",0,IF(D43="BR",0,IF(D43="D",0,IF(D43="NT",M43,LOOKUP(D43,Free!A:A,Free!B:B)*1/52))))</f>
        <v>0</v>
      </c>
      <c r="AK43" s="95">
        <f t="shared" si="33"/>
        <v>0</v>
      </c>
      <c r="AL43" s="95">
        <f t="shared" si="34"/>
        <v>0</v>
      </c>
      <c r="AM43" s="95">
        <f>IF(D43="D",AK43*AM$7,IF(AK43&gt;LOOKUP(1,HR!A:A,HR!B:B),(AK43-LOOKUP(1,HR!A:A,HR!B:B))*AH$7,0))</f>
        <v>0</v>
      </c>
      <c r="AN43" s="95">
        <f t="shared" si="35"/>
        <v>0</v>
      </c>
      <c r="AO43" s="99"/>
      <c r="AP43" s="62"/>
      <c r="AQ43" s="95">
        <f t="shared" si="36"/>
        <v>0</v>
      </c>
      <c r="AR43" s="95">
        <f t="shared" si="37"/>
        <v>0</v>
      </c>
      <c r="AS43" s="95">
        <f t="shared" si="38"/>
        <v>0</v>
      </c>
      <c r="AT43" s="95">
        <f t="shared" si="39"/>
        <v>0</v>
      </c>
      <c r="AU43" s="62"/>
    </row>
    <row r="44" spans="1:47" ht="18" customHeight="1" x14ac:dyDescent="0.2">
      <c r="A44" s="44"/>
      <c r="B44" s="151" t="str">
        <f>IF(E44=" "," ",IF(Employee!F$232&gt;E$34," ",IF(Employee!F$234&lt;E$34," ",Employee!D$238)))</f>
        <v xml:space="preserve"> </v>
      </c>
      <c r="C44" s="32" t="str">
        <f>IF(E44=Employee!D$237,LOOKUP(E$34,NiTable!A:A,NiTable!Z:Z)," ")</f>
        <v xml:space="preserve"> </v>
      </c>
      <c r="D44" s="32" t="str">
        <f>IF(E44=Employee!D$237,LOOKUP(E$34,TaxCode!A:A,TaxCode!BB:BB)," ")</f>
        <v xml:space="preserve"> </v>
      </c>
      <c r="E44" s="152" t="str">
        <f>IF(Employee!D$236="m"," ",IF(Employee!F$232&gt;E$34," ",IF(Employee!F$234&lt;E$34," ",Employee!D$237)))</f>
        <v xml:space="preserve"> </v>
      </c>
      <c r="F44" s="243" t="str">
        <f>IF(E44=" "," ",IF(Employee!F$232&gt;E$34," ",IF(Employee!F$234&lt;E$34," ",Employee!D$223)))</f>
        <v xml:space="preserve"> </v>
      </c>
      <c r="G44" s="167"/>
      <c r="H44" s="127">
        <f t="shared" si="19"/>
        <v>0</v>
      </c>
      <c r="I44" s="121">
        <f t="shared" si="20"/>
        <v>0</v>
      </c>
      <c r="J44" s="121">
        <f t="shared" si="21"/>
        <v>0</v>
      </c>
      <c r="K44" s="121">
        <f t="shared" si="22"/>
        <v>0</v>
      </c>
      <c r="L44" s="121">
        <f t="shared" si="23"/>
        <v>0</v>
      </c>
      <c r="M44" s="131" t="str">
        <f t="shared" si="24"/>
        <v xml:space="preserve"> </v>
      </c>
      <c r="N44" s="237" t="str">
        <f>IF(M44=" "," ",IF(M44=0," ",IF(Employee!O$232="W1",AN44,AI44-W19)))</f>
        <v xml:space="preserve"> </v>
      </c>
      <c r="O44" s="132" t="str">
        <f>IF(M44=" "," ",IF(M44=0," ",IF(Employee!P$225&gt;E$34,0,IF(C44="A",WNI!E631,IF(C44="B",WNI!F631,IF(C44="C",WNI!G631,IF(C44="J",WNI!H631," ")))))))</f>
        <v xml:space="preserve"> </v>
      </c>
      <c r="P44" s="123"/>
      <c r="Q44" s="123"/>
      <c r="R44" s="137" t="str">
        <f t="shared" si="25"/>
        <v xml:space="preserve"> </v>
      </c>
      <c r="S44" s="123"/>
      <c r="T44" s="124" t="str">
        <f>IF(M44=" "," ",IF(M44=0," ",WNI!I631))</f>
        <v xml:space="preserve"> </v>
      </c>
      <c r="U44" s="49"/>
      <c r="V44" s="60">
        <f>IF(Employee!H$242=E$34,Employee!D$242+SUM(M44)+V19,SUM(M44)+V19)</f>
        <v>0</v>
      </c>
      <c r="W44" s="60">
        <f>IF(Employee!H$242=E$34,Employee!D$243+SUM(N44)+W19,SUM(N44)+W19)</f>
        <v>0</v>
      </c>
      <c r="X44" s="60">
        <f t="shared" si="26"/>
        <v>0</v>
      </c>
      <c r="Y44" s="60">
        <f t="shared" si="27"/>
        <v>0</v>
      </c>
      <c r="Z44" s="60">
        <f t="shared" si="27"/>
        <v>0</v>
      </c>
      <c r="AA44" s="60">
        <f t="shared" si="28"/>
        <v>0</v>
      </c>
      <c r="AC44" s="60">
        <f t="shared" si="29"/>
        <v>0</v>
      </c>
      <c r="AD44" s="99"/>
      <c r="AE44" s="114">
        <f>IF(E44=" ",0,IF(D44="BR",0,IF(D44="D",0,IF(D44="NT",V44,LOOKUP(D44,Free!A:A,Free!B:B)*E$34/52))))</f>
        <v>0</v>
      </c>
      <c r="AF44" s="95">
        <f t="shared" si="30"/>
        <v>0</v>
      </c>
      <c r="AG44" s="95">
        <f t="shared" si="31"/>
        <v>0</v>
      </c>
      <c r="AH44" s="95">
        <f>IF(D44="D",AF44*AH$7,IF(AF44&gt;LOOKUP(E$34,HR!A:A,HR!B:B),(AF44-LOOKUP(E$34,HR!A:A,HR!B:B))*AH$7,0))</f>
        <v>0</v>
      </c>
      <c r="AI44" s="95">
        <f t="shared" si="32"/>
        <v>0</v>
      </c>
      <c r="AJ44" s="95">
        <f>IF(E44=" ",0,IF(D44="BR",0,IF(D44="D",0,IF(D44="NT",M44,LOOKUP(D44,Free!A:A,Free!B:B)*1/52))))</f>
        <v>0</v>
      </c>
      <c r="AK44" s="95">
        <f t="shared" si="33"/>
        <v>0</v>
      </c>
      <c r="AL44" s="95">
        <f t="shared" si="34"/>
        <v>0</v>
      </c>
      <c r="AM44" s="95">
        <f>IF(D44="D",AK44*AM$7,IF(AK44&gt;LOOKUP(1,HR!A:A,HR!B:B),(AK44-LOOKUP(1,HR!A:A,HR!B:B))*AH$7,0))</f>
        <v>0</v>
      </c>
      <c r="AN44" s="95">
        <f t="shared" si="35"/>
        <v>0</v>
      </c>
      <c r="AO44" s="99"/>
      <c r="AP44" s="62"/>
      <c r="AQ44" s="95">
        <f t="shared" si="36"/>
        <v>0</v>
      </c>
      <c r="AR44" s="95">
        <f t="shared" si="37"/>
        <v>0</v>
      </c>
      <c r="AS44" s="95">
        <f t="shared" si="38"/>
        <v>0</v>
      </c>
      <c r="AT44" s="95">
        <f t="shared" si="39"/>
        <v>0</v>
      </c>
      <c r="AU44" s="62"/>
    </row>
    <row r="45" spans="1:47" ht="18" customHeight="1" x14ac:dyDescent="0.2">
      <c r="A45" s="44"/>
      <c r="B45" s="151" t="str">
        <f>IF(E45=" "," ",IF(Employee!F$258&gt;E$34," ",IF(Employee!F$260&lt;E$34," ",Employee!D$264)))</f>
        <v xml:space="preserve"> </v>
      </c>
      <c r="C45" s="32" t="str">
        <f>IF(E45=Employee!D$263,LOOKUP(E$34,NiTable!A:A,NiTable!AC:AC)," ")</f>
        <v xml:space="preserve"> </v>
      </c>
      <c r="D45" s="32" t="str">
        <f>IF(E45=Employee!D$263,LOOKUP(E$34,TaxCode!A:A,TaxCode!BH:BH)," ")</f>
        <v xml:space="preserve"> </v>
      </c>
      <c r="E45" s="152" t="str">
        <f>IF(Employee!D$262="m"," ",IF(Employee!F$258&gt;E$34," ",IF(Employee!F$260&lt;E$34," ",Employee!D$263)))</f>
        <v xml:space="preserve"> </v>
      </c>
      <c r="F45" s="243" t="str">
        <f>IF(E45=" "," ",IF(Employee!F$258&gt;E$34," ",IF(Employee!F$260&lt;E$34," ",Employee!D$249)))</f>
        <v xml:space="preserve"> </v>
      </c>
      <c r="G45" s="168"/>
      <c r="H45" s="127">
        <f t="shared" si="19"/>
        <v>0</v>
      </c>
      <c r="I45" s="121">
        <f t="shared" si="20"/>
        <v>0</v>
      </c>
      <c r="J45" s="121">
        <f t="shared" si="21"/>
        <v>0</v>
      </c>
      <c r="K45" s="121">
        <f t="shared" si="22"/>
        <v>0</v>
      </c>
      <c r="L45" s="121">
        <f t="shared" si="23"/>
        <v>0</v>
      </c>
      <c r="M45" s="131" t="str">
        <f t="shared" si="24"/>
        <v xml:space="preserve"> </v>
      </c>
      <c r="N45" s="237" t="str">
        <f>IF(M45=" "," ",IF(M45=0," ",IF(Employee!O$258="W1",AN45,AI45-W20)))</f>
        <v xml:space="preserve"> </v>
      </c>
      <c r="O45" s="132" t="str">
        <f>IF(M45=" "," ",IF(M45=0," ",IF(Employee!P$251&gt;E$34,0,IF(C45="A",WNI!E632,IF(C45="B",WNI!F632,IF(C45="C",WNI!G632,IF(C45="J",WNI!H632," ")))))))</f>
        <v xml:space="preserve"> </v>
      </c>
      <c r="P45" s="123"/>
      <c r="Q45" s="123"/>
      <c r="R45" s="137" t="str">
        <f>IF(M45=" "," ",IF(M45=0," ",M45-SUM(N45:Q45)))</f>
        <v xml:space="preserve"> </v>
      </c>
      <c r="S45" s="123"/>
      <c r="T45" s="124" t="str">
        <f>IF(M45=" "," ",IF(M45=0," ",WNI!I632))</f>
        <v xml:space="preserve"> </v>
      </c>
      <c r="U45" s="49"/>
      <c r="V45" s="60">
        <f>IF(Employee!H$268=E$34,Employee!D$268+SUM(M45)+V20,SUM(M45)+V20)</f>
        <v>0</v>
      </c>
      <c r="W45" s="60">
        <f>IF(Employee!H$268=E$34,Employee!D$269+SUM(N45)+W20,SUM(N45)+W20)</f>
        <v>0</v>
      </c>
      <c r="X45" s="60">
        <f t="shared" si="26"/>
        <v>0</v>
      </c>
      <c r="Y45" s="60">
        <f t="shared" si="27"/>
        <v>0</v>
      </c>
      <c r="Z45" s="60">
        <f t="shared" si="27"/>
        <v>0</v>
      </c>
      <c r="AA45" s="60">
        <f t="shared" si="28"/>
        <v>0</v>
      </c>
      <c r="AC45" s="60">
        <f t="shared" si="29"/>
        <v>0</v>
      </c>
      <c r="AD45" s="99"/>
      <c r="AE45" s="114">
        <f>IF(E45=" ",0,IF(D45="BR",0,IF(D45="D",0,IF(D45="NT",V45,LOOKUP(D45,Free!A:A,Free!B:B)*E$34/52))))</f>
        <v>0</v>
      </c>
      <c r="AF45" s="95">
        <f t="shared" si="30"/>
        <v>0</v>
      </c>
      <c r="AG45" s="95">
        <f t="shared" si="31"/>
        <v>0</v>
      </c>
      <c r="AH45" s="95">
        <f>IF(D45="D",AF45*AH$7,IF(AF45&gt;LOOKUP(E$34,HR!A:A,HR!B:B),(AF45-LOOKUP(E$34,HR!A:A,HR!B:B))*AH$7,0))</f>
        <v>0</v>
      </c>
      <c r="AI45" s="95">
        <f t="shared" si="32"/>
        <v>0</v>
      </c>
      <c r="AJ45" s="95">
        <f>IF(E45=" ",0,IF(D45="BR",0,IF(D45="D",0,IF(D45="NT",M45,LOOKUP(D45,Free!A:A,Free!B:B)*1/52))))</f>
        <v>0</v>
      </c>
      <c r="AK45" s="95">
        <f t="shared" si="33"/>
        <v>0</v>
      </c>
      <c r="AL45" s="95">
        <f t="shared" si="34"/>
        <v>0</v>
      </c>
      <c r="AM45" s="95">
        <f>IF(D45="D",AK45*AM$7,IF(AK45&gt;LOOKUP(1,HR!A:A,HR!B:B),(AK45-LOOKUP(1,HR!A:A,HR!B:B))*AH$7,0))</f>
        <v>0</v>
      </c>
      <c r="AN45" s="95">
        <f t="shared" si="35"/>
        <v>0</v>
      </c>
      <c r="AO45" s="99"/>
      <c r="AP45" s="62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2"/>
    </row>
    <row r="46" spans="1:47" ht="18" customHeight="1" x14ac:dyDescent="0.2">
      <c r="A46" s="44"/>
      <c r="B46" s="151" t="str">
        <f>IF(E46=" "," ",IF(Employee!F$284&gt;E$34," ",IF(Employee!F$286&lt;E$34," ",Employee!D$290)))</f>
        <v xml:space="preserve"> </v>
      </c>
      <c r="C46" s="32" t="str">
        <f>IF(E46=Employee!D$289,LOOKUP(E$34,NiTable!A:A,NiTable!AF:AF)," ")</f>
        <v xml:space="preserve"> </v>
      </c>
      <c r="D46" s="32" t="str">
        <f>IF(E46=Employee!D$289,LOOKUP(E$34,TaxCode!A:A,TaxCode!BN:BN)," ")</f>
        <v xml:space="preserve"> </v>
      </c>
      <c r="E46" s="152" t="str">
        <f>IF(Employee!D$288="m"," ",IF(Employee!F$284&gt;E$34," ",IF(Employee!F$286&lt;E$34," ",Employee!D$289)))</f>
        <v xml:space="preserve"> </v>
      </c>
      <c r="F46" s="243" t="str">
        <f>IF(E46=" "," ",IF(Employee!F$284&gt;E$34," ",IF(Employee!F$286&lt;E$34," ",Employee!D$275)))</f>
        <v xml:space="preserve"> </v>
      </c>
      <c r="G46" s="167"/>
      <c r="H46" s="127">
        <f t="shared" ref="H46:H55" si="40">IF(T$34="Y",H21,0)</f>
        <v>0</v>
      </c>
      <c r="I46" s="121">
        <f t="shared" ref="I46:I55" si="41">IF(T$34="Y",I21,0)</f>
        <v>0</v>
      </c>
      <c r="J46" s="121">
        <f t="shared" ref="J46:J55" si="42">IF(T$34="Y",J21,0)</f>
        <v>0</v>
      </c>
      <c r="K46" s="121">
        <f t="shared" ref="K46:K55" si="43">IF(T$34="Y",K21,I46*J46)</f>
        <v>0</v>
      </c>
      <c r="L46" s="121">
        <f t="shared" ref="L46:L55" si="44">IF(T$34="Y",L21,0)</f>
        <v>0</v>
      </c>
      <c r="M46" s="131" t="str">
        <f t="shared" ref="M46:M55" si="45">IF(E46=" "," ",IF(T$34="Y",M21,IF((H46+K46+L46)&gt;0,H46+K46+L46," ")))</f>
        <v xml:space="preserve"> </v>
      </c>
      <c r="N46" s="237" t="str">
        <f>IF(M46=" "," ",IF(M46=0," ",IF(Employee!O$284="W1",AN46,AI46-W21)))</f>
        <v xml:space="preserve"> </v>
      </c>
      <c r="O46" s="132" t="str">
        <f>IF(M46=" "," ",IF(M46=0," ",IF(Employee!P$277&gt;E$34,0,IF(C46="A",WNI!E633,IF(C46="B",WNI!F633,IF(C46="C",WNI!G633,IF(C46="J",WNI!H633," ")))))))</f>
        <v xml:space="preserve"> </v>
      </c>
      <c r="P46" s="123"/>
      <c r="Q46" s="123"/>
      <c r="R46" s="137" t="str">
        <f t="shared" ref="R46:R55" si="46">IF(M46=" "," ",IF(M46=0," ",M46-SUM(N46:Q46)))</f>
        <v xml:space="preserve"> </v>
      </c>
      <c r="S46" s="123"/>
      <c r="T46" s="124" t="str">
        <f>IF(M46=" "," ",IF(M46=0," ",WNI!I633))</f>
        <v xml:space="preserve"> </v>
      </c>
      <c r="U46" s="49"/>
      <c r="V46" s="60">
        <f>IF(Employee!H$294=E$34,Employee!D$294+SUM(M46)+V21,SUM(M46)+V21)</f>
        <v>0</v>
      </c>
      <c r="W46" s="60">
        <f>IF(Employee!H$294=E$34,Employee!D$295+SUM(N46)+W21,SUM(N46)+W21)</f>
        <v>0</v>
      </c>
      <c r="X46" s="60">
        <f t="shared" si="26"/>
        <v>0</v>
      </c>
      <c r="Y46" s="60">
        <f t="shared" si="27"/>
        <v>0</v>
      </c>
      <c r="Z46" s="60">
        <f t="shared" si="27"/>
        <v>0</v>
      </c>
      <c r="AA46" s="60">
        <f t="shared" si="28"/>
        <v>0</v>
      </c>
      <c r="AC46" s="60">
        <f t="shared" si="29"/>
        <v>0</v>
      </c>
      <c r="AD46" s="99"/>
      <c r="AE46" s="114">
        <f>IF(E46=" ",0,IF(D46="BR",0,IF(D46="D",0,IF(D46="NT",V46,LOOKUP(D46,Free!A:A,Free!B:B)*E$34/52))))</f>
        <v>0</v>
      </c>
      <c r="AF46" s="95">
        <f t="shared" si="30"/>
        <v>0</v>
      </c>
      <c r="AG46" s="95">
        <f t="shared" si="31"/>
        <v>0</v>
      </c>
      <c r="AH46" s="95">
        <f>IF(D46="D",AF46*AH$7,IF(AF46&gt;LOOKUP(E$34,HR!A:A,HR!B:B),(AF46-LOOKUP(E$34,HR!A:A,HR!B:B))*AH$7,0))</f>
        <v>0</v>
      </c>
      <c r="AI46" s="95">
        <f t="shared" si="32"/>
        <v>0</v>
      </c>
      <c r="AJ46" s="95">
        <f>IF(E46=" ",0,IF(D46="BR",0,IF(D46="D",0,IF(D46="NT",M46,LOOKUP(D46,Free!A:A,Free!B:B)*1/52))))</f>
        <v>0</v>
      </c>
      <c r="AK46" s="95">
        <f t="shared" si="33"/>
        <v>0</v>
      </c>
      <c r="AL46" s="95">
        <f t="shared" si="34"/>
        <v>0</v>
      </c>
      <c r="AM46" s="95">
        <f>IF(D46="D",AK46*AM$7,IF(AK46&gt;LOOKUP(1,HR!A:A,HR!B:B),(AK46-LOOKUP(1,HR!A:A,HR!B:B))*AH$7,0))</f>
        <v>0</v>
      </c>
      <c r="AN46" s="95">
        <f t="shared" si="35"/>
        <v>0</v>
      </c>
      <c r="AO46" s="99"/>
      <c r="AP46" s="62"/>
      <c r="AQ46" s="95">
        <f t="shared" ref="AQ46:AQ55" si="47">IF(G46="SSP",H46,0)</f>
        <v>0</v>
      </c>
      <c r="AR46" s="95">
        <f t="shared" ref="AR46:AR55" si="48">IF(G46="SMP",H46,0)</f>
        <v>0</v>
      </c>
      <c r="AS46" s="95">
        <f t="shared" ref="AS46:AS55" si="49">IF(G46="SPP",H46,0)</f>
        <v>0</v>
      </c>
      <c r="AT46" s="95">
        <f t="shared" ref="AT46:AT55" si="50">IF(G46="SAP",H46,0)</f>
        <v>0</v>
      </c>
      <c r="AU46" s="62"/>
    </row>
    <row r="47" spans="1:47" ht="18" customHeight="1" x14ac:dyDescent="0.2">
      <c r="A47" s="44"/>
      <c r="B47" s="151" t="str">
        <f>IF(E47=" "," ",IF(Employee!F$310&gt;E$34," ",IF(Employee!F$312&lt;E$34," ",Employee!D$316)))</f>
        <v xml:space="preserve"> </v>
      </c>
      <c r="C47" s="32" t="str">
        <f>IF(E47=Employee!D$315,LOOKUP(E$34,NiTable!A:A,NiTable!AI:AI)," ")</f>
        <v xml:space="preserve"> </v>
      </c>
      <c r="D47" s="32" t="str">
        <f>IF(E47=Employee!D$315,LOOKUP(E$34,TaxCode!A:A,TaxCode!BT:BT)," ")</f>
        <v xml:space="preserve"> </v>
      </c>
      <c r="E47" s="152" t="str">
        <f>IF(Employee!D$314="m"," ",IF(Employee!F$310&gt;E$34," ",IF(Employee!F$312&lt;E$34," ",Employee!D$315)))</f>
        <v xml:space="preserve"> </v>
      </c>
      <c r="F47" s="243" t="str">
        <f>IF(E47=" "," ",IF(Employee!F$310&gt;E$34," ",IF(Employee!F$312&lt;E$34," ",Employee!D$301)))</f>
        <v xml:space="preserve"> </v>
      </c>
      <c r="G47" s="167"/>
      <c r="H47" s="127">
        <f t="shared" si="40"/>
        <v>0</v>
      </c>
      <c r="I47" s="121">
        <f t="shared" si="41"/>
        <v>0</v>
      </c>
      <c r="J47" s="121">
        <f t="shared" si="42"/>
        <v>0</v>
      </c>
      <c r="K47" s="121">
        <f t="shared" si="43"/>
        <v>0</v>
      </c>
      <c r="L47" s="121">
        <f t="shared" si="44"/>
        <v>0</v>
      </c>
      <c r="M47" s="131" t="str">
        <f t="shared" si="45"/>
        <v xml:space="preserve"> </v>
      </c>
      <c r="N47" s="237" t="str">
        <f>IF(M47=" "," ",IF(M47=0," ",IF(Employee!O$310="W1",AN47,AI47-W22)))</f>
        <v xml:space="preserve"> </v>
      </c>
      <c r="O47" s="132" t="str">
        <f>IF(M47=" "," ",IF(M47=0," ",IF(Employee!P$303&gt;E$34,0,IF(C47="A",WNI!E634,IF(C47="B",WNI!F634,IF(C47="C",WNI!G634,IF(C47="J",WNI!H634," ")))))))</f>
        <v xml:space="preserve"> </v>
      </c>
      <c r="P47" s="123"/>
      <c r="Q47" s="123"/>
      <c r="R47" s="137" t="str">
        <f t="shared" si="46"/>
        <v xml:space="preserve"> </v>
      </c>
      <c r="S47" s="123"/>
      <c r="T47" s="124" t="str">
        <f>IF(M47=" "," ",IF(M47=0," ",WNI!I634))</f>
        <v xml:space="preserve"> </v>
      </c>
      <c r="U47" s="49"/>
      <c r="V47" s="60">
        <f>IF(Employee!H$320=E$34,Employee!D$320+SUM(M47)+V22,SUM(M47)+V22)</f>
        <v>0</v>
      </c>
      <c r="W47" s="60">
        <f>IF(Employee!H$320=E$34,Employee!D$321+SUM(N47)+W22,SUM(N47)+W22)</f>
        <v>0</v>
      </c>
      <c r="X47" s="60">
        <f t="shared" si="26"/>
        <v>0</v>
      </c>
      <c r="Y47" s="60">
        <f t="shared" si="27"/>
        <v>0</v>
      </c>
      <c r="Z47" s="60">
        <f t="shared" si="27"/>
        <v>0</v>
      </c>
      <c r="AA47" s="60">
        <f t="shared" si="28"/>
        <v>0</v>
      </c>
      <c r="AC47" s="60">
        <f t="shared" si="29"/>
        <v>0</v>
      </c>
      <c r="AD47" s="99"/>
      <c r="AE47" s="114">
        <f>IF(E47=" ",0,IF(D47="BR",0,IF(D47="D",0,IF(D47="NT",V47,LOOKUP(D47,Free!A:A,Free!B:B)*E$34/52))))</f>
        <v>0</v>
      </c>
      <c r="AF47" s="95">
        <f t="shared" si="30"/>
        <v>0</v>
      </c>
      <c r="AG47" s="95">
        <f t="shared" si="31"/>
        <v>0</v>
      </c>
      <c r="AH47" s="95">
        <f>IF(D47="D",AF47*AH$7,IF(AF47&gt;LOOKUP(E$34,HR!A:A,HR!B:B),(AF47-LOOKUP(E$34,HR!A:A,HR!B:B))*AH$7,0))</f>
        <v>0</v>
      </c>
      <c r="AI47" s="95">
        <f t="shared" si="32"/>
        <v>0</v>
      </c>
      <c r="AJ47" s="95">
        <f>IF(E47=" ",0,IF(D47="BR",0,IF(D47="D",0,IF(D47="NT",M47,LOOKUP(D47,Free!A:A,Free!B:B)*1/52))))</f>
        <v>0</v>
      </c>
      <c r="AK47" s="95">
        <f t="shared" si="33"/>
        <v>0</v>
      </c>
      <c r="AL47" s="95">
        <f t="shared" si="34"/>
        <v>0</v>
      </c>
      <c r="AM47" s="95">
        <f>IF(D47="D",AK47*AM$7,IF(AK47&gt;LOOKUP(1,HR!A:A,HR!B:B),(AK47-LOOKUP(1,HR!A:A,HR!B:B))*AH$7,0))</f>
        <v>0</v>
      </c>
      <c r="AN47" s="95">
        <f t="shared" si="35"/>
        <v>0</v>
      </c>
      <c r="AO47" s="99"/>
      <c r="AP47" s="62"/>
      <c r="AQ47" s="95">
        <f t="shared" si="47"/>
        <v>0</v>
      </c>
      <c r="AR47" s="95">
        <f t="shared" si="48"/>
        <v>0</v>
      </c>
      <c r="AS47" s="95">
        <f t="shared" si="49"/>
        <v>0</v>
      </c>
      <c r="AT47" s="95">
        <f t="shared" si="50"/>
        <v>0</v>
      </c>
      <c r="AU47" s="62"/>
    </row>
    <row r="48" spans="1:47" ht="18" customHeight="1" x14ac:dyDescent="0.2">
      <c r="A48" s="44"/>
      <c r="B48" s="151" t="str">
        <f>IF(E48=" "," ",IF(Employee!F$336&gt;E$34," ",IF(Employee!F$338&lt;E$34," ",Employee!D$342)))</f>
        <v xml:space="preserve"> </v>
      </c>
      <c r="C48" s="32" t="str">
        <f>IF(E48=Employee!D$341,LOOKUP(E$34,NiTable!A:A,NiTable!AL:AL)," ")</f>
        <v xml:space="preserve"> </v>
      </c>
      <c r="D48" s="32" t="str">
        <f>IF(E48=Employee!D$341,LOOKUP(E$34,TaxCode!A:A,TaxCode!BZ:BZ)," ")</f>
        <v xml:space="preserve"> </v>
      </c>
      <c r="E48" s="152" t="str">
        <f>IF(Employee!D$340="m"," ",IF(Employee!F$336&gt;E$34," ",IF(Employee!F$338&lt;E$34," ",Employee!D$341)))</f>
        <v xml:space="preserve"> </v>
      </c>
      <c r="F48" s="243" t="str">
        <f>IF(E48=" "," ",IF(Employee!F$336&gt;E$34," ",IF(Employee!F$338&lt;E$34," ",Employee!D$327)))</f>
        <v xml:space="preserve"> </v>
      </c>
      <c r="G48" s="167"/>
      <c r="H48" s="127">
        <f t="shared" si="40"/>
        <v>0</v>
      </c>
      <c r="I48" s="121">
        <f t="shared" si="41"/>
        <v>0</v>
      </c>
      <c r="J48" s="121">
        <f t="shared" si="42"/>
        <v>0</v>
      </c>
      <c r="K48" s="121">
        <f t="shared" si="43"/>
        <v>0</v>
      </c>
      <c r="L48" s="121">
        <f t="shared" si="44"/>
        <v>0</v>
      </c>
      <c r="M48" s="131" t="str">
        <f t="shared" si="45"/>
        <v xml:space="preserve"> </v>
      </c>
      <c r="N48" s="237" t="str">
        <f>IF(M48=" "," ",IF(M48=0," ",IF(Employee!O$336="W1",AN48,AI48-W23)))</f>
        <v xml:space="preserve"> </v>
      </c>
      <c r="O48" s="132" t="str">
        <f>IF(M48=" "," ",IF(M48=0," ",IF(Employee!P$329&gt;E$34,0,IF(C48="A",WNI!E635,IF(C48="B",WNI!F635,IF(C48="C",WNI!G635,IF(C48="J",WNI!H635," ")))))))</f>
        <v xml:space="preserve"> </v>
      </c>
      <c r="P48" s="123"/>
      <c r="Q48" s="123"/>
      <c r="R48" s="137" t="str">
        <f t="shared" si="46"/>
        <v xml:space="preserve"> </v>
      </c>
      <c r="S48" s="123"/>
      <c r="T48" s="124" t="str">
        <f>IF(M48=" "," ",IF(M48=0," ",WNI!I635))</f>
        <v xml:space="preserve"> </v>
      </c>
      <c r="U48" s="49"/>
      <c r="V48" s="60">
        <f>IF(Employee!H$346=E$34,Employee!D$346+SUM(M48)+V23,SUM(M48)+V23)</f>
        <v>0</v>
      </c>
      <c r="W48" s="60">
        <f>IF(Employee!H$346=E$34,Employee!D$347+SUM(N48)+W23,SUM(N48)+W23)</f>
        <v>0</v>
      </c>
      <c r="X48" s="60">
        <f t="shared" si="26"/>
        <v>0</v>
      </c>
      <c r="Y48" s="60">
        <f t="shared" si="27"/>
        <v>0</v>
      </c>
      <c r="Z48" s="60">
        <f t="shared" si="27"/>
        <v>0</v>
      </c>
      <c r="AA48" s="60">
        <f t="shared" si="28"/>
        <v>0</v>
      </c>
      <c r="AC48" s="60">
        <f t="shared" si="29"/>
        <v>0</v>
      </c>
      <c r="AD48" s="99"/>
      <c r="AE48" s="114">
        <f>IF(E48=" ",0,IF(D48="BR",0,IF(D48="D",0,IF(D48="NT",V48,LOOKUP(D48,Free!A:A,Free!B:B)*E$34/52))))</f>
        <v>0</v>
      </c>
      <c r="AF48" s="95">
        <f t="shared" si="30"/>
        <v>0</v>
      </c>
      <c r="AG48" s="95">
        <f t="shared" si="31"/>
        <v>0</v>
      </c>
      <c r="AH48" s="95">
        <f>IF(D48="D",AF48*AH$7,IF(AF48&gt;LOOKUP(E$34,HR!A:A,HR!B:B),(AF48-LOOKUP(E$34,HR!A:A,HR!B:B))*AH$7,0))</f>
        <v>0</v>
      </c>
      <c r="AI48" s="95">
        <f t="shared" si="32"/>
        <v>0</v>
      </c>
      <c r="AJ48" s="95">
        <f>IF(E48=" ",0,IF(D48="BR",0,IF(D48="D",0,IF(D48="NT",M48,LOOKUP(D48,Free!A:A,Free!B:B)*1/52))))</f>
        <v>0</v>
      </c>
      <c r="AK48" s="95">
        <f t="shared" si="33"/>
        <v>0</v>
      </c>
      <c r="AL48" s="95">
        <f t="shared" si="34"/>
        <v>0</v>
      </c>
      <c r="AM48" s="95">
        <f>IF(D48="D",AK48*AM$7,IF(AK48&gt;LOOKUP(1,HR!A:A,HR!B:B),(AK48-LOOKUP(1,HR!A:A,HR!B:B))*AH$7,0))</f>
        <v>0</v>
      </c>
      <c r="AN48" s="95">
        <f t="shared" si="35"/>
        <v>0</v>
      </c>
      <c r="AO48" s="99"/>
      <c r="AP48" s="62"/>
      <c r="AQ48" s="95">
        <f t="shared" si="47"/>
        <v>0</v>
      </c>
      <c r="AR48" s="95">
        <f t="shared" si="48"/>
        <v>0</v>
      </c>
      <c r="AS48" s="95">
        <f t="shared" si="49"/>
        <v>0</v>
      </c>
      <c r="AT48" s="95">
        <f t="shared" si="50"/>
        <v>0</v>
      </c>
      <c r="AU48" s="62"/>
    </row>
    <row r="49" spans="1:47" ht="18" customHeight="1" x14ac:dyDescent="0.2">
      <c r="A49" s="44"/>
      <c r="B49" s="151" t="str">
        <f>IF(E49=" "," ",IF(Employee!F$362&gt;E$34," ",IF(Employee!F$364&lt;E$34," ",Employee!D$368)))</f>
        <v xml:space="preserve"> </v>
      </c>
      <c r="C49" s="32" t="str">
        <f>IF(E49=Employee!D$367,LOOKUP(E$34,NiTable!A:A,NiTable!AO:AO)," ")</f>
        <v xml:space="preserve"> </v>
      </c>
      <c r="D49" s="32" t="str">
        <f>IF(E49=Employee!D$367,LOOKUP(E$34,TaxCode!A:A,TaxCode!CF:CF)," ")</f>
        <v xml:space="preserve"> </v>
      </c>
      <c r="E49" s="152" t="str">
        <f>IF(Employee!D$366="m"," ",IF(Employee!F$362&gt;E$34," ",IF(Employee!F$364&lt;E$34," ",Employee!D$367)))</f>
        <v xml:space="preserve"> </v>
      </c>
      <c r="F49" s="243" t="str">
        <f>IF(E49=" "," ",IF(Employee!F$362&gt;E$34," ",IF(Employee!F$364&lt;E$34," ",Employee!D$353)))</f>
        <v xml:space="preserve"> </v>
      </c>
      <c r="G49" s="167"/>
      <c r="H49" s="127">
        <f t="shared" si="40"/>
        <v>0</v>
      </c>
      <c r="I49" s="121">
        <f t="shared" si="41"/>
        <v>0</v>
      </c>
      <c r="J49" s="121">
        <f t="shared" si="42"/>
        <v>0</v>
      </c>
      <c r="K49" s="121">
        <f t="shared" si="43"/>
        <v>0</v>
      </c>
      <c r="L49" s="121">
        <f t="shared" si="44"/>
        <v>0</v>
      </c>
      <c r="M49" s="131" t="str">
        <f t="shared" si="45"/>
        <v xml:space="preserve"> </v>
      </c>
      <c r="N49" s="237" t="str">
        <f>IF(M49=" "," ",IF(M49=0," ",IF(Employee!O$362="W1",AN49,AI49-W24)))</f>
        <v xml:space="preserve"> </v>
      </c>
      <c r="O49" s="132" t="str">
        <f>IF(M49=" "," ",IF(M49=0," ",IF(Employee!P$355&gt;E$34,0,IF(C49="A",WNI!E636,IF(C49="B",WNI!F636,IF(C49="C",WNI!G636,IF(C49="J",WNI!H636," ")))))))</f>
        <v xml:space="preserve"> </v>
      </c>
      <c r="P49" s="123"/>
      <c r="Q49" s="123"/>
      <c r="R49" s="137" t="str">
        <f t="shared" si="46"/>
        <v xml:space="preserve"> </v>
      </c>
      <c r="S49" s="123"/>
      <c r="T49" s="124" t="str">
        <f>IF(M49=" "," ",IF(M49=0," ",WNI!I636))</f>
        <v xml:space="preserve"> </v>
      </c>
      <c r="U49" s="49"/>
      <c r="V49" s="60">
        <f>IF(Employee!H$372=E$34,Employee!D$372+SUM(M49)+V24,SUM(M49)+V24)</f>
        <v>0</v>
      </c>
      <c r="W49" s="60">
        <f>IF(Employee!H$372=E$34,Employee!D$373+SUM(N49)+W24,SUM(N49)+W24)</f>
        <v>0</v>
      </c>
      <c r="X49" s="60">
        <f t="shared" si="26"/>
        <v>0</v>
      </c>
      <c r="Y49" s="60">
        <f t="shared" si="27"/>
        <v>0</v>
      </c>
      <c r="Z49" s="60">
        <f t="shared" si="27"/>
        <v>0</v>
      </c>
      <c r="AA49" s="60">
        <f t="shared" si="28"/>
        <v>0</v>
      </c>
      <c r="AC49" s="60">
        <f t="shared" si="29"/>
        <v>0</v>
      </c>
      <c r="AD49" s="99"/>
      <c r="AE49" s="114">
        <f>IF(E49=" ",0,IF(D49="BR",0,IF(D49="D",0,IF(D49="NT",V49,LOOKUP(D49,Free!A:A,Free!B:B)*E$34/52))))</f>
        <v>0</v>
      </c>
      <c r="AF49" s="95">
        <f t="shared" si="30"/>
        <v>0</v>
      </c>
      <c r="AG49" s="95">
        <f t="shared" si="31"/>
        <v>0</v>
      </c>
      <c r="AH49" s="95">
        <f>IF(D49="D",AF49*AH$7,IF(AF49&gt;LOOKUP(E$34,HR!A:A,HR!B:B),(AF49-LOOKUP(E$34,HR!A:A,HR!B:B))*AH$7,0))</f>
        <v>0</v>
      </c>
      <c r="AI49" s="95">
        <f t="shared" si="32"/>
        <v>0</v>
      </c>
      <c r="AJ49" s="95">
        <f>IF(E49=" ",0,IF(D49="BR",0,IF(D49="D",0,IF(D49="NT",M49,LOOKUP(D49,Free!A:A,Free!B:B)*1/52))))</f>
        <v>0</v>
      </c>
      <c r="AK49" s="95">
        <f t="shared" si="33"/>
        <v>0</v>
      </c>
      <c r="AL49" s="95">
        <f t="shared" si="34"/>
        <v>0</v>
      </c>
      <c r="AM49" s="95">
        <f>IF(D49="D",AK49*AM$7,IF(AK49&gt;LOOKUP(1,HR!A:A,HR!B:B),(AK49-LOOKUP(1,HR!A:A,HR!B:B))*AH$7,0))</f>
        <v>0</v>
      </c>
      <c r="AN49" s="95">
        <f t="shared" si="35"/>
        <v>0</v>
      </c>
      <c r="AO49" s="99"/>
      <c r="AP49" s="62"/>
      <c r="AQ49" s="95">
        <f t="shared" si="47"/>
        <v>0</v>
      </c>
      <c r="AR49" s="95">
        <f t="shared" si="48"/>
        <v>0</v>
      </c>
      <c r="AS49" s="95">
        <f t="shared" si="49"/>
        <v>0</v>
      </c>
      <c r="AT49" s="95">
        <f t="shared" si="50"/>
        <v>0</v>
      </c>
      <c r="AU49" s="62"/>
    </row>
    <row r="50" spans="1:47" ht="18" customHeight="1" x14ac:dyDescent="0.2">
      <c r="A50" s="44"/>
      <c r="B50" s="151" t="str">
        <f>IF(E50=" "," ",IF(Employee!F$388&gt;E$34," ",IF(Employee!F$390&lt;E$34," ",Employee!D$394)))</f>
        <v xml:space="preserve"> </v>
      </c>
      <c r="C50" s="32" t="str">
        <f>IF(E50=Employee!D$393,LOOKUP(E$34,NiTable!A:A,NiTable!AR:AR)," ")</f>
        <v xml:space="preserve"> </v>
      </c>
      <c r="D50" s="32" t="str">
        <f>IF(E50=Employee!D$393,LOOKUP(E$34,TaxCode!A:A,TaxCode!CL:CL)," ")</f>
        <v xml:space="preserve"> </v>
      </c>
      <c r="E50" s="152" t="str">
        <f>IF(Employee!D$392="m"," ",IF(Employee!F$388&gt;E$34," ",IF(Employee!F$390&lt;E$34," ",Employee!D$393)))</f>
        <v xml:space="preserve"> </v>
      </c>
      <c r="F50" s="243" t="str">
        <f>IF(E50=" "," ",IF(Employee!F$388&gt;E$34," ",IF(Employee!F$390&lt;E$34," ",Employee!D$379)))</f>
        <v xml:space="preserve"> </v>
      </c>
      <c r="G50" s="167"/>
      <c r="H50" s="127">
        <f t="shared" si="40"/>
        <v>0</v>
      </c>
      <c r="I50" s="121">
        <f t="shared" si="41"/>
        <v>0</v>
      </c>
      <c r="J50" s="121">
        <f t="shared" si="42"/>
        <v>0</v>
      </c>
      <c r="K50" s="121">
        <f t="shared" si="43"/>
        <v>0</v>
      </c>
      <c r="L50" s="121">
        <f t="shared" si="44"/>
        <v>0</v>
      </c>
      <c r="M50" s="131" t="str">
        <f t="shared" si="45"/>
        <v xml:space="preserve"> </v>
      </c>
      <c r="N50" s="237" t="str">
        <f>IF(M50=" "," ",IF(M50=0," ",IF(Employee!O$388="W1",AN50,AI50-W25)))</f>
        <v xml:space="preserve"> </v>
      </c>
      <c r="O50" s="132" t="str">
        <f>IF(M50=" "," ",IF(M50=0," ",IF(Employee!P$381&gt;E$34,0,IF(C50="A",WNI!E637,IF(C50="B",WNI!F637,IF(C50="C",WNI!G637,IF(C50="J",WNI!H637," ")))))))</f>
        <v xml:space="preserve"> </v>
      </c>
      <c r="P50" s="123"/>
      <c r="Q50" s="123"/>
      <c r="R50" s="137" t="str">
        <f t="shared" si="46"/>
        <v xml:space="preserve"> </v>
      </c>
      <c r="S50" s="123"/>
      <c r="T50" s="124" t="str">
        <f>IF(M50=" "," ",IF(M50=0," ",WNI!I637))</f>
        <v xml:space="preserve"> </v>
      </c>
      <c r="U50" s="49"/>
      <c r="V50" s="60">
        <f>IF(Employee!H$398=E$34,Employee!D$398+SUM(M50)+V25,SUM(M50)+V25)</f>
        <v>0</v>
      </c>
      <c r="W50" s="60">
        <f>IF(Employee!H$398=E$34,Employee!D$399+SUM(N50)+W25,SUM(N50)+W25)</f>
        <v>0</v>
      </c>
      <c r="X50" s="60">
        <f t="shared" si="26"/>
        <v>0</v>
      </c>
      <c r="Y50" s="60">
        <f t="shared" si="27"/>
        <v>0</v>
      </c>
      <c r="Z50" s="60">
        <f t="shared" si="27"/>
        <v>0</v>
      </c>
      <c r="AA50" s="60">
        <f t="shared" si="28"/>
        <v>0</v>
      </c>
      <c r="AC50" s="60">
        <f t="shared" si="29"/>
        <v>0</v>
      </c>
      <c r="AD50" s="99"/>
      <c r="AE50" s="114">
        <f>IF(E50=" ",0,IF(D50="BR",0,IF(D50="D",0,IF(D50="NT",V50,LOOKUP(D50,Free!A:A,Free!B:B)*E$34/52))))</f>
        <v>0</v>
      </c>
      <c r="AF50" s="95">
        <f t="shared" si="30"/>
        <v>0</v>
      </c>
      <c r="AG50" s="95">
        <f t="shared" si="31"/>
        <v>0</v>
      </c>
      <c r="AH50" s="95">
        <f>IF(D50="D",AF50*AH$7,IF(AF50&gt;LOOKUP(E$34,HR!A:A,HR!B:B),(AF50-LOOKUP(E$34,HR!A:A,HR!B:B))*AH$7,0))</f>
        <v>0</v>
      </c>
      <c r="AI50" s="95">
        <f t="shared" si="32"/>
        <v>0</v>
      </c>
      <c r="AJ50" s="95">
        <f>IF(E50=" ",0,IF(D50="BR",0,IF(D50="D",0,IF(D50="NT",M50,LOOKUP(D50,Free!A:A,Free!B:B)*1/52))))</f>
        <v>0</v>
      </c>
      <c r="AK50" s="95">
        <f t="shared" si="33"/>
        <v>0</v>
      </c>
      <c r="AL50" s="95">
        <f t="shared" si="34"/>
        <v>0</v>
      </c>
      <c r="AM50" s="95">
        <f>IF(D50="D",AK50*AM$7,IF(AK50&gt;LOOKUP(1,HR!A:A,HR!B:B),(AK50-LOOKUP(1,HR!A:A,HR!B:B))*AH$7,0))</f>
        <v>0</v>
      </c>
      <c r="AN50" s="95">
        <f t="shared" si="35"/>
        <v>0</v>
      </c>
      <c r="AO50" s="99"/>
      <c r="AP50" s="62"/>
      <c r="AQ50" s="95">
        <f t="shared" si="47"/>
        <v>0</v>
      </c>
      <c r="AR50" s="95">
        <f t="shared" si="48"/>
        <v>0</v>
      </c>
      <c r="AS50" s="95">
        <f t="shared" si="49"/>
        <v>0</v>
      </c>
      <c r="AT50" s="95">
        <f t="shared" si="50"/>
        <v>0</v>
      </c>
      <c r="AU50" s="62"/>
    </row>
    <row r="51" spans="1:47" ht="18" customHeight="1" x14ac:dyDescent="0.2">
      <c r="A51" s="44"/>
      <c r="B51" s="151" t="str">
        <f>IF(E51=" "," ",IF(Employee!F$414&gt;E$34," ",IF(Employee!F$416&lt;E$34," ",Employee!D$420)))</f>
        <v xml:space="preserve"> </v>
      </c>
      <c r="C51" s="32" t="str">
        <f>IF(E51=Employee!D$419,LOOKUP(E$34,NiTable!A:A,NiTable!AU:AU)," ")</f>
        <v xml:space="preserve"> </v>
      </c>
      <c r="D51" s="32" t="str">
        <f>IF(E51=Employee!D$419,LOOKUP(E$34,TaxCode!A:A,TaxCode!CR:CR)," ")</f>
        <v xml:space="preserve"> </v>
      </c>
      <c r="E51" s="152" t="str">
        <f>IF(Employee!D$418="m"," ",IF(Employee!F$414&gt;E$34," ",IF(Employee!F$416&lt;E$34," ",Employee!D$419)))</f>
        <v xml:space="preserve"> </v>
      </c>
      <c r="F51" s="243" t="str">
        <f>IF(E51=" "," ",IF(Employee!F$414&gt;E$34," ",IF(Employee!F$416&lt;E$34," ",Employee!D$405)))</f>
        <v xml:space="preserve"> </v>
      </c>
      <c r="G51" s="167"/>
      <c r="H51" s="127">
        <f t="shared" si="40"/>
        <v>0</v>
      </c>
      <c r="I51" s="121">
        <f t="shared" si="41"/>
        <v>0</v>
      </c>
      <c r="J51" s="121">
        <f t="shared" si="42"/>
        <v>0</v>
      </c>
      <c r="K51" s="121">
        <f t="shared" si="43"/>
        <v>0</v>
      </c>
      <c r="L51" s="121">
        <f t="shared" si="44"/>
        <v>0</v>
      </c>
      <c r="M51" s="131" t="str">
        <f t="shared" si="45"/>
        <v xml:space="preserve"> </v>
      </c>
      <c r="N51" s="237" t="str">
        <f>IF(M51=" "," ",IF(M51=0," ",IF(Employee!O$414="W1",AN51,AI51-W26)))</f>
        <v xml:space="preserve"> </v>
      </c>
      <c r="O51" s="132" t="str">
        <f>IF(M51=" "," ",IF(M51=0," ",IF(Employee!P$407&gt;E$34,0,IF(C51="A",WNI!E638,IF(C51="B",WNI!F638,IF(C51="C",WNI!G638,IF(C51="J",WNI!H638," ")))))))</f>
        <v xml:space="preserve"> </v>
      </c>
      <c r="P51" s="123"/>
      <c r="Q51" s="123"/>
      <c r="R51" s="137" t="str">
        <f t="shared" si="46"/>
        <v xml:space="preserve"> </v>
      </c>
      <c r="S51" s="123"/>
      <c r="T51" s="124" t="str">
        <f>IF(M51=" "," ",IF(M51=0," ",WNI!I638))</f>
        <v xml:space="preserve"> </v>
      </c>
      <c r="U51" s="49"/>
      <c r="V51" s="60">
        <f>IF(Employee!H$424=E$34,Employee!D$424+SUM(M51)+V26,SUM(M51)+V26)</f>
        <v>0</v>
      </c>
      <c r="W51" s="60">
        <f>IF(Employee!H$424=E$34,Employee!D$425+SUM(N51)+W26,SUM(N51)+W26)</f>
        <v>0</v>
      </c>
      <c r="X51" s="60">
        <f t="shared" si="26"/>
        <v>0</v>
      </c>
      <c r="Y51" s="60">
        <f t="shared" si="27"/>
        <v>0</v>
      </c>
      <c r="Z51" s="60">
        <f t="shared" si="27"/>
        <v>0</v>
      </c>
      <c r="AA51" s="60">
        <f t="shared" si="28"/>
        <v>0</v>
      </c>
      <c r="AC51" s="60">
        <f t="shared" si="29"/>
        <v>0</v>
      </c>
      <c r="AD51" s="99"/>
      <c r="AE51" s="114">
        <f>IF(E51=" ",0,IF(D51="BR",0,IF(D51="D",0,IF(D51="NT",V51,LOOKUP(D51,Free!A:A,Free!B:B)*E$34/52))))</f>
        <v>0</v>
      </c>
      <c r="AF51" s="95">
        <f t="shared" si="30"/>
        <v>0</v>
      </c>
      <c r="AG51" s="95">
        <f t="shared" si="31"/>
        <v>0</v>
      </c>
      <c r="AH51" s="95">
        <f>IF(D51="D",AF51*AH$7,IF(AF51&gt;LOOKUP(E$34,HR!A:A,HR!B:B),(AF51-LOOKUP(E$34,HR!A:A,HR!B:B))*AH$7,0))</f>
        <v>0</v>
      </c>
      <c r="AI51" s="95">
        <f t="shared" si="32"/>
        <v>0</v>
      </c>
      <c r="AJ51" s="95">
        <f>IF(E51=" ",0,IF(D51="BR",0,IF(D51="D",0,IF(D51="NT",M51,LOOKUP(D51,Free!A:A,Free!B:B)*1/52))))</f>
        <v>0</v>
      </c>
      <c r="AK51" s="95">
        <f t="shared" si="33"/>
        <v>0</v>
      </c>
      <c r="AL51" s="95">
        <f t="shared" si="34"/>
        <v>0</v>
      </c>
      <c r="AM51" s="95">
        <f>IF(D51="D",AK51*AM$7,IF(AK51&gt;LOOKUP(1,HR!A:A,HR!B:B),(AK51-LOOKUP(1,HR!A:A,HR!B:B))*AH$7,0))</f>
        <v>0</v>
      </c>
      <c r="AN51" s="95">
        <f t="shared" si="35"/>
        <v>0</v>
      </c>
      <c r="AO51" s="99"/>
      <c r="AP51" s="62"/>
      <c r="AQ51" s="95">
        <f t="shared" si="47"/>
        <v>0</v>
      </c>
      <c r="AR51" s="95">
        <f t="shared" si="48"/>
        <v>0</v>
      </c>
      <c r="AS51" s="95">
        <f t="shared" si="49"/>
        <v>0</v>
      </c>
      <c r="AT51" s="95">
        <f t="shared" si="50"/>
        <v>0</v>
      </c>
      <c r="AU51" s="62"/>
    </row>
    <row r="52" spans="1:47" ht="18" customHeight="1" x14ac:dyDescent="0.2">
      <c r="A52" s="44"/>
      <c r="B52" s="151" t="str">
        <f>IF(E52=" "," ",IF(Employee!F$440&gt;E$34," ",IF(Employee!F$442&lt;E$34," ",Employee!D$446)))</f>
        <v xml:space="preserve"> </v>
      </c>
      <c r="C52" s="32" t="str">
        <f>IF(E52=Employee!D$445,LOOKUP(E$34,NiTable!A:A,NiTable!AX:AX)," ")</f>
        <v xml:space="preserve"> </v>
      </c>
      <c r="D52" s="32" t="str">
        <f>IF(E52=Employee!D$445,LOOKUP(E$34,TaxCode!A:A,TaxCode!CX:CX)," ")</f>
        <v xml:space="preserve"> </v>
      </c>
      <c r="E52" s="152" t="str">
        <f>IF(Employee!D$444="m"," ",IF(Employee!F$440&gt;E$34," ",IF(Employee!F$442&lt;E$34," ",Employee!D$445)))</f>
        <v xml:space="preserve"> </v>
      </c>
      <c r="F52" s="243" t="str">
        <f>IF(E52=" "," ",IF(Employee!F$440&gt;E$34," ",IF(Employee!F$442&lt;E$34," ",Employee!D$431)))</f>
        <v xml:space="preserve"> </v>
      </c>
      <c r="G52" s="167"/>
      <c r="H52" s="127">
        <f t="shared" si="40"/>
        <v>0</v>
      </c>
      <c r="I52" s="121">
        <f t="shared" si="41"/>
        <v>0</v>
      </c>
      <c r="J52" s="121">
        <f t="shared" si="42"/>
        <v>0</v>
      </c>
      <c r="K52" s="121">
        <f t="shared" si="43"/>
        <v>0</v>
      </c>
      <c r="L52" s="121">
        <f t="shared" si="44"/>
        <v>0</v>
      </c>
      <c r="M52" s="131" t="str">
        <f t="shared" si="45"/>
        <v xml:space="preserve"> </v>
      </c>
      <c r="N52" s="237" t="str">
        <f>IF(M52=" "," ",IF(M52=0," ",IF(Employee!O$440="W1",AN52,AI52-W27)))</f>
        <v xml:space="preserve"> </v>
      </c>
      <c r="O52" s="132" t="str">
        <f>IF(M52=" "," ",IF(M52=0," ",IF(Employee!P$433&gt;E$34,0,IF(C52="A",WNI!E639,IF(C52="B",WNI!F639,IF(C52="C",WNI!G639,IF(C52="J",WNI!H639," ")))))))</f>
        <v xml:space="preserve"> </v>
      </c>
      <c r="P52" s="123"/>
      <c r="Q52" s="123"/>
      <c r="R52" s="137" t="str">
        <f t="shared" si="46"/>
        <v xml:space="preserve"> </v>
      </c>
      <c r="S52" s="123"/>
      <c r="T52" s="124" t="str">
        <f>IF(M52=" "," ",IF(M52=0," ",WNI!I639))</f>
        <v xml:space="preserve"> </v>
      </c>
      <c r="U52" s="49"/>
      <c r="V52" s="60">
        <f>IF(Employee!H$450=E$34,Employee!D$450+SUM(M52)+V27,SUM(M52)+V27)</f>
        <v>0</v>
      </c>
      <c r="W52" s="60">
        <f>IF(Employee!H$450=E$34,Employee!D$451+SUM(N52)+W27,SUM(N52)+W27)</f>
        <v>0</v>
      </c>
      <c r="X52" s="60">
        <f t="shared" si="26"/>
        <v>0</v>
      </c>
      <c r="Y52" s="60">
        <f t="shared" ref="Y52:Z55" si="51">IF(P52=0,Y27,P52+Y27)</f>
        <v>0</v>
      </c>
      <c r="Z52" s="60">
        <f t="shared" si="51"/>
        <v>0</v>
      </c>
      <c r="AA52" s="60">
        <f t="shared" si="28"/>
        <v>0</v>
      </c>
      <c r="AC52" s="60">
        <f t="shared" si="29"/>
        <v>0</v>
      </c>
      <c r="AD52" s="99"/>
      <c r="AE52" s="114">
        <f>IF(E52=" ",0,IF(D52="BR",0,IF(D52="D",0,IF(D52="NT",V52,LOOKUP(D52,Free!A:A,Free!B:B)*E$34/52))))</f>
        <v>0</v>
      </c>
      <c r="AF52" s="95">
        <f t="shared" si="30"/>
        <v>0</v>
      </c>
      <c r="AG52" s="95">
        <f t="shared" si="31"/>
        <v>0</v>
      </c>
      <c r="AH52" s="95">
        <f>IF(D52="D",AF52*AH$7,IF(AF52&gt;LOOKUP(E$34,HR!A:A,HR!B:B),(AF52-LOOKUP(E$34,HR!A:A,HR!B:B))*AH$7,0))</f>
        <v>0</v>
      </c>
      <c r="AI52" s="95">
        <f t="shared" si="32"/>
        <v>0</v>
      </c>
      <c r="AJ52" s="95">
        <f>IF(E52=" ",0,IF(D52="BR",0,IF(D52="D",0,IF(D52="NT",M52,LOOKUP(D52,Free!A:A,Free!B:B)*1/52))))</f>
        <v>0</v>
      </c>
      <c r="AK52" s="95">
        <f t="shared" si="33"/>
        <v>0</v>
      </c>
      <c r="AL52" s="95">
        <f t="shared" si="34"/>
        <v>0</v>
      </c>
      <c r="AM52" s="95">
        <f>IF(D52="D",AK52*AM$7,IF(AK52&gt;LOOKUP(1,HR!A:A,HR!B:B),(AK52-LOOKUP(1,HR!A:A,HR!B:B))*AH$7,0))</f>
        <v>0</v>
      </c>
      <c r="AN52" s="95">
        <f t="shared" si="35"/>
        <v>0</v>
      </c>
      <c r="AO52" s="99"/>
      <c r="AP52" s="62"/>
      <c r="AQ52" s="95">
        <f t="shared" si="47"/>
        <v>0</v>
      </c>
      <c r="AR52" s="95">
        <f t="shared" si="48"/>
        <v>0</v>
      </c>
      <c r="AS52" s="95">
        <f t="shared" si="49"/>
        <v>0</v>
      </c>
      <c r="AT52" s="95">
        <f t="shared" si="50"/>
        <v>0</v>
      </c>
      <c r="AU52" s="62"/>
    </row>
    <row r="53" spans="1:47" ht="18" customHeight="1" x14ac:dyDescent="0.2">
      <c r="A53" s="44"/>
      <c r="B53" s="151" t="str">
        <f>IF(E53=" "," ",IF(Employee!F$466&gt;E$34," ",IF(Employee!F$468&lt;E$34," ",Employee!D$472)))</f>
        <v xml:space="preserve"> </v>
      </c>
      <c r="C53" s="32" t="str">
        <f>IF(E53=Employee!D$471,LOOKUP(E$34,NiTable!A:A,NiTable!BA:BA)," ")</f>
        <v xml:space="preserve"> </v>
      </c>
      <c r="D53" s="32" t="str">
        <f>IF(E53=Employee!D$471,LOOKUP(E$34,TaxCode!A:A,TaxCode!DD:DD)," ")</f>
        <v xml:space="preserve"> </v>
      </c>
      <c r="E53" s="152" t="str">
        <f>IF(Employee!D$470="m"," ",IF(Employee!F$466&gt;E$34," ",IF(Employee!F$468&lt;E$34," ",Employee!D$471)))</f>
        <v xml:space="preserve"> </v>
      </c>
      <c r="F53" s="243" t="str">
        <f>IF(E53=" "," ",IF(Employee!F$466&gt;E$34," ",IF(Employee!F$468&lt;E$34," ",Employee!D$457)))</f>
        <v xml:space="preserve"> </v>
      </c>
      <c r="G53" s="167"/>
      <c r="H53" s="127">
        <f t="shared" si="40"/>
        <v>0</v>
      </c>
      <c r="I53" s="121">
        <f t="shared" si="41"/>
        <v>0</v>
      </c>
      <c r="J53" s="121">
        <f t="shared" si="42"/>
        <v>0</v>
      </c>
      <c r="K53" s="121">
        <f t="shared" si="43"/>
        <v>0</v>
      </c>
      <c r="L53" s="121">
        <f t="shared" si="44"/>
        <v>0</v>
      </c>
      <c r="M53" s="131" t="str">
        <f t="shared" si="45"/>
        <v xml:space="preserve"> </v>
      </c>
      <c r="N53" s="237" t="str">
        <f>IF(M53=" "," ",IF(M53=0," ",IF(Employee!O$466="W1",AN53,AI53-W28)))</f>
        <v xml:space="preserve"> </v>
      </c>
      <c r="O53" s="132" t="str">
        <f>IF(M53=" "," ",IF(M53=0," ",IF(Employee!P$459&gt;E$34,0,IF(C53="A",WNI!E640,IF(C53="B",WNI!F640,IF(C53="C",WNI!G640,IF(C53="J",WNI!H640," ")))))))</f>
        <v xml:space="preserve"> </v>
      </c>
      <c r="P53" s="123"/>
      <c r="Q53" s="123"/>
      <c r="R53" s="137" t="str">
        <f t="shared" si="46"/>
        <v xml:space="preserve"> </v>
      </c>
      <c r="S53" s="123"/>
      <c r="T53" s="124" t="str">
        <f>IF(M53=" "," ",IF(M53=0," ",WNI!I640))</f>
        <v xml:space="preserve"> </v>
      </c>
      <c r="U53" s="49"/>
      <c r="V53" s="60">
        <f>IF(Employee!H$476=E$34,Employee!D$476+SUM(M53)+V28,SUM(M53)+V28)</f>
        <v>0</v>
      </c>
      <c r="W53" s="60">
        <f>IF(Employee!H$476=E$34,Employee!D$477+SUM(N53)+W28,SUM(N53)+W28)</f>
        <v>0</v>
      </c>
      <c r="X53" s="60">
        <f t="shared" si="26"/>
        <v>0</v>
      </c>
      <c r="Y53" s="60">
        <f t="shared" si="51"/>
        <v>0</v>
      </c>
      <c r="Z53" s="60">
        <f t="shared" si="51"/>
        <v>0</v>
      </c>
      <c r="AA53" s="60">
        <f t="shared" si="28"/>
        <v>0</v>
      </c>
      <c r="AC53" s="60">
        <f t="shared" si="29"/>
        <v>0</v>
      </c>
      <c r="AD53" s="99"/>
      <c r="AE53" s="114">
        <f>IF(E53=" ",0,IF(D53="BR",0,IF(D53="D",0,IF(D53="NT",V53,LOOKUP(D53,Free!A:A,Free!B:B)*E$34/52))))</f>
        <v>0</v>
      </c>
      <c r="AF53" s="95">
        <f t="shared" si="30"/>
        <v>0</v>
      </c>
      <c r="AG53" s="95">
        <f t="shared" si="31"/>
        <v>0</v>
      </c>
      <c r="AH53" s="95">
        <f>IF(D53="D",AF53*AH$7,IF(AF53&gt;LOOKUP(E$34,HR!A:A,HR!B:B),(AF53-LOOKUP(E$34,HR!A:A,HR!B:B))*AH$7,0))</f>
        <v>0</v>
      </c>
      <c r="AI53" s="95">
        <f t="shared" si="32"/>
        <v>0</v>
      </c>
      <c r="AJ53" s="95">
        <f>IF(E53=" ",0,IF(D53="BR",0,IF(D53="D",0,IF(D53="NT",M53,LOOKUP(D53,Free!A:A,Free!B:B)*1/52))))</f>
        <v>0</v>
      </c>
      <c r="AK53" s="95">
        <f t="shared" si="33"/>
        <v>0</v>
      </c>
      <c r="AL53" s="95">
        <f t="shared" si="34"/>
        <v>0</v>
      </c>
      <c r="AM53" s="95">
        <f>IF(D53="D",AK53*AM$7,IF(AK53&gt;LOOKUP(1,HR!A:A,HR!B:B),(AK53-LOOKUP(1,HR!A:A,HR!B:B))*AH$7,0))</f>
        <v>0</v>
      </c>
      <c r="AN53" s="95">
        <f t="shared" si="35"/>
        <v>0</v>
      </c>
      <c r="AO53" s="99"/>
      <c r="AP53" s="62"/>
      <c r="AQ53" s="95">
        <f t="shared" si="47"/>
        <v>0</v>
      </c>
      <c r="AR53" s="95">
        <f t="shared" si="48"/>
        <v>0</v>
      </c>
      <c r="AS53" s="95">
        <f t="shared" si="49"/>
        <v>0</v>
      </c>
      <c r="AT53" s="95">
        <f t="shared" si="50"/>
        <v>0</v>
      </c>
      <c r="AU53" s="62"/>
    </row>
    <row r="54" spans="1:47" ht="18" customHeight="1" x14ac:dyDescent="0.2">
      <c r="A54" s="44"/>
      <c r="B54" s="151" t="str">
        <f>IF(E54=" "," ",IF(Employee!F$492&gt;E$34," ",IF(Employee!F$494&lt;E$34," ",Employee!D$498)))</f>
        <v xml:space="preserve"> </v>
      </c>
      <c r="C54" s="32" t="str">
        <f>IF(E54=Employee!D$497,LOOKUP(E$34,NiTable!A:A,NiTable!BD:BD)," ")</f>
        <v xml:space="preserve"> </v>
      </c>
      <c r="D54" s="32" t="str">
        <f>IF(E54=Employee!D$497,LOOKUP(E$34,TaxCode!A:A,TaxCode!DJ:DJ)," ")</f>
        <v xml:space="preserve"> </v>
      </c>
      <c r="E54" s="152" t="str">
        <f>IF(Employee!D$496="m"," ",IF(Employee!F$492&gt;E$34," ",IF(Employee!F$494&lt;E$34," ",Employee!D$497)))</f>
        <v xml:space="preserve"> </v>
      </c>
      <c r="F54" s="243" t="str">
        <f>IF(E54=" "," ",IF(Employee!F$492&gt;E$34," ",IF(Employee!F$494&lt;E$34," ",Employee!D$483)))</f>
        <v xml:space="preserve"> </v>
      </c>
      <c r="G54" s="167"/>
      <c r="H54" s="127">
        <f t="shared" si="40"/>
        <v>0</v>
      </c>
      <c r="I54" s="121">
        <f t="shared" si="41"/>
        <v>0</v>
      </c>
      <c r="J54" s="121">
        <f t="shared" si="42"/>
        <v>0</v>
      </c>
      <c r="K54" s="121">
        <f t="shared" si="43"/>
        <v>0</v>
      </c>
      <c r="L54" s="121">
        <f t="shared" si="44"/>
        <v>0</v>
      </c>
      <c r="M54" s="131" t="str">
        <f t="shared" si="45"/>
        <v xml:space="preserve"> </v>
      </c>
      <c r="N54" s="237" t="str">
        <f>IF(M54=" "," ",IF(M54=0," ",IF(Employee!O$492="W1",AN54,AI54-W29)))</f>
        <v xml:space="preserve"> </v>
      </c>
      <c r="O54" s="132" t="str">
        <f>IF(M54=" "," ",IF(M54=0," ",IF(Employee!P$485&gt;E$34,0,IF(C54="A",WNI!E641,IF(C54="B",WNI!F641,IF(C54="C",WNI!G641,IF(C54="J",WNI!H641," ")))))))</f>
        <v xml:space="preserve"> </v>
      </c>
      <c r="P54" s="123"/>
      <c r="Q54" s="123"/>
      <c r="R54" s="137" t="str">
        <f t="shared" si="46"/>
        <v xml:space="preserve"> </v>
      </c>
      <c r="S54" s="123"/>
      <c r="T54" s="124" t="str">
        <f>IF(M54=" "," ",IF(M54=0," ",WNI!I641))</f>
        <v xml:space="preserve"> </v>
      </c>
      <c r="U54" s="49"/>
      <c r="V54" s="60">
        <f>IF(Employee!H$502=E$34,Employee!D$502+SUM(M54)+V29,SUM(M54)+V29)</f>
        <v>0</v>
      </c>
      <c r="W54" s="60">
        <f>IF(Employee!H$502=E$34,Employee!D$503+SUM(N54)+W29,SUM(N54)+W29)</f>
        <v>0</v>
      </c>
      <c r="X54" s="60">
        <f t="shared" si="26"/>
        <v>0</v>
      </c>
      <c r="Y54" s="60">
        <f t="shared" si="51"/>
        <v>0</v>
      </c>
      <c r="Z54" s="60">
        <f t="shared" si="51"/>
        <v>0</v>
      </c>
      <c r="AA54" s="60">
        <f t="shared" si="28"/>
        <v>0</v>
      </c>
      <c r="AC54" s="60">
        <f t="shared" si="29"/>
        <v>0</v>
      </c>
      <c r="AD54" s="99"/>
      <c r="AE54" s="114">
        <f>IF(E54=" ",0,IF(D54="BR",0,IF(D54="D",0,IF(D54="NT",V54,LOOKUP(D54,Free!A:A,Free!B:B)*E$34/52))))</f>
        <v>0</v>
      </c>
      <c r="AF54" s="95">
        <f t="shared" si="30"/>
        <v>0</v>
      </c>
      <c r="AG54" s="95">
        <f t="shared" si="31"/>
        <v>0</v>
      </c>
      <c r="AH54" s="95">
        <f>IF(D54="D",AF54*AH$7,IF(AF54&gt;LOOKUP(E$34,HR!A:A,HR!B:B),(AF54-LOOKUP(E$34,HR!A:A,HR!B:B))*AH$7,0))</f>
        <v>0</v>
      </c>
      <c r="AI54" s="95">
        <f t="shared" si="32"/>
        <v>0</v>
      </c>
      <c r="AJ54" s="95">
        <f>IF(E54=" ",0,IF(D54="BR",0,IF(D54="D",0,IF(D54="NT",M54,LOOKUP(D54,Free!A:A,Free!B:B)*1/52))))</f>
        <v>0</v>
      </c>
      <c r="AK54" s="95">
        <f t="shared" si="33"/>
        <v>0</v>
      </c>
      <c r="AL54" s="95">
        <f t="shared" si="34"/>
        <v>0</v>
      </c>
      <c r="AM54" s="95">
        <f>IF(D54="D",AK54*AM$7,IF(AK54&gt;LOOKUP(1,HR!A:A,HR!B:B),(AK54-LOOKUP(1,HR!A:A,HR!B:B))*AH$7,0))</f>
        <v>0</v>
      </c>
      <c r="AN54" s="95">
        <f t="shared" si="35"/>
        <v>0</v>
      </c>
      <c r="AO54" s="99"/>
      <c r="AP54" s="62"/>
      <c r="AQ54" s="95">
        <f t="shared" si="47"/>
        <v>0</v>
      </c>
      <c r="AR54" s="95">
        <f t="shared" si="48"/>
        <v>0</v>
      </c>
      <c r="AS54" s="95">
        <f t="shared" si="49"/>
        <v>0</v>
      </c>
      <c r="AT54" s="95">
        <f t="shared" si="50"/>
        <v>0</v>
      </c>
      <c r="AU54" s="62"/>
    </row>
    <row r="55" spans="1:47" ht="18" customHeight="1" thickBot="1" x14ac:dyDescent="0.25">
      <c r="A55" s="44"/>
      <c r="B55" s="153" t="str">
        <f>IF(E55=" "," ",IF(Employee!F$518&gt;E$34," ",IF(Employee!F$520&lt;E$34," ",Employee!D$524)))</f>
        <v xml:space="preserve"> </v>
      </c>
      <c r="C55" s="111" t="str">
        <f>IF(E55=Employee!D$523,LOOKUP(E$34,NiTable!A:A,NiTable!BG:BG)," ")</f>
        <v xml:space="preserve"> </v>
      </c>
      <c r="D55" s="111" t="str">
        <f>IF(E55=Employee!D$523,LOOKUP(E$34,TaxCode!A:A,TaxCode!DP:DP)," ")</f>
        <v xml:space="preserve"> </v>
      </c>
      <c r="E55" s="154" t="str">
        <f>IF(Employee!D$522="m"," ",IF(Employee!F$518&gt;E$34," ",IF(Employee!F$520&lt;E$34," ",Employee!D$523)))</f>
        <v xml:space="preserve"> </v>
      </c>
      <c r="F55" s="244" t="str">
        <f>IF(E55=" "," ",IF(Employee!F$518&gt;E$34," ",IF(Employee!F$520&lt;E$34," ",Employee!D$509)))</f>
        <v xml:space="preserve"> </v>
      </c>
      <c r="G55" s="167"/>
      <c r="H55" s="146">
        <f t="shared" si="40"/>
        <v>0</v>
      </c>
      <c r="I55" s="147">
        <f t="shared" si="41"/>
        <v>0</v>
      </c>
      <c r="J55" s="147">
        <f t="shared" si="42"/>
        <v>0</v>
      </c>
      <c r="K55" s="147">
        <f t="shared" si="43"/>
        <v>0</v>
      </c>
      <c r="L55" s="147">
        <f t="shared" si="44"/>
        <v>0</v>
      </c>
      <c r="M55" s="133" t="str">
        <f t="shared" si="45"/>
        <v xml:space="preserve"> </v>
      </c>
      <c r="N55" s="134" t="str">
        <f>IF(M55=" "," ",IF(M55=0," ",IF(Employee!O$518="W1",AN55,AI55-W30)))</f>
        <v xml:space="preserve"> </v>
      </c>
      <c r="O55" s="132" t="str">
        <f>IF(M55=" "," ",IF(M55=0," ",IF(Employee!P$511&gt;E$34,0,IF(C55="A",WNI!E642,IF(C55="B",WNI!F642,IF(C55="C",WNI!G642,IF(C55="J",WNI!H642," ")))))))</f>
        <v xml:space="preserve"> </v>
      </c>
      <c r="P55" s="135"/>
      <c r="Q55" s="135"/>
      <c r="R55" s="125" t="str">
        <f t="shared" si="46"/>
        <v xml:space="preserve"> </v>
      </c>
      <c r="S55" s="123"/>
      <c r="T55" s="124" t="str">
        <f>IF(M55=" "," ",IF(M55=0," ",WNI!I642))</f>
        <v xml:space="preserve"> </v>
      </c>
      <c r="U55" s="49"/>
      <c r="V55" s="60">
        <f>IF(Employee!H$528=E$34,Employee!D$528+SUM(M55)+V30,SUM(M55)+V30)</f>
        <v>0</v>
      </c>
      <c r="W55" s="60">
        <f>IF(Employee!H$528=E$34,Employee!D$529+SUM(N55)+W30,SUM(N55)+W30)</f>
        <v>0</v>
      </c>
      <c r="X55" s="60">
        <f t="shared" si="26"/>
        <v>0</v>
      </c>
      <c r="Y55" s="60">
        <f t="shared" si="51"/>
        <v>0</v>
      </c>
      <c r="Z55" s="60">
        <f t="shared" si="51"/>
        <v>0</v>
      </c>
      <c r="AA55" s="60">
        <f t="shared" si="28"/>
        <v>0</v>
      </c>
      <c r="AC55" s="60">
        <f t="shared" si="29"/>
        <v>0</v>
      </c>
      <c r="AD55" s="99"/>
      <c r="AE55" s="114">
        <f>IF(E55=" ",0,IF(D55="BR",0,IF(D55="D",0,IF(D55="NT",V55,LOOKUP(D55,Free!A:A,Free!B:B)*E$34/52))))</f>
        <v>0</v>
      </c>
      <c r="AF55" s="95">
        <f t="shared" si="30"/>
        <v>0</v>
      </c>
      <c r="AG55" s="95">
        <f t="shared" si="31"/>
        <v>0</v>
      </c>
      <c r="AH55" s="95">
        <f>IF(D55="D",AF55*AH$7,IF(AF55&gt;LOOKUP(E$34,HR!A:A,HR!B:B),(AF55-LOOKUP(E$34,HR!A:A,HR!B:B))*AH$7,0))</f>
        <v>0</v>
      </c>
      <c r="AI55" s="95">
        <f t="shared" si="32"/>
        <v>0</v>
      </c>
      <c r="AJ55" s="95">
        <f>IF(E55=" ",0,IF(D55="BR",0,IF(D55="D",0,IF(D55="NT",M55,LOOKUP(D55,Free!A:A,Free!B:B)*1/52))))</f>
        <v>0</v>
      </c>
      <c r="AK55" s="95">
        <f t="shared" si="33"/>
        <v>0</v>
      </c>
      <c r="AL55" s="95">
        <f t="shared" si="34"/>
        <v>0</v>
      </c>
      <c r="AM55" s="95">
        <f>IF(D55="D",AK55*AM$7,IF(AK55&gt;LOOKUP(1,HR!A:A,HR!B:B),(AK55-LOOKUP(1,HR!A:A,HR!B:B))*AH$7,0))</f>
        <v>0</v>
      </c>
      <c r="AN55" s="95">
        <f t="shared" si="35"/>
        <v>0</v>
      </c>
      <c r="AO55" s="99"/>
      <c r="AP55" s="62"/>
      <c r="AQ55" s="95">
        <f t="shared" si="47"/>
        <v>0</v>
      </c>
      <c r="AR55" s="95">
        <f t="shared" si="48"/>
        <v>0</v>
      </c>
      <c r="AS55" s="95">
        <f t="shared" si="49"/>
        <v>0</v>
      </c>
      <c r="AT55" s="95">
        <f t="shared" si="50"/>
        <v>0</v>
      </c>
      <c r="AU55" s="62"/>
    </row>
    <row r="56" spans="1:47" ht="18" customHeight="1" thickTop="1" thickBot="1" x14ac:dyDescent="0.25">
      <c r="A56" s="48"/>
      <c r="B56" s="158"/>
      <c r="C56" s="156"/>
      <c r="D56" s="156"/>
      <c r="E56" s="157"/>
      <c r="F56" s="397" t="s">
        <v>7</v>
      </c>
      <c r="G56" s="398"/>
      <c r="H56" s="134"/>
      <c r="I56" s="135"/>
      <c r="J56" s="135"/>
      <c r="K56" s="174"/>
      <c r="L56" s="174"/>
      <c r="M56" s="173">
        <f t="shared" ref="M56:R56" si="52">SUM(M36:M55)</f>
        <v>0</v>
      </c>
      <c r="N56" s="165">
        <f t="shared" si="52"/>
        <v>0</v>
      </c>
      <c r="O56" s="165">
        <f t="shared" si="52"/>
        <v>0</v>
      </c>
      <c r="P56" s="165">
        <f t="shared" si="52"/>
        <v>0</v>
      </c>
      <c r="Q56" s="165">
        <f t="shared" si="52"/>
        <v>0</v>
      </c>
      <c r="R56" s="165">
        <f t="shared" si="52"/>
        <v>0</v>
      </c>
      <c r="S56" s="123"/>
      <c r="T56" s="165">
        <f>SUM(T36:T55)</f>
        <v>0</v>
      </c>
      <c r="U56" s="50"/>
      <c r="V56" s="60"/>
      <c r="AD56" s="99"/>
      <c r="AE56" s="114"/>
      <c r="AO56" s="99"/>
      <c r="AP56" s="62"/>
      <c r="AU56" s="62"/>
    </row>
    <row r="57" spans="1:47" s="53" customFormat="1" ht="24" customHeight="1" thickBot="1" x14ac:dyDescent="0.25">
      <c r="A57" s="141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224"/>
      <c r="V57" s="83"/>
      <c r="W57" s="83"/>
      <c r="X57" s="83"/>
      <c r="Y57" s="225"/>
      <c r="Z57" s="83"/>
      <c r="AA57" s="83"/>
      <c r="AB57" s="84"/>
      <c r="AC57" s="83"/>
      <c r="AD57" s="98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8"/>
      <c r="AP57" s="218"/>
      <c r="AQ57" s="94"/>
      <c r="AR57" s="94"/>
      <c r="AS57" s="94"/>
      <c r="AT57" s="94"/>
      <c r="AU57" s="218"/>
    </row>
    <row r="58" spans="1:47" ht="18" customHeight="1" thickTop="1" thickBot="1" x14ac:dyDescent="0.25">
      <c r="A58" s="40"/>
      <c r="B58" s="404" t="s">
        <v>34</v>
      </c>
      <c r="C58" s="400"/>
      <c r="D58" s="400"/>
      <c r="E58" s="398"/>
      <c r="F58" s="41"/>
      <c r="G58" s="41"/>
      <c r="H58" s="54"/>
      <c r="I58" s="54"/>
      <c r="J58" s="54"/>
      <c r="K58" s="57"/>
      <c r="L58" s="57"/>
      <c r="M58" s="54"/>
      <c r="N58" s="42"/>
      <c r="O58" s="388" t="s">
        <v>39</v>
      </c>
      <c r="P58" s="389"/>
      <c r="Q58" s="390"/>
      <c r="R58" s="391"/>
      <c r="S58" s="392"/>
      <c r="T58" s="392"/>
      <c r="U58" s="43"/>
      <c r="AD58" s="99"/>
      <c r="AE58" s="114"/>
      <c r="AO58" s="99"/>
      <c r="AP58" s="62"/>
      <c r="AU58" s="62"/>
    </row>
    <row r="59" spans="1:47" ht="18" customHeight="1" thickTop="1" thickBot="1" x14ac:dyDescent="0.25">
      <c r="A59" s="44"/>
      <c r="B59" s="399" t="s">
        <v>9</v>
      </c>
      <c r="C59" s="400"/>
      <c r="D59" s="398"/>
      <c r="E59" s="212">
        <v>33</v>
      </c>
      <c r="F59" s="62"/>
      <c r="G59" s="62"/>
      <c r="H59" s="399" t="s">
        <v>39</v>
      </c>
      <c r="I59" s="400"/>
      <c r="J59" s="398"/>
      <c r="K59" s="401" t="s">
        <v>319</v>
      </c>
      <c r="L59" s="402"/>
      <c r="M59" s="403"/>
      <c r="N59" s="28"/>
      <c r="O59" s="405" t="s">
        <v>116</v>
      </c>
      <c r="P59" s="406"/>
      <c r="Q59" s="406"/>
      <c r="R59" s="407"/>
      <c r="S59" s="45"/>
      <c r="T59" s="223"/>
      <c r="U59" s="47"/>
      <c r="AD59" s="99"/>
      <c r="AE59" s="114"/>
      <c r="AO59" s="99"/>
      <c r="AP59" s="62"/>
      <c r="AU59" s="62"/>
    </row>
    <row r="60" spans="1:47" ht="18" customHeight="1" thickTop="1" x14ac:dyDescent="0.2">
      <c r="A60" s="44"/>
      <c r="B60" s="91"/>
      <c r="C60" s="32"/>
      <c r="D60" s="32"/>
      <c r="E60" s="46"/>
      <c r="F60" s="45"/>
      <c r="G60" s="45"/>
      <c r="H60" s="55"/>
      <c r="I60" s="55"/>
      <c r="J60" s="55"/>
      <c r="K60" s="58"/>
      <c r="L60" s="58"/>
      <c r="M60" s="55"/>
      <c r="N60" s="116"/>
      <c r="O60" s="55"/>
      <c r="P60" s="55"/>
      <c r="Q60" s="55"/>
      <c r="R60" s="55"/>
      <c r="S60" s="45"/>
      <c r="T60" s="55"/>
      <c r="U60" s="47"/>
      <c r="AD60" s="99"/>
      <c r="AE60" s="114"/>
      <c r="AO60" s="99"/>
      <c r="AP60" s="62"/>
      <c r="AU60" s="62"/>
    </row>
    <row r="61" spans="1:47" ht="18" customHeight="1" x14ac:dyDescent="0.2">
      <c r="A61" s="44"/>
      <c r="B61" s="149" t="str">
        <f>IF(E61=" "," ",IF(Employee!F$24&gt;E$59," ",IF(Employee!F$26&lt;E$59," ",Employee!D$30)))</f>
        <v xml:space="preserve"> </v>
      </c>
      <c r="C61" s="110" t="str">
        <f>IF(E61=Employee!D$29,LOOKUP(E$59,NiTable!A:A,NiTable!B:B)," ")</f>
        <v xml:space="preserve"> </v>
      </c>
      <c r="D61" s="110" t="str">
        <f>IF(E61=Employee!D$29,LOOKUP(E$59,TaxCode!A:A,TaxCode!F:F)," ")</f>
        <v xml:space="preserve"> </v>
      </c>
      <c r="E61" s="150" t="str">
        <f>IF(Employee!D$28="m"," ",IF(Employee!F$24&gt;E$59," ",IF(Employee!F$26&lt;E$59," ",Employee!D$29)))</f>
        <v xml:space="preserve"> </v>
      </c>
      <c r="F61" s="242" t="str">
        <f>IF(E61=" "," ",IF(Employee!F$24&gt;E$59," ",IF(Employee!F$26&lt;E$59," ",Employee!D$15)))</f>
        <v xml:space="preserve"> </v>
      </c>
      <c r="G61" s="167"/>
      <c r="H61" s="126">
        <f t="shared" ref="H61:H70" si="53">IF(T$59="Y",H36,0)</f>
        <v>0</v>
      </c>
      <c r="I61" s="117">
        <f t="shared" ref="I61:I70" si="54">IF(T$59="Y",I36,0)</f>
        <v>0</v>
      </c>
      <c r="J61" s="117">
        <f t="shared" ref="J61:J70" si="55">IF(T$59="Y",J36,0)</f>
        <v>0</v>
      </c>
      <c r="K61" s="117">
        <f t="shared" ref="K61:K70" si="56">IF(T$59="Y",K36,I61*J61)</f>
        <v>0</v>
      </c>
      <c r="L61" s="117">
        <f t="shared" ref="L61:L70" si="57">IF(T$59="Y",L36,0)</f>
        <v>0</v>
      </c>
      <c r="M61" s="129" t="str">
        <f t="shared" ref="M61:M70" si="58">IF(E61=" "," ",IF(T$59="Y",M36,IF((H61+K61+L61)&gt;0,H61+K61+L61," ")))</f>
        <v xml:space="preserve"> </v>
      </c>
      <c r="N61" s="235" t="str">
        <f>IF(M61=" "," ",IF(M61=0," ",IF(Employee!O$24="W1",AN61,AI61-W36)))</f>
        <v xml:space="preserve"> </v>
      </c>
      <c r="O61" s="130" t="str">
        <f>IF(M61=" "," ",IF(M61=0," ",IF(Employee!P$17&gt;E$59,0,IF(C61="A",WNI!E643,IF(C61="B",WNI!F643,IF(C61="C",WNI!G643,IF(C61="J",WNI!H643," ")))))))</f>
        <v xml:space="preserve"> </v>
      </c>
      <c r="P61" s="119"/>
      <c r="Q61" s="119"/>
      <c r="R61" s="136" t="str">
        <f t="shared" ref="R61:R80" si="59">IF(M61=" "," ",IF(M61=0," ",M61-SUM(N61:Q61)))</f>
        <v xml:space="preserve"> </v>
      </c>
      <c r="S61" s="123"/>
      <c r="T61" s="120" t="str">
        <f>IF(M61=" "," ",IF(M61=0," ",WNI!I643))</f>
        <v xml:space="preserve"> </v>
      </c>
      <c r="U61" s="49"/>
      <c r="V61" s="60">
        <f>IF(Employee!H$34=E$59,Employee!D$34+SUM(M61)+V36,SUM(M61)+V36)</f>
        <v>0</v>
      </c>
      <c r="W61" s="60">
        <f>IF(Employee!H$34=E$59,Employee!D$35+SUM(N61)+W36,SUM(N61)+W36)</f>
        <v>0</v>
      </c>
      <c r="X61" s="60">
        <f t="shared" ref="X61:X80" si="60">IF(O61=" ",X36,O61+X36)</f>
        <v>0</v>
      </c>
      <c r="Y61" s="60">
        <f t="shared" ref="Y61:Z76" si="61">IF(P61=0,Y36,P61+Y36)</f>
        <v>0</v>
      </c>
      <c r="Z61" s="60">
        <f t="shared" si="61"/>
        <v>0</v>
      </c>
      <c r="AA61" s="60">
        <f t="shared" ref="AA61:AA80" si="62">IF(R61=" ",AA36,AA36+R61)</f>
        <v>0</v>
      </c>
      <c r="AC61" s="60">
        <f t="shared" ref="AC61:AC80" si="63">IF(T61=" ",AC36,T61+AC36)</f>
        <v>0</v>
      </c>
      <c r="AD61" s="99"/>
      <c r="AE61" s="114">
        <f>IF(E61=" ",0,IF(D61="BR",0,IF(D61="D",0,IF(D61="NT",V61,LOOKUP(D61,Free!A:A,Free!B:B)*E$59/52))))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IF(D61="D",AF61*AH$7,IF(AF61&gt;LOOKUP(E$59,HR!A:A,HR!B:B),(AF61-LOOKUP(E$59,HR!A:A,HR!B:B))*AH$7,0))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9"/>
      <c r="AP61" s="62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2"/>
    </row>
    <row r="62" spans="1:47" ht="18" customHeight="1" x14ac:dyDescent="0.2">
      <c r="A62" s="44"/>
      <c r="B62" s="151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IF(E62=Employee!D$55,LOOKUP(E$59,TaxCode!A:A,TaxCode!L:L)," ")</f>
        <v xml:space="preserve"> </v>
      </c>
      <c r="E62" s="152" t="str">
        <f>IF(Employee!D$54="m"," ",IF(Employee!F$50&gt;E$59," ",IF(Employee!F$52&lt;E$59," ",Employee!D$55)))</f>
        <v xml:space="preserve"> </v>
      </c>
      <c r="F62" s="243" t="str">
        <f>IF(E62=" "," ",IF(Employee!F$50&gt;E$59," ",IF(Employee!F$52&lt;E$59," ",Employee!D$41)))</f>
        <v xml:space="preserve"> </v>
      </c>
      <c r="G62" s="167"/>
      <c r="H62" s="127">
        <f t="shared" si="53"/>
        <v>0</v>
      </c>
      <c r="I62" s="121">
        <f t="shared" si="54"/>
        <v>0</v>
      </c>
      <c r="J62" s="121">
        <f t="shared" si="55"/>
        <v>0</v>
      </c>
      <c r="K62" s="121">
        <f t="shared" si="56"/>
        <v>0</v>
      </c>
      <c r="L62" s="121">
        <f t="shared" si="57"/>
        <v>0</v>
      </c>
      <c r="M62" s="131" t="str">
        <f t="shared" si="58"/>
        <v xml:space="preserve"> </v>
      </c>
      <c r="N62" s="237" t="str">
        <f>IF(M62=" "," ",IF(M62=0," ",IF(Employee!O$50="W1",AN62,AI62-W37)))</f>
        <v xml:space="preserve"> </v>
      </c>
      <c r="O62" s="132" t="str">
        <f>IF(M62=" "," ",IF(M62=0," ",IF(Employee!P$43&gt;E$59,0,IF(C62="A",WNI!E644,IF(C62="B",WNI!F644,IF(C62="C",WNI!G644,IF(C62="J",WNI!H644," ")))))))</f>
        <v xml:space="preserve"> </v>
      </c>
      <c r="P62" s="123"/>
      <c r="Q62" s="123"/>
      <c r="R62" s="137" t="str">
        <f t="shared" si="59"/>
        <v xml:space="preserve"> </v>
      </c>
      <c r="S62" s="123"/>
      <c r="T62" s="124" t="str">
        <f>IF(M62=" "," ",IF(M62=0," ",WNI!I644))</f>
        <v xml:space="preserve"> </v>
      </c>
      <c r="U62" s="49"/>
      <c r="V62" s="60">
        <f>IF(Employee!H$60=E$59,Employee!D$60+SUM(M62)+V37,SUM(M62)+V37)</f>
        <v>0</v>
      </c>
      <c r="W62" s="60">
        <f>IF(Employee!H$60=E$59,Employee!D$61+SUM(N62)+W37,SUM(N62)+W37)</f>
        <v>0</v>
      </c>
      <c r="X62" s="60">
        <f t="shared" si="60"/>
        <v>0</v>
      </c>
      <c r="Y62" s="60">
        <f t="shared" si="61"/>
        <v>0</v>
      </c>
      <c r="Z62" s="60">
        <f t="shared" si="61"/>
        <v>0</v>
      </c>
      <c r="AA62" s="60">
        <f t="shared" si="62"/>
        <v>0</v>
      </c>
      <c r="AC62" s="60">
        <f t="shared" si="63"/>
        <v>0</v>
      </c>
      <c r="AD62" s="99"/>
      <c r="AE62" s="114">
        <f>IF(E62=" ",0,IF(D62="BR",0,IF(D62="D",0,IF(D62="NT",V62,LOOKUP(D62,Free!A:A,Free!B:B)*E$59/52))))</f>
        <v>0</v>
      </c>
      <c r="AF62" s="95">
        <f t="shared" ref="AF62:AF80" si="64">IF(E62=" ",0,V62-AE62)</f>
        <v>0</v>
      </c>
      <c r="AG62" s="95">
        <f t="shared" ref="AG62:AG80" si="65">AF62*AG$7</f>
        <v>0</v>
      </c>
      <c r="AH62" s="95">
        <f>IF(D62="D",AF62*AH$7,IF(AF62&gt;LOOKUP(E$59,HR!A:A,HR!B:B),(AF62-LOOKUP(E$59,HR!A:A,HR!B:B))*AH$7,0))</f>
        <v>0</v>
      </c>
      <c r="AI62" s="95">
        <f t="shared" ref="AI62:AI80" si="66">IF(AF62&lt;1,0,AG62+AH62)</f>
        <v>0</v>
      </c>
      <c r="AJ62" s="95">
        <f>IF(E62=" ",0,IF(D62="BR",0,IF(D62="D",0,IF(D62="NT",M62,LOOKUP(D62,Free!A:A,Free!B:B)*1/52))))</f>
        <v>0</v>
      </c>
      <c r="AK62" s="95">
        <f t="shared" ref="AK62:AK80" si="67">IF(E62=" ",0,SUM(M62)-AJ62)</f>
        <v>0</v>
      </c>
      <c r="AL62" s="95">
        <f t="shared" ref="AL62:AL80" si="68">AK62*AL$7</f>
        <v>0</v>
      </c>
      <c r="AM62" s="95">
        <f>IF(D62="D",AK62*AM$7,IF(AK62&gt;LOOKUP(1,HR!A:A,HR!B:B),(AK62-LOOKUP(1,HR!A:A,HR!B:B))*AH$7,0))</f>
        <v>0</v>
      </c>
      <c r="AN62" s="95">
        <f t="shared" ref="AN62:AN80" si="69">IF(AK62&lt;1,0,AL62+AM62)</f>
        <v>0</v>
      </c>
      <c r="AO62" s="99"/>
      <c r="AP62" s="62"/>
      <c r="AQ62" s="95">
        <f t="shared" ref="AQ62:AQ69" si="70">IF(G62="SSP",H62,0)</f>
        <v>0</v>
      </c>
      <c r="AR62" s="95">
        <f t="shared" ref="AR62:AR69" si="71">IF(G62="SMP",H62,0)</f>
        <v>0</v>
      </c>
      <c r="AS62" s="95">
        <f t="shared" ref="AS62:AS69" si="72">IF(G62="SPP",H62,0)</f>
        <v>0</v>
      </c>
      <c r="AT62" s="95">
        <f t="shared" ref="AT62:AT69" si="73">IF(G62="SAP",H62,0)</f>
        <v>0</v>
      </c>
      <c r="AU62" s="62"/>
    </row>
    <row r="63" spans="1:47" ht="18" customHeight="1" x14ac:dyDescent="0.2">
      <c r="A63" s="44"/>
      <c r="B63" s="151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IF(E63=Employee!D$81,LOOKUP(E$59,TaxCode!A:A,TaxCode!R:R)," ")</f>
        <v xml:space="preserve"> </v>
      </c>
      <c r="E63" s="152" t="str">
        <f>IF(Employee!D$80="m"," ",IF(Employee!F$76&gt;E$59," ",IF(Employee!F$78&lt;E$59," ",Employee!D$81)))</f>
        <v xml:space="preserve"> </v>
      </c>
      <c r="F63" s="243" t="str">
        <f>IF(E63=" "," ",IF(Employee!F$76&gt;E$59," ",IF(Employee!F$78&lt;E$59," ",Employee!D$67)))</f>
        <v xml:space="preserve"> </v>
      </c>
      <c r="G63" s="167"/>
      <c r="H63" s="127">
        <f t="shared" si="53"/>
        <v>0</v>
      </c>
      <c r="I63" s="121">
        <f t="shared" si="54"/>
        <v>0</v>
      </c>
      <c r="J63" s="121">
        <f t="shared" si="55"/>
        <v>0</v>
      </c>
      <c r="K63" s="121">
        <f t="shared" si="56"/>
        <v>0</v>
      </c>
      <c r="L63" s="121">
        <f t="shared" si="57"/>
        <v>0</v>
      </c>
      <c r="M63" s="131" t="str">
        <f t="shared" si="58"/>
        <v xml:space="preserve"> </v>
      </c>
      <c r="N63" s="237" t="str">
        <f>IF(M63=" "," ",IF(M63=0," ",IF(Employee!O$76="W1",AN63,AI63-W38)))</f>
        <v xml:space="preserve"> </v>
      </c>
      <c r="O63" s="132" t="str">
        <f>IF(M63=" "," ",IF(M63=0," ",IF(Employee!P$69&gt;E$59,0,IF(C63="A",WNI!E645,IF(C63="B",WNI!F645,IF(C63="C",WNI!G645,IF(C63="J",WNI!H645," ")))))))</f>
        <v xml:space="preserve"> </v>
      </c>
      <c r="P63" s="123"/>
      <c r="Q63" s="123"/>
      <c r="R63" s="137" t="str">
        <f t="shared" si="59"/>
        <v xml:space="preserve"> </v>
      </c>
      <c r="S63" s="123"/>
      <c r="T63" s="124" t="str">
        <f>IF(M63=" "," ",IF(M63=0," ",WNI!I645))</f>
        <v xml:space="preserve"> </v>
      </c>
      <c r="U63" s="49"/>
      <c r="V63" s="60">
        <f>IF(Employee!H$86=E$59,Employee!D$86+SUM(M63)+V38,SUM(M63)+V38)</f>
        <v>0</v>
      </c>
      <c r="W63" s="60">
        <f>IF(Employee!H$86=E$59,Employee!D$87+SUM(N63)+W38,SUM(N63)+W38)</f>
        <v>0</v>
      </c>
      <c r="X63" s="60">
        <f t="shared" si="60"/>
        <v>0</v>
      </c>
      <c r="Y63" s="60">
        <f t="shared" si="61"/>
        <v>0</v>
      </c>
      <c r="Z63" s="60">
        <f t="shared" si="61"/>
        <v>0</v>
      </c>
      <c r="AA63" s="60">
        <f t="shared" si="62"/>
        <v>0</v>
      </c>
      <c r="AC63" s="60">
        <f t="shared" si="63"/>
        <v>0</v>
      </c>
      <c r="AD63" s="99"/>
      <c r="AE63" s="114">
        <f>IF(E63=" ",0,IF(D63="BR",0,IF(D63="D",0,IF(D63="NT",V63,LOOKUP(D63,Free!A:A,Free!B:B)*E$59/52))))</f>
        <v>0</v>
      </c>
      <c r="AF63" s="95">
        <f t="shared" si="64"/>
        <v>0</v>
      </c>
      <c r="AG63" s="95">
        <f t="shared" si="65"/>
        <v>0</v>
      </c>
      <c r="AH63" s="95">
        <f>IF(D63="D",AF63*AH$7,IF(AF63&gt;LOOKUP(E$59,HR!A:A,HR!B:B),(AF63-LOOKUP(E$59,HR!A:A,HR!B:B))*AH$7,0))</f>
        <v>0</v>
      </c>
      <c r="AI63" s="95">
        <f t="shared" si="66"/>
        <v>0</v>
      </c>
      <c r="AJ63" s="95">
        <f>IF(E63=" ",0,IF(D63="BR",0,IF(D63="D",0,IF(D63="NT",M63,LOOKUP(D63,Free!A:A,Free!B:B)*1/52))))</f>
        <v>0</v>
      </c>
      <c r="AK63" s="95">
        <f t="shared" si="67"/>
        <v>0</v>
      </c>
      <c r="AL63" s="95">
        <f t="shared" si="68"/>
        <v>0</v>
      </c>
      <c r="AM63" s="95">
        <f>IF(D63="D",AK63*AM$7,IF(AK63&gt;LOOKUP(1,HR!A:A,HR!B:B),(AK63-LOOKUP(1,HR!A:A,HR!B:B))*AH$7,0))</f>
        <v>0</v>
      </c>
      <c r="AN63" s="95">
        <f t="shared" si="69"/>
        <v>0</v>
      </c>
      <c r="AO63" s="99"/>
      <c r="AP63" s="62"/>
      <c r="AQ63" s="95">
        <f t="shared" si="70"/>
        <v>0</v>
      </c>
      <c r="AR63" s="95">
        <f t="shared" si="71"/>
        <v>0</v>
      </c>
      <c r="AS63" s="95">
        <f t="shared" si="72"/>
        <v>0</v>
      </c>
      <c r="AT63" s="95">
        <f t="shared" si="73"/>
        <v>0</v>
      </c>
      <c r="AU63" s="62"/>
    </row>
    <row r="64" spans="1:47" ht="18" customHeight="1" x14ac:dyDescent="0.2">
      <c r="A64" s="44"/>
      <c r="B64" s="151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IF(E64=Employee!D$107,LOOKUP(E$59,TaxCode!A:A,TaxCode!X:X)," ")</f>
        <v xml:space="preserve"> </v>
      </c>
      <c r="E64" s="152" t="str">
        <f>IF(Employee!D$106="m"," ",IF(Employee!F$102&gt;E$59," ",IF(Employee!F$104&lt;E$59," ",Employee!D$107)))</f>
        <v xml:space="preserve"> </v>
      </c>
      <c r="F64" s="243" t="str">
        <f>IF(E64=" "," ",IF(Employee!F$102&gt;E$59," ",IF(Employee!F$104&lt;E$59," ",Employee!D$93)))</f>
        <v xml:space="preserve"> </v>
      </c>
      <c r="G64" s="167"/>
      <c r="H64" s="127">
        <f t="shared" si="53"/>
        <v>0</v>
      </c>
      <c r="I64" s="121">
        <f t="shared" si="54"/>
        <v>0</v>
      </c>
      <c r="J64" s="121">
        <f t="shared" si="55"/>
        <v>0</v>
      </c>
      <c r="K64" s="121">
        <f t="shared" si="56"/>
        <v>0</v>
      </c>
      <c r="L64" s="121">
        <f t="shared" si="57"/>
        <v>0</v>
      </c>
      <c r="M64" s="131" t="str">
        <f t="shared" si="58"/>
        <v xml:space="preserve"> </v>
      </c>
      <c r="N64" s="237" t="str">
        <f>IF(M64=" "," ",IF(M64=0," ",IF(Employee!O$102="W1",AN64,AI64-W39)))</f>
        <v xml:space="preserve"> </v>
      </c>
      <c r="O64" s="132" t="str">
        <f>IF(M64=" "," ",IF(M64=0," ",IF(Employee!P$95&gt;E$59,0,IF(C64="A",WNI!E646,IF(C64="B",WNI!F646,IF(C64="C",WNI!G646,IF(C64="J",WNI!H646," ")))))))</f>
        <v xml:space="preserve"> </v>
      </c>
      <c r="P64" s="123"/>
      <c r="Q64" s="123"/>
      <c r="R64" s="137" t="str">
        <f t="shared" si="59"/>
        <v xml:space="preserve"> </v>
      </c>
      <c r="S64" s="123"/>
      <c r="T64" s="124" t="str">
        <f>IF(M64=" "," ",IF(M64=0," ",WNI!I646))</f>
        <v xml:space="preserve"> </v>
      </c>
      <c r="U64" s="49"/>
      <c r="V64" s="60">
        <f>IF(Employee!H$112=E$59,Employee!D$112+SUM(M64)+V39,SUM(M64)+V39)</f>
        <v>0</v>
      </c>
      <c r="W64" s="60">
        <f>IF(Employee!H$112=E$59,Employee!D$113+SUM(N64)+W39,SUM(N64)+W39)</f>
        <v>0</v>
      </c>
      <c r="X64" s="60">
        <f t="shared" si="60"/>
        <v>0</v>
      </c>
      <c r="Y64" s="60">
        <f t="shared" si="61"/>
        <v>0</v>
      </c>
      <c r="Z64" s="60">
        <f t="shared" si="61"/>
        <v>0</v>
      </c>
      <c r="AA64" s="60">
        <f t="shared" si="62"/>
        <v>0</v>
      </c>
      <c r="AC64" s="60">
        <f t="shared" si="63"/>
        <v>0</v>
      </c>
      <c r="AD64" s="99"/>
      <c r="AE64" s="114">
        <f>IF(E64=" ",0,IF(D64="BR",0,IF(D64="D",0,IF(D64="NT",V64,LOOKUP(D64,Free!A:A,Free!B:B)*E$59/52))))</f>
        <v>0</v>
      </c>
      <c r="AF64" s="95">
        <f t="shared" si="64"/>
        <v>0</v>
      </c>
      <c r="AG64" s="95">
        <f t="shared" si="65"/>
        <v>0</v>
      </c>
      <c r="AH64" s="95">
        <f>IF(D64="D",AF64*AH$7,IF(AF64&gt;LOOKUP(E$59,HR!A:A,HR!B:B),(AF64-LOOKUP(E$59,HR!A:A,HR!B:B))*AH$7,0))</f>
        <v>0</v>
      </c>
      <c r="AI64" s="95">
        <f t="shared" si="66"/>
        <v>0</v>
      </c>
      <c r="AJ64" s="95">
        <f>IF(E64=" ",0,IF(D64="BR",0,IF(D64="D",0,IF(D64="NT",M64,LOOKUP(D64,Free!A:A,Free!B:B)*1/52))))</f>
        <v>0</v>
      </c>
      <c r="AK64" s="95">
        <f t="shared" si="67"/>
        <v>0</v>
      </c>
      <c r="AL64" s="95">
        <f t="shared" si="68"/>
        <v>0</v>
      </c>
      <c r="AM64" s="95">
        <f>IF(D64="D",AK64*AM$7,IF(AK64&gt;LOOKUP(1,HR!A:A,HR!B:B),(AK64-LOOKUP(1,HR!A:A,HR!B:B))*AH$7,0))</f>
        <v>0</v>
      </c>
      <c r="AN64" s="95">
        <f t="shared" si="69"/>
        <v>0</v>
      </c>
      <c r="AO64" s="99"/>
      <c r="AP64" s="62"/>
      <c r="AQ64" s="95">
        <f t="shared" si="70"/>
        <v>0</v>
      </c>
      <c r="AR64" s="95">
        <f t="shared" si="71"/>
        <v>0</v>
      </c>
      <c r="AS64" s="95">
        <f t="shared" si="72"/>
        <v>0</v>
      </c>
      <c r="AT64" s="95">
        <f t="shared" si="73"/>
        <v>0</v>
      </c>
      <c r="AU64" s="62"/>
    </row>
    <row r="65" spans="1:47" ht="18" customHeight="1" x14ac:dyDescent="0.2">
      <c r="A65" s="44"/>
      <c r="B65" s="151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IF(E65=Employee!D$133,LOOKUP(E$59,TaxCode!A:A,TaxCode!AD:AD)," ")</f>
        <v xml:space="preserve"> </v>
      </c>
      <c r="E65" s="152" t="str">
        <f>IF(Employee!D$132="m"," ",IF(Employee!F$128&gt;E$59," ",IF(Employee!F$130&lt;E$59," ",Employee!D$133)))</f>
        <v xml:space="preserve"> </v>
      </c>
      <c r="F65" s="243" t="str">
        <f>IF(E65=" "," ",IF(Employee!F$128&gt;E$59," ",IF(Employee!F$130&lt;E$59," ",Employee!D$119)))</f>
        <v xml:space="preserve"> </v>
      </c>
      <c r="G65" s="167"/>
      <c r="H65" s="127">
        <f t="shared" si="53"/>
        <v>0</v>
      </c>
      <c r="I65" s="121">
        <f t="shared" si="54"/>
        <v>0</v>
      </c>
      <c r="J65" s="121">
        <f t="shared" si="55"/>
        <v>0</v>
      </c>
      <c r="K65" s="121">
        <f t="shared" si="56"/>
        <v>0</v>
      </c>
      <c r="L65" s="121">
        <f t="shared" si="57"/>
        <v>0</v>
      </c>
      <c r="M65" s="131" t="str">
        <f t="shared" si="58"/>
        <v xml:space="preserve"> </v>
      </c>
      <c r="N65" s="237" t="str">
        <f>IF(M65=" "," ",IF(M65=0," ",IF(Employee!O$128="W1",AN65,AI65-W40)))</f>
        <v xml:space="preserve"> </v>
      </c>
      <c r="O65" s="132" t="str">
        <f>IF(M65=" "," ",IF(M65=0," ",IF(Employee!P$121&gt;E$59,0,IF(C65="A",WNI!E647,IF(C65="B",WNI!F647,IF(C65="C",WNI!G647,IF(C65="J",WNI!H647," ")))))))</f>
        <v xml:space="preserve"> </v>
      </c>
      <c r="P65" s="123"/>
      <c r="Q65" s="123"/>
      <c r="R65" s="137" t="str">
        <f t="shared" si="59"/>
        <v xml:space="preserve"> </v>
      </c>
      <c r="S65" s="123"/>
      <c r="T65" s="124" t="str">
        <f>IF(M65=" "," ",IF(M65=0," ",WNI!I647))</f>
        <v xml:space="preserve"> </v>
      </c>
      <c r="U65" s="49"/>
      <c r="V65" s="60">
        <f>IF(Employee!H$138=E$59,Employee!D$138+SUM(M65)+V40,SUM(M65)+V40)</f>
        <v>0</v>
      </c>
      <c r="W65" s="60">
        <f>IF(Employee!H$138=E$59,Employee!D$139+SUM(N65)+W40,SUM(N65)+W40)</f>
        <v>0</v>
      </c>
      <c r="X65" s="60">
        <f t="shared" si="60"/>
        <v>0</v>
      </c>
      <c r="Y65" s="60">
        <f t="shared" si="61"/>
        <v>0</v>
      </c>
      <c r="Z65" s="60">
        <f t="shared" si="61"/>
        <v>0</v>
      </c>
      <c r="AA65" s="60">
        <f t="shared" si="62"/>
        <v>0</v>
      </c>
      <c r="AC65" s="60">
        <f t="shared" si="63"/>
        <v>0</v>
      </c>
      <c r="AD65" s="99"/>
      <c r="AE65" s="114">
        <f>IF(E65=" ",0,IF(D65="BR",0,IF(D65="D",0,IF(D65="NT",V65,LOOKUP(D65,Free!A:A,Free!B:B)*E$59/52))))</f>
        <v>0</v>
      </c>
      <c r="AF65" s="95">
        <f t="shared" si="64"/>
        <v>0</v>
      </c>
      <c r="AG65" s="95">
        <f t="shared" si="65"/>
        <v>0</v>
      </c>
      <c r="AH65" s="95">
        <f>IF(D65="D",AF65*AH$7,IF(AF65&gt;LOOKUP(E$59,HR!A:A,HR!B:B),(AF65-LOOKUP(E$59,HR!A:A,HR!B:B))*AH$7,0))</f>
        <v>0</v>
      </c>
      <c r="AI65" s="95">
        <f t="shared" si="66"/>
        <v>0</v>
      </c>
      <c r="AJ65" s="95">
        <f>IF(E65=" ",0,IF(D65="BR",0,IF(D65="D",0,IF(D65="NT",M65,LOOKUP(D65,Free!A:A,Free!B:B)*1/52))))</f>
        <v>0</v>
      </c>
      <c r="AK65" s="95">
        <f t="shared" si="67"/>
        <v>0</v>
      </c>
      <c r="AL65" s="95">
        <f t="shared" si="68"/>
        <v>0</v>
      </c>
      <c r="AM65" s="95">
        <f>IF(D65="D",AK65*AM$7,IF(AK65&gt;LOOKUP(1,HR!A:A,HR!B:B),(AK65-LOOKUP(1,HR!A:A,HR!B:B))*AH$7,0))</f>
        <v>0</v>
      </c>
      <c r="AN65" s="95">
        <f t="shared" si="69"/>
        <v>0</v>
      </c>
      <c r="AO65" s="99"/>
      <c r="AP65" s="62"/>
      <c r="AQ65" s="95">
        <f t="shared" si="70"/>
        <v>0</v>
      </c>
      <c r="AR65" s="95">
        <f t="shared" si="71"/>
        <v>0</v>
      </c>
      <c r="AS65" s="95">
        <f t="shared" si="72"/>
        <v>0</v>
      </c>
      <c r="AT65" s="95">
        <f t="shared" si="73"/>
        <v>0</v>
      </c>
      <c r="AU65" s="62"/>
    </row>
    <row r="66" spans="1:47" ht="18" customHeight="1" x14ac:dyDescent="0.2">
      <c r="A66" s="44"/>
      <c r="B66" s="151" t="str">
        <f>IF(E66=" "," ",IF(Employee!F$154&gt;E$59," ",IF(Employee!F$156&lt;E$59," ",Employee!D$160)))</f>
        <v xml:space="preserve"> </v>
      </c>
      <c r="C66" s="32" t="str">
        <f>IF(E66=Employee!D$159,LOOKUP(E$59,NiTable!A:A,NiTable!Q:Q)," ")</f>
        <v xml:space="preserve"> </v>
      </c>
      <c r="D66" s="32" t="str">
        <f>IF(E66=Employee!D$159,LOOKUP(E$59,TaxCode!A:A,TaxCode!AJ:AJ)," ")</f>
        <v xml:space="preserve"> </v>
      </c>
      <c r="E66" s="152" t="str">
        <f>IF(Employee!D$158="m"," ",IF(Employee!F$154&gt;E$59," ",IF(Employee!F$156&lt;E$59," ",Employee!D$159)))</f>
        <v xml:space="preserve"> </v>
      </c>
      <c r="F66" s="243" t="str">
        <f>IF(E66=" "," ",IF(Employee!F$154&gt;E$59," ",IF(Employee!F$156&lt;E$59," ",Employee!D$145)))</f>
        <v xml:space="preserve"> </v>
      </c>
      <c r="G66" s="167"/>
      <c r="H66" s="127">
        <f t="shared" si="53"/>
        <v>0</v>
      </c>
      <c r="I66" s="121">
        <f t="shared" si="54"/>
        <v>0</v>
      </c>
      <c r="J66" s="121">
        <f t="shared" si="55"/>
        <v>0</v>
      </c>
      <c r="K66" s="121">
        <f t="shared" si="56"/>
        <v>0</v>
      </c>
      <c r="L66" s="121">
        <f t="shared" si="57"/>
        <v>0</v>
      </c>
      <c r="M66" s="131" t="str">
        <f t="shared" si="58"/>
        <v xml:space="preserve"> </v>
      </c>
      <c r="N66" s="237" t="str">
        <f>IF(M66=" "," ",IF(M66=0," ",IF(Employee!O$154="W1",AN66,AI66-W41)))</f>
        <v xml:space="preserve"> </v>
      </c>
      <c r="O66" s="132" t="str">
        <f>IF(M66=" "," ",IF(M66=0," ",IF(Employee!P$147&gt;E$59,0,IF(C66="A",WNI!E648,IF(C66="B",WNI!F648,IF(C66="C",WNI!G648,IF(C66="J",WNI!H648," ")))))))</f>
        <v xml:space="preserve"> </v>
      </c>
      <c r="P66" s="123"/>
      <c r="Q66" s="123"/>
      <c r="R66" s="137" t="str">
        <f t="shared" si="59"/>
        <v xml:space="preserve"> </v>
      </c>
      <c r="S66" s="123"/>
      <c r="T66" s="124" t="str">
        <f>IF(M66=" "," ",IF(M66=0," ",WNI!I648))</f>
        <v xml:space="preserve"> </v>
      </c>
      <c r="U66" s="49"/>
      <c r="V66" s="60">
        <f>IF(Employee!H$164=E$59,Employee!D$164+SUM(M66)+V41,SUM(M66)+V41)</f>
        <v>0</v>
      </c>
      <c r="W66" s="60">
        <f>IF(Employee!H$164=E$59,Employee!D$165+SUM(N66)+W41,SUM(N66)+W41)</f>
        <v>0</v>
      </c>
      <c r="X66" s="60">
        <f t="shared" si="60"/>
        <v>0</v>
      </c>
      <c r="Y66" s="60">
        <f t="shared" si="61"/>
        <v>0</v>
      </c>
      <c r="Z66" s="60">
        <f t="shared" si="61"/>
        <v>0</v>
      </c>
      <c r="AA66" s="60">
        <f t="shared" si="62"/>
        <v>0</v>
      </c>
      <c r="AC66" s="60">
        <f t="shared" si="63"/>
        <v>0</v>
      </c>
      <c r="AD66" s="99"/>
      <c r="AE66" s="114">
        <f>IF(E66=" ",0,IF(D66="BR",0,IF(D66="D",0,IF(D66="NT",V66,LOOKUP(D66,Free!A:A,Free!B:B)*E$59/52))))</f>
        <v>0</v>
      </c>
      <c r="AF66" s="95">
        <f t="shared" si="64"/>
        <v>0</v>
      </c>
      <c r="AG66" s="95">
        <f t="shared" si="65"/>
        <v>0</v>
      </c>
      <c r="AH66" s="95">
        <f>IF(D66="D",AF66*AH$7,IF(AF66&gt;LOOKUP(E$59,HR!A:A,HR!B:B),(AF66-LOOKUP(E$59,HR!A:A,HR!B:B))*AH$7,0))</f>
        <v>0</v>
      </c>
      <c r="AI66" s="95">
        <f t="shared" si="66"/>
        <v>0</v>
      </c>
      <c r="AJ66" s="95">
        <f>IF(E66=" ",0,IF(D66="BR",0,IF(D66="D",0,IF(D66="NT",M66,LOOKUP(D66,Free!A:A,Free!B:B)*1/52))))</f>
        <v>0</v>
      </c>
      <c r="AK66" s="95">
        <f t="shared" si="67"/>
        <v>0</v>
      </c>
      <c r="AL66" s="95">
        <f t="shared" si="68"/>
        <v>0</v>
      </c>
      <c r="AM66" s="95">
        <f>IF(D66="D",AK66*AM$7,IF(AK66&gt;LOOKUP(1,HR!A:A,HR!B:B),(AK66-LOOKUP(1,HR!A:A,HR!B:B))*AH$7,0))</f>
        <v>0</v>
      </c>
      <c r="AN66" s="95">
        <f t="shared" si="69"/>
        <v>0</v>
      </c>
      <c r="AO66" s="99"/>
      <c r="AP66" s="62"/>
      <c r="AQ66" s="95">
        <f t="shared" si="70"/>
        <v>0</v>
      </c>
      <c r="AR66" s="95">
        <f t="shared" si="71"/>
        <v>0</v>
      </c>
      <c r="AS66" s="95">
        <f t="shared" si="72"/>
        <v>0</v>
      </c>
      <c r="AT66" s="95">
        <f t="shared" si="73"/>
        <v>0</v>
      </c>
      <c r="AU66" s="62"/>
    </row>
    <row r="67" spans="1:47" ht="18" customHeight="1" x14ac:dyDescent="0.2">
      <c r="A67" s="44"/>
      <c r="B67" s="151" t="str">
        <f>IF(E67=" "," ",IF(Employee!F$180&gt;E$59," ",IF(Employee!F$182&lt;E$59," ",Employee!D$186)))</f>
        <v xml:space="preserve"> </v>
      </c>
      <c r="C67" s="32" t="str">
        <f>IF(E67=Employee!D$185,LOOKUP(E$59,NiTable!A:A,NiTable!T:T)," ")</f>
        <v xml:space="preserve"> </v>
      </c>
      <c r="D67" s="32" t="str">
        <f>IF(E67=Employee!D$185,LOOKUP(E$59,TaxCode!A:A,TaxCode!AP:AP)," ")</f>
        <v xml:space="preserve"> </v>
      </c>
      <c r="E67" s="152" t="str">
        <f>IF(Employee!D$184="m"," ",IF(Employee!F$180&gt;E$59," ",IF(Employee!F$182&lt;E$59," ",Employee!D$185)))</f>
        <v xml:space="preserve"> </v>
      </c>
      <c r="F67" s="243" t="str">
        <f>IF(E67=" "," ",IF(Employee!F$180&gt;E$59," ",IF(Employee!F$182&lt;E$59," ",Employee!D$171)))</f>
        <v xml:space="preserve"> </v>
      </c>
      <c r="G67" s="167"/>
      <c r="H67" s="127">
        <f t="shared" si="53"/>
        <v>0</v>
      </c>
      <c r="I67" s="121">
        <f t="shared" si="54"/>
        <v>0</v>
      </c>
      <c r="J67" s="121">
        <f t="shared" si="55"/>
        <v>0</v>
      </c>
      <c r="K67" s="121">
        <f t="shared" si="56"/>
        <v>0</v>
      </c>
      <c r="L67" s="121">
        <f t="shared" si="57"/>
        <v>0</v>
      </c>
      <c r="M67" s="131" t="str">
        <f t="shared" si="58"/>
        <v xml:space="preserve"> </v>
      </c>
      <c r="N67" s="237" t="str">
        <f>IF(M67=" "," ",IF(M67=0," ",IF(Employee!O$180="W1",AN67,AI67-W42)))</f>
        <v xml:space="preserve"> </v>
      </c>
      <c r="O67" s="132" t="str">
        <f>IF(M67=" "," ",IF(M67=0," ",IF(Employee!P$173&gt;E$59,0,IF(C67="A",WNI!E649,IF(C67="B",WNI!F649,IF(C67="C",WNI!G649,IF(C67="J",WNI!H649," ")))))))</f>
        <v xml:space="preserve"> </v>
      </c>
      <c r="P67" s="123"/>
      <c r="Q67" s="123"/>
      <c r="R67" s="137" t="str">
        <f t="shared" si="59"/>
        <v xml:space="preserve"> </v>
      </c>
      <c r="S67" s="123"/>
      <c r="T67" s="124" t="str">
        <f>IF(M67=" "," ",IF(M67=0," ",WNI!I649))</f>
        <v xml:space="preserve"> </v>
      </c>
      <c r="U67" s="49"/>
      <c r="V67" s="60">
        <f>IF(Employee!H$190=E$59,Employee!D$190+SUM(M67)+V42,SUM(M67)+V42)</f>
        <v>0</v>
      </c>
      <c r="W67" s="60">
        <f>IF(Employee!H$190=E$59,Employee!D$191+SUM(N67)+W42,SUM(N67)+W42)</f>
        <v>0</v>
      </c>
      <c r="X67" s="60">
        <f t="shared" si="60"/>
        <v>0</v>
      </c>
      <c r="Y67" s="60">
        <f t="shared" si="61"/>
        <v>0</v>
      </c>
      <c r="Z67" s="60">
        <f t="shared" si="61"/>
        <v>0</v>
      </c>
      <c r="AA67" s="60">
        <f t="shared" si="62"/>
        <v>0</v>
      </c>
      <c r="AC67" s="60">
        <f t="shared" si="63"/>
        <v>0</v>
      </c>
      <c r="AD67" s="99"/>
      <c r="AE67" s="114">
        <f>IF(E67=" ",0,IF(D67="BR",0,IF(D67="D",0,IF(D67="NT",V67,LOOKUP(D67,Free!A:A,Free!B:B)*E$59/52))))</f>
        <v>0</v>
      </c>
      <c r="AF67" s="95">
        <f t="shared" si="64"/>
        <v>0</v>
      </c>
      <c r="AG67" s="95">
        <f t="shared" si="65"/>
        <v>0</v>
      </c>
      <c r="AH67" s="95">
        <f>IF(D67="D",AF67*AH$7,IF(AF67&gt;LOOKUP(E$59,HR!A:A,HR!B:B),(AF67-LOOKUP(E$59,HR!A:A,HR!B:B))*AH$7,0))</f>
        <v>0</v>
      </c>
      <c r="AI67" s="95">
        <f t="shared" si="66"/>
        <v>0</v>
      </c>
      <c r="AJ67" s="95">
        <f>IF(E67=" ",0,IF(D67="BR",0,IF(D67="D",0,IF(D67="NT",M67,LOOKUP(D67,Free!A:A,Free!B:B)*1/52))))</f>
        <v>0</v>
      </c>
      <c r="AK67" s="95">
        <f t="shared" si="67"/>
        <v>0</v>
      </c>
      <c r="AL67" s="95">
        <f t="shared" si="68"/>
        <v>0</v>
      </c>
      <c r="AM67" s="95">
        <f>IF(D67="D",AK67*AM$7,IF(AK67&gt;LOOKUP(1,HR!A:A,HR!B:B),(AK67-LOOKUP(1,HR!A:A,HR!B:B))*AH$7,0))</f>
        <v>0</v>
      </c>
      <c r="AN67" s="95">
        <f t="shared" si="69"/>
        <v>0</v>
      </c>
      <c r="AO67" s="99"/>
      <c r="AP67" s="62"/>
      <c r="AQ67" s="95">
        <f t="shared" si="70"/>
        <v>0</v>
      </c>
      <c r="AR67" s="95">
        <f t="shared" si="71"/>
        <v>0</v>
      </c>
      <c r="AS67" s="95">
        <f t="shared" si="72"/>
        <v>0</v>
      </c>
      <c r="AT67" s="95">
        <f t="shared" si="73"/>
        <v>0</v>
      </c>
      <c r="AU67" s="62"/>
    </row>
    <row r="68" spans="1:47" ht="18" customHeight="1" x14ac:dyDescent="0.2">
      <c r="A68" s="44"/>
      <c r="B68" s="151" t="str">
        <f>IF(E68=" "," ",IF(Employee!F$206&gt;E$59," ",IF(Employee!F$208&lt;E$59," ",Employee!D$212)))</f>
        <v xml:space="preserve"> </v>
      </c>
      <c r="C68" s="32" t="str">
        <f>IF(E68=Employee!D$211,LOOKUP(E$59,NiTable!A:A,NiTable!W:W)," ")</f>
        <v xml:space="preserve"> </v>
      </c>
      <c r="D68" s="32" t="str">
        <f>IF(E68=Employee!D$211,LOOKUP(E$59,TaxCode!A:A,TaxCode!AV:AV)," ")</f>
        <v xml:space="preserve"> </v>
      </c>
      <c r="E68" s="152" t="str">
        <f>IF(Employee!D$210="m"," ",IF(Employee!F$206&gt;E$59," ",IF(Employee!F$208&lt;E$59," ",Employee!D$211)))</f>
        <v xml:space="preserve"> </v>
      </c>
      <c r="F68" s="243" t="str">
        <f>IF(E68=" "," ",IF(Employee!F$206&gt;E$59," ",IF(Employee!F$208&lt;E$59," ",Employee!D$197)))</f>
        <v xml:space="preserve"> </v>
      </c>
      <c r="G68" s="167"/>
      <c r="H68" s="127">
        <f t="shared" si="53"/>
        <v>0</v>
      </c>
      <c r="I68" s="121">
        <f t="shared" si="54"/>
        <v>0</v>
      </c>
      <c r="J68" s="121">
        <f t="shared" si="55"/>
        <v>0</v>
      </c>
      <c r="K68" s="121">
        <f t="shared" si="56"/>
        <v>0</v>
      </c>
      <c r="L68" s="121">
        <f t="shared" si="57"/>
        <v>0</v>
      </c>
      <c r="M68" s="131" t="str">
        <f t="shared" si="58"/>
        <v xml:space="preserve"> </v>
      </c>
      <c r="N68" s="237" t="str">
        <f>IF(M68=" "," ",IF(M68=0," ",IF(Employee!O$206="W1",AN68,AI68-W43)))</f>
        <v xml:space="preserve"> </v>
      </c>
      <c r="O68" s="132" t="str">
        <f>IF(M68=" "," ",IF(M68=0," ",IF(Employee!P$199&gt;E$59,0,IF(C68="A",WNI!E650,IF(C68="B",WNI!F650,IF(C68="C",WNI!G650,IF(C68="J",WNI!H650," ")))))))</f>
        <v xml:space="preserve"> </v>
      </c>
      <c r="P68" s="123"/>
      <c r="Q68" s="123"/>
      <c r="R68" s="137" t="str">
        <f t="shared" si="59"/>
        <v xml:space="preserve"> </v>
      </c>
      <c r="S68" s="123"/>
      <c r="T68" s="124" t="str">
        <f>IF(M68=" "," ",IF(M68=0," ",WNI!I650))</f>
        <v xml:space="preserve"> </v>
      </c>
      <c r="U68" s="49"/>
      <c r="V68" s="60">
        <f>IF(Employee!H$216=E$59,Employee!D$216+SUM(M68)+V43,SUM(M68)+V43)</f>
        <v>0</v>
      </c>
      <c r="W68" s="60">
        <f>IF(Employee!H$216=E$59,Employee!D$217+SUM(N68)+W43,SUM(N68)+W43)</f>
        <v>0</v>
      </c>
      <c r="X68" s="60">
        <f t="shared" si="60"/>
        <v>0</v>
      </c>
      <c r="Y68" s="60">
        <f t="shared" si="61"/>
        <v>0</v>
      </c>
      <c r="Z68" s="60">
        <f t="shared" si="61"/>
        <v>0</v>
      </c>
      <c r="AA68" s="60">
        <f t="shared" si="62"/>
        <v>0</v>
      </c>
      <c r="AC68" s="60">
        <f t="shared" si="63"/>
        <v>0</v>
      </c>
      <c r="AD68" s="99"/>
      <c r="AE68" s="114">
        <f>IF(E68=" ",0,IF(D68="BR",0,IF(D68="D",0,IF(D68="NT",V68,LOOKUP(D68,Free!A:A,Free!B:B)*E$59/52))))</f>
        <v>0</v>
      </c>
      <c r="AF68" s="95">
        <f t="shared" si="64"/>
        <v>0</v>
      </c>
      <c r="AG68" s="95">
        <f t="shared" si="65"/>
        <v>0</v>
      </c>
      <c r="AH68" s="95">
        <f>IF(D68="D",AF68*AH$7,IF(AF68&gt;LOOKUP(E$59,HR!A:A,HR!B:B),(AF68-LOOKUP(E$59,HR!A:A,HR!B:B))*AH$7,0))</f>
        <v>0</v>
      </c>
      <c r="AI68" s="95">
        <f t="shared" si="66"/>
        <v>0</v>
      </c>
      <c r="AJ68" s="95">
        <f>IF(E68=" ",0,IF(D68="BR",0,IF(D68="D",0,IF(D68="NT",M68,LOOKUP(D68,Free!A:A,Free!B:B)*1/52))))</f>
        <v>0</v>
      </c>
      <c r="AK68" s="95">
        <f t="shared" si="67"/>
        <v>0</v>
      </c>
      <c r="AL68" s="95">
        <f t="shared" si="68"/>
        <v>0</v>
      </c>
      <c r="AM68" s="95">
        <f>IF(D68="D",AK68*AM$7,IF(AK68&gt;LOOKUP(1,HR!A:A,HR!B:B),(AK68-LOOKUP(1,HR!A:A,HR!B:B))*AH$7,0))</f>
        <v>0</v>
      </c>
      <c r="AN68" s="95">
        <f t="shared" si="69"/>
        <v>0</v>
      </c>
      <c r="AO68" s="99"/>
      <c r="AP68" s="62"/>
      <c r="AQ68" s="95">
        <f t="shared" si="70"/>
        <v>0</v>
      </c>
      <c r="AR68" s="95">
        <f t="shared" si="71"/>
        <v>0</v>
      </c>
      <c r="AS68" s="95">
        <f t="shared" si="72"/>
        <v>0</v>
      </c>
      <c r="AT68" s="95">
        <f t="shared" si="73"/>
        <v>0</v>
      </c>
      <c r="AU68" s="62"/>
    </row>
    <row r="69" spans="1:47" ht="18" customHeight="1" x14ac:dyDescent="0.2">
      <c r="A69" s="44"/>
      <c r="B69" s="151" t="str">
        <f>IF(E69=" "," ",IF(Employee!F$232&gt;E$59," ",IF(Employee!F$234&lt;E$59," ",Employee!D$238)))</f>
        <v xml:space="preserve"> </v>
      </c>
      <c r="C69" s="32" t="str">
        <f>IF(E69=Employee!D$237,LOOKUP(E$59,NiTable!A:A,NiTable!Z:Z)," ")</f>
        <v xml:space="preserve"> </v>
      </c>
      <c r="D69" s="32" t="str">
        <f>IF(E69=Employee!D$237,LOOKUP(E$59,TaxCode!A:A,TaxCode!BB:BB)," ")</f>
        <v xml:space="preserve"> </v>
      </c>
      <c r="E69" s="152" t="str">
        <f>IF(Employee!D$236="m"," ",IF(Employee!F$232&gt;E$59," ",IF(Employee!F$234&lt;E$59," ",Employee!D$237)))</f>
        <v xml:space="preserve"> </v>
      </c>
      <c r="F69" s="243" t="str">
        <f>IF(E69=" "," ",IF(Employee!F$232&gt;E$59," ",IF(Employee!F$234&lt;E$59," ",Employee!D$223)))</f>
        <v xml:space="preserve"> </v>
      </c>
      <c r="G69" s="167"/>
      <c r="H69" s="127">
        <f t="shared" si="53"/>
        <v>0</v>
      </c>
      <c r="I69" s="121">
        <f t="shared" si="54"/>
        <v>0</v>
      </c>
      <c r="J69" s="121">
        <f t="shared" si="55"/>
        <v>0</v>
      </c>
      <c r="K69" s="121">
        <f t="shared" si="56"/>
        <v>0</v>
      </c>
      <c r="L69" s="121">
        <f t="shared" si="57"/>
        <v>0</v>
      </c>
      <c r="M69" s="131" t="str">
        <f t="shared" si="58"/>
        <v xml:space="preserve"> </v>
      </c>
      <c r="N69" s="237" t="str">
        <f>IF(M69=" "," ",IF(M69=0," ",IF(Employee!O$232="W1",AN69,AI69-W44)))</f>
        <v xml:space="preserve"> </v>
      </c>
      <c r="O69" s="132" t="str">
        <f>IF(M69=" "," ",IF(M69=0," ",IF(Employee!P$225&gt;E$59,0,IF(C69="A",WNI!E651,IF(C69="B",WNI!F651,IF(C69="C",WNI!G651,IF(C69="J",WNI!H651," ")))))))</f>
        <v xml:space="preserve"> </v>
      </c>
      <c r="P69" s="123"/>
      <c r="Q69" s="123"/>
      <c r="R69" s="137" t="str">
        <f t="shared" si="59"/>
        <v xml:space="preserve"> </v>
      </c>
      <c r="S69" s="123"/>
      <c r="T69" s="124" t="str">
        <f>IF(M69=" "," ",IF(M69=0," ",WNI!I651))</f>
        <v xml:space="preserve"> </v>
      </c>
      <c r="U69" s="49"/>
      <c r="V69" s="60">
        <f>IF(Employee!H$242=E$59,Employee!D$242+SUM(M69)+V44,SUM(M69)+V44)</f>
        <v>0</v>
      </c>
      <c r="W69" s="60">
        <f>IF(Employee!H$242=E$59,Employee!D$243+SUM(N69)+W44,SUM(N69)+W44)</f>
        <v>0</v>
      </c>
      <c r="X69" s="60">
        <f t="shared" si="60"/>
        <v>0</v>
      </c>
      <c r="Y69" s="60">
        <f t="shared" si="61"/>
        <v>0</v>
      </c>
      <c r="Z69" s="60">
        <f t="shared" si="61"/>
        <v>0</v>
      </c>
      <c r="AA69" s="60">
        <f t="shared" si="62"/>
        <v>0</v>
      </c>
      <c r="AC69" s="60">
        <f t="shared" si="63"/>
        <v>0</v>
      </c>
      <c r="AD69" s="99"/>
      <c r="AE69" s="114">
        <f>IF(E69=" ",0,IF(D69="BR",0,IF(D69="D",0,IF(D69="NT",V69,LOOKUP(D69,Free!A:A,Free!B:B)*E$59/52))))</f>
        <v>0</v>
      </c>
      <c r="AF69" s="95">
        <f t="shared" si="64"/>
        <v>0</v>
      </c>
      <c r="AG69" s="95">
        <f t="shared" si="65"/>
        <v>0</v>
      </c>
      <c r="AH69" s="95">
        <f>IF(D69="D",AF69*AH$7,IF(AF69&gt;LOOKUP(E$59,HR!A:A,HR!B:B),(AF69-LOOKUP(E$59,HR!A:A,HR!B:B))*AH$7,0))</f>
        <v>0</v>
      </c>
      <c r="AI69" s="95">
        <f t="shared" si="66"/>
        <v>0</v>
      </c>
      <c r="AJ69" s="95">
        <f>IF(E69=" ",0,IF(D69="BR",0,IF(D69="D",0,IF(D69="NT",M69,LOOKUP(D69,Free!A:A,Free!B:B)*1/52))))</f>
        <v>0</v>
      </c>
      <c r="AK69" s="95">
        <f t="shared" si="67"/>
        <v>0</v>
      </c>
      <c r="AL69" s="95">
        <f t="shared" si="68"/>
        <v>0</v>
      </c>
      <c r="AM69" s="95">
        <f>IF(D69="D",AK69*AM$7,IF(AK69&gt;LOOKUP(1,HR!A:A,HR!B:B),(AK69-LOOKUP(1,HR!A:A,HR!B:B))*AH$7,0))</f>
        <v>0</v>
      </c>
      <c r="AN69" s="95">
        <f t="shared" si="69"/>
        <v>0</v>
      </c>
      <c r="AO69" s="99"/>
      <c r="AP69" s="62"/>
      <c r="AQ69" s="95">
        <f t="shared" si="70"/>
        <v>0</v>
      </c>
      <c r="AR69" s="95">
        <f t="shared" si="71"/>
        <v>0</v>
      </c>
      <c r="AS69" s="95">
        <f t="shared" si="72"/>
        <v>0</v>
      </c>
      <c r="AT69" s="95">
        <f t="shared" si="73"/>
        <v>0</v>
      </c>
      <c r="AU69" s="62"/>
    </row>
    <row r="70" spans="1:47" ht="18" customHeight="1" x14ac:dyDescent="0.2">
      <c r="A70" s="44"/>
      <c r="B70" s="151" t="str">
        <f>IF(E70=" "," ",IF(Employee!F$258&gt;E$59," ",IF(Employee!F$260&lt;E$59," ",Employee!D$264)))</f>
        <v xml:space="preserve"> </v>
      </c>
      <c r="C70" s="32" t="str">
        <f>IF(E70=Employee!D$263,LOOKUP(E$59,NiTable!A:A,NiTable!AC:AC)," ")</f>
        <v xml:space="preserve"> </v>
      </c>
      <c r="D70" s="32" t="str">
        <f>IF(E70=Employee!D$263,LOOKUP(E$59,TaxCode!A:A,TaxCode!BH:BH)," ")</f>
        <v xml:space="preserve"> </v>
      </c>
      <c r="E70" s="152" t="str">
        <f>IF(Employee!D$262="m"," ",IF(Employee!F$258&gt;E$59," ",IF(Employee!F$260&lt;E$59," ",Employee!D$263)))</f>
        <v xml:space="preserve"> </v>
      </c>
      <c r="F70" s="243" t="str">
        <f>IF(E70=" "," ",IF(Employee!F$258&gt;E$59," ",IF(Employee!F$260&lt;E$59," ",Employee!D$249)))</f>
        <v xml:space="preserve"> </v>
      </c>
      <c r="G70" s="168"/>
      <c r="H70" s="127">
        <f t="shared" si="53"/>
        <v>0</v>
      </c>
      <c r="I70" s="121">
        <f t="shared" si="54"/>
        <v>0</v>
      </c>
      <c r="J70" s="121">
        <f t="shared" si="55"/>
        <v>0</v>
      </c>
      <c r="K70" s="121">
        <f t="shared" si="56"/>
        <v>0</v>
      </c>
      <c r="L70" s="121">
        <f t="shared" si="57"/>
        <v>0</v>
      </c>
      <c r="M70" s="131" t="str">
        <f t="shared" si="58"/>
        <v xml:space="preserve"> </v>
      </c>
      <c r="N70" s="237" t="str">
        <f>IF(M70=" "," ",IF(M70=0," ",IF(Employee!O$258="W1",AN70,AI70-W45)))</f>
        <v xml:space="preserve"> </v>
      </c>
      <c r="O70" s="132" t="str">
        <f>IF(M70=" "," ",IF(M70=0," ",IF(Employee!P$251&gt;E$59,0,IF(C70="A",WNI!E652,IF(C70="B",WNI!F652,IF(C70="C",WNI!G652,IF(C70="J",WNI!H652," ")))))))</f>
        <v xml:space="preserve"> </v>
      </c>
      <c r="P70" s="123"/>
      <c r="Q70" s="123"/>
      <c r="R70" s="137" t="str">
        <f t="shared" si="59"/>
        <v xml:space="preserve"> </v>
      </c>
      <c r="S70" s="123"/>
      <c r="T70" s="124" t="str">
        <f>IF(M70=" "," ",IF(M70=0," ",WNI!I652))</f>
        <v xml:space="preserve"> </v>
      </c>
      <c r="U70" s="49"/>
      <c r="V70" s="60">
        <f>IF(Employee!H$268=E$59,Employee!D$268+SUM(M70)+V45,SUM(M70)+V45)</f>
        <v>0</v>
      </c>
      <c r="W70" s="60">
        <f>IF(Employee!H$268=E$59,Employee!D$269+SUM(N70)+W45,SUM(N70)+W45)</f>
        <v>0</v>
      </c>
      <c r="X70" s="60">
        <f t="shared" si="60"/>
        <v>0</v>
      </c>
      <c r="Y70" s="60">
        <f t="shared" si="61"/>
        <v>0</v>
      </c>
      <c r="Z70" s="60">
        <f t="shared" si="61"/>
        <v>0</v>
      </c>
      <c r="AA70" s="60">
        <f t="shared" si="62"/>
        <v>0</v>
      </c>
      <c r="AC70" s="60">
        <f t="shared" si="63"/>
        <v>0</v>
      </c>
      <c r="AD70" s="99"/>
      <c r="AE70" s="114">
        <f>IF(E70=" ",0,IF(D70="BR",0,IF(D70="D",0,IF(D70="NT",V70,LOOKUP(D70,Free!A:A,Free!B:B)*E$59/52))))</f>
        <v>0</v>
      </c>
      <c r="AF70" s="95">
        <f t="shared" si="64"/>
        <v>0</v>
      </c>
      <c r="AG70" s="95">
        <f t="shared" si="65"/>
        <v>0</v>
      </c>
      <c r="AH70" s="95">
        <f>IF(D70="D",AF70*AH$7,IF(AF70&gt;LOOKUP(E$59,HR!A:A,HR!B:B),(AF70-LOOKUP(E$59,HR!A:A,HR!B:B))*AH$7,0))</f>
        <v>0</v>
      </c>
      <c r="AI70" s="95">
        <f t="shared" si="66"/>
        <v>0</v>
      </c>
      <c r="AJ70" s="95">
        <f>IF(E70=" ",0,IF(D70="BR",0,IF(D70="D",0,IF(D70="NT",M70,LOOKUP(D70,Free!A:A,Free!B:B)*1/52))))</f>
        <v>0</v>
      </c>
      <c r="AK70" s="95">
        <f t="shared" si="67"/>
        <v>0</v>
      </c>
      <c r="AL70" s="95">
        <f t="shared" si="68"/>
        <v>0</v>
      </c>
      <c r="AM70" s="95">
        <f>IF(D70="D",AK70*AM$7,IF(AK70&gt;LOOKUP(1,HR!A:A,HR!B:B),(AK70-LOOKUP(1,HR!A:A,HR!B:B))*AH$7,0))</f>
        <v>0</v>
      </c>
      <c r="AN70" s="95">
        <f t="shared" si="69"/>
        <v>0</v>
      </c>
      <c r="AO70" s="99"/>
      <c r="AP70" s="62"/>
      <c r="AQ70" s="95">
        <f>IF(G70="SSP",H70,0)</f>
        <v>0</v>
      </c>
      <c r="AR70" s="95">
        <f>IF(G70="SMP",H70,0)</f>
        <v>0</v>
      </c>
      <c r="AS70" s="95">
        <f>IF(G70="SPP",H70,0)</f>
        <v>0</v>
      </c>
      <c r="AT70" s="95">
        <f>IF(G70="SAP",H70,0)</f>
        <v>0</v>
      </c>
      <c r="AU70" s="62"/>
    </row>
    <row r="71" spans="1:47" ht="18" customHeight="1" x14ac:dyDescent="0.2">
      <c r="A71" s="44"/>
      <c r="B71" s="151" t="str">
        <f>IF(E71=" "," ",IF(Employee!F$284&gt;E$59," ",IF(Employee!F$286&lt;E$59," ",Employee!D$290)))</f>
        <v xml:space="preserve"> </v>
      </c>
      <c r="C71" s="32" t="str">
        <f>IF(E71=Employee!D$289,LOOKUP(E$59,NiTable!A:A,NiTable!AF:AF)," ")</f>
        <v xml:space="preserve"> </v>
      </c>
      <c r="D71" s="32" t="str">
        <f>IF(E71=Employee!D$289,LOOKUP(E$59,TaxCode!A:A,TaxCode!BN:BN)," ")</f>
        <v xml:space="preserve"> </v>
      </c>
      <c r="E71" s="152" t="str">
        <f>IF(Employee!D$288="m"," ",IF(Employee!F$284&gt;E$59," ",IF(Employee!F$286&lt;E$59," ",Employee!D$289)))</f>
        <v xml:space="preserve"> </v>
      </c>
      <c r="F71" s="243" t="str">
        <f>IF(E71=" "," ",IF(Employee!F$284&gt;E$59," ",IF(Employee!F$286&lt;E$59," ",Employee!D$275)))</f>
        <v xml:space="preserve"> </v>
      </c>
      <c r="G71" s="167"/>
      <c r="H71" s="127">
        <f t="shared" ref="H71:H80" si="74">IF(T$59="Y",H46,0)</f>
        <v>0</v>
      </c>
      <c r="I71" s="121">
        <f t="shared" ref="I71:I80" si="75">IF(T$59="Y",I46,0)</f>
        <v>0</v>
      </c>
      <c r="J71" s="121">
        <f t="shared" ref="J71:J80" si="76">IF(T$59="Y",J46,0)</f>
        <v>0</v>
      </c>
      <c r="K71" s="121">
        <f t="shared" ref="K71:K80" si="77">IF(T$59="Y",K46,I71*J71)</f>
        <v>0</v>
      </c>
      <c r="L71" s="121">
        <f t="shared" ref="L71:L80" si="78">IF(T$59="Y",L46,0)</f>
        <v>0</v>
      </c>
      <c r="M71" s="131" t="str">
        <f t="shared" ref="M71:M80" si="79">IF(E71=" "," ",IF(T$59="Y",M46,IF((H71+K71+L71)&gt;0,H71+K71+L71," ")))</f>
        <v xml:space="preserve"> </v>
      </c>
      <c r="N71" s="237" t="str">
        <f>IF(M71=" "," ",IF(M71=0," ",IF(Employee!O$284="W1",AN71,AI71-W46)))</f>
        <v xml:space="preserve"> </v>
      </c>
      <c r="O71" s="132" t="str">
        <f>IF(M71=" "," ",IF(M71=0," ",IF(Employee!P$277&gt;E$59,0,IF(C71="A",WNI!E653,IF(C71="B",WNI!F653,IF(C71="C",WNI!G653,IF(C71="J",WNI!H653," ")))))))</f>
        <v xml:space="preserve"> </v>
      </c>
      <c r="P71" s="123"/>
      <c r="Q71" s="123"/>
      <c r="R71" s="137" t="str">
        <f t="shared" si="59"/>
        <v xml:space="preserve"> </v>
      </c>
      <c r="S71" s="123"/>
      <c r="T71" s="124" t="str">
        <f>IF(M71=" "," ",IF(M71=0," ",WNI!I653))</f>
        <v xml:space="preserve"> </v>
      </c>
      <c r="U71" s="49"/>
      <c r="V71" s="60">
        <f>IF(Employee!H$294=E$59,Employee!D$294+SUM(M71)+V46,SUM(M71)+V46)</f>
        <v>0</v>
      </c>
      <c r="W71" s="60">
        <f>IF(Employee!H$294=E$59,Employee!D$295+SUM(N71)+W46,SUM(N71)+W46)</f>
        <v>0</v>
      </c>
      <c r="X71" s="60">
        <f t="shared" si="60"/>
        <v>0</v>
      </c>
      <c r="Y71" s="60">
        <f t="shared" si="61"/>
        <v>0</v>
      </c>
      <c r="Z71" s="60">
        <f t="shared" si="61"/>
        <v>0</v>
      </c>
      <c r="AA71" s="60">
        <f t="shared" si="62"/>
        <v>0</v>
      </c>
      <c r="AC71" s="60">
        <f t="shared" si="63"/>
        <v>0</v>
      </c>
      <c r="AD71" s="99"/>
      <c r="AE71" s="114">
        <f>IF(E71=" ",0,IF(D71="BR",0,IF(D71="D",0,IF(D71="NT",V71,LOOKUP(D71,Free!A:A,Free!B:B)*E$59/52))))</f>
        <v>0</v>
      </c>
      <c r="AF71" s="95">
        <f t="shared" si="64"/>
        <v>0</v>
      </c>
      <c r="AG71" s="95">
        <f t="shared" si="65"/>
        <v>0</v>
      </c>
      <c r="AH71" s="95">
        <f>IF(D71="D",AF71*AH$7,IF(AF71&gt;LOOKUP(E$59,HR!A:A,HR!B:B),(AF71-LOOKUP(E$59,HR!A:A,HR!B:B))*AH$7,0))</f>
        <v>0</v>
      </c>
      <c r="AI71" s="95">
        <f t="shared" si="66"/>
        <v>0</v>
      </c>
      <c r="AJ71" s="95">
        <f>IF(E71=" ",0,IF(D71="BR",0,IF(D71="D",0,IF(D71="NT",M71,LOOKUP(D71,Free!A:A,Free!B:B)*1/52))))</f>
        <v>0</v>
      </c>
      <c r="AK71" s="95">
        <f t="shared" si="67"/>
        <v>0</v>
      </c>
      <c r="AL71" s="95">
        <f t="shared" si="68"/>
        <v>0</v>
      </c>
      <c r="AM71" s="95">
        <f>IF(D71="D",AK71*AM$7,IF(AK71&gt;LOOKUP(1,HR!A:A,HR!B:B),(AK71-LOOKUP(1,HR!A:A,HR!B:B))*AH$7,0))</f>
        <v>0</v>
      </c>
      <c r="AN71" s="95">
        <f t="shared" si="69"/>
        <v>0</v>
      </c>
      <c r="AO71" s="99"/>
      <c r="AP71" s="62"/>
      <c r="AQ71" s="95">
        <f t="shared" ref="AQ71:AQ80" si="80">IF(G71="SSP",H71,0)</f>
        <v>0</v>
      </c>
      <c r="AR71" s="95">
        <f t="shared" ref="AR71:AR80" si="81">IF(G71="SMP",H71,0)</f>
        <v>0</v>
      </c>
      <c r="AS71" s="95">
        <f t="shared" ref="AS71:AS80" si="82">IF(G71="SPP",H71,0)</f>
        <v>0</v>
      </c>
      <c r="AT71" s="95">
        <f t="shared" ref="AT71:AT80" si="83">IF(G71="SAP",H71,0)</f>
        <v>0</v>
      </c>
      <c r="AU71" s="62"/>
    </row>
    <row r="72" spans="1:47" ht="18" customHeight="1" x14ac:dyDescent="0.2">
      <c r="A72" s="44"/>
      <c r="B72" s="151" t="str">
        <f>IF(E72=" "," ",IF(Employee!F$310&gt;E$59," ",IF(Employee!F$312&lt;E$59," ",Employee!D$316)))</f>
        <v xml:space="preserve"> </v>
      </c>
      <c r="C72" s="32" t="str">
        <f>IF(E72=Employee!D$315,LOOKUP(E$59,NiTable!A:A,NiTable!AI:AI)," ")</f>
        <v xml:space="preserve"> </v>
      </c>
      <c r="D72" s="32" t="str">
        <f>IF(E72=Employee!D$315,LOOKUP(E$59,TaxCode!A:A,TaxCode!BT:BT)," ")</f>
        <v xml:space="preserve"> </v>
      </c>
      <c r="E72" s="152" t="str">
        <f>IF(Employee!D$314="m"," ",IF(Employee!F$310&gt;E$59," ",IF(Employee!F$312&lt;E$59," ",Employee!D$315)))</f>
        <v xml:space="preserve"> </v>
      </c>
      <c r="F72" s="243" t="str">
        <f>IF(E72=" "," ",IF(Employee!F$310&gt;E$59," ",IF(Employee!F$312&lt;E$59," ",Employee!D$301)))</f>
        <v xml:space="preserve"> </v>
      </c>
      <c r="G72" s="167"/>
      <c r="H72" s="127">
        <f t="shared" si="74"/>
        <v>0</v>
      </c>
      <c r="I72" s="121">
        <f t="shared" si="75"/>
        <v>0</v>
      </c>
      <c r="J72" s="121">
        <f t="shared" si="76"/>
        <v>0</v>
      </c>
      <c r="K72" s="121">
        <f t="shared" si="77"/>
        <v>0</v>
      </c>
      <c r="L72" s="121">
        <f t="shared" si="78"/>
        <v>0</v>
      </c>
      <c r="M72" s="131" t="str">
        <f t="shared" si="79"/>
        <v xml:space="preserve"> </v>
      </c>
      <c r="N72" s="237" t="str">
        <f>IF(M72=" "," ",IF(M72=0," ",IF(Employee!O$310="W1",AN72,AI72-W47)))</f>
        <v xml:space="preserve"> </v>
      </c>
      <c r="O72" s="132" t="str">
        <f>IF(M72=" "," ",IF(M72=0," ",IF(Employee!P$303&gt;E$59,0,IF(C72="A",WNI!E654,IF(C72="B",WNI!F654,IF(C72="C",WNI!G654,IF(C72="J",WNI!H654," ")))))))</f>
        <v xml:space="preserve"> </v>
      </c>
      <c r="P72" s="123"/>
      <c r="Q72" s="123"/>
      <c r="R72" s="137" t="str">
        <f t="shared" si="59"/>
        <v xml:space="preserve"> </v>
      </c>
      <c r="S72" s="123"/>
      <c r="T72" s="124" t="str">
        <f>IF(M72=" "," ",IF(M72=0," ",WNI!I654))</f>
        <v xml:space="preserve"> </v>
      </c>
      <c r="U72" s="49"/>
      <c r="V72" s="60">
        <f>IF(Employee!H$320=E$59,Employee!D$320+SUM(M72)+V47,SUM(M72)+V47)</f>
        <v>0</v>
      </c>
      <c r="W72" s="60">
        <f>IF(Employee!H$320=E$59,Employee!D$321+SUM(N72)+W47,SUM(N72)+W47)</f>
        <v>0</v>
      </c>
      <c r="X72" s="60">
        <f t="shared" si="60"/>
        <v>0</v>
      </c>
      <c r="Y72" s="60">
        <f t="shared" si="61"/>
        <v>0</v>
      </c>
      <c r="Z72" s="60">
        <f t="shared" si="61"/>
        <v>0</v>
      </c>
      <c r="AA72" s="60">
        <f t="shared" si="62"/>
        <v>0</v>
      </c>
      <c r="AC72" s="60">
        <f t="shared" si="63"/>
        <v>0</v>
      </c>
      <c r="AD72" s="99"/>
      <c r="AE72" s="114">
        <f>IF(E72=" ",0,IF(D72="BR",0,IF(D72="D",0,IF(D72="NT",V72,LOOKUP(D72,Free!A:A,Free!B:B)*E$59/52))))</f>
        <v>0</v>
      </c>
      <c r="AF72" s="95">
        <f t="shared" si="64"/>
        <v>0</v>
      </c>
      <c r="AG72" s="95">
        <f t="shared" si="65"/>
        <v>0</v>
      </c>
      <c r="AH72" s="95">
        <f>IF(D72="D",AF72*AH$7,IF(AF72&gt;LOOKUP(E$59,HR!A:A,HR!B:B),(AF72-LOOKUP(E$59,HR!A:A,HR!B:B))*AH$7,0))</f>
        <v>0</v>
      </c>
      <c r="AI72" s="95">
        <f t="shared" si="66"/>
        <v>0</v>
      </c>
      <c r="AJ72" s="95">
        <f>IF(E72=" ",0,IF(D72="BR",0,IF(D72="D",0,IF(D72="NT",M72,LOOKUP(D72,Free!A:A,Free!B:B)*1/52))))</f>
        <v>0</v>
      </c>
      <c r="AK72" s="95">
        <f t="shared" si="67"/>
        <v>0</v>
      </c>
      <c r="AL72" s="95">
        <f t="shared" si="68"/>
        <v>0</v>
      </c>
      <c r="AM72" s="95">
        <f>IF(D72="D",AK72*AM$7,IF(AK72&gt;LOOKUP(1,HR!A:A,HR!B:B),(AK72-LOOKUP(1,HR!A:A,HR!B:B))*AH$7,0))</f>
        <v>0</v>
      </c>
      <c r="AN72" s="95">
        <f t="shared" si="69"/>
        <v>0</v>
      </c>
      <c r="AO72" s="99"/>
      <c r="AP72" s="62"/>
      <c r="AQ72" s="95">
        <f t="shared" si="80"/>
        <v>0</v>
      </c>
      <c r="AR72" s="95">
        <f t="shared" si="81"/>
        <v>0</v>
      </c>
      <c r="AS72" s="95">
        <f t="shared" si="82"/>
        <v>0</v>
      </c>
      <c r="AT72" s="95">
        <f t="shared" si="83"/>
        <v>0</v>
      </c>
      <c r="AU72" s="62"/>
    </row>
    <row r="73" spans="1:47" ht="18" customHeight="1" x14ac:dyDescent="0.2">
      <c r="A73" s="44"/>
      <c r="B73" s="151" t="str">
        <f>IF(E73=" "," ",IF(Employee!F$336&gt;E$59," ",IF(Employee!F$338&lt;E$59," ",Employee!D$342)))</f>
        <v xml:space="preserve"> </v>
      </c>
      <c r="C73" s="32" t="str">
        <f>IF(E73=Employee!D$341,LOOKUP(E$59,NiTable!A:A,NiTable!AL:AL)," ")</f>
        <v xml:space="preserve"> </v>
      </c>
      <c r="D73" s="32" t="str">
        <f>IF(E73=Employee!D$341,LOOKUP(E$59,TaxCode!A:A,TaxCode!BZ:BZ)," ")</f>
        <v xml:space="preserve"> </v>
      </c>
      <c r="E73" s="152" t="str">
        <f>IF(Employee!D$340="m"," ",IF(Employee!F$336&gt;E$59," ",IF(Employee!F$338&lt;E$59," ",Employee!D$341)))</f>
        <v xml:space="preserve"> </v>
      </c>
      <c r="F73" s="243" t="str">
        <f>IF(E73=" "," ",IF(Employee!F$336&gt;E$59," ",IF(Employee!F$338&lt;E$59," ",Employee!D$327)))</f>
        <v xml:space="preserve"> </v>
      </c>
      <c r="G73" s="167"/>
      <c r="H73" s="127">
        <f t="shared" si="74"/>
        <v>0</v>
      </c>
      <c r="I73" s="121">
        <f t="shared" si="75"/>
        <v>0</v>
      </c>
      <c r="J73" s="121">
        <f t="shared" si="76"/>
        <v>0</v>
      </c>
      <c r="K73" s="121">
        <f t="shared" si="77"/>
        <v>0</v>
      </c>
      <c r="L73" s="121">
        <f t="shared" si="78"/>
        <v>0</v>
      </c>
      <c r="M73" s="131" t="str">
        <f t="shared" si="79"/>
        <v xml:space="preserve"> </v>
      </c>
      <c r="N73" s="237" t="str">
        <f>IF(M73=" "," ",IF(M73=0," ",IF(Employee!O$336="W1",AN73,AI73-W48)))</f>
        <v xml:space="preserve"> </v>
      </c>
      <c r="O73" s="132" t="str">
        <f>IF(M73=" "," ",IF(M73=0," ",IF(Employee!P$329&gt;E$59,0,IF(C73="A",WNI!E655,IF(C73="B",WNI!F655,IF(C73="C",WNI!G655,IF(C73="J",WNI!H655," ")))))))</f>
        <v xml:space="preserve"> </v>
      </c>
      <c r="P73" s="123"/>
      <c r="Q73" s="123"/>
      <c r="R73" s="137" t="str">
        <f t="shared" si="59"/>
        <v xml:space="preserve"> </v>
      </c>
      <c r="S73" s="123"/>
      <c r="T73" s="124" t="str">
        <f>IF(M73=" "," ",IF(M73=0," ",WNI!I655))</f>
        <v xml:space="preserve"> </v>
      </c>
      <c r="U73" s="49"/>
      <c r="V73" s="60">
        <f>IF(Employee!H$346=E$59,Employee!D$346+SUM(M73)+V48,SUM(M73)+V48)</f>
        <v>0</v>
      </c>
      <c r="W73" s="60">
        <f>IF(Employee!H$346=E$59,Employee!D$347+SUM(N73)+W48,SUM(N73)+W48)</f>
        <v>0</v>
      </c>
      <c r="X73" s="60">
        <f t="shared" si="60"/>
        <v>0</v>
      </c>
      <c r="Y73" s="60">
        <f t="shared" si="61"/>
        <v>0</v>
      </c>
      <c r="Z73" s="60">
        <f t="shared" si="61"/>
        <v>0</v>
      </c>
      <c r="AA73" s="60">
        <f t="shared" si="62"/>
        <v>0</v>
      </c>
      <c r="AC73" s="60">
        <f t="shared" si="63"/>
        <v>0</v>
      </c>
      <c r="AD73" s="99"/>
      <c r="AE73" s="114">
        <f>IF(E73=" ",0,IF(D73="BR",0,IF(D73="D",0,IF(D73="NT",V73,LOOKUP(D73,Free!A:A,Free!B:B)*E$59/52))))</f>
        <v>0</v>
      </c>
      <c r="AF73" s="95">
        <f t="shared" si="64"/>
        <v>0</v>
      </c>
      <c r="AG73" s="95">
        <f t="shared" si="65"/>
        <v>0</v>
      </c>
      <c r="AH73" s="95">
        <f>IF(D73="D",AF73*AH$7,IF(AF73&gt;LOOKUP(E$59,HR!A:A,HR!B:B),(AF73-LOOKUP(E$59,HR!A:A,HR!B:B))*AH$7,0))</f>
        <v>0</v>
      </c>
      <c r="AI73" s="95">
        <f t="shared" si="66"/>
        <v>0</v>
      </c>
      <c r="AJ73" s="95">
        <f>IF(E73=" ",0,IF(D73="BR",0,IF(D73="D",0,IF(D73="NT",M73,LOOKUP(D73,Free!A:A,Free!B:B)*1/52))))</f>
        <v>0</v>
      </c>
      <c r="AK73" s="95">
        <f t="shared" si="67"/>
        <v>0</v>
      </c>
      <c r="AL73" s="95">
        <f t="shared" si="68"/>
        <v>0</v>
      </c>
      <c r="AM73" s="95">
        <f>IF(D73="D",AK73*AM$7,IF(AK73&gt;LOOKUP(1,HR!A:A,HR!B:B),(AK73-LOOKUP(1,HR!A:A,HR!B:B))*AH$7,0))</f>
        <v>0</v>
      </c>
      <c r="AN73" s="95">
        <f t="shared" si="69"/>
        <v>0</v>
      </c>
      <c r="AO73" s="99"/>
      <c r="AP73" s="62"/>
      <c r="AQ73" s="95">
        <f t="shared" si="80"/>
        <v>0</v>
      </c>
      <c r="AR73" s="95">
        <f t="shared" si="81"/>
        <v>0</v>
      </c>
      <c r="AS73" s="95">
        <f t="shared" si="82"/>
        <v>0</v>
      </c>
      <c r="AT73" s="95">
        <f t="shared" si="83"/>
        <v>0</v>
      </c>
      <c r="AU73" s="62"/>
    </row>
    <row r="74" spans="1:47" ht="18" customHeight="1" x14ac:dyDescent="0.2">
      <c r="A74" s="44"/>
      <c r="B74" s="151" t="str">
        <f>IF(E74=" "," ",IF(Employee!F$362&gt;E$59," ",IF(Employee!F$364&lt;E$59," ",Employee!D$368)))</f>
        <v xml:space="preserve"> </v>
      </c>
      <c r="C74" s="32" t="str">
        <f>IF(E74=Employee!D$367,LOOKUP(E$59,NiTable!A:A,NiTable!AO:AO)," ")</f>
        <v xml:space="preserve"> </v>
      </c>
      <c r="D74" s="32" t="str">
        <f>IF(E74=Employee!D$367,LOOKUP(E$59,TaxCode!A:A,TaxCode!CF:CF)," ")</f>
        <v xml:space="preserve"> </v>
      </c>
      <c r="E74" s="152" t="str">
        <f>IF(Employee!D$366="m"," ",IF(Employee!F$362&gt;E$59," ",IF(Employee!F$364&lt;E$59," ",Employee!D$367)))</f>
        <v xml:space="preserve"> </v>
      </c>
      <c r="F74" s="243" t="str">
        <f>IF(E74=" "," ",IF(Employee!F$362&gt;E$59," ",IF(Employee!F$364&lt;E$59," ",Employee!D$353)))</f>
        <v xml:space="preserve"> </v>
      </c>
      <c r="G74" s="167"/>
      <c r="H74" s="127">
        <f t="shared" si="74"/>
        <v>0</v>
      </c>
      <c r="I74" s="121">
        <f t="shared" si="75"/>
        <v>0</v>
      </c>
      <c r="J74" s="121">
        <f t="shared" si="76"/>
        <v>0</v>
      </c>
      <c r="K74" s="121">
        <f t="shared" si="77"/>
        <v>0</v>
      </c>
      <c r="L74" s="121">
        <f t="shared" si="78"/>
        <v>0</v>
      </c>
      <c r="M74" s="131" t="str">
        <f t="shared" si="79"/>
        <v xml:space="preserve"> </v>
      </c>
      <c r="N74" s="237" t="str">
        <f>IF(M74=" "," ",IF(M74=0," ",IF(Employee!O$362="W1",AN74,AI74-W49)))</f>
        <v xml:space="preserve"> </v>
      </c>
      <c r="O74" s="132" t="str">
        <f>IF(M74=" "," ",IF(M74=0," ",IF(Employee!P$355&gt;E$59,0,IF(C74="A",WNI!E656,IF(C74="B",WNI!F656,IF(C74="C",WNI!G656,IF(C74="J",WNI!H656," ")))))))</f>
        <v xml:space="preserve"> </v>
      </c>
      <c r="P74" s="123"/>
      <c r="Q74" s="123"/>
      <c r="R74" s="137" t="str">
        <f t="shared" si="59"/>
        <v xml:space="preserve"> </v>
      </c>
      <c r="S74" s="123"/>
      <c r="T74" s="124" t="str">
        <f>IF(M74=" "," ",IF(M74=0," ",WNI!I656))</f>
        <v xml:space="preserve"> </v>
      </c>
      <c r="U74" s="49"/>
      <c r="V74" s="60">
        <f>IF(Employee!H$372=E$59,Employee!D$372+SUM(M74)+V49,SUM(M74)+V49)</f>
        <v>0</v>
      </c>
      <c r="W74" s="60">
        <f>IF(Employee!H$372=E$59,Employee!D$373+SUM(N74)+W49,SUM(N74)+W49)</f>
        <v>0</v>
      </c>
      <c r="X74" s="60">
        <f t="shared" si="60"/>
        <v>0</v>
      </c>
      <c r="Y74" s="60">
        <f t="shared" si="61"/>
        <v>0</v>
      </c>
      <c r="Z74" s="60">
        <f t="shared" si="61"/>
        <v>0</v>
      </c>
      <c r="AA74" s="60">
        <f t="shared" si="62"/>
        <v>0</v>
      </c>
      <c r="AC74" s="60">
        <f t="shared" si="63"/>
        <v>0</v>
      </c>
      <c r="AD74" s="99"/>
      <c r="AE74" s="114">
        <f>IF(E74=" ",0,IF(D74="BR",0,IF(D74="D",0,IF(D74="NT",V74,LOOKUP(D74,Free!A:A,Free!B:B)*E$59/52))))</f>
        <v>0</v>
      </c>
      <c r="AF74" s="95">
        <f t="shared" si="64"/>
        <v>0</v>
      </c>
      <c r="AG74" s="95">
        <f t="shared" si="65"/>
        <v>0</v>
      </c>
      <c r="AH74" s="95">
        <f>IF(D74="D",AF74*AH$7,IF(AF74&gt;LOOKUP(E$59,HR!A:A,HR!B:B),(AF74-LOOKUP(E$59,HR!A:A,HR!B:B))*AH$7,0))</f>
        <v>0</v>
      </c>
      <c r="AI74" s="95">
        <f t="shared" si="66"/>
        <v>0</v>
      </c>
      <c r="AJ74" s="95">
        <f>IF(E74=" ",0,IF(D74="BR",0,IF(D74="D",0,IF(D74="NT",M74,LOOKUP(D74,Free!A:A,Free!B:B)*1/52))))</f>
        <v>0</v>
      </c>
      <c r="AK74" s="95">
        <f t="shared" si="67"/>
        <v>0</v>
      </c>
      <c r="AL74" s="95">
        <f t="shared" si="68"/>
        <v>0</v>
      </c>
      <c r="AM74" s="95">
        <f>IF(D74="D",AK74*AM$7,IF(AK74&gt;LOOKUP(1,HR!A:A,HR!B:B),(AK74-LOOKUP(1,HR!A:A,HR!B:B))*AH$7,0))</f>
        <v>0</v>
      </c>
      <c r="AN74" s="95">
        <f t="shared" si="69"/>
        <v>0</v>
      </c>
      <c r="AO74" s="99"/>
      <c r="AP74" s="62"/>
      <c r="AQ74" s="95">
        <f t="shared" si="80"/>
        <v>0</v>
      </c>
      <c r="AR74" s="95">
        <f t="shared" si="81"/>
        <v>0</v>
      </c>
      <c r="AS74" s="95">
        <f t="shared" si="82"/>
        <v>0</v>
      </c>
      <c r="AT74" s="95">
        <f t="shared" si="83"/>
        <v>0</v>
      </c>
      <c r="AU74" s="62"/>
    </row>
    <row r="75" spans="1:47" ht="18" customHeight="1" x14ac:dyDescent="0.2">
      <c r="A75" s="44"/>
      <c r="B75" s="151" t="str">
        <f>IF(E75=" "," ",IF(Employee!F$388&gt;E$59," ",IF(Employee!F$390&lt;E$59," ",Employee!D$394)))</f>
        <v xml:space="preserve"> </v>
      </c>
      <c r="C75" s="32" t="str">
        <f>IF(E75=Employee!D$393,LOOKUP(E$59,NiTable!A:A,NiTable!AR:AR)," ")</f>
        <v xml:space="preserve"> </v>
      </c>
      <c r="D75" s="32" t="str">
        <f>IF(E75=Employee!D$393,LOOKUP(E$59,TaxCode!A:A,TaxCode!CL:CL)," ")</f>
        <v xml:space="preserve"> </v>
      </c>
      <c r="E75" s="152" t="str">
        <f>IF(Employee!D$392="m"," ",IF(Employee!F$388&gt;E$59," ",IF(Employee!F$390&lt;E$59," ",Employee!D$393)))</f>
        <v xml:space="preserve"> </v>
      </c>
      <c r="F75" s="243" t="str">
        <f>IF(E75=" "," ",IF(Employee!F$388&gt;E$59," ",IF(Employee!F$390&lt;E$59," ",Employee!D$379)))</f>
        <v xml:space="preserve"> </v>
      </c>
      <c r="G75" s="167"/>
      <c r="H75" s="127">
        <f t="shared" si="74"/>
        <v>0</v>
      </c>
      <c r="I75" s="121">
        <f t="shared" si="75"/>
        <v>0</v>
      </c>
      <c r="J75" s="121">
        <f t="shared" si="76"/>
        <v>0</v>
      </c>
      <c r="K75" s="121">
        <f t="shared" si="77"/>
        <v>0</v>
      </c>
      <c r="L75" s="121">
        <f t="shared" si="78"/>
        <v>0</v>
      </c>
      <c r="M75" s="131" t="str">
        <f t="shared" si="79"/>
        <v xml:space="preserve"> </v>
      </c>
      <c r="N75" s="237" t="str">
        <f>IF(M75=" "," ",IF(M75=0," ",IF(Employee!O$388="W1",AN75,AI75-W50)))</f>
        <v xml:space="preserve"> </v>
      </c>
      <c r="O75" s="132" t="str">
        <f>IF(M75=" "," ",IF(M75=0," ",IF(Employee!P$381&gt;E$59,0,IF(C75="A",WNI!E657,IF(C75="B",WNI!F657,IF(C75="C",WNI!G657,IF(C75="J",WNI!H657," ")))))))</f>
        <v xml:space="preserve"> </v>
      </c>
      <c r="P75" s="123"/>
      <c r="Q75" s="123"/>
      <c r="R75" s="137" t="str">
        <f t="shared" si="59"/>
        <v xml:space="preserve"> </v>
      </c>
      <c r="S75" s="123"/>
      <c r="T75" s="124" t="str">
        <f>IF(M75=" "," ",IF(M75=0," ",WNI!I657))</f>
        <v xml:space="preserve"> </v>
      </c>
      <c r="U75" s="49"/>
      <c r="V75" s="60">
        <f>IF(Employee!H$398=E$59,Employee!D$398+SUM(M75)+V50,SUM(M75)+V50)</f>
        <v>0</v>
      </c>
      <c r="W75" s="60">
        <f>IF(Employee!H$398=E$59,Employee!D$399+SUM(N75)+W50,SUM(N75)+W50)</f>
        <v>0</v>
      </c>
      <c r="X75" s="60">
        <f t="shared" si="60"/>
        <v>0</v>
      </c>
      <c r="Y75" s="60">
        <f t="shared" si="61"/>
        <v>0</v>
      </c>
      <c r="Z75" s="60">
        <f t="shared" si="61"/>
        <v>0</v>
      </c>
      <c r="AA75" s="60">
        <f t="shared" si="62"/>
        <v>0</v>
      </c>
      <c r="AC75" s="60">
        <f t="shared" si="63"/>
        <v>0</v>
      </c>
      <c r="AD75" s="99"/>
      <c r="AE75" s="114">
        <f>IF(E75=" ",0,IF(D75="BR",0,IF(D75="D",0,IF(D75="NT",V75,LOOKUP(D75,Free!A:A,Free!B:B)*E$59/52))))</f>
        <v>0</v>
      </c>
      <c r="AF75" s="95">
        <f t="shared" si="64"/>
        <v>0</v>
      </c>
      <c r="AG75" s="95">
        <f t="shared" si="65"/>
        <v>0</v>
      </c>
      <c r="AH75" s="95">
        <f>IF(D75="D",AF75*AH$7,IF(AF75&gt;LOOKUP(E$59,HR!A:A,HR!B:B),(AF75-LOOKUP(E$59,HR!A:A,HR!B:B))*AH$7,0))</f>
        <v>0</v>
      </c>
      <c r="AI75" s="95">
        <f t="shared" si="66"/>
        <v>0</v>
      </c>
      <c r="AJ75" s="95">
        <f>IF(E75=" ",0,IF(D75="BR",0,IF(D75="D",0,IF(D75="NT",M75,LOOKUP(D75,Free!A:A,Free!B:B)*1/52))))</f>
        <v>0</v>
      </c>
      <c r="AK75" s="95">
        <f t="shared" si="67"/>
        <v>0</v>
      </c>
      <c r="AL75" s="95">
        <f t="shared" si="68"/>
        <v>0</v>
      </c>
      <c r="AM75" s="95">
        <f>IF(D75="D",AK75*AM$7,IF(AK75&gt;LOOKUP(1,HR!A:A,HR!B:B),(AK75-LOOKUP(1,HR!A:A,HR!B:B))*AH$7,0))</f>
        <v>0</v>
      </c>
      <c r="AN75" s="95">
        <f t="shared" si="69"/>
        <v>0</v>
      </c>
      <c r="AO75" s="99"/>
      <c r="AP75" s="62"/>
      <c r="AQ75" s="95">
        <f t="shared" si="80"/>
        <v>0</v>
      </c>
      <c r="AR75" s="95">
        <f t="shared" si="81"/>
        <v>0</v>
      </c>
      <c r="AS75" s="95">
        <f t="shared" si="82"/>
        <v>0</v>
      </c>
      <c r="AT75" s="95">
        <f t="shared" si="83"/>
        <v>0</v>
      </c>
      <c r="AU75" s="62"/>
    </row>
    <row r="76" spans="1:47" ht="18" customHeight="1" x14ac:dyDescent="0.2">
      <c r="A76" s="44"/>
      <c r="B76" s="151" t="str">
        <f>IF(E76=" "," ",IF(Employee!F$414&gt;E$59," ",IF(Employee!F$416&lt;E$59," ",Employee!D$420)))</f>
        <v xml:space="preserve"> </v>
      </c>
      <c r="C76" s="32" t="str">
        <f>IF(E76=Employee!D$419,LOOKUP(E$59,NiTable!A:A,NiTable!AU:AU)," ")</f>
        <v xml:space="preserve"> </v>
      </c>
      <c r="D76" s="32" t="str">
        <f>IF(E76=Employee!D$419,LOOKUP(E$59,TaxCode!A:A,TaxCode!CR:CR)," ")</f>
        <v xml:space="preserve"> </v>
      </c>
      <c r="E76" s="152" t="str">
        <f>IF(Employee!D$418="m"," ",IF(Employee!F$414&gt;E$59," ",IF(Employee!F$416&lt;E$59," ",Employee!D$419)))</f>
        <v xml:space="preserve"> </v>
      </c>
      <c r="F76" s="243" t="str">
        <f>IF(E76=" "," ",IF(Employee!F$414&gt;E$59," ",IF(Employee!F$416&lt;E$59," ",Employee!D$405)))</f>
        <v xml:space="preserve"> </v>
      </c>
      <c r="G76" s="167"/>
      <c r="H76" s="127">
        <f t="shared" si="74"/>
        <v>0</v>
      </c>
      <c r="I76" s="121">
        <f t="shared" si="75"/>
        <v>0</v>
      </c>
      <c r="J76" s="121">
        <f t="shared" si="76"/>
        <v>0</v>
      </c>
      <c r="K76" s="121">
        <f t="shared" si="77"/>
        <v>0</v>
      </c>
      <c r="L76" s="121">
        <f t="shared" si="78"/>
        <v>0</v>
      </c>
      <c r="M76" s="131" t="str">
        <f t="shared" si="79"/>
        <v xml:space="preserve"> </v>
      </c>
      <c r="N76" s="237" t="str">
        <f>IF(M76=" "," ",IF(M76=0," ",IF(Employee!O$414="W1",AN76,AI76-W51)))</f>
        <v xml:space="preserve"> </v>
      </c>
      <c r="O76" s="132" t="str">
        <f>IF(M76=" "," ",IF(M76=0," ",IF(Employee!P$407&gt;E$59,0,IF(C76="A",WNI!E658,IF(C76="B",WNI!F658,IF(C76="C",WNI!G658,IF(C76="J",WNI!H658," ")))))))</f>
        <v xml:space="preserve"> </v>
      </c>
      <c r="P76" s="123"/>
      <c r="Q76" s="123"/>
      <c r="R76" s="137" t="str">
        <f t="shared" si="59"/>
        <v xml:space="preserve"> </v>
      </c>
      <c r="S76" s="123"/>
      <c r="T76" s="124" t="str">
        <f>IF(M76=" "," ",IF(M76=0," ",WNI!I658))</f>
        <v xml:space="preserve"> </v>
      </c>
      <c r="U76" s="49"/>
      <c r="V76" s="60">
        <f>IF(Employee!H$424=E$59,Employee!D$424+SUM(M76)+V51,SUM(M76)+V51)</f>
        <v>0</v>
      </c>
      <c r="W76" s="60">
        <f>IF(Employee!H$424=E$59,Employee!D$425+SUM(N76)+W51,SUM(N76)+W51)</f>
        <v>0</v>
      </c>
      <c r="X76" s="60">
        <f t="shared" si="60"/>
        <v>0</v>
      </c>
      <c r="Y76" s="60">
        <f t="shared" si="61"/>
        <v>0</v>
      </c>
      <c r="Z76" s="60">
        <f t="shared" si="61"/>
        <v>0</v>
      </c>
      <c r="AA76" s="60">
        <f t="shared" si="62"/>
        <v>0</v>
      </c>
      <c r="AC76" s="60">
        <f t="shared" si="63"/>
        <v>0</v>
      </c>
      <c r="AD76" s="99"/>
      <c r="AE76" s="114">
        <f>IF(E76=" ",0,IF(D76="BR",0,IF(D76="D",0,IF(D76="NT",V76,LOOKUP(D76,Free!A:A,Free!B:B)*E$59/52))))</f>
        <v>0</v>
      </c>
      <c r="AF76" s="95">
        <f t="shared" si="64"/>
        <v>0</v>
      </c>
      <c r="AG76" s="95">
        <f t="shared" si="65"/>
        <v>0</v>
      </c>
      <c r="AH76" s="95">
        <f>IF(D76="D",AF76*AH$7,IF(AF76&gt;LOOKUP(E$59,HR!A:A,HR!B:B),(AF76-LOOKUP(E$59,HR!A:A,HR!B:B))*AH$7,0))</f>
        <v>0</v>
      </c>
      <c r="AI76" s="95">
        <f t="shared" si="66"/>
        <v>0</v>
      </c>
      <c r="AJ76" s="95">
        <f>IF(E76=" ",0,IF(D76="BR",0,IF(D76="D",0,IF(D76="NT",M76,LOOKUP(D76,Free!A:A,Free!B:B)*1/52))))</f>
        <v>0</v>
      </c>
      <c r="AK76" s="95">
        <f t="shared" si="67"/>
        <v>0</v>
      </c>
      <c r="AL76" s="95">
        <f t="shared" si="68"/>
        <v>0</v>
      </c>
      <c r="AM76" s="95">
        <f>IF(D76="D",AK76*AM$7,IF(AK76&gt;LOOKUP(1,HR!A:A,HR!B:B),(AK76-LOOKUP(1,HR!A:A,HR!B:B))*AH$7,0))</f>
        <v>0</v>
      </c>
      <c r="AN76" s="95">
        <f t="shared" si="69"/>
        <v>0</v>
      </c>
      <c r="AO76" s="99"/>
      <c r="AP76" s="62"/>
      <c r="AQ76" s="95">
        <f t="shared" si="80"/>
        <v>0</v>
      </c>
      <c r="AR76" s="95">
        <f t="shared" si="81"/>
        <v>0</v>
      </c>
      <c r="AS76" s="95">
        <f t="shared" si="82"/>
        <v>0</v>
      </c>
      <c r="AT76" s="95">
        <f t="shared" si="83"/>
        <v>0</v>
      </c>
      <c r="AU76" s="62"/>
    </row>
    <row r="77" spans="1:47" ht="18" customHeight="1" x14ac:dyDescent="0.2">
      <c r="A77" s="44"/>
      <c r="B77" s="151" t="str">
        <f>IF(E77=" "," ",IF(Employee!F$440&gt;E$59," ",IF(Employee!F$442&lt;E$59," ",Employee!D$446)))</f>
        <v xml:space="preserve"> </v>
      </c>
      <c r="C77" s="32" t="str">
        <f>IF(E77=Employee!D$445,LOOKUP(E$59,NiTable!A:A,NiTable!AX:AX)," ")</f>
        <v xml:space="preserve"> </v>
      </c>
      <c r="D77" s="32" t="str">
        <f>IF(E77=Employee!D$445,LOOKUP(E$59,TaxCode!A:A,TaxCode!CX:CX)," ")</f>
        <v xml:space="preserve"> </v>
      </c>
      <c r="E77" s="152" t="str">
        <f>IF(Employee!D$444="m"," ",IF(Employee!F$440&gt;E$59," ",IF(Employee!F$442&lt;E$59," ",Employee!D$445)))</f>
        <v xml:space="preserve"> </v>
      </c>
      <c r="F77" s="243" t="str">
        <f>IF(E77=" "," ",IF(Employee!F$440&gt;E$59," ",IF(Employee!F$442&lt;E$59," ",Employee!D$431)))</f>
        <v xml:space="preserve"> </v>
      </c>
      <c r="G77" s="167"/>
      <c r="H77" s="127">
        <f t="shared" si="74"/>
        <v>0</v>
      </c>
      <c r="I77" s="121">
        <f t="shared" si="75"/>
        <v>0</v>
      </c>
      <c r="J77" s="121">
        <f t="shared" si="76"/>
        <v>0</v>
      </c>
      <c r="K77" s="121">
        <f t="shared" si="77"/>
        <v>0</v>
      </c>
      <c r="L77" s="121">
        <f t="shared" si="78"/>
        <v>0</v>
      </c>
      <c r="M77" s="131" t="str">
        <f t="shared" si="79"/>
        <v xml:space="preserve"> </v>
      </c>
      <c r="N77" s="237" t="str">
        <f>IF(M77=" "," ",IF(M77=0," ",IF(Employee!O$440="W1",AN77,AI77-W52)))</f>
        <v xml:space="preserve"> </v>
      </c>
      <c r="O77" s="132" t="str">
        <f>IF(M77=" "," ",IF(M77=0," ",IF(Employee!P$433&gt;E$59,0,IF(C77="A",WNI!E659,IF(C77="B",WNI!F659,IF(C77="C",WNI!G659,IF(C77="J",WNI!H659," ")))))))</f>
        <v xml:space="preserve"> </v>
      </c>
      <c r="P77" s="123"/>
      <c r="Q77" s="123"/>
      <c r="R77" s="137" t="str">
        <f t="shared" si="59"/>
        <v xml:space="preserve"> </v>
      </c>
      <c r="S77" s="123"/>
      <c r="T77" s="124" t="str">
        <f>IF(M77=" "," ",IF(M77=0," ",WNI!I659))</f>
        <v xml:space="preserve"> </v>
      </c>
      <c r="U77" s="49"/>
      <c r="V77" s="60">
        <f>IF(Employee!H$450=E$59,Employee!D$450+SUM(M77)+V52,SUM(M77)+V52)</f>
        <v>0</v>
      </c>
      <c r="W77" s="60">
        <f>IF(Employee!H$450=E$59,Employee!D$451+SUM(N77)+W52,SUM(N77)+W52)</f>
        <v>0</v>
      </c>
      <c r="X77" s="60">
        <f t="shared" si="60"/>
        <v>0</v>
      </c>
      <c r="Y77" s="60">
        <f t="shared" ref="Y77:Z80" si="84">IF(P77=0,Y52,P77+Y52)</f>
        <v>0</v>
      </c>
      <c r="Z77" s="60">
        <f t="shared" si="84"/>
        <v>0</v>
      </c>
      <c r="AA77" s="60">
        <f t="shared" si="62"/>
        <v>0</v>
      </c>
      <c r="AC77" s="60">
        <f t="shared" si="63"/>
        <v>0</v>
      </c>
      <c r="AD77" s="99"/>
      <c r="AE77" s="114">
        <f>IF(E77=" ",0,IF(D77="BR",0,IF(D77="D",0,IF(D77="NT",V77,LOOKUP(D77,Free!A:A,Free!B:B)*E$59/52))))</f>
        <v>0</v>
      </c>
      <c r="AF77" s="95">
        <f t="shared" si="64"/>
        <v>0</v>
      </c>
      <c r="AG77" s="95">
        <f t="shared" si="65"/>
        <v>0</v>
      </c>
      <c r="AH77" s="95">
        <f>IF(D77="D",AF77*AH$7,IF(AF77&gt;LOOKUP(E$59,HR!A:A,HR!B:B),(AF77-LOOKUP(E$59,HR!A:A,HR!B:B))*AH$7,0))</f>
        <v>0</v>
      </c>
      <c r="AI77" s="95">
        <f t="shared" si="66"/>
        <v>0</v>
      </c>
      <c r="AJ77" s="95">
        <f>IF(E77=" ",0,IF(D77="BR",0,IF(D77="D",0,IF(D77="NT",M77,LOOKUP(D77,Free!A:A,Free!B:B)*1/52))))</f>
        <v>0</v>
      </c>
      <c r="AK77" s="95">
        <f t="shared" si="67"/>
        <v>0</v>
      </c>
      <c r="AL77" s="95">
        <f t="shared" si="68"/>
        <v>0</v>
      </c>
      <c r="AM77" s="95">
        <f>IF(D77="D",AK77*AM$7,IF(AK77&gt;LOOKUP(1,HR!A:A,HR!B:B),(AK77-LOOKUP(1,HR!A:A,HR!B:B))*AH$7,0))</f>
        <v>0</v>
      </c>
      <c r="AN77" s="95">
        <f t="shared" si="69"/>
        <v>0</v>
      </c>
      <c r="AO77" s="99"/>
      <c r="AP77" s="62"/>
      <c r="AQ77" s="95">
        <f t="shared" si="80"/>
        <v>0</v>
      </c>
      <c r="AR77" s="95">
        <f t="shared" si="81"/>
        <v>0</v>
      </c>
      <c r="AS77" s="95">
        <f t="shared" si="82"/>
        <v>0</v>
      </c>
      <c r="AT77" s="95">
        <f t="shared" si="83"/>
        <v>0</v>
      </c>
      <c r="AU77" s="62"/>
    </row>
    <row r="78" spans="1:47" ht="18" customHeight="1" x14ac:dyDescent="0.2">
      <c r="A78" s="44"/>
      <c r="B78" s="151" t="str">
        <f>IF(E78=" "," ",IF(Employee!F$466&gt;E$59," ",IF(Employee!F$468&lt;E$59," ",Employee!D$472)))</f>
        <v xml:space="preserve"> </v>
      </c>
      <c r="C78" s="32" t="str">
        <f>IF(E78=Employee!D$471,LOOKUP(E$59,NiTable!A:A,NiTable!BA:BA)," ")</f>
        <v xml:space="preserve"> </v>
      </c>
      <c r="D78" s="32" t="str">
        <f>IF(E78=Employee!D$471,LOOKUP(E$59,TaxCode!A:A,TaxCode!DD:DD)," ")</f>
        <v xml:space="preserve"> </v>
      </c>
      <c r="E78" s="152" t="str">
        <f>IF(Employee!D$470="m"," ",IF(Employee!F$466&gt;E$59," ",IF(Employee!F$468&lt;E$59," ",Employee!D$471)))</f>
        <v xml:space="preserve"> </v>
      </c>
      <c r="F78" s="243" t="str">
        <f>IF(E78=" "," ",IF(Employee!F$466&gt;E$59," ",IF(Employee!F$468&lt;E$59," ",Employee!D$457)))</f>
        <v xml:space="preserve"> </v>
      </c>
      <c r="G78" s="167"/>
      <c r="H78" s="127">
        <f t="shared" si="74"/>
        <v>0</v>
      </c>
      <c r="I78" s="121">
        <f t="shared" si="75"/>
        <v>0</v>
      </c>
      <c r="J78" s="121">
        <f t="shared" si="76"/>
        <v>0</v>
      </c>
      <c r="K78" s="121">
        <f t="shared" si="77"/>
        <v>0</v>
      </c>
      <c r="L78" s="121">
        <f t="shared" si="78"/>
        <v>0</v>
      </c>
      <c r="M78" s="131" t="str">
        <f t="shared" si="79"/>
        <v xml:space="preserve"> </v>
      </c>
      <c r="N78" s="237" t="str">
        <f>IF(M78=" "," ",IF(M78=0," ",IF(Employee!O$466="W1",AN78,AI78-W53)))</f>
        <v xml:space="preserve"> </v>
      </c>
      <c r="O78" s="132" t="str">
        <f>IF(M78=" "," ",IF(M78=0," ",IF(Employee!P$459&gt;E$59,0,IF(C78="A",WNI!E660,IF(C78="B",WNI!F660,IF(C78="C",WNI!G660,IF(C78="J",WNI!H660," ")))))))</f>
        <v xml:space="preserve"> </v>
      </c>
      <c r="P78" s="123"/>
      <c r="Q78" s="123"/>
      <c r="R78" s="137" t="str">
        <f t="shared" si="59"/>
        <v xml:space="preserve"> </v>
      </c>
      <c r="S78" s="123"/>
      <c r="T78" s="124" t="str">
        <f>IF(M78=" "," ",IF(M78=0," ",WNI!I660))</f>
        <v xml:space="preserve"> </v>
      </c>
      <c r="U78" s="49"/>
      <c r="V78" s="60">
        <f>IF(Employee!H$476=E$59,Employee!D$476+SUM(M78)+V53,SUM(M78)+V53)</f>
        <v>0</v>
      </c>
      <c r="W78" s="60">
        <f>IF(Employee!H$476=E$59,Employee!D$477+SUM(N78)+W53,SUM(N78)+W53)</f>
        <v>0</v>
      </c>
      <c r="X78" s="60">
        <f t="shared" si="60"/>
        <v>0</v>
      </c>
      <c r="Y78" s="60">
        <f t="shared" si="84"/>
        <v>0</v>
      </c>
      <c r="Z78" s="60">
        <f t="shared" si="84"/>
        <v>0</v>
      </c>
      <c r="AA78" s="60">
        <f t="shared" si="62"/>
        <v>0</v>
      </c>
      <c r="AC78" s="60">
        <f t="shared" si="63"/>
        <v>0</v>
      </c>
      <c r="AD78" s="99"/>
      <c r="AE78" s="114">
        <f>IF(E78=" ",0,IF(D78="BR",0,IF(D78="D",0,IF(D78="NT",V78,LOOKUP(D78,Free!A:A,Free!B:B)*E$59/52))))</f>
        <v>0</v>
      </c>
      <c r="AF78" s="95">
        <f t="shared" si="64"/>
        <v>0</v>
      </c>
      <c r="AG78" s="95">
        <f t="shared" si="65"/>
        <v>0</v>
      </c>
      <c r="AH78" s="95">
        <f>IF(D78="D",AF78*AH$7,IF(AF78&gt;LOOKUP(E$59,HR!A:A,HR!B:B),(AF78-LOOKUP(E$59,HR!A:A,HR!B:B))*AH$7,0))</f>
        <v>0</v>
      </c>
      <c r="AI78" s="95">
        <f t="shared" si="66"/>
        <v>0</v>
      </c>
      <c r="AJ78" s="95">
        <f>IF(E78=" ",0,IF(D78="BR",0,IF(D78="D",0,IF(D78="NT",M78,LOOKUP(D78,Free!A:A,Free!B:B)*1/52))))</f>
        <v>0</v>
      </c>
      <c r="AK78" s="95">
        <f t="shared" si="67"/>
        <v>0</v>
      </c>
      <c r="AL78" s="95">
        <f t="shared" si="68"/>
        <v>0</v>
      </c>
      <c r="AM78" s="95">
        <f>IF(D78="D",AK78*AM$7,IF(AK78&gt;LOOKUP(1,HR!A:A,HR!B:B),(AK78-LOOKUP(1,HR!A:A,HR!B:B))*AH$7,0))</f>
        <v>0</v>
      </c>
      <c r="AN78" s="95">
        <f t="shared" si="69"/>
        <v>0</v>
      </c>
      <c r="AO78" s="99"/>
      <c r="AP78" s="62"/>
      <c r="AQ78" s="95">
        <f t="shared" si="80"/>
        <v>0</v>
      </c>
      <c r="AR78" s="95">
        <f t="shared" si="81"/>
        <v>0</v>
      </c>
      <c r="AS78" s="95">
        <f t="shared" si="82"/>
        <v>0</v>
      </c>
      <c r="AT78" s="95">
        <f t="shared" si="83"/>
        <v>0</v>
      </c>
      <c r="AU78" s="62"/>
    </row>
    <row r="79" spans="1:47" ht="18" customHeight="1" x14ac:dyDescent="0.2">
      <c r="A79" s="44"/>
      <c r="B79" s="151" t="str">
        <f>IF(E79=" "," ",IF(Employee!F$492&gt;E$59," ",IF(Employee!F$494&lt;E$59," ",Employee!D$498)))</f>
        <v xml:space="preserve"> </v>
      </c>
      <c r="C79" s="32" t="str">
        <f>IF(E79=Employee!D$497,LOOKUP(E$59,NiTable!A:A,NiTable!BD:BD)," ")</f>
        <v xml:space="preserve"> </v>
      </c>
      <c r="D79" s="32" t="str">
        <f>IF(E79=Employee!D$497,LOOKUP(E$59,TaxCode!A:A,TaxCode!DJ:DJ)," ")</f>
        <v xml:space="preserve"> </v>
      </c>
      <c r="E79" s="152" t="str">
        <f>IF(Employee!D$496="m"," ",IF(Employee!F$492&gt;E$59," ",IF(Employee!F$494&lt;E$59," ",Employee!D$497)))</f>
        <v xml:space="preserve"> </v>
      </c>
      <c r="F79" s="243" t="str">
        <f>IF(E79=" "," ",IF(Employee!F$492&gt;E$59," ",IF(Employee!F$494&lt;E$59," ",Employee!D$483)))</f>
        <v xml:space="preserve"> </v>
      </c>
      <c r="G79" s="167"/>
      <c r="H79" s="127">
        <f t="shared" si="74"/>
        <v>0</v>
      </c>
      <c r="I79" s="121">
        <f t="shared" si="75"/>
        <v>0</v>
      </c>
      <c r="J79" s="121">
        <f t="shared" si="76"/>
        <v>0</v>
      </c>
      <c r="K79" s="121">
        <f t="shared" si="77"/>
        <v>0</v>
      </c>
      <c r="L79" s="121">
        <f t="shared" si="78"/>
        <v>0</v>
      </c>
      <c r="M79" s="131" t="str">
        <f t="shared" si="79"/>
        <v xml:space="preserve"> </v>
      </c>
      <c r="N79" s="237" t="str">
        <f>IF(M79=" "," ",IF(M79=0," ",IF(Employee!O$492="W1",AN79,AI79-W54)))</f>
        <v xml:space="preserve"> </v>
      </c>
      <c r="O79" s="132" t="str">
        <f>IF(M79=" "," ",IF(M79=0," ",IF(Employee!P$485&gt;E$59,0,IF(C79="A",WNI!E661,IF(C79="B",WNI!F661,IF(C79="C",WNI!G661,IF(C79="J",WNI!H661," ")))))))</f>
        <v xml:space="preserve"> </v>
      </c>
      <c r="P79" s="123"/>
      <c r="Q79" s="123"/>
      <c r="R79" s="137" t="str">
        <f t="shared" si="59"/>
        <v xml:space="preserve"> </v>
      </c>
      <c r="S79" s="123"/>
      <c r="T79" s="124" t="str">
        <f>IF(M79=" "," ",IF(M79=0," ",WNI!I661))</f>
        <v xml:space="preserve"> </v>
      </c>
      <c r="U79" s="49"/>
      <c r="V79" s="60">
        <f>IF(Employee!H$502=E$59,Employee!D$502+SUM(M79)+V54,SUM(M79)+V54)</f>
        <v>0</v>
      </c>
      <c r="W79" s="60">
        <f>IF(Employee!H$502=E$59,Employee!D$503+SUM(N79)+W54,SUM(N79)+W54)</f>
        <v>0</v>
      </c>
      <c r="X79" s="60">
        <f t="shared" si="60"/>
        <v>0</v>
      </c>
      <c r="Y79" s="60">
        <f t="shared" si="84"/>
        <v>0</v>
      </c>
      <c r="Z79" s="60">
        <f t="shared" si="84"/>
        <v>0</v>
      </c>
      <c r="AA79" s="60">
        <f t="shared" si="62"/>
        <v>0</v>
      </c>
      <c r="AC79" s="60">
        <f t="shared" si="63"/>
        <v>0</v>
      </c>
      <c r="AD79" s="99"/>
      <c r="AE79" s="114">
        <f>IF(E79=" ",0,IF(D79="BR",0,IF(D79="D",0,IF(D79="NT",V79,LOOKUP(D79,Free!A:A,Free!B:B)*E$59/52))))</f>
        <v>0</v>
      </c>
      <c r="AF79" s="95">
        <f t="shared" si="64"/>
        <v>0</v>
      </c>
      <c r="AG79" s="95">
        <f t="shared" si="65"/>
        <v>0</v>
      </c>
      <c r="AH79" s="95">
        <f>IF(D79="D",AF79*AH$7,IF(AF79&gt;LOOKUP(E$59,HR!A:A,HR!B:B),(AF79-LOOKUP(E$59,HR!A:A,HR!B:B))*AH$7,0))</f>
        <v>0</v>
      </c>
      <c r="AI79" s="95">
        <f t="shared" si="66"/>
        <v>0</v>
      </c>
      <c r="AJ79" s="95">
        <f>IF(E79=" ",0,IF(D79="BR",0,IF(D79="D",0,IF(D79="NT",M79,LOOKUP(D79,Free!A:A,Free!B:B)*1/52))))</f>
        <v>0</v>
      </c>
      <c r="AK79" s="95">
        <f t="shared" si="67"/>
        <v>0</v>
      </c>
      <c r="AL79" s="95">
        <f t="shared" si="68"/>
        <v>0</v>
      </c>
      <c r="AM79" s="95">
        <f>IF(D79="D",AK79*AM$7,IF(AK79&gt;LOOKUP(1,HR!A:A,HR!B:B),(AK79-LOOKUP(1,HR!A:A,HR!B:B))*AH$7,0))</f>
        <v>0</v>
      </c>
      <c r="AN79" s="95">
        <f t="shared" si="69"/>
        <v>0</v>
      </c>
      <c r="AO79" s="99"/>
      <c r="AP79" s="62"/>
      <c r="AQ79" s="95">
        <f t="shared" si="80"/>
        <v>0</v>
      </c>
      <c r="AR79" s="95">
        <f t="shared" si="81"/>
        <v>0</v>
      </c>
      <c r="AS79" s="95">
        <f t="shared" si="82"/>
        <v>0</v>
      </c>
      <c r="AT79" s="95">
        <f t="shared" si="83"/>
        <v>0</v>
      </c>
      <c r="AU79" s="62"/>
    </row>
    <row r="80" spans="1:47" ht="18" customHeight="1" thickBot="1" x14ac:dyDescent="0.25">
      <c r="A80" s="44"/>
      <c r="B80" s="153" t="str">
        <f>IF(E80=" "," ",IF(Employee!F$518&gt;E$59," ",IF(Employee!F$520&lt;E$59," ",Employee!D$524)))</f>
        <v xml:space="preserve"> </v>
      </c>
      <c r="C80" s="111" t="str">
        <f>IF(E80=Employee!D$523,LOOKUP(E$59,NiTable!A:A,NiTable!BG:BG)," ")</f>
        <v xml:space="preserve"> </v>
      </c>
      <c r="D80" s="111" t="str">
        <f>IF(E80=Employee!D$523,LOOKUP(E$59,TaxCode!A:A,TaxCode!DP:DP)," ")</f>
        <v xml:space="preserve"> </v>
      </c>
      <c r="E80" s="154" t="str">
        <f>IF(Employee!D$522="m"," ",IF(Employee!F$518&gt;E$59," ",IF(Employee!F$520&lt;E$59," ",Employee!D$523)))</f>
        <v xml:space="preserve"> </v>
      </c>
      <c r="F80" s="244" t="str">
        <f>IF(E80=" "," ",IF(Employee!F$518&gt;E$59," ",IF(Employee!F$520&lt;E$59," ",Employee!D$509)))</f>
        <v xml:space="preserve"> </v>
      </c>
      <c r="G80" s="167"/>
      <c r="H80" s="146">
        <f t="shared" si="74"/>
        <v>0</v>
      </c>
      <c r="I80" s="147">
        <f t="shared" si="75"/>
        <v>0</v>
      </c>
      <c r="J80" s="147">
        <f t="shared" si="76"/>
        <v>0</v>
      </c>
      <c r="K80" s="147">
        <f t="shared" si="77"/>
        <v>0</v>
      </c>
      <c r="L80" s="147">
        <f t="shared" si="78"/>
        <v>0</v>
      </c>
      <c r="M80" s="133" t="str">
        <f t="shared" si="79"/>
        <v xml:space="preserve"> </v>
      </c>
      <c r="N80" s="134" t="str">
        <f>IF(M80=" "," ",IF(M80=0," ",IF(Employee!O$518="W1",AN80,AI80-W55)))</f>
        <v xml:space="preserve"> </v>
      </c>
      <c r="O80" s="132" t="str">
        <f>IF(M80=" "," ",IF(M80=0," ",IF(Employee!P$511&gt;E$59,0,IF(C80="A",WNI!E662,IF(C80="B",WNI!F662,IF(C80="C",WNI!G662,IF(C80="J",WNI!H662," ")))))))</f>
        <v xml:space="preserve"> </v>
      </c>
      <c r="P80" s="135"/>
      <c r="Q80" s="135"/>
      <c r="R80" s="137" t="str">
        <f t="shared" si="59"/>
        <v xml:space="preserve"> </v>
      </c>
      <c r="S80" s="123"/>
      <c r="T80" s="124" t="str">
        <f>IF(M80=" "," ",IF(M80=0," ",WNI!I662))</f>
        <v xml:space="preserve"> </v>
      </c>
      <c r="U80" s="49"/>
      <c r="V80" s="60">
        <f>IF(Employee!H$528=E$59,Employee!D$528+SUM(M80)+V55,SUM(M80)+V55)</f>
        <v>0</v>
      </c>
      <c r="W80" s="60">
        <f>IF(Employee!H$528=E$59,Employee!D$529+SUM(N80)+W55,SUM(N80)+W55)</f>
        <v>0</v>
      </c>
      <c r="X80" s="60">
        <f t="shared" si="60"/>
        <v>0</v>
      </c>
      <c r="Y80" s="60">
        <f t="shared" si="84"/>
        <v>0</v>
      </c>
      <c r="Z80" s="60">
        <f t="shared" si="84"/>
        <v>0</v>
      </c>
      <c r="AA80" s="60">
        <f t="shared" si="62"/>
        <v>0</v>
      </c>
      <c r="AC80" s="60">
        <f t="shared" si="63"/>
        <v>0</v>
      </c>
      <c r="AD80" s="99"/>
      <c r="AE80" s="114">
        <f>IF(E80=" ",0,IF(D80="BR",0,IF(D80="D",0,IF(D80="NT",V80,LOOKUP(D80,Free!A:A,Free!B:B)*E$59/52))))</f>
        <v>0</v>
      </c>
      <c r="AF80" s="95">
        <f t="shared" si="64"/>
        <v>0</v>
      </c>
      <c r="AG80" s="95">
        <f t="shared" si="65"/>
        <v>0</v>
      </c>
      <c r="AH80" s="95">
        <f>IF(D80="D",AF80*AH$7,IF(AF80&gt;LOOKUP(E$59,HR!A:A,HR!B:B),(AF80-LOOKUP(E$59,HR!A:A,HR!B:B))*AH$7,0))</f>
        <v>0</v>
      </c>
      <c r="AI80" s="95">
        <f t="shared" si="66"/>
        <v>0</v>
      </c>
      <c r="AJ80" s="95">
        <f>IF(E80=" ",0,IF(D80="BR",0,IF(D80="D",0,IF(D80="NT",M80,LOOKUP(D80,Free!A:A,Free!B:B)*1/52))))</f>
        <v>0</v>
      </c>
      <c r="AK80" s="95">
        <f t="shared" si="67"/>
        <v>0</v>
      </c>
      <c r="AL80" s="95">
        <f t="shared" si="68"/>
        <v>0</v>
      </c>
      <c r="AM80" s="95">
        <f>IF(D80="D",AK80*AM$7,IF(AK80&gt;LOOKUP(1,HR!A:A,HR!B:B),(AK80-LOOKUP(1,HR!A:A,HR!B:B))*AH$7,0))</f>
        <v>0</v>
      </c>
      <c r="AN80" s="95">
        <f t="shared" si="69"/>
        <v>0</v>
      </c>
      <c r="AO80" s="99"/>
      <c r="AP80" s="62"/>
      <c r="AQ80" s="95">
        <f t="shared" si="80"/>
        <v>0</v>
      </c>
      <c r="AR80" s="95">
        <f t="shared" si="81"/>
        <v>0</v>
      </c>
      <c r="AS80" s="95">
        <f t="shared" si="82"/>
        <v>0</v>
      </c>
      <c r="AT80" s="95">
        <f t="shared" si="83"/>
        <v>0</v>
      </c>
      <c r="AU80" s="62"/>
    </row>
    <row r="81" spans="1:47" ht="18" customHeight="1" thickTop="1" thickBot="1" x14ac:dyDescent="0.25">
      <c r="A81" s="48"/>
      <c r="B81" s="158"/>
      <c r="C81" s="156"/>
      <c r="D81" s="156"/>
      <c r="E81" s="157"/>
      <c r="F81" s="397" t="s">
        <v>7</v>
      </c>
      <c r="G81" s="398"/>
      <c r="H81" s="134"/>
      <c r="I81" s="135"/>
      <c r="J81" s="135"/>
      <c r="K81" s="174"/>
      <c r="L81" s="174"/>
      <c r="M81" s="173">
        <f t="shared" ref="M81:R81" si="85">SUM(M61:M80)</f>
        <v>0</v>
      </c>
      <c r="N81" s="165">
        <f t="shared" si="85"/>
        <v>0</v>
      </c>
      <c r="O81" s="165">
        <f t="shared" si="85"/>
        <v>0</v>
      </c>
      <c r="P81" s="165">
        <f t="shared" si="85"/>
        <v>0</v>
      </c>
      <c r="Q81" s="165">
        <f t="shared" si="85"/>
        <v>0</v>
      </c>
      <c r="R81" s="165">
        <f t="shared" si="85"/>
        <v>0</v>
      </c>
      <c r="S81" s="123"/>
      <c r="T81" s="165">
        <f>SUM(T61:T80)</f>
        <v>0</v>
      </c>
      <c r="U81" s="50"/>
      <c r="V81" s="60"/>
      <c r="AD81" s="99"/>
      <c r="AE81" s="114"/>
      <c r="AO81" s="99"/>
      <c r="AP81" s="62"/>
      <c r="AU81" s="62"/>
    </row>
    <row r="82" spans="1:47" s="53" customFormat="1" ht="24" customHeight="1" thickBot="1" x14ac:dyDescent="0.25">
      <c r="A82" s="141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224"/>
      <c r="V82" s="83"/>
      <c r="W82" s="83"/>
      <c r="X82" s="83"/>
      <c r="Y82" s="225"/>
      <c r="Z82" s="83"/>
      <c r="AA82" s="83"/>
      <c r="AB82" s="84"/>
      <c r="AC82" s="83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218"/>
      <c r="AQ82" s="94"/>
      <c r="AR82" s="94"/>
      <c r="AS82" s="94"/>
      <c r="AT82" s="94"/>
      <c r="AU82" s="218"/>
    </row>
    <row r="83" spans="1:47" ht="18" customHeight="1" thickTop="1" thickBot="1" x14ac:dyDescent="0.25">
      <c r="A83" s="40"/>
      <c r="B83" s="404" t="s">
        <v>34</v>
      </c>
      <c r="C83" s="444"/>
      <c r="D83" s="444"/>
      <c r="E83" s="445"/>
      <c r="F83" s="41"/>
      <c r="G83" s="41"/>
      <c r="H83" s="42"/>
      <c r="I83" s="42"/>
      <c r="J83" s="42"/>
      <c r="K83" s="57"/>
      <c r="L83" s="57"/>
      <c r="M83" s="54"/>
      <c r="N83" s="42"/>
      <c r="O83" s="388" t="s">
        <v>39</v>
      </c>
      <c r="P83" s="389"/>
      <c r="Q83" s="390"/>
      <c r="R83" s="391"/>
      <c r="S83" s="392"/>
      <c r="T83" s="392"/>
      <c r="U83" s="43"/>
      <c r="AD83" s="99"/>
      <c r="AE83" s="114"/>
      <c r="AO83" s="99"/>
      <c r="AP83" s="62"/>
      <c r="AU83" s="62"/>
    </row>
    <row r="84" spans="1:47" ht="18" customHeight="1" thickTop="1" thickBot="1" x14ac:dyDescent="0.25">
      <c r="A84" s="44"/>
      <c r="B84" s="399" t="s">
        <v>9</v>
      </c>
      <c r="C84" s="446"/>
      <c r="D84" s="447"/>
      <c r="E84" s="212">
        <v>34</v>
      </c>
      <c r="F84" s="62"/>
      <c r="G84" s="62"/>
      <c r="H84" s="399" t="s">
        <v>39</v>
      </c>
      <c r="I84" s="446"/>
      <c r="J84" s="447"/>
      <c r="K84" s="401" t="s">
        <v>320</v>
      </c>
      <c r="L84" s="402"/>
      <c r="M84" s="403"/>
      <c r="N84" s="28"/>
      <c r="O84" s="405" t="s">
        <v>116</v>
      </c>
      <c r="P84" s="448"/>
      <c r="Q84" s="448"/>
      <c r="R84" s="449"/>
      <c r="S84" s="45"/>
      <c r="T84" s="223"/>
      <c r="U84" s="47"/>
      <c r="AD84" s="99"/>
      <c r="AE84" s="114"/>
      <c r="AO84" s="99"/>
      <c r="AP84" s="62"/>
      <c r="AU84" s="62"/>
    </row>
    <row r="85" spans="1:47" ht="18" customHeight="1" thickTop="1" x14ac:dyDescent="0.2">
      <c r="A85" s="44"/>
      <c r="B85" s="91"/>
      <c r="C85" s="32"/>
      <c r="D85" s="32"/>
      <c r="E85" s="46"/>
      <c r="F85" s="45"/>
      <c r="G85" s="45"/>
      <c r="H85" s="55"/>
      <c r="I85" s="55"/>
      <c r="J85" s="55"/>
      <c r="K85" s="58"/>
      <c r="L85" s="58"/>
      <c r="M85" s="55"/>
      <c r="N85" s="116"/>
      <c r="O85" s="55"/>
      <c r="P85" s="55"/>
      <c r="Q85" s="55"/>
      <c r="R85" s="55"/>
      <c r="S85" s="45"/>
      <c r="T85" s="55"/>
      <c r="U85" s="47"/>
      <c r="AD85" s="99"/>
      <c r="AE85" s="114"/>
      <c r="AO85" s="99"/>
      <c r="AP85" s="62"/>
      <c r="AU85" s="62"/>
    </row>
    <row r="86" spans="1:47" ht="18" customHeight="1" x14ac:dyDescent="0.2">
      <c r="A86" s="44"/>
      <c r="B86" s="149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50" t="str">
        <f>IF(Employee!D$28="m"," ",IF(Employee!F$24&gt;E$84," ",IF(Employee!F$26&lt;E$84," ",Employee!D$29)))</f>
        <v xml:space="preserve"> </v>
      </c>
      <c r="F86" s="242" t="str">
        <f>IF(E86=" "," ",IF(Employee!F$24&gt;E$84," ",IF(Employee!F$26&lt;E$84," ",Employee!D$15)))</f>
        <v xml:space="preserve"> </v>
      </c>
      <c r="G86" s="167"/>
      <c r="H86" s="126">
        <f t="shared" ref="H86:H95" si="86">IF(T$84="Y",H61,0)</f>
        <v>0</v>
      </c>
      <c r="I86" s="117">
        <f t="shared" ref="I86:I95" si="87">IF(T$84="Y",I61,0)</f>
        <v>0</v>
      </c>
      <c r="J86" s="117">
        <f t="shared" ref="J86:J95" si="88">IF(T$84="Y",J61,0)</f>
        <v>0</v>
      </c>
      <c r="K86" s="117">
        <f t="shared" ref="K86:K95" si="89">IF(T$84="Y",K61,I86*J86)</f>
        <v>0</v>
      </c>
      <c r="L86" s="117">
        <f t="shared" ref="L86:L95" si="90">IF(T$84="Y",L61,0)</f>
        <v>0</v>
      </c>
      <c r="M86" s="129" t="str">
        <f t="shared" ref="M86:M95" si="91">IF(E86=" "," ",IF(T$84="Y",M61,IF((H86+K86+L86)&gt;0,H86+K86+L86," ")))</f>
        <v xml:space="preserve"> </v>
      </c>
      <c r="N86" s="235" t="str">
        <f>IF(M86=" "," ",IF(M86=0," ",IF(Employee!O$24="W1",AN86,AI86-W61)))</f>
        <v xml:space="preserve"> </v>
      </c>
      <c r="O86" s="130" t="str">
        <f>IF(M86=" "," ",IF(M86=0," ",IF(Employee!P$17&gt;E$84,0,IF(C86="A",WNI!E663,IF(C86="B",WNI!F663,IF(C86="C",WNI!G663,IF(C86="J",WNI!H663," ")))))))</f>
        <v xml:space="preserve"> </v>
      </c>
      <c r="P86" s="119"/>
      <c r="Q86" s="119"/>
      <c r="R86" s="136" t="str">
        <f t="shared" ref="R86:R105" si="92">IF(M86=" "," ",IF(M86=0," ",M86-SUM(N86:Q86)))</f>
        <v xml:space="preserve"> </v>
      </c>
      <c r="S86" s="123"/>
      <c r="T86" s="120" t="str">
        <f>IF(M86=" "," ",IF(M86=0," ",WNI!I663))</f>
        <v xml:space="preserve"> </v>
      </c>
      <c r="U86" s="49"/>
      <c r="V86" s="60">
        <f>IF(Employee!H$34=E$84,Employee!D$34+SUM(M86)+V61,SUM(M86)+V61)</f>
        <v>0</v>
      </c>
      <c r="W86" s="60">
        <f>IF(Employee!H$34=E$84,Employee!D$35+SUM(N86)+W61,SUM(N86)+W61)</f>
        <v>0</v>
      </c>
      <c r="X86" s="60">
        <f t="shared" ref="X86:X105" si="93">IF(O86=" ",X61,O86+X61)</f>
        <v>0</v>
      </c>
      <c r="Y86" s="60">
        <f t="shared" ref="Y86:Z101" si="94">IF(P86=0,Y61,P86+Y61)</f>
        <v>0</v>
      </c>
      <c r="Z86" s="60">
        <f t="shared" si="94"/>
        <v>0</v>
      </c>
      <c r="AA86" s="60">
        <f t="shared" ref="AA86:AA105" si="95">IF(R86=" ",AA61,AA61+R86)</f>
        <v>0</v>
      </c>
      <c r="AC86" s="60">
        <f t="shared" ref="AC86:AC105" si="96">IF(T86=" ",AC61,T86+AC61)</f>
        <v>0</v>
      </c>
      <c r="AD86" s="99"/>
      <c r="AE86" s="114">
        <f>IF(E86=" ",0,IF(D86="BR",0,IF(D86="D",0,IF(D86="NT",V86,LOOKUP(D86,Free!A:A,Free!B:B)*E$84/52))))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IF(D86="D",AF86*AH$7,IF(AF86&gt;LOOKUP(E$84,HR!A:A,HR!B:B),(AF86-LOOKUP(E$84,HR!A:A,HR!B:B))*AH$7,0))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2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2"/>
    </row>
    <row r="87" spans="1:47" ht="18" customHeight="1" x14ac:dyDescent="0.2">
      <c r="A87" s="44"/>
      <c r="B87" s="151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2" t="str">
        <f>IF(Employee!D$54="m"," ",IF(Employee!F$50&gt;E$84," ",IF(Employee!F$52&lt;E$84," ",Employee!D$55)))</f>
        <v xml:space="preserve"> </v>
      </c>
      <c r="F87" s="243" t="str">
        <f>IF(E87=" "," ",IF(Employee!F$50&gt;E$84," ",IF(Employee!F$52&lt;E$84," ",Employee!D$41)))</f>
        <v xml:space="preserve"> </v>
      </c>
      <c r="G87" s="167"/>
      <c r="H87" s="127">
        <f t="shared" si="86"/>
        <v>0</v>
      </c>
      <c r="I87" s="121">
        <f t="shared" si="87"/>
        <v>0</v>
      </c>
      <c r="J87" s="121">
        <f t="shared" si="88"/>
        <v>0</v>
      </c>
      <c r="K87" s="121">
        <f t="shared" si="89"/>
        <v>0</v>
      </c>
      <c r="L87" s="121">
        <f t="shared" si="90"/>
        <v>0</v>
      </c>
      <c r="M87" s="131" t="str">
        <f t="shared" si="91"/>
        <v xml:space="preserve"> </v>
      </c>
      <c r="N87" s="237" t="str">
        <f>IF(M87=" "," ",IF(M87=0," ",IF(Employee!O$50="W1",AN87,AI87-W62)))</f>
        <v xml:space="preserve"> </v>
      </c>
      <c r="O87" s="132" t="str">
        <f>IF(M87=" "," ",IF(M87=0," ",IF(Employee!P$43&gt;E$84,0,IF(C87="A",WNI!E664,IF(C87="B",WNI!F664,IF(C87="C",WNI!G664,IF(C87="J",WNI!H664," ")))))))</f>
        <v xml:space="preserve"> </v>
      </c>
      <c r="P87" s="123"/>
      <c r="Q87" s="123"/>
      <c r="R87" s="137" t="str">
        <f t="shared" si="92"/>
        <v xml:space="preserve"> </v>
      </c>
      <c r="S87" s="123"/>
      <c r="T87" s="124" t="str">
        <f>IF(M87=" "," ",IF(M87=0," ",WNI!I664))</f>
        <v xml:space="preserve"> </v>
      </c>
      <c r="U87" s="49"/>
      <c r="V87" s="60">
        <f>IF(Employee!H$60=E$84,Employee!D$60+SUM(M87)+V62,SUM(M87)+V62)</f>
        <v>0</v>
      </c>
      <c r="W87" s="60">
        <f>IF(Employee!H$60=E$84,Employee!D$61+SUM(N87)+W62,SUM(N87)+W62)</f>
        <v>0</v>
      </c>
      <c r="X87" s="60">
        <f t="shared" si="93"/>
        <v>0</v>
      </c>
      <c r="Y87" s="60">
        <f t="shared" si="94"/>
        <v>0</v>
      </c>
      <c r="Z87" s="60">
        <f t="shared" si="94"/>
        <v>0</v>
      </c>
      <c r="AA87" s="60">
        <f t="shared" si="95"/>
        <v>0</v>
      </c>
      <c r="AC87" s="60">
        <f t="shared" si="96"/>
        <v>0</v>
      </c>
      <c r="AD87" s="99"/>
      <c r="AE87" s="114">
        <f>IF(E87=" ",0,IF(D87="BR",0,IF(D87="D",0,IF(D87="NT",V87,LOOKUP(D87,Free!A:A,Free!B:B)*E$84/52))))</f>
        <v>0</v>
      </c>
      <c r="AF87" s="95">
        <f t="shared" ref="AF87:AF105" si="97">IF(E87=" ",0,V87-AE87)</f>
        <v>0</v>
      </c>
      <c r="AG87" s="95">
        <f t="shared" ref="AG87:AG105" si="98">AF87*AG$7</f>
        <v>0</v>
      </c>
      <c r="AH87" s="95">
        <f>IF(D87="D",AF87*AH$7,IF(AF87&gt;LOOKUP(E$84,HR!A:A,HR!B:B),(AF87-LOOKUP(E$84,HR!A:A,HR!B:B))*AH$7,0))</f>
        <v>0</v>
      </c>
      <c r="AI87" s="95">
        <f t="shared" ref="AI87:AI105" si="99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105" si="100">IF(E87=" ",0,SUM(M87)-AJ87)</f>
        <v>0</v>
      </c>
      <c r="AL87" s="95">
        <f t="shared" ref="AL87:AL105" si="101">AK87*AL$7</f>
        <v>0</v>
      </c>
      <c r="AM87" s="95">
        <f>IF(D87="D",AK87*AM$7,IF(AK87&gt;LOOKUP(1,HR!A:A,HR!B:B),(AK87-LOOKUP(1,HR!A:A,HR!B:B))*AH$7,0))</f>
        <v>0</v>
      </c>
      <c r="AN87" s="95">
        <f t="shared" ref="AN87:AN105" si="102">IF(AK87&lt;1,0,AL87+AM87)</f>
        <v>0</v>
      </c>
      <c r="AO87" s="99"/>
      <c r="AP87" s="62"/>
      <c r="AQ87" s="95">
        <f t="shared" ref="AQ87:AQ94" si="103">IF(G87="SSP",H87,0)</f>
        <v>0</v>
      </c>
      <c r="AR87" s="95">
        <f t="shared" ref="AR87:AR94" si="104">IF(G87="SMP",H87,0)</f>
        <v>0</v>
      </c>
      <c r="AS87" s="95">
        <f t="shared" ref="AS87:AS94" si="105">IF(G87="SPP",H87,0)</f>
        <v>0</v>
      </c>
      <c r="AT87" s="95">
        <f t="shared" ref="AT87:AT94" si="106">IF(G87="SAP",H87,0)</f>
        <v>0</v>
      </c>
      <c r="AU87" s="62"/>
    </row>
    <row r="88" spans="1:47" ht="18" customHeight="1" x14ac:dyDescent="0.2">
      <c r="A88" s="44"/>
      <c r="B88" s="151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2" t="str">
        <f>IF(Employee!D$80="m"," ",IF(Employee!F$76&gt;E$84," ",IF(Employee!F$78&lt;E$84," ",Employee!D$81)))</f>
        <v xml:space="preserve"> </v>
      </c>
      <c r="F88" s="243" t="str">
        <f>IF(E88=" "," ",IF(Employee!F$76&gt;E$84," ",IF(Employee!F$78&lt;E$84," ",Employee!D$67)))</f>
        <v xml:space="preserve"> </v>
      </c>
      <c r="G88" s="167"/>
      <c r="H88" s="127">
        <f t="shared" si="86"/>
        <v>0</v>
      </c>
      <c r="I88" s="121">
        <f t="shared" si="87"/>
        <v>0</v>
      </c>
      <c r="J88" s="121">
        <f t="shared" si="88"/>
        <v>0</v>
      </c>
      <c r="K88" s="121">
        <f t="shared" si="89"/>
        <v>0</v>
      </c>
      <c r="L88" s="121">
        <f t="shared" si="90"/>
        <v>0</v>
      </c>
      <c r="M88" s="131" t="str">
        <f t="shared" si="91"/>
        <v xml:space="preserve"> </v>
      </c>
      <c r="N88" s="237" t="str">
        <f>IF(M88=" "," ",IF(M88=0," ",IF(Employee!O$76="W1",AN88,AI88-W63)))</f>
        <v xml:space="preserve"> </v>
      </c>
      <c r="O88" s="132" t="str">
        <f>IF(M88=" "," ",IF(M88=0," ",IF(Employee!P$69&gt;E$84,0,IF(C88="A",WNI!E665,IF(C88="B",WNI!F665,IF(C88="C",WNI!G665,IF(C88="J",WNI!H665," ")))))))</f>
        <v xml:space="preserve"> </v>
      </c>
      <c r="P88" s="123"/>
      <c r="Q88" s="123"/>
      <c r="R88" s="137" t="str">
        <f t="shared" si="92"/>
        <v xml:space="preserve"> </v>
      </c>
      <c r="S88" s="123"/>
      <c r="T88" s="124" t="str">
        <f>IF(M88=" "," ",IF(M88=0," ",WNI!I665))</f>
        <v xml:space="preserve"> </v>
      </c>
      <c r="U88" s="49"/>
      <c r="V88" s="60">
        <f>IF(Employee!H$86=E$84,Employee!D$86+SUM(M88)+V63,SUM(M88)+V63)</f>
        <v>0</v>
      </c>
      <c r="W88" s="60">
        <f>IF(Employee!H$86=E$84,Employee!D$87+SUM(N88)+W63,SUM(N88)+W63)</f>
        <v>0</v>
      </c>
      <c r="X88" s="60">
        <f t="shared" si="93"/>
        <v>0</v>
      </c>
      <c r="Y88" s="60">
        <f t="shared" si="94"/>
        <v>0</v>
      </c>
      <c r="Z88" s="60">
        <f t="shared" si="94"/>
        <v>0</v>
      </c>
      <c r="AA88" s="60">
        <f t="shared" si="95"/>
        <v>0</v>
      </c>
      <c r="AC88" s="60">
        <f t="shared" si="96"/>
        <v>0</v>
      </c>
      <c r="AD88" s="99"/>
      <c r="AE88" s="114">
        <f>IF(E88=" ",0,IF(D88="BR",0,IF(D88="D",0,IF(D88="NT",V88,LOOKUP(D88,Free!A:A,Free!B:B)*E$84/52))))</f>
        <v>0</v>
      </c>
      <c r="AF88" s="95">
        <f t="shared" si="97"/>
        <v>0</v>
      </c>
      <c r="AG88" s="95">
        <f t="shared" si="98"/>
        <v>0</v>
      </c>
      <c r="AH88" s="95">
        <f>IF(D88="D",AF88*AH$7,IF(AF88&gt;LOOKUP(E$84,HR!A:A,HR!B:B),(AF88-LOOKUP(E$84,HR!A:A,HR!B:B))*AH$7,0))</f>
        <v>0</v>
      </c>
      <c r="AI88" s="95">
        <f t="shared" si="99"/>
        <v>0</v>
      </c>
      <c r="AJ88" s="95">
        <f>IF(E88=" ",0,IF(D88="BR",0,IF(D88="D",0,IF(D88="NT",M88,LOOKUP(D88,Free!A:A,Free!B:B)*1/52))))</f>
        <v>0</v>
      </c>
      <c r="AK88" s="95">
        <f t="shared" si="100"/>
        <v>0</v>
      </c>
      <c r="AL88" s="95">
        <f t="shared" si="101"/>
        <v>0</v>
      </c>
      <c r="AM88" s="95">
        <f>IF(D88="D",AK88*AM$7,IF(AK88&gt;LOOKUP(1,HR!A:A,HR!B:B),(AK88-LOOKUP(1,HR!A:A,HR!B:B))*AH$7,0))</f>
        <v>0</v>
      </c>
      <c r="AN88" s="95">
        <f t="shared" si="102"/>
        <v>0</v>
      </c>
      <c r="AO88" s="99"/>
      <c r="AP88" s="62"/>
      <c r="AQ88" s="95">
        <f t="shared" si="103"/>
        <v>0</v>
      </c>
      <c r="AR88" s="95">
        <f t="shared" si="104"/>
        <v>0</v>
      </c>
      <c r="AS88" s="95">
        <f t="shared" si="105"/>
        <v>0</v>
      </c>
      <c r="AT88" s="95">
        <f t="shared" si="106"/>
        <v>0</v>
      </c>
      <c r="AU88" s="62"/>
    </row>
    <row r="89" spans="1:47" ht="18" customHeight="1" x14ac:dyDescent="0.2">
      <c r="A89" s="44"/>
      <c r="B89" s="151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2" t="str">
        <f>IF(Employee!D$106="m"," ",IF(Employee!F$102&gt;E$84," ",IF(Employee!F$104&lt;E$84," ",Employee!D$107)))</f>
        <v xml:space="preserve"> </v>
      </c>
      <c r="F89" s="243" t="str">
        <f>IF(E89=" "," ",IF(Employee!F$102&gt;E$84," ",IF(Employee!F$104&lt;E$84," ",Employee!D$93)))</f>
        <v xml:space="preserve"> </v>
      </c>
      <c r="G89" s="167"/>
      <c r="H89" s="127">
        <f t="shared" si="86"/>
        <v>0</v>
      </c>
      <c r="I89" s="121">
        <f t="shared" si="87"/>
        <v>0</v>
      </c>
      <c r="J89" s="121">
        <f t="shared" si="88"/>
        <v>0</v>
      </c>
      <c r="K89" s="121">
        <f t="shared" si="89"/>
        <v>0</v>
      </c>
      <c r="L89" s="121">
        <f t="shared" si="90"/>
        <v>0</v>
      </c>
      <c r="M89" s="131" t="str">
        <f t="shared" si="91"/>
        <v xml:space="preserve"> </v>
      </c>
      <c r="N89" s="237" t="str">
        <f>IF(M89=" "," ",IF(M89=0," ",IF(Employee!O$102="W1",AN89,AI89-W64)))</f>
        <v xml:space="preserve"> </v>
      </c>
      <c r="O89" s="132" t="str">
        <f>IF(M89=" "," ",IF(M89=0," ",IF(Employee!P$95&gt;E$84,0,IF(C89="A",WNI!E666,IF(C89="B",WNI!F666,IF(C89="C",WNI!G666,IF(C89="J",WNI!H666," ")))))))</f>
        <v xml:space="preserve"> </v>
      </c>
      <c r="P89" s="123"/>
      <c r="Q89" s="123"/>
      <c r="R89" s="137" t="str">
        <f t="shared" si="92"/>
        <v xml:space="preserve"> </v>
      </c>
      <c r="S89" s="123"/>
      <c r="T89" s="124" t="str">
        <f>IF(M89=" "," ",IF(M89=0," ",WNI!I666))</f>
        <v xml:space="preserve"> </v>
      </c>
      <c r="U89" s="49"/>
      <c r="V89" s="60">
        <f>IF(Employee!H$112=E$84,Employee!D$112+SUM(M89)+V64,SUM(M89)+V64)</f>
        <v>0</v>
      </c>
      <c r="W89" s="60">
        <f>IF(Employee!H$112=E$84,Employee!D$113+SUM(N89)+W64,SUM(N89)+W64)</f>
        <v>0</v>
      </c>
      <c r="X89" s="60">
        <f t="shared" si="93"/>
        <v>0</v>
      </c>
      <c r="Y89" s="60">
        <f t="shared" si="94"/>
        <v>0</v>
      </c>
      <c r="Z89" s="60">
        <f t="shared" si="94"/>
        <v>0</v>
      </c>
      <c r="AA89" s="60">
        <f t="shared" si="95"/>
        <v>0</v>
      </c>
      <c r="AC89" s="60">
        <f t="shared" si="96"/>
        <v>0</v>
      </c>
      <c r="AD89" s="99"/>
      <c r="AE89" s="114">
        <f>IF(E89=" ",0,IF(D89="BR",0,IF(D89="D",0,IF(D89="NT",V89,LOOKUP(D89,Free!A:A,Free!B:B)*E$84/52))))</f>
        <v>0</v>
      </c>
      <c r="AF89" s="95">
        <f t="shared" si="97"/>
        <v>0</v>
      </c>
      <c r="AG89" s="95">
        <f t="shared" si="98"/>
        <v>0</v>
      </c>
      <c r="AH89" s="95">
        <f>IF(D89="D",AF89*AH$7,IF(AF89&gt;LOOKUP(E$84,HR!A:A,HR!B:B),(AF89-LOOKUP(E$84,HR!A:A,HR!B:B))*AH$7,0))</f>
        <v>0</v>
      </c>
      <c r="AI89" s="95">
        <f t="shared" si="99"/>
        <v>0</v>
      </c>
      <c r="AJ89" s="95">
        <f>IF(E89=" ",0,IF(D89="BR",0,IF(D89="D",0,IF(D89="NT",M89,LOOKUP(D89,Free!A:A,Free!B:B)*1/52))))</f>
        <v>0</v>
      </c>
      <c r="AK89" s="95">
        <f t="shared" si="100"/>
        <v>0</v>
      </c>
      <c r="AL89" s="95">
        <f t="shared" si="101"/>
        <v>0</v>
      </c>
      <c r="AM89" s="95">
        <f>IF(D89="D",AK89*AM$7,IF(AK89&gt;LOOKUP(1,HR!A:A,HR!B:B),(AK89-LOOKUP(1,HR!A:A,HR!B:B))*AH$7,0))</f>
        <v>0</v>
      </c>
      <c r="AN89" s="95">
        <f t="shared" si="102"/>
        <v>0</v>
      </c>
      <c r="AO89" s="99"/>
      <c r="AP89" s="62"/>
      <c r="AQ89" s="95">
        <f t="shared" si="103"/>
        <v>0</v>
      </c>
      <c r="AR89" s="95">
        <f t="shared" si="104"/>
        <v>0</v>
      </c>
      <c r="AS89" s="95">
        <f t="shared" si="105"/>
        <v>0</v>
      </c>
      <c r="AT89" s="95">
        <f t="shared" si="106"/>
        <v>0</v>
      </c>
      <c r="AU89" s="62"/>
    </row>
    <row r="90" spans="1:47" ht="18" customHeight="1" x14ac:dyDescent="0.2">
      <c r="A90" s="44"/>
      <c r="B90" s="151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2" t="str">
        <f>IF(Employee!D$132="m"," ",IF(Employee!F$128&gt;E$84," ",IF(Employee!F$130&lt;E$84," ",Employee!D$133)))</f>
        <v xml:space="preserve"> </v>
      </c>
      <c r="F90" s="243" t="str">
        <f>IF(E90=" "," ",IF(Employee!F$128&gt;E$84," ",IF(Employee!F$130&lt;E$84," ",Employee!D$119)))</f>
        <v xml:space="preserve"> </v>
      </c>
      <c r="G90" s="167"/>
      <c r="H90" s="127">
        <f t="shared" si="86"/>
        <v>0</v>
      </c>
      <c r="I90" s="121">
        <f t="shared" si="87"/>
        <v>0</v>
      </c>
      <c r="J90" s="121">
        <f t="shared" si="88"/>
        <v>0</v>
      </c>
      <c r="K90" s="121">
        <f t="shared" si="89"/>
        <v>0</v>
      </c>
      <c r="L90" s="121">
        <f t="shared" si="90"/>
        <v>0</v>
      </c>
      <c r="M90" s="131" t="str">
        <f t="shared" si="91"/>
        <v xml:space="preserve"> </v>
      </c>
      <c r="N90" s="237" t="str">
        <f>IF(M90=" "," ",IF(M90=0," ",IF(Employee!O$128="W1",AN90,AI90-W65)))</f>
        <v xml:space="preserve"> </v>
      </c>
      <c r="O90" s="132" t="str">
        <f>IF(M90=" "," ",IF(M90=0," ",IF(Employee!P$121&gt;E$84,0,IF(C90="A",WNI!E667,IF(C90="B",WNI!F667,IF(C90="C",WNI!G667,IF(C90="J",WNI!H667," ")))))))</f>
        <v xml:space="preserve"> </v>
      </c>
      <c r="P90" s="123"/>
      <c r="Q90" s="123"/>
      <c r="R90" s="137" t="str">
        <f t="shared" si="92"/>
        <v xml:space="preserve"> </v>
      </c>
      <c r="S90" s="123"/>
      <c r="T90" s="124" t="str">
        <f>IF(M90=" "," ",IF(M90=0," ",WNI!I667))</f>
        <v xml:space="preserve"> </v>
      </c>
      <c r="U90" s="49"/>
      <c r="V90" s="60">
        <f>IF(Employee!H$138=E$84,Employee!D$138+SUM(M90)+V65,SUM(M90)+V65)</f>
        <v>0</v>
      </c>
      <c r="W90" s="60">
        <f>IF(Employee!H$138=E$84,Employee!D$139+SUM(N90)+W65,SUM(N90)+W65)</f>
        <v>0</v>
      </c>
      <c r="X90" s="60">
        <f t="shared" si="93"/>
        <v>0</v>
      </c>
      <c r="Y90" s="60">
        <f t="shared" si="94"/>
        <v>0</v>
      </c>
      <c r="Z90" s="60">
        <f t="shared" si="94"/>
        <v>0</v>
      </c>
      <c r="AA90" s="60">
        <f t="shared" si="95"/>
        <v>0</v>
      </c>
      <c r="AC90" s="60">
        <f t="shared" si="96"/>
        <v>0</v>
      </c>
      <c r="AD90" s="99"/>
      <c r="AE90" s="114">
        <f>IF(E90=" ",0,IF(D90="BR",0,IF(D90="D",0,IF(D90="NT",V90,LOOKUP(D90,Free!A:A,Free!B:B)*E$84/52))))</f>
        <v>0</v>
      </c>
      <c r="AF90" s="95">
        <f t="shared" si="97"/>
        <v>0</v>
      </c>
      <c r="AG90" s="95">
        <f t="shared" si="98"/>
        <v>0</v>
      </c>
      <c r="AH90" s="95">
        <f>IF(D90="D",AF90*AH$7,IF(AF90&gt;LOOKUP(E$84,HR!A:A,HR!B:B),(AF90-LOOKUP(E$84,HR!A:A,HR!B:B))*AH$7,0))</f>
        <v>0</v>
      </c>
      <c r="AI90" s="95">
        <f t="shared" si="99"/>
        <v>0</v>
      </c>
      <c r="AJ90" s="95">
        <f>IF(E90=" ",0,IF(D90="BR",0,IF(D90="D",0,IF(D90="NT",M90,LOOKUP(D90,Free!A:A,Free!B:B)*1/52))))</f>
        <v>0</v>
      </c>
      <c r="AK90" s="95">
        <f t="shared" si="100"/>
        <v>0</v>
      </c>
      <c r="AL90" s="95">
        <f t="shared" si="101"/>
        <v>0</v>
      </c>
      <c r="AM90" s="95">
        <f>IF(D90="D",AK90*AM$7,IF(AK90&gt;LOOKUP(1,HR!A:A,HR!B:B),(AK90-LOOKUP(1,HR!A:A,HR!B:B))*AH$7,0))</f>
        <v>0</v>
      </c>
      <c r="AN90" s="95">
        <f t="shared" si="102"/>
        <v>0</v>
      </c>
      <c r="AO90" s="99"/>
      <c r="AP90" s="62"/>
      <c r="AQ90" s="95">
        <f t="shared" si="103"/>
        <v>0</v>
      </c>
      <c r="AR90" s="95">
        <f t="shared" si="104"/>
        <v>0</v>
      </c>
      <c r="AS90" s="95">
        <f t="shared" si="105"/>
        <v>0</v>
      </c>
      <c r="AT90" s="95">
        <f t="shared" si="106"/>
        <v>0</v>
      </c>
      <c r="AU90" s="62"/>
    </row>
    <row r="91" spans="1:47" ht="18" customHeight="1" x14ac:dyDescent="0.2">
      <c r="A91" s="44"/>
      <c r="B91" s="151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2" t="str">
        <f>IF(Employee!D$158="m"," ",IF(Employee!F$154&gt;E$84," ",IF(Employee!F$156&lt;E$84," ",Employee!D$159)))</f>
        <v xml:space="preserve"> </v>
      </c>
      <c r="F91" s="243" t="str">
        <f>IF(E91=" "," ",IF(Employee!F$154&gt;E$84," ",IF(Employee!F$156&lt;E$84," ",Employee!D$145)))</f>
        <v xml:space="preserve"> </v>
      </c>
      <c r="G91" s="167"/>
      <c r="H91" s="127">
        <f t="shared" si="86"/>
        <v>0</v>
      </c>
      <c r="I91" s="121">
        <f t="shared" si="87"/>
        <v>0</v>
      </c>
      <c r="J91" s="121">
        <f t="shared" si="88"/>
        <v>0</v>
      </c>
      <c r="K91" s="121">
        <f t="shared" si="89"/>
        <v>0</v>
      </c>
      <c r="L91" s="121">
        <f t="shared" si="90"/>
        <v>0</v>
      </c>
      <c r="M91" s="131" t="str">
        <f t="shared" si="91"/>
        <v xml:space="preserve"> </v>
      </c>
      <c r="N91" s="237" t="str">
        <f>IF(M91=" "," ",IF(M91=0," ",IF(Employee!O$154="W1",AN91,AI91-W66)))</f>
        <v xml:space="preserve"> </v>
      </c>
      <c r="O91" s="132" t="str">
        <f>IF(M91=" "," ",IF(M91=0," ",IF(Employee!P$147&gt;E$84,0,IF(C91="A",WNI!E668,IF(C91="B",WNI!F668,IF(C91="C",WNI!G668,IF(C91="J",WNI!H668," ")))))))</f>
        <v xml:space="preserve"> </v>
      </c>
      <c r="P91" s="123"/>
      <c r="Q91" s="123"/>
      <c r="R91" s="137" t="str">
        <f t="shared" si="92"/>
        <v xml:space="preserve"> </v>
      </c>
      <c r="S91" s="123"/>
      <c r="T91" s="124" t="str">
        <f>IF(M91=" "," ",IF(M91=0," ",WNI!I668))</f>
        <v xml:space="preserve"> </v>
      </c>
      <c r="U91" s="49"/>
      <c r="V91" s="60">
        <f>IF(Employee!H$164=E$84,Employee!D$164+SUM(M91)+V66,SUM(M91)+V66)</f>
        <v>0</v>
      </c>
      <c r="W91" s="60">
        <f>IF(Employee!H$164=E$84,Employee!D$165+SUM(N91)+W66,SUM(N91)+W66)</f>
        <v>0</v>
      </c>
      <c r="X91" s="60">
        <f t="shared" si="93"/>
        <v>0</v>
      </c>
      <c r="Y91" s="60">
        <f t="shared" si="94"/>
        <v>0</v>
      </c>
      <c r="Z91" s="60">
        <f t="shared" si="94"/>
        <v>0</v>
      </c>
      <c r="AA91" s="60">
        <f t="shared" si="95"/>
        <v>0</v>
      </c>
      <c r="AC91" s="60">
        <f t="shared" si="96"/>
        <v>0</v>
      </c>
      <c r="AD91" s="99"/>
      <c r="AE91" s="114">
        <f>IF(E91=" ",0,IF(D91="BR",0,IF(D91="D",0,IF(D91="NT",V91,LOOKUP(D91,Free!A:A,Free!B:B)*E$84/52))))</f>
        <v>0</v>
      </c>
      <c r="AF91" s="95">
        <f t="shared" si="97"/>
        <v>0</v>
      </c>
      <c r="AG91" s="95">
        <f t="shared" si="98"/>
        <v>0</v>
      </c>
      <c r="AH91" s="95">
        <f>IF(D91="D",AF91*AH$7,IF(AF91&gt;LOOKUP(E$84,HR!A:A,HR!B:B),(AF91-LOOKUP(E$84,HR!A:A,HR!B:B))*AH$7,0))</f>
        <v>0</v>
      </c>
      <c r="AI91" s="95">
        <f t="shared" si="99"/>
        <v>0</v>
      </c>
      <c r="AJ91" s="95">
        <f>IF(E91=" ",0,IF(D91="BR",0,IF(D91="D",0,IF(D91="NT",M91,LOOKUP(D91,Free!A:A,Free!B:B)*1/52))))</f>
        <v>0</v>
      </c>
      <c r="AK91" s="95">
        <f t="shared" si="100"/>
        <v>0</v>
      </c>
      <c r="AL91" s="95">
        <f t="shared" si="101"/>
        <v>0</v>
      </c>
      <c r="AM91" s="95">
        <f>IF(D91="D",AK91*AM$7,IF(AK91&gt;LOOKUP(1,HR!A:A,HR!B:B),(AK91-LOOKUP(1,HR!A:A,HR!B:B))*AH$7,0))</f>
        <v>0</v>
      </c>
      <c r="AN91" s="95">
        <f t="shared" si="102"/>
        <v>0</v>
      </c>
      <c r="AO91" s="99"/>
      <c r="AP91" s="62"/>
      <c r="AQ91" s="95">
        <f t="shared" si="103"/>
        <v>0</v>
      </c>
      <c r="AR91" s="95">
        <f t="shared" si="104"/>
        <v>0</v>
      </c>
      <c r="AS91" s="95">
        <f t="shared" si="105"/>
        <v>0</v>
      </c>
      <c r="AT91" s="95">
        <f t="shared" si="106"/>
        <v>0</v>
      </c>
      <c r="AU91" s="62"/>
    </row>
    <row r="92" spans="1:47" ht="18" customHeight="1" x14ac:dyDescent="0.2">
      <c r="A92" s="44"/>
      <c r="B92" s="151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2" t="str">
        <f>IF(Employee!D$184="m"," ",IF(Employee!F$180&gt;E$84," ",IF(Employee!F$182&lt;E$84," ",Employee!D$185)))</f>
        <v xml:space="preserve"> </v>
      </c>
      <c r="F92" s="243" t="str">
        <f>IF(E92=" "," ",IF(Employee!F$180&gt;E$84," ",IF(Employee!F$182&lt;E$84," ",Employee!D$171)))</f>
        <v xml:space="preserve"> </v>
      </c>
      <c r="G92" s="167"/>
      <c r="H92" s="127">
        <f t="shared" si="86"/>
        <v>0</v>
      </c>
      <c r="I92" s="121">
        <f t="shared" si="87"/>
        <v>0</v>
      </c>
      <c r="J92" s="121">
        <f t="shared" si="88"/>
        <v>0</v>
      </c>
      <c r="K92" s="121">
        <f t="shared" si="89"/>
        <v>0</v>
      </c>
      <c r="L92" s="121">
        <f t="shared" si="90"/>
        <v>0</v>
      </c>
      <c r="M92" s="131" t="str">
        <f t="shared" si="91"/>
        <v xml:space="preserve"> </v>
      </c>
      <c r="N92" s="237" t="str">
        <f>IF(M92=" "," ",IF(M92=0," ",IF(Employee!O$180="W1",AN92,AI92-W67)))</f>
        <v xml:space="preserve"> </v>
      </c>
      <c r="O92" s="132" t="str">
        <f>IF(M92=" "," ",IF(M92=0," ",IF(Employee!P$173&gt;E$84,0,IF(C92="A",WNI!E669,IF(C92="B",WNI!F669,IF(C92="C",WNI!G669,IF(C92="J",WNI!H669," ")))))))</f>
        <v xml:space="preserve"> </v>
      </c>
      <c r="P92" s="123"/>
      <c r="Q92" s="123"/>
      <c r="R92" s="137" t="str">
        <f t="shared" si="92"/>
        <v xml:space="preserve"> </v>
      </c>
      <c r="S92" s="123"/>
      <c r="T92" s="124" t="str">
        <f>IF(M92=" "," ",IF(M92=0," ",WNI!I669))</f>
        <v xml:space="preserve"> </v>
      </c>
      <c r="U92" s="49"/>
      <c r="V92" s="60">
        <f>IF(Employee!H$190=E$84,Employee!D$190+SUM(M92)+V67,SUM(M92)+V67)</f>
        <v>0</v>
      </c>
      <c r="W92" s="60">
        <f>IF(Employee!H$190=E$84,Employee!D$191+SUM(N92)+W67,SUM(N92)+W67)</f>
        <v>0</v>
      </c>
      <c r="X92" s="60">
        <f t="shared" si="93"/>
        <v>0</v>
      </c>
      <c r="Y92" s="60">
        <f t="shared" si="94"/>
        <v>0</v>
      </c>
      <c r="Z92" s="60">
        <f t="shared" si="94"/>
        <v>0</v>
      </c>
      <c r="AA92" s="60">
        <f t="shared" si="95"/>
        <v>0</v>
      </c>
      <c r="AC92" s="60">
        <f t="shared" si="96"/>
        <v>0</v>
      </c>
      <c r="AD92" s="99"/>
      <c r="AE92" s="114">
        <f>IF(E92=" ",0,IF(D92="BR",0,IF(D92="D",0,IF(D92="NT",V92,LOOKUP(D92,Free!A:A,Free!B:B)*E$84/52))))</f>
        <v>0</v>
      </c>
      <c r="AF92" s="95">
        <f t="shared" si="97"/>
        <v>0</v>
      </c>
      <c r="AG92" s="95">
        <f t="shared" si="98"/>
        <v>0</v>
      </c>
      <c r="AH92" s="95">
        <f>IF(D92="D",AF92*AH$7,IF(AF92&gt;LOOKUP(E$84,HR!A:A,HR!B:B),(AF92-LOOKUP(E$84,HR!A:A,HR!B:B))*AH$7,0))</f>
        <v>0</v>
      </c>
      <c r="AI92" s="95">
        <f t="shared" si="99"/>
        <v>0</v>
      </c>
      <c r="AJ92" s="95">
        <f>IF(E92=" ",0,IF(D92="BR",0,IF(D92="D",0,IF(D92="NT",M92,LOOKUP(D92,Free!A:A,Free!B:B)*1/52))))</f>
        <v>0</v>
      </c>
      <c r="AK92" s="95">
        <f t="shared" si="100"/>
        <v>0</v>
      </c>
      <c r="AL92" s="95">
        <f t="shared" si="101"/>
        <v>0</v>
      </c>
      <c r="AM92" s="95">
        <f>IF(D92="D",AK92*AM$7,IF(AK92&gt;LOOKUP(1,HR!A:A,HR!B:B),(AK92-LOOKUP(1,HR!A:A,HR!B:B))*AH$7,0))</f>
        <v>0</v>
      </c>
      <c r="AN92" s="95">
        <f t="shared" si="102"/>
        <v>0</v>
      </c>
      <c r="AO92" s="99"/>
      <c r="AP92" s="62"/>
      <c r="AQ92" s="95">
        <f t="shared" si="103"/>
        <v>0</v>
      </c>
      <c r="AR92" s="95">
        <f t="shared" si="104"/>
        <v>0</v>
      </c>
      <c r="AS92" s="95">
        <f t="shared" si="105"/>
        <v>0</v>
      </c>
      <c r="AT92" s="95">
        <f t="shared" si="106"/>
        <v>0</v>
      </c>
      <c r="AU92" s="62"/>
    </row>
    <row r="93" spans="1:47" ht="18" customHeight="1" x14ac:dyDescent="0.2">
      <c r="A93" s="44"/>
      <c r="B93" s="151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2" t="str">
        <f>IF(Employee!D$210="m"," ",IF(Employee!F$206&gt;E$84," ",IF(Employee!F$208&lt;E$84," ",Employee!D$211)))</f>
        <v xml:space="preserve"> </v>
      </c>
      <c r="F93" s="243" t="str">
        <f>IF(E93=" "," ",IF(Employee!F$206&gt;E$84," ",IF(Employee!F$208&lt;E$84," ",Employee!D$197)))</f>
        <v xml:space="preserve"> </v>
      </c>
      <c r="G93" s="167"/>
      <c r="H93" s="127">
        <f t="shared" si="86"/>
        <v>0</v>
      </c>
      <c r="I93" s="121">
        <f t="shared" si="87"/>
        <v>0</v>
      </c>
      <c r="J93" s="121">
        <f t="shared" si="88"/>
        <v>0</v>
      </c>
      <c r="K93" s="121">
        <f t="shared" si="89"/>
        <v>0</v>
      </c>
      <c r="L93" s="121">
        <f t="shared" si="90"/>
        <v>0</v>
      </c>
      <c r="M93" s="131" t="str">
        <f t="shared" si="91"/>
        <v xml:space="preserve"> </v>
      </c>
      <c r="N93" s="237" t="str">
        <f>IF(M93=" "," ",IF(M93=0," ",IF(Employee!O$206="W1",AN93,AI93-W68)))</f>
        <v xml:space="preserve"> </v>
      </c>
      <c r="O93" s="132" t="str">
        <f>IF(M93=" "," ",IF(M93=0," ",IF(Employee!P$199&gt;E$84,0,IF(C93="A",WNI!E670,IF(C93="B",WNI!F670,IF(C93="C",WNI!G670,IF(C93="J",WNI!H670," ")))))))</f>
        <v xml:space="preserve"> </v>
      </c>
      <c r="P93" s="123"/>
      <c r="Q93" s="123"/>
      <c r="R93" s="137" t="str">
        <f t="shared" si="92"/>
        <v xml:space="preserve"> </v>
      </c>
      <c r="S93" s="123"/>
      <c r="T93" s="124" t="str">
        <f>IF(M93=" "," ",IF(M93=0," ",WNI!I670))</f>
        <v xml:space="preserve"> </v>
      </c>
      <c r="U93" s="49"/>
      <c r="V93" s="60">
        <f>IF(Employee!H$216=E$84,Employee!D$216+SUM(M93)+V68,SUM(M93)+V68)</f>
        <v>0</v>
      </c>
      <c r="W93" s="60">
        <f>IF(Employee!H$216=E$84,Employee!D$217+SUM(N93)+W68,SUM(N93)+W68)</f>
        <v>0</v>
      </c>
      <c r="X93" s="60">
        <f t="shared" si="93"/>
        <v>0</v>
      </c>
      <c r="Y93" s="60">
        <f t="shared" si="94"/>
        <v>0</v>
      </c>
      <c r="Z93" s="60">
        <f t="shared" si="94"/>
        <v>0</v>
      </c>
      <c r="AA93" s="60">
        <f t="shared" si="95"/>
        <v>0</v>
      </c>
      <c r="AC93" s="60">
        <f t="shared" si="96"/>
        <v>0</v>
      </c>
      <c r="AD93" s="99"/>
      <c r="AE93" s="114">
        <f>IF(E93=" ",0,IF(D93="BR",0,IF(D93="D",0,IF(D93="NT",V93,LOOKUP(D93,Free!A:A,Free!B:B)*E$84/52))))</f>
        <v>0</v>
      </c>
      <c r="AF93" s="95">
        <f t="shared" si="97"/>
        <v>0</v>
      </c>
      <c r="AG93" s="95">
        <f t="shared" si="98"/>
        <v>0</v>
      </c>
      <c r="AH93" s="95">
        <f>IF(D93="D",AF93*AH$7,IF(AF93&gt;LOOKUP(E$84,HR!A:A,HR!B:B),(AF93-LOOKUP(E$84,HR!A:A,HR!B:B))*AH$7,0))</f>
        <v>0</v>
      </c>
      <c r="AI93" s="95">
        <f t="shared" si="99"/>
        <v>0</v>
      </c>
      <c r="AJ93" s="95">
        <f>IF(E93=" ",0,IF(D93="BR",0,IF(D93="D",0,IF(D93="NT",M93,LOOKUP(D93,Free!A:A,Free!B:B)*1/52))))</f>
        <v>0</v>
      </c>
      <c r="AK93" s="95">
        <f t="shared" si="100"/>
        <v>0</v>
      </c>
      <c r="AL93" s="95">
        <f t="shared" si="101"/>
        <v>0</v>
      </c>
      <c r="AM93" s="95">
        <f>IF(D93="D",AK93*AM$7,IF(AK93&gt;LOOKUP(1,HR!A:A,HR!B:B),(AK93-LOOKUP(1,HR!A:A,HR!B:B))*AH$7,0))</f>
        <v>0</v>
      </c>
      <c r="AN93" s="95">
        <f t="shared" si="102"/>
        <v>0</v>
      </c>
      <c r="AO93" s="99"/>
      <c r="AP93" s="62"/>
      <c r="AQ93" s="95">
        <f t="shared" si="103"/>
        <v>0</v>
      </c>
      <c r="AR93" s="95">
        <f t="shared" si="104"/>
        <v>0</v>
      </c>
      <c r="AS93" s="95">
        <f t="shared" si="105"/>
        <v>0</v>
      </c>
      <c r="AT93" s="95">
        <f t="shared" si="106"/>
        <v>0</v>
      </c>
      <c r="AU93" s="62"/>
    </row>
    <row r="94" spans="1:47" ht="18" customHeight="1" x14ac:dyDescent="0.2">
      <c r="A94" s="44"/>
      <c r="B94" s="151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2" t="str">
        <f>IF(Employee!D$236="m"," ",IF(Employee!F$232&gt;E$84," ",IF(Employee!F$234&lt;E$84," ",Employee!D$237)))</f>
        <v xml:space="preserve"> </v>
      </c>
      <c r="F94" s="243" t="str">
        <f>IF(E94=" "," ",IF(Employee!F$232&gt;E$84," ",IF(Employee!F$234&lt;E$84," ",Employee!D$223)))</f>
        <v xml:space="preserve"> </v>
      </c>
      <c r="G94" s="167"/>
      <c r="H94" s="127">
        <f t="shared" si="86"/>
        <v>0</v>
      </c>
      <c r="I94" s="121">
        <f t="shared" si="87"/>
        <v>0</v>
      </c>
      <c r="J94" s="121">
        <f t="shared" si="88"/>
        <v>0</v>
      </c>
      <c r="K94" s="121">
        <f t="shared" si="89"/>
        <v>0</v>
      </c>
      <c r="L94" s="121">
        <f t="shared" si="90"/>
        <v>0</v>
      </c>
      <c r="M94" s="131" t="str">
        <f t="shared" si="91"/>
        <v xml:space="preserve"> </v>
      </c>
      <c r="N94" s="237" t="str">
        <f>IF(M94=" "," ",IF(M94=0," ",IF(Employee!O$232="W1",AN94,AI94-W69)))</f>
        <v xml:space="preserve"> </v>
      </c>
      <c r="O94" s="132" t="str">
        <f>IF(M94=" "," ",IF(M94=0," ",IF(Employee!P$225&gt;E$84,0,IF(C94="A",WNI!E671,IF(C94="B",WNI!F671,IF(C94="C",WNI!G671,IF(C94="J",WNI!H671," ")))))))</f>
        <v xml:space="preserve"> </v>
      </c>
      <c r="P94" s="123"/>
      <c r="Q94" s="123"/>
      <c r="R94" s="137" t="str">
        <f t="shared" si="92"/>
        <v xml:space="preserve"> </v>
      </c>
      <c r="S94" s="123"/>
      <c r="T94" s="124" t="str">
        <f>IF(M94=" "," ",IF(M94=0," ",WNI!I671))</f>
        <v xml:space="preserve"> </v>
      </c>
      <c r="U94" s="49"/>
      <c r="V94" s="60">
        <f>IF(Employee!H$242=E$84,Employee!D$242+SUM(M94)+V69,SUM(M94)+V69)</f>
        <v>0</v>
      </c>
      <c r="W94" s="60">
        <f>IF(Employee!H$242=E$84,Employee!D$243+SUM(N94)+W69,SUM(N94)+W69)</f>
        <v>0</v>
      </c>
      <c r="X94" s="60">
        <f t="shared" si="93"/>
        <v>0</v>
      </c>
      <c r="Y94" s="60">
        <f t="shared" si="94"/>
        <v>0</v>
      </c>
      <c r="Z94" s="60">
        <f t="shared" si="94"/>
        <v>0</v>
      </c>
      <c r="AA94" s="60">
        <f t="shared" si="95"/>
        <v>0</v>
      </c>
      <c r="AC94" s="60">
        <f t="shared" si="96"/>
        <v>0</v>
      </c>
      <c r="AD94" s="99"/>
      <c r="AE94" s="114">
        <f>IF(E94=" ",0,IF(D94="BR",0,IF(D94="D",0,IF(D94="NT",V94,LOOKUP(D94,Free!A:A,Free!B:B)*E$84/52))))</f>
        <v>0</v>
      </c>
      <c r="AF94" s="95">
        <f t="shared" si="97"/>
        <v>0</v>
      </c>
      <c r="AG94" s="95">
        <f t="shared" si="98"/>
        <v>0</v>
      </c>
      <c r="AH94" s="95">
        <f>IF(D94="D",AF94*AH$7,IF(AF94&gt;LOOKUP(E$84,HR!A:A,HR!B:B),(AF94-LOOKUP(E$84,HR!A:A,HR!B:B))*AH$7,0))</f>
        <v>0</v>
      </c>
      <c r="AI94" s="95">
        <f t="shared" si="99"/>
        <v>0</v>
      </c>
      <c r="AJ94" s="95">
        <f>IF(E94=" ",0,IF(D94="BR",0,IF(D94="D",0,IF(D94="NT",M94,LOOKUP(D94,Free!A:A,Free!B:B)*1/52))))</f>
        <v>0</v>
      </c>
      <c r="AK94" s="95">
        <f t="shared" si="100"/>
        <v>0</v>
      </c>
      <c r="AL94" s="95">
        <f t="shared" si="101"/>
        <v>0</v>
      </c>
      <c r="AM94" s="95">
        <f>IF(D94="D",AK94*AM$7,IF(AK94&gt;LOOKUP(1,HR!A:A,HR!B:B),(AK94-LOOKUP(1,HR!A:A,HR!B:B))*AH$7,0))</f>
        <v>0</v>
      </c>
      <c r="AN94" s="95">
        <f t="shared" si="102"/>
        <v>0</v>
      </c>
      <c r="AO94" s="99"/>
      <c r="AP94" s="62"/>
      <c r="AQ94" s="95">
        <f t="shared" si="103"/>
        <v>0</v>
      </c>
      <c r="AR94" s="95">
        <f t="shared" si="104"/>
        <v>0</v>
      </c>
      <c r="AS94" s="95">
        <f t="shared" si="105"/>
        <v>0</v>
      </c>
      <c r="AT94" s="95">
        <f t="shared" si="106"/>
        <v>0</v>
      </c>
      <c r="AU94" s="62"/>
    </row>
    <row r="95" spans="1:47" ht="18" customHeight="1" x14ac:dyDescent="0.2">
      <c r="A95" s="44"/>
      <c r="B95" s="151" t="str">
        <f>IF(E95=" "," ",IF(Employee!F$258&gt;E$84," ",IF(Employee!F$260&lt;E$84," ",Employee!D$264)))</f>
        <v xml:space="preserve"> </v>
      </c>
      <c r="C95" s="32" t="str">
        <f>IF(E95=Employee!D$263,LOOKUP(E$84,NiTable!A:A,NiTable!AC:AC)," ")</f>
        <v xml:space="preserve"> </v>
      </c>
      <c r="D95" s="32" t="str">
        <f>IF(E95=Employee!D$263,LOOKUP(E$84,TaxCode!A:A,TaxCode!BH:BH)," ")</f>
        <v xml:space="preserve"> </v>
      </c>
      <c r="E95" s="152" t="str">
        <f>IF(Employee!D$262="m"," ",IF(Employee!F$258&gt;E$84," ",IF(Employee!F$260&lt;E$84," ",Employee!D$263)))</f>
        <v xml:space="preserve"> </v>
      </c>
      <c r="F95" s="243" t="str">
        <f>IF(E95=" "," ",IF(Employee!F$258&gt;E$84," ",IF(Employee!F$260&lt;E$84," ",Employee!D$249)))</f>
        <v xml:space="preserve"> </v>
      </c>
      <c r="G95" s="168"/>
      <c r="H95" s="127">
        <f t="shared" si="86"/>
        <v>0</v>
      </c>
      <c r="I95" s="121">
        <f t="shared" si="87"/>
        <v>0</v>
      </c>
      <c r="J95" s="121">
        <f t="shared" si="88"/>
        <v>0</v>
      </c>
      <c r="K95" s="121">
        <f t="shared" si="89"/>
        <v>0</v>
      </c>
      <c r="L95" s="121">
        <f t="shared" si="90"/>
        <v>0</v>
      </c>
      <c r="M95" s="131" t="str">
        <f t="shared" si="91"/>
        <v xml:space="preserve"> </v>
      </c>
      <c r="N95" s="237" t="str">
        <f>IF(M95=" "," ",IF(M95=0," ",IF(Employee!O$258="W1",AN95,AI95-W70)))</f>
        <v xml:space="preserve"> </v>
      </c>
      <c r="O95" s="132" t="str">
        <f>IF(M95=" "," ",IF(M95=0," ",IF(Employee!P$251&gt;E$84,0,IF(C95="A",WNI!E672,IF(C95="B",WNI!F672,IF(C95="C",WNI!G672,IF(C95="J",WNI!H672," ")))))))</f>
        <v xml:space="preserve"> </v>
      </c>
      <c r="P95" s="123"/>
      <c r="Q95" s="123"/>
      <c r="R95" s="137" t="str">
        <f t="shared" si="92"/>
        <v xml:space="preserve"> </v>
      </c>
      <c r="S95" s="123"/>
      <c r="T95" s="124" t="str">
        <f>IF(M95=" "," ",IF(M95=0," ",WNI!I672))</f>
        <v xml:space="preserve"> </v>
      </c>
      <c r="U95" s="49"/>
      <c r="V95" s="60">
        <f>IF(Employee!H$268=E$84,Employee!D$268+SUM(M95)+V70,SUM(M95)+V70)</f>
        <v>0</v>
      </c>
      <c r="W95" s="60">
        <f>IF(Employee!H$268=E$84,Employee!D$269+SUM(N95)+W70,SUM(N95)+W70)</f>
        <v>0</v>
      </c>
      <c r="X95" s="60">
        <f t="shared" si="93"/>
        <v>0</v>
      </c>
      <c r="Y95" s="60">
        <f t="shared" si="94"/>
        <v>0</v>
      </c>
      <c r="Z95" s="60">
        <f t="shared" si="94"/>
        <v>0</v>
      </c>
      <c r="AA95" s="60">
        <f t="shared" si="95"/>
        <v>0</v>
      </c>
      <c r="AC95" s="60">
        <f t="shared" si="96"/>
        <v>0</v>
      </c>
      <c r="AD95" s="99"/>
      <c r="AE95" s="114">
        <f>IF(E95=" ",0,IF(D95="BR",0,IF(D95="D",0,IF(D95="NT",V95,LOOKUP(D95,Free!A:A,Free!B:B)*E$84/52))))</f>
        <v>0</v>
      </c>
      <c r="AF95" s="95">
        <f t="shared" si="97"/>
        <v>0</v>
      </c>
      <c r="AG95" s="95">
        <f t="shared" si="98"/>
        <v>0</v>
      </c>
      <c r="AH95" s="95">
        <f>IF(D95="D",AF95*AH$7,IF(AF95&gt;LOOKUP(E$84,HR!A:A,HR!B:B),(AF95-LOOKUP(E$84,HR!A:A,HR!B:B))*AH$7,0))</f>
        <v>0</v>
      </c>
      <c r="AI95" s="95">
        <f t="shared" si="99"/>
        <v>0</v>
      </c>
      <c r="AJ95" s="95">
        <f>IF(E95=" ",0,IF(D95="BR",0,IF(D95="D",0,IF(D95="NT",M95,LOOKUP(D95,Free!A:A,Free!B:B)*1/52))))</f>
        <v>0</v>
      </c>
      <c r="AK95" s="95">
        <f t="shared" si="100"/>
        <v>0</v>
      </c>
      <c r="AL95" s="95">
        <f t="shared" si="101"/>
        <v>0</v>
      </c>
      <c r="AM95" s="95">
        <f>IF(D95="D",AK95*AM$7,IF(AK95&gt;LOOKUP(1,HR!A:A,HR!B:B),(AK95-LOOKUP(1,HR!A:A,HR!B:B))*AH$7,0))</f>
        <v>0</v>
      </c>
      <c r="AN95" s="95">
        <f t="shared" si="102"/>
        <v>0</v>
      </c>
      <c r="AO95" s="99"/>
      <c r="AP95" s="62"/>
      <c r="AQ95" s="95">
        <f>IF(G95="SSP",H95,0)</f>
        <v>0</v>
      </c>
      <c r="AR95" s="95">
        <f>IF(G95="SMP",H95,0)</f>
        <v>0</v>
      </c>
      <c r="AS95" s="95">
        <f>IF(G95="SPP",H95,0)</f>
        <v>0</v>
      </c>
      <c r="AT95" s="95">
        <f>IF(G95="SAP",H95,0)</f>
        <v>0</v>
      </c>
      <c r="AU95" s="62"/>
    </row>
    <row r="96" spans="1:47" ht="18" customHeight="1" x14ac:dyDescent="0.2">
      <c r="A96" s="44"/>
      <c r="B96" s="151" t="str">
        <f>IF(E96=" "," ",IF(Employee!F$284&gt;E$84," ",IF(Employee!F$286&lt;E$84," ",Employee!D$290)))</f>
        <v xml:space="preserve"> </v>
      </c>
      <c r="C96" s="32" t="str">
        <f>IF(E96=Employee!D$289,LOOKUP(E$84,NiTable!A:A,NiTable!AF:AF)," ")</f>
        <v xml:space="preserve"> </v>
      </c>
      <c r="D96" s="32" t="str">
        <f>IF(E96=Employee!D$289,LOOKUP(E$84,TaxCode!A:A,TaxCode!BN:BN)," ")</f>
        <v xml:space="preserve"> </v>
      </c>
      <c r="E96" s="152" t="str">
        <f>IF(Employee!D$288="m"," ",IF(Employee!F$284&gt;E$84," ",IF(Employee!F$286&lt;E$84," ",Employee!D$289)))</f>
        <v xml:space="preserve"> </v>
      </c>
      <c r="F96" s="243" t="str">
        <f>IF(E96=" "," ",IF(Employee!F$284&gt;E$84," ",IF(Employee!F$286&lt;E$84," ",Employee!D$275)))</f>
        <v xml:space="preserve"> </v>
      </c>
      <c r="G96" s="167"/>
      <c r="H96" s="127">
        <f t="shared" ref="H96:H105" si="107">IF(T$84="Y",H71,0)</f>
        <v>0</v>
      </c>
      <c r="I96" s="121">
        <f t="shared" ref="I96:I105" si="108">IF(T$84="Y",I71,0)</f>
        <v>0</v>
      </c>
      <c r="J96" s="121">
        <f t="shared" ref="J96:J105" si="109">IF(T$84="Y",J71,0)</f>
        <v>0</v>
      </c>
      <c r="K96" s="121">
        <f t="shared" ref="K96:K105" si="110">IF(T$84="Y",K71,I96*J96)</f>
        <v>0</v>
      </c>
      <c r="L96" s="121">
        <f t="shared" ref="L96:L105" si="111">IF(T$84="Y",L71,0)</f>
        <v>0</v>
      </c>
      <c r="M96" s="131" t="str">
        <f t="shared" ref="M96:M105" si="112">IF(E96=" "," ",IF(T$84="Y",M71,IF((H96+K96+L96)&gt;0,H96+K96+L96," ")))</f>
        <v xml:space="preserve"> </v>
      </c>
      <c r="N96" s="237" t="str">
        <f>IF(M96=" "," ",IF(M96=0," ",IF(Employee!O$284="W1",AN96,AI96-W71)))</f>
        <v xml:space="preserve"> </v>
      </c>
      <c r="O96" s="132" t="str">
        <f>IF(M96=" "," ",IF(M96=0," ",IF(Employee!P$277&gt;E$84,0,IF(C96="A",WNI!E673,IF(C96="B",WNI!F673,IF(C96="C",WNI!G673,IF(C96="J",WNI!H673," ")))))))</f>
        <v xml:space="preserve"> </v>
      </c>
      <c r="P96" s="123"/>
      <c r="Q96" s="123"/>
      <c r="R96" s="137" t="str">
        <f t="shared" si="92"/>
        <v xml:space="preserve"> </v>
      </c>
      <c r="S96" s="123"/>
      <c r="T96" s="124" t="str">
        <f>IF(M96=" "," ",IF(M96=0," ",WNI!I673))</f>
        <v xml:space="preserve"> </v>
      </c>
      <c r="U96" s="49"/>
      <c r="V96" s="60">
        <f>IF(Employee!H$294=E$84,Employee!D$294+SUM(M96)+V71,SUM(M96)+V71)</f>
        <v>0</v>
      </c>
      <c r="W96" s="60">
        <f>IF(Employee!H$294=E$84,Employee!D$295+SUM(N96)+W71,SUM(N96)+W71)</f>
        <v>0</v>
      </c>
      <c r="X96" s="60">
        <f t="shared" si="93"/>
        <v>0</v>
      </c>
      <c r="Y96" s="60">
        <f t="shared" si="94"/>
        <v>0</v>
      </c>
      <c r="Z96" s="60">
        <f t="shared" si="94"/>
        <v>0</v>
      </c>
      <c r="AA96" s="60">
        <f t="shared" si="95"/>
        <v>0</v>
      </c>
      <c r="AC96" s="60">
        <f t="shared" si="96"/>
        <v>0</v>
      </c>
      <c r="AD96" s="99"/>
      <c r="AE96" s="114">
        <f>IF(E96=" ",0,IF(D96="BR",0,IF(D96="D",0,IF(D96="NT",V96,LOOKUP(D96,Free!A:A,Free!B:B)*E$84/52))))</f>
        <v>0</v>
      </c>
      <c r="AF96" s="95">
        <f t="shared" si="97"/>
        <v>0</v>
      </c>
      <c r="AG96" s="95">
        <f t="shared" si="98"/>
        <v>0</v>
      </c>
      <c r="AH96" s="95">
        <f>IF(D96="D",AF96*AH$7,IF(AF96&gt;LOOKUP(E$84,HR!A:A,HR!B:B),(AF96-LOOKUP(E$84,HR!A:A,HR!B:B))*AH$7,0))</f>
        <v>0</v>
      </c>
      <c r="AI96" s="95">
        <f t="shared" si="99"/>
        <v>0</v>
      </c>
      <c r="AJ96" s="95">
        <f>IF(E96=" ",0,IF(D96="BR",0,IF(D96="D",0,IF(D96="NT",M96,LOOKUP(D96,Free!A:A,Free!B:B)*1/52))))</f>
        <v>0</v>
      </c>
      <c r="AK96" s="95">
        <f t="shared" si="100"/>
        <v>0</v>
      </c>
      <c r="AL96" s="95">
        <f t="shared" si="101"/>
        <v>0</v>
      </c>
      <c r="AM96" s="95">
        <f>IF(D96="D",AK96*AM$7,IF(AK96&gt;LOOKUP(1,HR!A:A,HR!B:B),(AK96-LOOKUP(1,HR!A:A,HR!B:B))*AH$7,0))</f>
        <v>0</v>
      </c>
      <c r="AN96" s="95">
        <f t="shared" si="102"/>
        <v>0</v>
      </c>
      <c r="AO96" s="99"/>
      <c r="AP96" s="62"/>
      <c r="AQ96" s="95">
        <f t="shared" ref="AQ96:AQ105" si="113">IF(G96="SSP",H96,0)</f>
        <v>0</v>
      </c>
      <c r="AR96" s="95">
        <f t="shared" ref="AR96:AR105" si="114">IF(G96="SMP",H96,0)</f>
        <v>0</v>
      </c>
      <c r="AS96" s="95">
        <f t="shared" ref="AS96:AS105" si="115">IF(G96="SPP",H96,0)</f>
        <v>0</v>
      </c>
      <c r="AT96" s="95">
        <f t="shared" ref="AT96:AT105" si="116">IF(G96="SAP",H96,0)</f>
        <v>0</v>
      </c>
      <c r="AU96" s="62"/>
    </row>
    <row r="97" spans="1:47" ht="18" customHeight="1" x14ac:dyDescent="0.2">
      <c r="A97" s="44"/>
      <c r="B97" s="151" t="str">
        <f>IF(E97=" "," ",IF(Employee!F$310&gt;E$84," ",IF(Employee!F$312&lt;E$84," ",Employee!D$316)))</f>
        <v xml:space="preserve"> </v>
      </c>
      <c r="C97" s="32" t="str">
        <f>IF(E97=Employee!D$315,LOOKUP(E$84,NiTable!A:A,NiTable!AI:AI)," ")</f>
        <v xml:space="preserve"> </v>
      </c>
      <c r="D97" s="32" t="str">
        <f>IF(E97=Employee!D$315,LOOKUP(E$84,TaxCode!A:A,TaxCode!BT:BT)," ")</f>
        <v xml:space="preserve"> </v>
      </c>
      <c r="E97" s="152" t="str">
        <f>IF(Employee!D$314="m"," ",IF(Employee!F$310&gt;E$84," ",IF(Employee!F$312&lt;E$84," ",Employee!D$315)))</f>
        <v xml:space="preserve"> </v>
      </c>
      <c r="F97" s="243" t="str">
        <f>IF(E97=" "," ",IF(Employee!F$310&gt;E$84," ",IF(Employee!F$312&lt;E$84," ",Employee!D$301)))</f>
        <v xml:space="preserve"> </v>
      </c>
      <c r="G97" s="167"/>
      <c r="H97" s="127">
        <f t="shared" si="107"/>
        <v>0</v>
      </c>
      <c r="I97" s="121">
        <f t="shared" si="108"/>
        <v>0</v>
      </c>
      <c r="J97" s="121">
        <f t="shared" si="109"/>
        <v>0</v>
      </c>
      <c r="K97" s="121">
        <f t="shared" si="110"/>
        <v>0</v>
      </c>
      <c r="L97" s="121">
        <f t="shared" si="111"/>
        <v>0</v>
      </c>
      <c r="M97" s="131" t="str">
        <f t="shared" si="112"/>
        <v xml:space="preserve"> </v>
      </c>
      <c r="N97" s="237" t="str">
        <f>IF(M97=" "," ",IF(M97=0," ",IF(Employee!O$310="W1",AN97,AI97-W72)))</f>
        <v xml:space="preserve"> </v>
      </c>
      <c r="O97" s="132" t="str">
        <f>IF(M97=" "," ",IF(M97=0," ",IF(Employee!P$303&gt;E$84,0,IF(C97="A",WNI!E674,IF(C97="B",WNI!F674,IF(C97="C",WNI!G674,IF(C97="J",WNI!H674," ")))))))</f>
        <v xml:space="preserve"> </v>
      </c>
      <c r="P97" s="123"/>
      <c r="Q97" s="123"/>
      <c r="R97" s="137" t="str">
        <f t="shared" si="92"/>
        <v xml:space="preserve"> </v>
      </c>
      <c r="S97" s="123"/>
      <c r="T97" s="124" t="str">
        <f>IF(M97=" "," ",IF(M97=0," ",WNI!I674))</f>
        <v xml:space="preserve"> </v>
      </c>
      <c r="U97" s="49"/>
      <c r="V97" s="60">
        <f>IF(Employee!H$320=E$84,Employee!D$320+SUM(M97)+V72,SUM(M97)+V72)</f>
        <v>0</v>
      </c>
      <c r="W97" s="60">
        <f>IF(Employee!H$320=E$84,Employee!D$321+SUM(N97)+W72,SUM(N97)+W72)</f>
        <v>0</v>
      </c>
      <c r="X97" s="60">
        <f t="shared" si="93"/>
        <v>0</v>
      </c>
      <c r="Y97" s="60">
        <f t="shared" si="94"/>
        <v>0</v>
      </c>
      <c r="Z97" s="60">
        <f t="shared" si="94"/>
        <v>0</v>
      </c>
      <c r="AA97" s="60">
        <f t="shared" si="95"/>
        <v>0</v>
      </c>
      <c r="AC97" s="60">
        <f t="shared" si="96"/>
        <v>0</v>
      </c>
      <c r="AD97" s="99"/>
      <c r="AE97" s="114">
        <f>IF(E97=" ",0,IF(D97="BR",0,IF(D97="D",0,IF(D97="NT",V97,LOOKUP(D97,Free!A:A,Free!B:B)*E$84/52))))</f>
        <v>0</v>
      </c>
      <c r="AF97" s="95">
        <f t="shared" si="97"/>
        <v>0</v>
      </c>
      <c r="AG97" s="95">
        <f t="shared" si="98"/>
        <v>0</v>
      </c>
      <c r="AH97" s="95">
        <f>IF(D97="D",AF97*AH$7,IF(AF97&gt;LOOKUP(E$84,HR!A:A,HR!B:B),(AF97-LOOKUP(E$84,HR!A:A,HR!B:B))*AH$7,0))</f>
        <v>0</v>
      </c>
      <c r="AI97" s="95">
        <f t="shared" si="99"/>
        <v>0</v>
      </c>
      <c r="AJ97" s="95">
        <f>IF(E97=" ",0,IF(D97="BR",0,IF(D97="D",0,IF(D97="NT",M97,LOOKUP(D97,Free!A:A,Free!B:B)*1/52))))</f>
        <v>0</v>
      </c>
      <c r="AK97" s="95">
        <f t="shared" si="100"/>
        <v>0</v>
      </c>
      <c r="AL97" s="95">
        <f t="shared" si="101"/>
        <v>0</v>
      </c>
      <c r="AM97" s="95">
        <f>IF(D97="D",AK97*AM$7,IF(AK97&gt;LOOKUP(1,HR!A:A,HR!B:B),(AK97-LOOKUP(1,HR!A:A,HR!B:B))*AH$7,0))</f>
        <v>0</v>
      </c>
      <c r="AN97" s="95">
        <f t="shared" si="102"/>
        <v>0</v>
      </c>
      <c r="AO97" s="99"/>
      <c r="AP97" s="62"/>
      <c r="AQ97" s="95">
        <f t="shared" si="113"/>
        <v>0</v>
      </c>
      <c r="AR97" s="95">
        <f t="shared" si="114"/>
        <v>0</v>
      </c>
      <c r="AS97" s="95">
        <f t="shared" si="115"/>
        <v>0</v>
      </c>
      <c r="AT97" s="95">
        <f t="shared" si="116"/>
        <v>0</v>
      </c>
      <c r="AU97" s="62"/>
    </row>
    <row r="98" spans="1:47" ht="18" customHeight="1" x14ac:dyDescent="0.2">
      <c r="A98" s="44"/>
      <c r="B98" s="151" t="str">
        <f>IF(E98=" "," ",IF(Employee!F$336&gt;E$84," ",IF(Employee!F$338&lt;E$84," ",Employee!D$342)))</f>
        <v xml:space="preserve"> </v>
      </c>
      <c r="C98" s="32" t="str">
        <f>IF(E98=Employee!D$341,LOOKUP(E$84,NiTable!A:A,NiTable!AL:AL)," ")</f>
        <v xml:space="preserve"> </v>
      </c>
      <c r="D98" s="32" t="str">
        <f>IF(E98=Employee!D$341,LOOKUP(E$84,TaxCode!A:A,TaxCode!BZ:BZ)," ")</f>
        <v xml:space="preserve"> </v>
      </c>
      <c r="E98" s="152" t="str">
        <f>IF(Employee!D$340="m"," ",IF(Employee!F$336&gt;E$84," ",IF(Employee!F$338&lt;E$84," ",Employee!D$341)))</f>
        <v xml:space="preserve"> </v>
      </c>
      <c r="F98" s="243" t="str">
        <f>IF(E98=" "," ",IF(Employee!F$336&gt;E$84," ",IF(Employee!F$338&lt;E$84," ",Employee!D$327)))</f>
        <v xml:space="preserve"> </v>
      </c>
      <c r="G98" s="167"/>
      <c r="H98" s="127">
        <f t="shared" si="107"/>
        <v>0</v>
      </c>
      <c r="I98" s="121">
        <f t="shared" si="108"/>
        <v>0</v>
      </c>
      <c r="J98" s="121">
        <f t="shared" si="109"/>
        <v>0</v>
      </c>
      <c r="K98" s="121">
        <f t="shared" si="110"/>
        <v>0</v>
      </c>
      <c r="L98" s="121">
        <f t="shared" si="111"/>
        <v>0</v>
      </c>
      <c r="M98" s="131" t="str">
        <f t="shared" si="112"/>
        <v xml:space="preserve"> </v>
      </c>
      <c r="N98" s="237" t="str">
        <f>IF(M98=" "," ",IF(M98=0," ",IF(Employee!O$336="W1",AN98,AI98-W73)))</f>
        <v xml:space="preserve"> </v>
      </c>
      <c r="O98" s="132" t="str">
        <f>IF(M98=" "," ",IF(M98=0," ",IF(Employee!P$329&gt;E$84,0,IF(C98="A",WNI!E675,IF(C98="B",WNI!F675,IF(C98="C",WNI!G675,IF(C98="J",WNI!H675," ")))))))</f>
        <v xml:space="preserve"> </v>
      </c>
      <c r="P98" s="123"/>
      <c r="Q98" s="123"/>
      <c r="R98" s="137" t="str">
        <f t="shared" si="92"/>
        <v xml:space="preserve"> </v>
      </c>
      <c r="S98" s="123"/>
      <c r="T98" s="124" t="str">
        <f>IF(M98=" "," ",IF(M98=0," ",WNI!I675))</f>
        <v xml:space="preserve"> </v>
      </c>
      <c r="U98" s="49"/>
      <c r="V98" s="60">
        <f>IF(Employee!H$346=E$84,Employee!D$346+SUM(M98)+V73,SUM(M98)+V73)</f>
        <v>0</v>
      </c>
      <c r="W98" s="60">
        <f>IF(Employee!H$346=E$84,Employee!D$347+SUM(N98)+W73,SUM(N98)+W73)</f>
        <v>0</v>
      </c>
      <c r="X98" s="60">
        <f t="shared" si="93"/>
        <v>0</v>
      </c>
      <c r="Y98" s="60">
        <f t="shared" si="94"/>
        <v>0</v>
      </c>
      <c r="Z98" s="60">
        <f t="shared" si="94"/>
        <v>0</v>
      </c>
      <c r="AA98" s="60">
        <f t="shared" si="95"/>
        <v>0</v>
      </c>
      <c r="AC98" s="60">
        <f t="shared" si="96"/>
        <v>0</v>
      </c>
      <c r="AD98" s="99"/>
      <c r="AE98" s="114">
        <f>IF(E98=" ",0,IF(D98="BR",0,IF(D98="D",0,IF(D98="NT",V98,LOOKUP(D98,Free!A:A,Free!B:B)*E$84/52))))</f>
        <v>0</v>
      </c>
      <c r="AF98" s="95">
        <f t="shared" si="97"/>
        <v>0</v>
      </c>
      <c r="AG98" s="95">
        <f t="shared" si="98"/>
        <v>0</v>
      </c>
      <c r="AH98" s="95">
        <f>IF(D98="D",AF98*AH$7,IF(AF98&gt;LOOKUP(E$84,HR!A:A,HR!B:B),(AF98-LOOKUP(E$84,HR!A:A,HR!B:B))*AH$7,0))</f>
        <v>0</v>
      </c>
      <c r="AI98" s="95">
        <f t="shared" si="99"/>
        <v>0</v>
      </c>
      <c r="AJ98" s="95">
        <f>IF(E98=" ",0,IF(D98="BR",0,IF(D98="D",0,IF(D98="NT",M98,LOOKUP(D98,Free!A:A,Free!B:B)*1/52))))</f>
        <v>0</v>
      </c>
      <c r="AK98" s="95">
        <f t="shared" si="100"/>
        <v>0</v>
      </c>
      <c r="AL98" s="95">
        <f t="shared" si="101"/>
        <v>0</v>
      </c>
      <c r="AM98" s="95">
        <f>IF(D98="D",AK98*AM$7,IF(AK98&gt;LOOKUP(1,HR!A:A,HR!B:B),(AK98-LOOKUP(1,HR!A:A,HR!B:B))*AH$7,0))</f>
        <v>0</v>
      </c>
      <c r="AN98" s="95">
        <f t="shared" si="102"/>
        <v>0</v>
      </c>
      <c r="AO98" s="99"/>
      <c r="AP98" s="62"/>
      <c r="AQ98" s="95">
        <f t="shared" si="113"/>
        <v>0</v>
      </c>
      <c r="AR98" s="95">
        <f t="shared" si="114"/>
        <v>0</v>
      </c>
      <c r="AS98" s="95">
        <f t="shared" si="115"/>
        <v>0</v>
      </c>
      <c r="AT98" s="95">
        <f t="shared" si="116"/>
        <v>0</v>
      </c>
      <c r="AU98" s="62"/>
    </row>
    <row r="99" spans="1:47" ht="18" customHeight="1" x14ac:dyDescent="0.2">
      <c r="A99" s="44"/>
      <c r="B99" s="151" t="str">
        <f>IF(E99=" "," ",IF(Employee!F$362&gt;E$84," ",IF(Employee!F$364&lt;E$84," ",Employee!D$368)))</f>
        <v xml:space="preserve"> </v>
      </c>
      <c r="C99" s="32" t="str">
        <f>IF(E99=Employee!D$367,LOOKUP(E$84,NiTable!A:A,NiTable!AO:AO)," ")</f>
        <v xml:space="preserve"> </v>
      </c>
      <c r="D99" s="32" t="str">
        <f>IF(E99=Employee!D$367,LOOKUP(E$84,TaxCode!A:A,TaxCode!CF:CF)," ")</f>
        <v xml:space="preserve"> </v>
      </c>
      <c r="E99" s="152" t="str">
        <f>IF(Employee!D$366="m"," ",IF(Employee!F$362&gt;E$84," ",IF(Employee!F$364&lt;E$84," ",Employee!D$367)))</f>
        <v xml:space="preserve"> </v>
      </c>
      <c r="F99" s="243" t="str">
        <f>IF(E99=" "," ",IF(Employee!F$362&gt;E$84," ",IF(Employee!F$364&lt;E$84," ",Employee!D$353)))</f>
        <v xml:space="preserve"> </v>
      </c>
      <c r="G99" s="167"/>
      <c r="H99" s="127">
        <f t="shared" si="107"/>
        <v>0</v>
      </c>
      <c r="I99" s="121">
        <f t="shared" si="108"/>
        <v>0</v>
      </c>
      <c r="J99" s="121">
        <f t="shared" si="109"/>
        <v>0</v>
      </c>
      <c r="K99" s="121">
        <f t="shared" si="110"/>
        <v>0</v>
      </c>
      <c r="L99" s="121">
        <f t="shared" si="111"/>
        <v>0</v>
      </c>
      <c r="M99" s="131" t="str">
        <f t="shared" si="112"/>
        <v xml:space="preserve"> </v>
      </c>
      <c r="N99" s="237" t="str">
        <f>IF(M99=" "," ",IF(M99=0," ",IF(Employee!O$362="W1",AN99,AI99-W74)))</f>
        <v xml:space="preserve"> </v>
      </c>
      <c r="O99" s="132" t="str">
        <f>IF(M99=" "," ",IF(M99=0," ",IF(Employee!P$355&gt;E$84,0,IF(C99="A",WNI!E676,IF(C99="B",WNI!F676,IF(C99="C",WNI!G676,IF(C99="J",WNI!H676," ")))))))</f>
        <v xml:space="preserve"> </v>
      </c>
      <c r="P99" s="123"/>
      <c r="Q99" s="123"/>
      <c r="R99" s="137" t="str">
        <f t="shared" si="92"/>
        <v xml:space="preserve"> </v>
      </c>
      <c r="S99" s="123"/>
      <c r="T99" s="124" t="str">
        <f>IF(M99=" "," ",IF(M99=0," ",WNI!I676))</f>
        <v xml:space="preserve"> </v>
      </c>
      <c r="U99" s="49"/>
      <c r="V99" s="60">
        <f>IF(Employee!H$372=E$84,Employee!D$372+SUM(M99)+V74,SUM(M99)+V74)</f>
        <v>0</v>
      </c>
      <c r="W99" s="60">
        <f>IF(Employee!H$372=E$84,Employee!D$373+SUM(N99)+W74,SUM(N99)+W74)</f>
        <v>0</v>
      </c>
      <c r="X99" s="60">
        <f t="shared" si="93"/>
        <v>0</v>
      </c>
      <c r="Y99" s="60">
        <f t="shared" si="94"/>
        <v>0</v>
      </c>
      <c r="Z99" s="60">
        <f t="shared" si="94"/>
        <v>0</v>
      </c>
      <c r="AA99" s="60">
        <f t="shared" si="95"/>
        <v>0</v>
      </c>
      <c r="AC99" s="60">
        <f t="shared" si="96"/>
        <v>0</v>
      </c>
      <c r="AD99" s="99"/>
      <c r="AE99" s="114">
        <f>IF(E99=" ",0,IF(D99="BR",0,IF(D99="D",0,IF(D99="NT",V99,LOOKUP(D99,Free!A:A,Free!B:B)*E$84/52))))</f>
        <v>0</v>
      </c>
      <c r="AF99" s="95">
        <f t="shared" si="97"/>
        <v>0</v>
      </c>
      <c r="AG99" s="95">
        <f t="shared" si="98"/>
        <v>0</v>
      </c>
      <c r="AH99" s="95">
        <f>IF(D99="D",AF99*AH$7,IF(AF99&gt;LOOKUP(E$84,HR!A:A,HR!B:B),(AF99-LOOKUP(E$84,HR!A:A,HR!B:B))*AH$7,0))</f>
        <v>0</v>
      </c>
      <c r="AI99" s="95">
        <f t="shared" si="99"/>
        <v>0</v>
      </c>
      <c r="AJ99" s="95">
        <f>IF(E99=" ",0,IF(D99="BR",0,IF(D99="D",0,IF(D99="NT",M99,LOOKUP(D99,Free!A:A,Free!B:B)*1/52))))</f>
        <v>0</v>
      </c>
      <c r="AK99" s="95">
        <f t="shared" si="100"/>
        <v>0</v>
      </c>
      <c r="AL99" s="95">
        <f t="shared" si="101"/>
        <v>0</v>
      </c>
      <c r="AM99" s="95">
        <f>IF(D99="D",AK99*AM$7,IF(AK99&gt;LOOKUP(1,HR!A:A,HR!B:B),(AK99-LOOKUP(1,HR!A:A,HR!B:B))*AH$7,0))</f>
        <v>0</v>
      </c>
      <c r="AN99" s="95">
        <f t="shared" si="102"/>
        <v>0</v>
      </c>
      <c r="AO99" s="99"/>
      <c r="AP99" s="62"/>
      <c r="AQ99" s="95">
        <f t="shared" si="113"/>
        <v>0</v>
      </c>
      <c r="AR99" s="95">
        <f t="shared" si="114"/>
        <v>0</v>
      </c>
      <c r="AS99" s="95">
        <f t="shared" si="115"/>
        <v>0</v>
      </c>
      <c r="AT99" s="95">
        <f t="shared" si="116"/>
        <v>0</v>
      </c>
      <c r="AU99" s="62"/>
    </row>
    <row r="100" spans="1:47" ht="18" customHeight="1" x14ac:dyDescent="0.2">
      <c r="A100" s="44"/>
      <c r="B100" s="151" t="str">
        <f>IF(E100=" "," ",IF(Employee!F$388&gt;E$84," ",IF(Employee!F$390&lt;E$84," ",Employee!D$394)))</f>
        <v xml:space="preserve"> </v>
      </c>
      <c r="C100" s="32" t="str">
        <f>IF(E100=Employee!D$393,LOOKUP(E$84,NiTable!A:A,NiTable!AR:AR)," ")</f>
        <v xml:space="preserve"> </v>
      </c>
      <c r="D100" s="32" t="str">
        <f>IF(E100=Employee!D$393,LOOKUP(E$84,TaxCode!A:A,TaxCode!CL:CL)," ")</f>
        <v xml:space="preserve"> </v>
      </c>
      <c r="E100" s="152" t="str">
        <f>IF(Employee!D$392="m"," ",IF(Employee!F$388&gt;E$84," ",IF(Employee!F$390&lt;E$84," ",Employee!D$393)))</f>
        <v xml:space="preserve"> </v>
      </c>
      <c r="F100" s="243" t="str">
        <f>IF(E100=" "," ",IF(Employee!F$388&gt;E$84," ",IF(Employee!F$390&lt;E$84," ",Employee!D$379)))</f>
        <v xml:space="preserve"> </v>
      </c>
      <c r="G100" s="167"/>
      <c r="H100" s="127">
        <f t="shared" si="107"/>
        <v>0</v>
      </c>
      <c r="I100" s="121">
        <f t="shared" si="108"/>
        <v>0</v>
      </c>
      <c r="J100" s="121">
        <f t="shared" si="109"/>
        <v>0</v>
      </c>
      <c r="K100" s="121">
        <f t="shared" si="110"/>
        <v>0</v>
      </c>
      <c r="L100" s="121">
        <f t="shared" si="111"/>
        <v>0</v>
      </c>
      <c r="M100" s="131" t="str">
        <f t="shared" si="112"/>
        <v xml:space="preserve"> </v>
      </c>
      <c r="N100" s="237" t="str">
        <f>IF(M100=" "," ",IF(M100=0," ",IF(Employee!O$388="W1",AN100,AI100-W75)))</f>
        <v xml:space="preserve"> </v>
      </c>
      <c r="O100" s="132" t="str">
        <f>IF(M100=" "," ",IF(M100=0," ",IF(Employee!P$381&gt;E$84,0,IF(C100="A",WNI!E677,IF(C100="B",WNI!F677,IF(C100="C",WNI!G677,IF(C100="J",WNI!H677," ")))))))</f>
        <v xml:space="preserve"> </v>
      </c>
      <c r="P100" s="123"/>
      <c r="Q100" s="123"/>
      <c r="R100" s="137" t="str">
        <f t="shared" si="92"/>
        <v xml:space="preserve"> </v>
      </c>
      <c r="S100" s="123"/>
      <c r="T100" s="124" t="str">
        <f>IF(M100=" "," ",IF(M100=0," ",WNI!I677))</f>
        <v xml:space="preserve"> </v>
      </c>
      <c r="U100" s="49"/>
      <c r="V100" s="60">
        <f>IF(Employee!H$398=E$84,Employee!D$398+SUM(M100)+V75,SUM(M100)+V75)</f>
        <v>0</v>
      </c>
      <c r="W100" s="60">
        <f>IF(Employee!H$398=E$84,Employee!D$399+SUM(N100)+W75,SUM(N100)+W75)</f>
        <v>0</v>
      </c>
      <c r="X100" s="60">
        <f t="shared" si="93"/>
        <v>0</v>
      </c>
      <c r="Y100" s="60">
        <f t="shared" si="94"/>
        <v>0</v>
      </c>
      <c r="Z100" s="60">
        <f t="shared" si="94"/>
        <v>0</v>
      </c>
      <c r="AA100" s="60">
        <f t="shared" si="95"/>
        <v>0</v>
      </c>
      <c r="AC100" s="60">
        <f t="shared" si="96"/>
        <v>0</v>
      </c>
      <c r="AD100" s="99"/>
      <c r="AE100" s="114">
        <f>IF(E100=" ",0,IF(D100="BR",0,IF(D100="D",0,IF(D100="NT",V100,LOOKUP(D100,Free!A:A,Free!B:B)*E$84/52))))</f>
        <v>0</v>
      </c>
      <c r="AF100" s="95">
        <f t="shared" si="97"/>
        <v>0</v>
      </c>
      <c r="AG100" s="95">
        <f t="shared" si="98"/>
        <v>0</v>
      </c>
      <c r="AH100" s="95">
        <f>IF(D100="D",AF100*AH$7,IF(AF100&gt;LOOKUP(E$84,HR!A:A,HR!B:B),(AF100-LOOKUP(E$84,HR!A:A,HR!B:B))*AH$7,0))</f>
        <v>0</v>
      </c>
      <c r="AI100" s="95">
        <f t="shared" si="99"/>
        <v>0</v>
      </c>
      <c r="AJ100" s="95">
        <f>IF(E100=" ",0,IF(D100="BR",0,IF(D100="D",0,IF(D100="NT",M100,LOOKUP(D100,Free!A:A,Free!B:B)*1/52))))</f>
        <v>0</v>
      </c>
      <c r="AK100" s="95">
        <f t="shared" si="100"/>
        <v>0</v>
      </c>
      <c r="AL100" s="95">
        <f t="shared" si="101"/>
        <v>0</v>
      </c>
      <c r="AM100" s="95">
        <f>IF(D100="D",AK100*AM$7,IF(AK100&gt;LOOKUP(1,HR!A:A,HR!B:B),(AK100-LOOKUP(1,HR!A:A,HR!B:B))*AH$7,0))</f>
        <v>0</v>
      </c>
      <c r="AN100" s="95">
        <f t="shared" si="102"/>
        <v>0</v>
      </c>
      <c r="AO100" s="99"/>
      <c r="AP100" s="62"/>
      <c r="AQ100" s="95">
        <f t="shared" si="113"/>
        <v>0</v>
      </c>
      <c r="AR100" s="95">
        <f t="shared" si="114"/>
        <v>0</v>
      </c>
      <c r="AS100" s="95">
        <f t="shared" si="115"/>
        <v>0</v>
      </c>
      <c r="AT100" s="95">
        <f t="shared" si="116"/>
        <v>0</v>
      </c>
      <c r="AU100" s="62"/>
    </row>
    <row r="101" spans="1:47" ht="18" customHeight="1" x14ac:dyDescent="0.2">
      <c r="A101" s="44"/>
      <c r="B101" s="151" t="str">
        <f>IF(E101=" "," ",IF(Employee!F$414&gt;E$84," ",IF(Employee!F$416&lt;E$84," ",Employee!D$420)))</f>
        <v xml:space="preserve"> </v>
      </c>
      <c r="C101" s="32" t="str">
        <f>IF(E101=Employee!D$419,LOOKUP(E$84,NiTable!A:A,NiTable!AU:AU)," ")</f>
        <v xml:space="preserve"> </v>
      </c>
      <c r="D101" s="32" t="str">
        <f>IF(E101=Employee!D$419,LOOKUP(E$84,TaxCode!A:A,TaxCode!CR:CR)," ")</f>
        <v xml:space="preserve"> </v>
      </c>
      <c r="E101" s="152" t="str">
        <f>IF(Employee!D$418="m"," ",IF(Employee!F$414&gt;E$84," ",IF(Employee!F$416&lt;E$84," ",Employee!D$419)))</f>
        <v xml:space="preserve"> </v>
      </c>
      <c r="F101" s="243" t="str">
        <f>IF(E101=" "," ",IF(Employee!F$414&gt;E$84," ",IF(Employee!F$416&lt;E$84," ",Employee!D$405)))</f>
        <v xml:space="preserve"> </v>
      </c>
      <c r="G101" s="167"/>
      <c r="H101" s="127">
        <f t="shared" si="107"/>
        <v>0</v>
      </c>
      <c r="I101" s="121">
        <f t="shared" si="108"/>
        <v>0</v>
      </c>
      <c r="J101" s="121">
        <f t="shared" si="109"/>
        <v>0</v>
      </c>
      <c r="K101" s="121">
        <f t="shared" si="110"/>
        <v>0</v>
      </c>
      <c r="L101" s="121">
        <f t="shared" si="111"/>
        <v>0</v>
      </c>
      <c r="M101" s="131" t="str">
        <f t="shared" si="112"/>
        <v xml:space="preserve"> </v>
      </c>
      <c r="N101" s="237" t="str">
        <f>IF(M101=" "," ",IF(M101=0," ",IF(Employee!O$414="W1",AN101,AI101-W76)))</f>
        <v xml:space="preserve"> </v>
      </c>
      <c r="O101" s="132" t="str">
        <f>IF(M101=" "," ",IF(M101=0," ",IF(Employee!P$407&gt;E$84,0,IF(C101="A",WNI!E678,IF(C101="B",WNI!F678,IF(C101="C",WNI!G678,IF(C101="J",WNI!H678," ")))))))</f>
        <v xml:space="preserve"> </v>
      </c>
      <c r="P101" s="123"/>
      <c r="Q101" s="123"/>
      <c r="R101" s="137" t="str">
        <f t="shared" si="92"/>
        <v xml:space="preserve"> </v>
      </c>
      <c r="S101" s="123"/>
      <c r="T101" s="124" t="str">
        <f>IF(M101=" "," ",IF(M101=0," ",WNI!I678))</f>
        <v xml:space="preserve"> </v>
      </c>
      <c r="U101" s="49"/>
      <c r="V101" s="60">
        <f>IF(Employee!H$424=E$84,Employee!D$424+SUM(M101)+V76,SUM(M101)+V76)</f>
        <v>0</v>
      </c>
      <c r="W101" s="60">
        <f>IF(Employee!H$424=E$84,Employee!D$425+SUM(N101)+W76,SUM(N101)+W76)</f>
        <v>0</v>
      </c>
      <c r="X101" s="60">
        <f t="shared" si="93"/>
        <v>0</v>
      </c>
      <c r="Y101" s="60">
        <f t="shared" si="94"/>
        <v>0</v>
      </c>
      <c r="Z101" s="60">
        <f t="shared" si="94"/>
        <v>0</v>
      </c>
      <c r="AA101" s="60">
        <f t="shared" si="95"/>
        <v>0</v>
      </c>
      <c r="AC101" s="60">
        <f t="shared" si="96"/>
        <v>0</v>
      </c>
      <c r="AD101" s="99"/>
      <c r="AE101" s="114">
        <f>IF(E101=" ",0,IF(D101="BR",0,IF(D101="D",0,IF(D101="NT",V101,LOOKUP(D101,Free!A:A,Free!B:B)*E$84/52))))</f>
        <v>0</v>
      </c>
      <c r="AF101" s="95">
        <f t="shared" si="97"/>
        <v>0</v>
      </c>
      <c r="AG101" s="95">
        <f t="shared" si="98"/>
        <v>0</v>
      </c>
      <c r="AH101" s="95">
        <f>IF(D101="D",AF101*AH$7,IF(AF101&gt;LOOKUP(E$84,HR!A:A,HR!B:B),(AF101-LOOKUP(E$84,HR!A:A,HR!B:B))*AH$7,0))</f>
        <v>0</v>
      </c>
      <c r="AI101" s="95">
        <f t="shared" si="99"/>
        <v>0</v>
      </c>
      <c r="AJ101" s="95">
        <f>IF(E101=" ",0,IF(D101="BR",0,IF(D101="D",0,IF(D101="NT",M101,LOOKUP(D101,Free!A:A,Free!B:B)*1/52))))</f>
        <v>0</v>
      </c>
      <c r="AK101" s="95">
        <f t="shared" si="100"/>
        <v>0</v>
      </c>
      <c r="AL101" s="95">
        <f t="shared" si="101"/>
        <v>0</v>
      </c>
      <c r="AM101" s="95">
        <f>IF(D101="D",AK101*AM$7,IF(AK101&gt;LOOKUP(1,HR!A:A,HR!B:B),(AK101-LOOKUP(1,HR!A:A,HR!B:B))*AH$7,0))</f>
        <v>0</v>
      </c>
      <c r="AN101" s="95">
        <f t="shared" si="102"/>
        <v>0</v>
      </c>
      <c r="AO101" s="99"/>
      <c r="AP101" s="62"/>
      <c r="AQ101" s="95">
        <f t="shared" si="113"/>
        <v>0</v>
      </c>
      <c r="AR101" s="95">
        <f t="shared" si="114"/>
        <v>0</v>
      </c>
      <c r="AS101" s="95">
        <f t="shared" si="115"/>
        <v>0</v>
      </c>
      <c r="AT101" s="95">
        <f t="shared" si="116"/>
        <v>0</v>
      </c>
      <c r="AU101" s="62"/>
    </row>
    <row r="102" spans="1:47" ht="18" customHeight="1" x14ac:dyDescent="0.2">
      <c r="A102" s="44"/>
      <c r="B102" s="151" t="str">
        <f>IF(E102=" "," ",IF(Employee!F$440&gt;E$84," ",IF(Employee!F$442&lt;E$84," ",Employee!D$446)))</f>
        <v xml:space="preserve"> </v>
      </c>
      <c r="C102" s="32" t="str">
        <f>IF(E102=Employee!D$445,LOOKUP(E$84,NiTable!A:A,NiTable!AX:AX)," ")</f>
        <v xml:space="preserve"> </v>
      </c>
      <c r="D102" s="32" t="str">
        <f>IF(E102=Employee!D$445,LOOKUP(E$84,TaxCode!A:A,TaxCode!CX:CX)," ")</f>
        <v xml:space="preserve"> </v>
      </c>
      <c r="E102" s="152" t="str">
        <f>IF(Employee!D$444="m"," ",IF(Employee!F$440&gt;E$84," ",IF(Employee!F$442&lt;E$84," ",Employee!D$445)))</f>
        <v xml:space="preserve"> </v>
      </c>
      <c r="F102" s="243" t="str">
        <f>IF(E102=" "," ",IF(Employee!F$440&gt;E$84," ",IF(Employee!F$442&lt;E$84," ",Employee!D$431)))</f>
        <v xml:space="preserve"> </v>
      </c>
      <c r="G102" s="167"/>
      <c r="H102" s="127">
        <f t="shared" si="107"/>
        <v>0</v>
      </c>
      <c r="I102" s="121">
        <f t="shared" si="108"/>
        <v>0</v>
      </c>
      <c r="J102" s="121">
        <f t="shared" si="109"/>
        <v>0</v>
      </c>
      <c r="K102" s="121">
        <f t="shared" si="110"/>
        <v>0</v>
      </c>
      <c r="L102" s="121">
        <f t="shared" si="111"/>
        <v>0</v>
      </c>
      <c r="M102" s="131" t="str">
        <f t="shared" si="112"/>
        <v xml:space="preserve"> </v>
      </c>
      <c r="N102" s="237" t="str">
        <f>IF(M102=" "," ",IF(M102=0," ",IF(Employee!O$440="W1",AN102,AI102-W77)))</f>
        <v xml:space="preserve"> </v>
      </c>
      <c r="O102" s="132" t="str">
        <f>IF(M102=" "," ",IF(M102=0," ",IF(Employee!P$433&gt;E$84,0,IF(C102="A",WNI!E679,IF(C102="B",WNI!F679,IF(C102="C",WNI!G679,IF(C102="J",WNI!H679," ")))))))</f>
        <v xml:space="preserve"> </v>
      </c>
      <c r="P102" s="123"/>
      <c r="Q102" s="123"/>
      <c r="R102" s="137" t="str">
        <f t="shared" si="92"/>
        <v xml:space="preserve"> </v>
      </c>
      <c r="S102" s="123"/>
      <c r="T102" s="124" t="str">
        <f>IF(M102=" "," ",IF(M102=0," ",WNI!I679))</f>
        <v xml:space="preserve"> </v>
      </c>
      <c r="U102" s="49"/>
      <c r="V102" s="60">
        <f>IF(Employee!H$450=E$84,Employee!D$450+SUM(M102)+V77,SUM(M102)+V77)</f>
        <v>0</v>
      </c>
      <c r="W102" s="60">
        <f>IF(Employee!H$450=E$84,Employee!D$451+SUM(N102)+W77,SUM(N102)+W77)</f>
        <v>0</v>
      </c>
      <c r="X102" s="60">
        <f t="shared" si="93"/>
        <v>0</v>
      </c>
      <c r="Y102" s="60">
        <f t="shared" ref="Y102:Z105" si="117">IF(P102=0,Y77,P102+Y77)</f>
        <v>0</v>
      </c>
      <c r="Z102" s="60">
        <f t="shared" si="117"/>
        <v>0</v>
      </c>
      <c r="AA102" s="60">
        <f t="shared" si="95"/>
        <v>0</v>
      </c>
      <c r="AC102" s="60">
        <f t="shared" si="96"/>
        <v>0</v>
      </c>
      <c r="AD102" s="99"/>
      <c r="AE102" s="114">
        <f>IF(E102=" ",0,IF(D102="BR",0,IF(D102="D",0,IF(D102="NT",V102,LOOKUP(D102,Free!A:A,Free!B:B)*E$84/52))))</f>
        <v>0</v>
      </c>
      <c r="AF102" s="95">
        <f t="shared" si="97"/>
        <v>0</v>
      </c>
      <c r="AG102" s="95">
        <f t="shared" si="98"/>
        <v>0</v>
      </c>
      <c r="AH102" s="95">
        <f>IF(D102="D",AF102*AH$7,IF(AF102&gt;LOOKUP(E$84,HR!A:A,HR!B:B),(AF102-LOOKUP(E$84,HR!A:A,HR!B:B))*AH$7,0))</f>
        <v>0</v>
      </c>
      <c r="AI102" s="95">
        <f t="shared" si="99"/>
        <v>0</v>
      </c>
      <c r="AJ102" s="95">
        <f>IF(E102=" ",0,IF(D102="BR",0,IF(D102="D",0,IF(D102="NT",M102,LOOKUP(D102,Free!A:A,Free!B:B)*1/52))))</f>
        <v>0</v>
      </c>
      <c r="AK102" s="95">
        <f t="shared" si="100"/>
        <v>0</v>
      </c>
      <c r="AL102" s="95">
        <f t="shared" si="101"/>
        <v>0</v>
      </c>
      <c r="AM102" s="95">
        <f>IF(D102="D",AK102*AM$7,IF(AK102&gt;LOOKUP(1,HR!A:A,HR!B:B),(AK102-LOOKUP(1,HR!A:A,HR!B:B))*AH$7,0))</f>
        <v>0</v>
      </c>
      <c r="AN102" s="95">
        <f t="shared" si="102"/>
        <v>0</v>
      </c>
      <c r="AO102" s="99"/>
      <c r="AP102" s="62"/>
      <c r="AQ102" s="95">
        <f t="shared" si="113"/>
        <v>0</v>
      </c>
      <c r="AR102" s="95">
        <f t="shared" si="114"/>
        <v>0</v>
      </c>
      <c r="AS102" s="95">
        <f t="shared" si="115"/>
        <v>0</v>
      </c>
      <c r="AT102" s="95">
        <f t="shared" si="116"/>
        <v>0</v>
      </c>
      <c r="AU102" s="62"/>
    </row>
    <row r="103" spans="1:47" ht="18" customHeight="1" x14ac:dyDescent="0.2">
      <c r="A103" s="44"/>
      <c r="B103" s="151" t="str">
        <f>IF(E103=" "," ",IF(Employee!F$466&gt;E$84," ",IF(Employee!F$468&lt;E$84," ",Employee!D$472)))</f>
        <v xml:space="preserve"> </v>
      </c>
      <c r="C103" s="32" t="str">
        <f>IF(E103=Employee!D$471,LOOKUP(E$84,NiTable!A:A,NiTable!BA:BA)," ")</f>
        <v xml:space="preserve"> </v>
      </c>
      <c r="D103" s="32" t="str">
        <f>IF(E103=Employee!D$471,LOOKUP(E$84,TaxCode!A:A,TaxCode!DD:DD)," ")</f>
        <v xml:space="preserve"> </v>
      </c>
      <c r="E103" s="152" t="str">
        <f>IF(Employee!D$470="m"," ",IF(Employee!F$466&gt;E$84," ",IF(Employee!F$468&lt;E$84," ",Employee!D$471)))</f>
        <v xml:space="preserve"> </v>
      </c>
      <c r="F103" s="243" t="str">
        <f>IF(E103=" "," ",IF(Employee!F$466&gt;E$84," ",IF(Employee!F$468&lt;E$84," ",Employee!D$457)))</f>
        <v xml:space="preserve"> </v>
      </c>
      <c r="G103" s="167"/>
      <c r="H103" s="127">
        <f t="shared" si="107"/>
        <v>0</v>
      </c>
      <c r="I103" s="121">
        <f t="shared" si="108"/>
        <v>0</v>
      </c>
      <c r="J103" s="121">
        <f t="shared" si="109"/>
        <v>0</v>
      </c>
      <c r="K103" s="121">
        <f t="shared" si="110"/>
        <v>0</v>
      </c>
      <c r="L103" s="121">
        <f t="shared" si="111"/>
        <v>0</v>
      </c>
      <c r="M103" s="131" t="str">
        <f t="shared" si="112"/>
        <v xml:space="preserve"> </v>
      </c>
      <c r="N103" s="237" t="str">
        <f>IF(M103=" "," ",IF(M103=0," ",IF(Employee!O$466="W1",AN103,AI103-W78)))</f>
        <v xml:space="preserve"> </v>
      </c>
      <c r="O103" s="132" t="str">
        <f>IF(M103=" "," ",IF(M103=0," ",IF(Employee!P$459&gt;E$84,0,IF(C103="A",WNI!E680,IF(C103="B",WNI!F680,IF(C103="C",WNI!G680,IF(C103="J",WNI!H680," ")))))))</f>
        <v xml:space="preserve"> </v>
      </c>
      <c r="P103" s="123"/>
      <c r="Q103" s="123"/>
      <c r="R103" s="137" t="str">
        <f t="shared" si="92"/>
        <v xml:space="preserve"> </v>
      </c>
      <c r="S103" s="123"/>
      <c r="T103" s="124" t="str">
        <f>IF(M103=" "," ",IF(M103=0," ",WNI!I680))</f>
        <v xml:space="preserve"> </v>
      </c>
      <c r="U103" s="49"/>
      <c r="V103" s="60">
        <f>IF(Employee!H$476=E$84,Employee!D$476+SUM(M103)+V78,SUM(M103)+V78)</f>
        <v>0</v>
      </c>
      <c r="W103" s="60">
        <f>IF(Employee!H$476=E$84,Employee!D$477+SUM(N103)+W78,SUM(N103)+W78)</f>
        <v>0</v>
      </c>
      <c r="X103" s="60">
        <f t="shared" si="93"/>
        <v>0</v>
      </c>
      <c r="Y103" s="60">
        <f t="shared" si="117"/>
        <v>0</v>
      </c>
      <c r="Z103" s="60">
        <f t="shared" si="117"/>
        <v>0</v>
      </c>
      <c r="AA103" s="60">
        <f t="shared" si="95"/>
        <v>0</v>
      </c>
      <c r="AC103" s="60">
        <f t="shared" si="96"/>
        <v>0</v>
      </c>
      <c r="AD103" s="99"/>
      <c r="AE103" s="114">
        <f>IF(E103=" ",0,IF(D103="BR",0,IF(D103="D",0,IF(D103="NT",V103,LOOKUP(D103,Free!A:A,Free!B:B)*E$84/52))))</f>
        <v>0</v>
      </c>
      <c r="AF103" s="95">
        <f t="shared" si="97"/>
        <v>0</v>
      </c>
      <c r="AG103" s="95">
        <f t="shared" si="98"/>
        <v>0</v>
      </c>
      <c r="AH103" s="95">
        <f>IF(D103="D",AF103*AH$7,IF(AF103&gt;LOOKUP(E$84,HR!A:A,HR!B:B),(AF103-LOOKUP(E$84,HR!A:A,HR!B:B))*AH$7,0))</f>
        <v>0</v>
      </c>
      <c r="AI103" s="95">
        <f t="shared" si="99"/>
        <v>0</v>
      </c>
      <c r="AJ103" s="95">
        <f>IF(E103=" ",0,IF(D103="BR",0,IF(D103="D",0,IF(D103="NT",M103,LOOKUP(D103,Free!A:A,Free!B:B)*1/52))))</f>
        <v>0</v>
      </c>
      <c r="AK103" s="95">
        <f t="shared" si="100"/>
        <v>0</v>
      </c>
      <c r="AL103" s="95">
        <f t="shared" si="101"/>
        <v>0</v>
      </c>
      <c r="AM103" s="95">
        <f>IF(D103="D",AK103*AM$7,IF(AK103&gt;LOOKUP(1,HR!A:A,HR!B:B),(AK103-LOOKUP(1,HR!A:A,HR!B:B))*AH$7,0))</f>
        <v>0</v>
      </c>
      <c r="AN103" s="95">
        <f t="shared" si="102"/>
        <v>0</v>
      </c>
      <c r="AO103" s="99"/>
      <c r="AP103" s="62"/>
      <c r="AQ103" s="95">
        <f t="shared" si="113"/>
        <v>0</v>
      </c>
      <c r="AR103" s="95">
        <f t="shared" si="114"/>
        <v>0</v>
      </c>
      <c r="AS103" s="95">
        <f t="shared" si="115"/>
        <v>0</v>
      </c>
      <c r="AT103" s="95">
        <f t="shared" si="116"/>
        <v>0</v>
      </c>
      <c r="AU103" s="62"/>
    </row>
    <row r="104" spans="1:47" ht="18" customHeight="1" x14ac:dyDescent="0.2">
      <c r="A104" s="44"/>
      <c r="B104" s="151" t="str">
        <f>IF(E104=" "," ",IF(Employee!F$492&gt;E$84," ",IF(Employee!F$494&lt;E$84," ",Employee!D$498)))</f>
        <v xml:space="preserve"> </v>
      </c>
      <c r="C104" s="32" t="str">
        <f>IF(E104=Employee!D$497,LOOKUP(E$84,NiTable!A:A,NiTable!BD:BD)," ")</f>
        <v xml:space="preserve"> </v>
      </c>
      <c r="D104" s="32" t="str">
        <f>IF(E104=Employee!D$497,LOOKUP(E$84,TaxCode!A:A,TaxCode!DJ:DJ)," ")</f>
        <v xml:space="preserve"> </v>
      </c>
      <c r="E104" s="152" t="str">
        <f>IF(Employee!D$496="m"," ",IF(Employee!F$492&gt;E$84," ",IF(Employee!F$494&lt;E$84," ",Employee!D$497)))</f>
        <v xml:space="preserve"> </v>
      </c>
      <c r="F104" s="243" t="str">
        <f>IF(E104=" "," ",IF(Employee!F$492&gt;E$84," ",IF(Employee!F$494&lt;E$84," ",Employee!D$483)))</f>
        <v xml:space="preserve"> </v>
      </c>
      <c r="G104" s="167"/>
      <c r="H104" s="127">
        <f t="shared" si="107"/>
        <v>0</v>
      </c>
      <c r="I104" s="121">
        <f t="shared" si="108"/>
        <v>0</v>
      </c>
      <c r="J104" s="121">
        <f t="shared" si="109"/>
        <v>0</v>
      </c>
      <c r="K104" s="121">
        <f t="shared" si="110"/>
        <v>0</v>
      </c>
      <c r="L104" s="121">
        <f t="shared" si="111"/>
        <v>0</v>
      </c>
      <c r="M104" s="131" t="str">
        <f t="shared" si="112"/>
        <v xml:space="preserve"> </v>
      </c>
      <c r="N104" s="237" t="str">
        <f>IF(M104=" "," ",IF(M104=0," ",IF(Employee!O$492="W1",AN104,AI104-W79)))</f>
        <v xml:space="preserve"> </v>
      </c>
      <c r="O104" s="132" t="str">
        <f>IF(M104=" "," ",IF(M104=0," ",IF(Employee!P$485&gt;E$84,0,IF(C104="A",WNI!E681,IF(C104="B",WNI!F681,IF(C104="C",WNI!G681,IF(C104="J",WNI!H681," ")))))))</f>
        <v xml:space="preserve"> </v>
      </c>
      <c r="P104" s="123"/>
      <c r="Q104" s="123"/>
      <c r="R104" s="137" t="str">
        <f t="shared" si="92"/>
        <v xml:space="preserve"> </v>
      </c>
      <c r="S104" s="123"/>
      <c r="T104" s="124" t="str">
        <f>IF(M104=" "," ",IF(M104=0," ",WNI!I681))</f>
        <v xml:space="preserve"> </v>
      </c>
      <c r="U104" s="49"/>
      <c r="V104" s="60">
        <f>IF(Employee!H$502=E$84,Employee!D$502+SUM(M104)+V79,SUM(M104)+V79)</f>
        <v>0</v>
      </c>
      <c r="W104" s="60">
        <f>IF(Employee!H$502=E$84,Employee!D$503+SUM(N104)+W79,SUM(N104)+W79)</f>
        <v>0</v>
      </c>
      <c r="X104" s="60">
        <f t="shared" si="93"/>
        <v>0</v>
      </c>
      <c r="Y104" s="60">
        <f t="shared" si="117"/>
        <v>0</v>
      </c>
      <c r="Z104" s="60">
        <f t="shared" si="117"/>
        <v>0</v>
      </c>
      <c r="AA104" s="60">
        <f t="shared" si="95"/>
        <v>0</v>
      </c>
      <c r="AC104" s="60">
        <f t="shared" si="96"/>
        <v>0</v>
      </c>
      <c r="AD104" s="99"/>
      <c r="AE104" s="114">
        <f>IF(E104=" ",0,IF(D104="BR",0,IF(D104="D",0,IF(D104="NT",V104,LOOKUP(D104,Free!A:A,Free!B:B)*E$84/52))))</f>
        <v>0</v>
      </c>
      <c r="AF104" s="95">
        <f t="shared" si="97"/>
        <v>0</v>
      </c>
      <c r="AG104" s="95">
        <f t="shared" si="98"/>
        <v>0</v>
      </c>
      <c r="AH104" s="95">
        <f>IF(D104="D",AF104*AH$7,IF(AF104&gt;LOOKUP(E$84,HR!A:A,HR!B:B),(AF104-LOOKUP(E$84,HR!A:A,HR!B:B))*AH$7,0))</f>
        <v>0</v>
      </c>
      <c r="AI104" s="95">
        <f t="shared" si="99"/>
        <v>0</v>
      </c>
      <c r="AJ104" s="95">
        <f>IF(E104=" ",0,IF(D104="BR",0,IF(D104="D",0,IF(D104="NT",M104,LOOKUP(D104,Free!A:A,Free!B:B)*1/52))))</f>
        <v>0</v>
      </c>
      <c r="AK104" s="95">
        <f t="shared" si="100"/>
        <v>0</v>
      </c>
      <c r="AL104" s="95">
        <f t="shared" si="101"/>
        <v>0</v>
      </c>
      <c r="AM104" s="95">
        <f>IF(D104="D",AK104*AM$7,IF(AK104&gt;LOOKUP(1,HR!A:A,HR!B:B),(AK104-LOOKUP(1,HR!A:A,HR!B:B))*AH$7,0))</f>
        <v>0</v>
      </c>
      <c r="AN104" s="95">
        <f t="shared" si="102"/>
        <v>0</v>
      </c>
      <c r="AO104" s="99"/>
      <c r="AP104" s="62"/>
      <c r="AQ104" s="95">
        <f t="shared" si="113"/>
        <v>0</v>
      </c>
      <c r="AR104" s="95">
        <f t="shared" si="114"/>
        <v>0</v>
      </c>
      <c r="AS104" s="95">
        <f t="shared" si="115"/>
        <v>0</v>
      </c>
      <c r="AT104" s="95">
        <f t="shared" si="116"/>
        <v>0</v>
      </c>
      <c r="AU104" s="62"/>
    </row>
    <row r="105" spans="1:47" ht="18" customHeight="1" thickBot="1" x14ac:dyDescent="0.25">
      <c r="A105" s="44"/>
      <c r="B105" s="153" t="str">
        <f>IF(E105=" "," ",IF(Employee!F$518&gt;E$84," ",IF(Employee!F$520&lt;E$84," ",Employee!D$524)))</f>
        <v xml:space="preserve"> </v>
      </c>
      <c r="C105" s="111" t="str">
        <f>IF(E105=Employee!D$523,LOOKUP(E$84,NiTable!A:A,NiTable!BG:BG)," ")</f>
        <v xml:space="preserve"> </v>
      </c>
      <c r="D105" s="111" t="str">
        <f>IF(E105=Employee!D$523,LOOKUP(E$84,TaxCode!A:A,TaxCode!DP:DP)," ")</f>
        <v xml:space="preserve"> </v>
      </c>
      <c r="E105" s="154" t="str">
        <f>IF(Employee!D$522="m"," ",IF(Employee!F$518&gt;E$84," ",IF(Employee!F$520&lt;E$84," ",Employee!D$523)))</f>
        <v xml:space="preserve"> </v>
      </c>
      <c r="F105" s="244" t="str">
        <f>IF(E105=" "," ",IF(Employee!F$518&gt;E$84," ",IF(Employee!F$520&lt;E$84," ",Employee!D$509)))</f>
        <v xml:space="preserve"> </v>
      </c>
      <c r="G105" s="167"/>
      <c r="H105" s="146">
        <f t="shared" si="107"/>
        <v>0</v>
      </c>
      <c r="I105" s="147">
        <f t="shared" si="108"/>
        <v>0</v>
      </c>
      <c r="J105" s="147">
        <f t="shared" si="109"/>
        <v>0</v>
      </c>
      <c r="K105" s="147">
        <f t="shared" si="110"/>
        <v>0</v>
      </c>
      <c r="L105" s="147">
        <f t="shared" si="111"/>
        <v>0</v>
      </c>
      <c r="M105" s="133" t="str">
        <f t="shared" si="112"/>
        <v xml:space="preserve"> </v>
      </c>
      <c r="N105" s="134" t="str">
        <f>IF(M105=" "," ",IF(M105=0," ",IF(Employee!O$518="W1",AN105,AI105-W80)))</f>
        <v xml:space="preserve"> </v>
      </c>
      <c r="O105" s="132" t="str">
        <f>IF(M105=" "," ",IF(M105=0," ",IF(Employee!P$511&gt;E$84,0,IF(C105="A",WNI!E682,IF(C105="B",WNI!F682,IF(C105="C",WNI!G682,IF(C105="J",WNI!H682," ")))))))</f>
        <v xml:space="preserve"> </v>
      </c>
      <c r="P105" s="135"/>
      <c r="Q105" s="135"/>
      <c r="R105" s="137" t="str">
        <f t="shared" si="92"/>
        <v xml:space="preserve"> </v>
      </c>
      <c r="S105" s="123"/>
      <c r="T105" s="124" t="str">
        <f>IF(M105=" "," ",IF(M105=0," ",WNI!I682))</f>
        <v xml:space="preserve"> </v>
      </c>
      <c r="U105" s="49"/>
      <c r="V105" s="60">
        <f>IF(Employee!H$528=E$84,Employee!D$528+SUM(M105)+V80,SUM(M105)+V80)</f>
        <v>0</v>
      </c>
      <c r="W105" s="60">
        <f>IF(Employee!H$528=E$84,Employee!D$529+SUM(N105)+W80,SUM(N105)+W80)</f>
        <v>0</v>
      </c>
      <c r="X105" s="60">
        <f t="shared" si="93"/>
        <v>0</v>
      </c>
      <c r="Y105" s="60">
        <f t="shared" si="117"/>
        <v>0</v>
      </c>
      <c r="Z105" s="60">
        <f t="shared" si="117"/>
        <v>0</v>
      </c>
      <c r="AA105" s="60">
        <f t="shared" si="95"/>
        <v>0</v>
      </c>
      <c r="AC105" s="60">
        <f t="shared" si="96"/>
        <v>0</v>
      </c>
      <c r="AD105" s="99"/>
      <c r="AE105" s="114">
        <f>IF(E105=" ",0,IF(D105="BR",0,IF(D105="D",0,IF(D105="NT",V105,LOOKUP(D105,Free!A:A,Free!B:B)*E$84/52))))</f>
        <v>0</v>
      </c>
      <c r="AF105" s="95">
        <f t="shared" si="97"/>
        <v>0</v>
      </c>
      <c r="AG105" s="95">
        <f t="shared" si="98"/>
        <v>0</v>
      </c>
      <c r="AH105" s="95">
        <f>IF(D105="D",AF105*AH$7,IF(AF105&gt;LOOKUP(E$84,HR!A:A,HR!B:B),(AF105-LOOKUP(E$84,HR!A:A,HR!B:B))*AH$7,0))</f>
        <v>0</v>
      </c>
      <c r="AI105" s="95">
        <f t="shared" si="99"/>
        <v>0</v>
      </c>
      <c r="AJ105" s="95">
        <f>IF(E105=" ",0,IF(D105="BR",0,IF(D105="D",0,IF(D105="NT",M105,LOOKUP(D105,Free!A:A,Free!B:B)*1/52))))</f>
        <v>0</v>
      </c>
      <c r="AK105" s="95">
        <f t="shared" si="100"/>
        <v>0</v>
      </c>
      <c r="AL105" s="95">
        <f t="shared" si="101"/>
        <v>0</v>
      </c>
      <c r="AM105" s="95">
        <f>IF(D105="D",AK105*AM$7,IF(AK105&gt;LOOKUP(1,HR!A:A,HR!B:B),(AK105-LOOKUP(1,HR!A:A,HR!B:B))*AH$7,0))</f>
        <v>0</v>
      </c>
      <c r="AN105" s="95">
        <f t="shared" si="102"/>
        <v>0</v>
      </c>
      <c r="AO105" s="99"/>
      <c r="AP105" s="62"/>
      <c r="AQ105" s="95">
        <f t="shared" si="113"/>
        <v>0</v>
      </c>
      <c r="AR105" s="95">
        <f t="shared" si="114"/>
        <v>0</v>
      </c>
      <c r="AS105" s="95">
        <f t="shared" si="115"/>
        <v>0</v>
      </c>
      <c r="AT105" s="95">
        <f t="shared" si="116"/>
        <v>0</v>
      </c>
      <c r="AU105" s="62"/>
    </row>
    <row r="106" spans="1:47" ht="18" customHeight="1" thickTop="1" thickBot="1" x14ac:dyDescent="0.25">
      <c r="A106" s="48"/>
      <c r="B106" s="158"/>
      <c r="C106" s="156"/>
      <c r="D106" s="156"/>
      <c r="E106" s="157"/>
      <c r="F106" s="397" t="s">
        <v>7</v>
      </c>
      <c r="G106" s="450"/>
      <c r="H106" s="134"/>
      <c r="I106" s="135"/>
      <c r="J106" s="135"/>
      <c r="K106" s="174"/>
      <c r="L106" s="174"/>
      <c r="M106" s="173">
        <f t="shared" ref="M106:R106" si="118">SUM(M86:M105)</f>
        <v>0</v>
      </c>
      <c r="N106" s="165">
        <f t="shared" si="118"/>
        <v>0</v>
      </c>
      <c r="O106" s="165">
        <f t="shared" si="118"/>
        <v>0</v>
      </c>
      <c r="P106" s="165">
        <f t="shared" si="118"/>
        <v>0</v>
      </c>
      <c r="Q106" s="165">
        <f t="shared" si="118"/>
        <v>0</v>
      </c>
      <c r="R106" s="165">
        <f t="shared" si="118"/>
        <v>0</v>
      </c>
      <c r="S106" s="123"/>
      <c r="T106" s="165">
        <f>SUM(T86:T105)</f>
        <v>0</v>
      </c>
      <c r="U106" s="50"/>
      <c r="V106" s="60"/>
      <c r="AD106" s="99"/>
      <c r="AO106" s="99"/>
      <c r="AP106" s="62"/>
      <c r="AU106" s="62"/>
    </row>
    <row r="107" spans="1:47" s="53" customFormat="1" ht="24" customHeight="1" thickBot="1" x14ac:dyDescent="0.25">
      <c r="A107" s="141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224"/>
      <c r="V107" s="83"/>
      <c r="W107" s="83"/>
      <c r="X107" s="83"/>
      <c r="Y107" s="225"/>
      <c r="Z107" s="83"/>
      <c r="AA107" s="83"/>
      <c r="AB107" s="84"/>
      <c r="AC107" s="83"/>
      <c r="AD107" s="98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8"/>
      <c r="AP107" s="218"/>
      <c r="AQ107" s="94"/>
      <c r="AR107" s="94"/>
      <c r="AS107" s="94"/>
      <c r="AT107" s="94"/>
      <c r="AU107" s="218"/>
    </row>
    <row r="108" spans="1:47" ht="18" customHeight="1" thickTop="1" thickBot="1" x14ac:dyDescent="0.25">
      <c r="A108" s="40"/>
      <c r="B108" s="404" t="s">
        <v>35</v>
      </c>
      <c r="C108" s="400"/>
      <c r="D108" s="400"/>
      <c r="E108" s="398"/>
      <c r="F108" s="41"/>
      <c r="G108" s="41"/>
      <c r="H108" s="54"/>
      <c r="I108" s="54"/>
      <c r="J108" s="54"/>
      <c r="K108" s="57"/>
      <c r="L108" s="57"/>
      <c r="M108" s="54"/>
      <c r="N108" s="42"/>
      <c r="O108" s="388" t="s">
        <v>39</v>
      </c>
      <c r="P108" s="389"/>
      <c r="Q108" s="390"/>
      <c r="R108" s="391"/>
      <c r="S108" s="392"/>
      <c r="T108" s="392"/>
      <c r="U108" s="43"/>
      <c r="AD108" s="99"/>
      <c r="AO108" s="99"/>
      <c r="AP108" s="62"/>
      <c r="AU108" s="62"/>
    </row>
    <row r="109" spans="1:47" ht="18" customHeight="1" thickTop="1" thickBot="1" x14ac:dyDescent="0.25">
      <c r="A109" s="44"/>
      <c r="B109" s="399" t="s">
        <v>10</v>
      </c>
      <c r="C109" s="400"/>
      <c r="D109" s="398"/>
      <c r="E109" s="212">
        <v>8</v>
      </c>
      <c r="F109" s="62"/>
      <c r="G109" s="62"/>
      <c r="H109" s="399" t="s">
        <v>39</v>
      </c>
      <c r="I109" s="400"/>
      <c r="J109" s="398"/>
      <c r="K109" s="401" t="s">
        <v>321</v>
      </c>
      <c r="L109" s="402"/>
      <c r="M109" s="403"/>
      <c r="N109" s="28"/>
      <c r="O109" s="405" t="s">
        <v>117</v>
      </c>
      <c r="P109" s="406"/>
      <c r="Q109" s="406"/>
      <c r="R109" s="407"/>
      <c r="S109" s="45"/>
      <c r="T109" s="172"/>
      <c r="U109" s="47"/>
      <c r="AD109" s="99"/>
      <c r="AO109" s="99"/>
      <c r="AP109" s="62"/>
      <c r="AU109" s="62"/>
    </row>
    <row r="110" spans="1:47" ht="18" customHeight="1" thickTop="1" x14ac:dyDescent="0.2">
      <c r="A110" s="44"/>
      <c r="B110" s="91"/>
      <c r="C110" s="32"/>
      <c r="D110" s="32"/>
      <c r="E110" s="46"/>
      <c r="F110" s="45"/>
      <c r="G110" s="45"/>
      <c r="H110" s="55"/>
      <c r="I110" s="55"/>
      <c r="J110" s="55"/>
      <c r="K110" s="58"/>
      <c r="L110" s="58"/>
      <c r="M110" s="55"/>
      <c r="N110" s="116"/>
      <c r="O110" s="55"/>
      <c r="P110" s="55"/>
      <c r="Q110" s="55"/>
      <c r="R110" s="55"/>
      <c r="S110" s="45"/>
      <c r="T110" s="55"/>
      <c r="U110" s="47"/>
      <c r="AD110" s="99"/>
      <c r="AI110" s="114"/>
      <c r="AO110" s="99"/>
      <c r="AP110" s="62"/>
      <c r="AU110" s="62"/>
    </row>
    <row r="111" spans="1:47" ht="18" customHeight="1" x14ac:dyDescent="0.2">
      <c r="A111" s="44"/>
      <c r="B111" s="149" t="str">
        <f>IF(E111=" "," ",IF(Employee!F$24&gt;E$109," ",IF(Employee!F$26&lt;E$109," ",Employee!D$30)))</f>
        <v xml:space="preserve"> </v>
      </c>
      <c r="C111" s="110" t="str">
        <f>IF(E111=Employee!D$29,LOOKUP(E$109,NiTable!A:A,NiTable!C:C)," ")</f>
        <v xml:space="preserve"> </v>
      </c>
      <c r="D111" s="110" t="str">
        <f>IF(E111=Employee!D$29,LOOKUP(E$109,TaxCode!A:A,TaxCode!F:F)," ")</f>
        <v xml:space="preserve"> </v>
      </c>
      <c r="E111" s="150" t="str">
        <f>IF(Employee!D$28="w"," ",IF(Employee!F$24&gt;E$109," ",IF(Employee!F$26&lt;E$109," ",Employee!D$29)))</f>
        <v xml:space="preserve"> </v>
      </c>
      <c r="F111" s="242" t="str">
        <f>IF(E111=" "," ",IF(Employee!F$24&gt;E$109," ",IF(Employee!F$26&lt;E$109," ",Employee!D$15)))</f>
        <v xml:space="preserve"> </v>
      </c>
      <c r="G111" s="167"/>
      <c r="H111" s="126">
        <f>IF(T$109="Y",'Oct08'!H111,0)</f>
        <v>0</v>
      </c>
      <c r="I111" s="117">
        <f>IF(T$109="Y",'Oct08'!I111,0)</f>
        <v>0</v>
      </c>
      <c r="J111" s="117">
        <f>IF(T$109="Y",'Oct08'!J111,0)</f>
        <v>0</v>
      </c>
      <c r="K111" s="117">
        <f>IF(T$109="Y",'Oct08'!K111,I111*J111)</f>
        <v>0</v>
      </c>
      <c r="L111" s="117">
        <f>IF(T$109="Y",'Oct08'!L111,0)</f>
        <v>0</v>
      </c>
      <c r="M111" s="232" t="str">
        <f>IF(E111=" "," ",IF(T$109="Y",'Oct08'!M111,IF((H111+K111+L111)&gt;0,H111+K111+L111," ")))</f>
        <v xml:space="preserve"> </v>
      </c>
      <c r="N111" s="235" t="str">
        <f>IF(M111=" "," ",IF(M111=0," ",IF(Employee!O$24="M1",AN111,AI111-'Oct08'!W111)))</f>
        <v xml:space="preserve"> </v>
      </c>
      <c r="O111" s="130" t="str">
        <f>IF(M111=" "," ",IF(M111=0," ",IF(Employee!P$17&gt;E$109,0,IF(C111="A",MNI!E143,IF(C111="B",MNI!F143,IF(C111="C",MNI!G143,IF(C111="J",MNI!H143," ")))))))</f>
        <v xml:space="preserve"> </v>
      </c>
      <c r="P111" s="119"/>
      <c r="Q111" s="236"/>
      <c r="R111" s="236" t="str">
        <f t="shared" ref="R111:R119" si="119">IF(M111=" "," ",IF(M111=0," ",M111-SUM(N111:Q111)))</f>
        <v xml:space="preserve"> </v>
      </c>
      <c r="S111" s="123"/>
      <c r="T111" s="120" t="str">
        <f>IF(M111=" "," ",IF(M111=0," ",MNI!I143))</f>
        <v xml:space="preserve"> </v>
      </c>
      <c r="U111" s="49"/>
      <c r="V111" s="60">
        <f>IF(Employee!H$35=E$109,Employee!D$34+SUM(M111)+'Oct08'!V111,SUM(M111)+'Oct08'!V111)</f>
        <v>0</v>
      </c>
      <c r="W111" s="60">
        <f>IF(Employee!H$35=E$109,Employee!D$35+SUM(N111)+'Oct08'!W111,SUM(N111)+'Oct08'!W111)</f>
        <v>0</v>
      </c>
      <c r="X111" s="60">
        <f>IF(O111=" ",'Oct08'!X111,O111+'Oct08'!X111)</f>
        <v>0</v>
      </c>
      <c r="Y111" s="60">
        <f>IF(P111=" ",'Oct08'!Y111,P111+'Oct08'!Y111)</f>
        <v>0</v>
      </c>
      <c r="Z111" s="60">
        <f>IF(Q111=" ",'Oct08'!Z111,Q111+'Oct08'!Z111)</f>
        <v>0</v>
      </c>
      <c r="AA111" s="60">
        <f>IF(R111=" ",'Oct08'!AA111,R111+'Oct08'!AA111)</f>
        <v>0</v>
      </c>
      <c r="AB111" s="61"/>
      <c r="AC111" s="60">
        <f>IF(T111=" ",'Oct08'!AC111,T111+'Oct08'!AC111)</f>
        <v>0</v>
      </c>
      <c r="AD111" s="99"/>
      <c r="AE111" s="114">
        <f>IF(E111=" ",0,IF(D111="BR",0,IF(D111="D",0,IF(D111="NT",V111,LOOKUP(D111,Free!A:A,Free!C:C)*E$109/12))))</f>
        <v>0</v>
      </c>
      <c r="AF111" s="95">
        <f>IF(E111=" ",0,V111-AE111)</f>
        <v>0</v>
      </c>
      <c r="AG111" s="95">
        <f>AF111*AG$7</f>
        <v>0</v>
      </c>
      <c r="AH111" s="95">
        <f>IF(D111="D",AF111*AH$7,IF(AF111&gt;LOOKUP(E$109,HR!A:A,HR!C:C),(AF111-LOOKUP(E$109,HR!A:A,HR!C:C))*AH$7,0))</f>
        <v>0</v>
      </c>
      <c r="AI111" s="95">
        <f>IF(AF111&lt;1,0,AG111+AH111)</f>
        <v>0</v>
      </c>
      <c r="AJ111" s="95">
        <f>IF(E111=" ",0,IF(D111="BR",0,IF(D111="D",0,IF(D111="NT",M111,LOOKUP(D111,Free!A:A,Free!C:C)*1/12))))</f>
        <v>0</v>
      </c>
      <c r="AK111" s="95">
        <f>IF(E111=" ",0,SUM(M111)-AJ111)</f>
        <v>0</v>
      </c>
      <c r="AL111" s="95">
        <f>AK111*AL$7</f>
        <v>0</v>
      </c>
      <c r="AM111" s="95">
        <f>IF(D111="D",AK111*AM$7,IF(AK111&gt;LOOKUP(1,HR!A:A,HR!C:C),(AK111-LOOKUP(1,HR!A:A,HR!C:C))*AH$7,0))</f>
        <v>0</v>
      </c>
      <c r="AN111" s="95">
        <f>IF(AK111&lt;1,0,AL111+AM111)</f>
        <v>0</v>
      </c>
      <c r="AO111" s="99"/>
      <c r="AP111" s="62"/>
      <c r="AQ111" s="95">
        <f>IF(G111="SSP",H111,0)</f>
        <v>0</v>
      </c>
      <c r="AR111" s="95">
        <f>IF(G111="SMP",H111,0)</f>
        <v>0</v>
      </c>
      <c r="AS111" s="95">
        <f>IF(G111="SPP",H111,0)</f>
        <v>0</v>
      </c>
      <c r="AT111" s="95">
        <f>IF(G111="SAP",H111,0)</f>
        <v>0</v>
      </c>
      <c r="AU111" s="62"/>
    </row>
    <row r="112" spans="1:47" ht="18" customHeight="1" x14ac:dyDescent="0.2">
      <c r="A112" s="44"/>
      <c r="B112" s="151" t="str">
        <f>IF(E112=" "," ",IF(Employee!F$50&gt;E$109," ",IF(Employee!F$52&lt;E$109," ",Employee!D$56)))</f>
        <v xml:space="preserve"> </v>
      </c>
      <c r="C112" s="32" t="str">
        <f>IF(E112=Employee!D$55,LOOKUP(E$109,NiTable!A:A,NiTable!F:F)," ")</f>
        <v xml:space="preserve"> </v>
      </c>
      <c r="D112" s="32" t="str">
        <f>IF(E112=Employee!D$55,LOOKUP(E$109,TaxCode!A:A,TaxCode!L:L)," ")</f>
        <v xml:space="preserve"> </v>
      </c>
      <c r="E112" s="152" t="str">
        <f>IF(Employee!D$54="w"," ",IF(Employee!F$50&gt;E$109," ",IF(Employee!F$52&lt;E$109," ",Employee!D$55)))</f>
        <v xml:space="preserve"> </v>
      </c>
      <c r="F112" s="243" t="str">
        <f>IF(E112=" "," ",IF(Employee!F$50&gt;E$109," ",IF(Employee!F$52&lt;E$109," ",Employee!D$41)))</f>
        <v xml:space="preserve"> </v>
      </c>
      <c r="G112" s="167"/>
      <c r="H112" s="127">
        <f>IF(T$109="Y",'Oct08'!H112,0)</f>
        <v>0</v>
      </c>
      <c r="I112" s="121">
        <f>IF(T$109="Y",'Oct08'!I112,0)</f>
        <v>0</v>
      </c>
      <c r="J112" s="121">
        <f>IF(T$109="Y",'Oct08'!J112,0)</f>
        <v>0</v>
      </c>
      <c r="K112" s="121">
        <f>IF(T$109="Y",'Oct08'!K112,I112*J112)</f>
        <v>0</v>
      </c>
      <c r="L112" s="121">
        <f>IF(T$109="Y",'Oct08'!L112,0)</f>
        <v>0</v>
      </c>
      <c r="M112" s="233" t="str">
        <f>IF(E112=" "," ",IF(T$109="Y",'Oct08'!M112,IF((H112+K112+L112)&gt;0,H112+K112+L112," ")))</f>
        <v xml:space="preserve"> </v>
      </c>
      <c r="N112" s="237" t="str">
        <f>IF(M112=" "," ",IF(M112=0," ",IF(Employee!O$50="M1",AN112,AI112-'Oct08'!W112)))</f>
        <v xml:space="preserve"> </v>
      </c>
      <c r="O112" s="132" t="str">
        <f>IF(M112=" "," ",IF(M112=0," ",IF(Employee!P$43&gt;E$109,0,IF(C112="A",MNI!E144,IF(C112="B",MNI!F144,IF(C112="C",MNI!G144,IF(C112="J",MNI!H144," ")))))))</f>
        <v xml:space="preserve"> </v>
      </c>
      <c r="P112" s="123"/>
      <c r="Q112" s="238"/>
      <c r="R112" s="238" t="str">
        <f t="shared" si="119"/>
        <v xml:space="preserve"> </v>
      </c>
      <c r="S112" s="123"/>
      <c r="T112" s="124" t="str">
        <f>IF(M112=" "," ",IF(M112=0," ",MNI!I144))</f>
        <v xml:space="preserve"> </v>
      </c>
      <c r="U112" s="49"/>
      <c r="V112" s="60">
        <f>IF(Employee!H$61=E$109,Employee!D$60+SUM(M112)+'Oct08'!V112,SUM(M112)+'Oct08'!V112)</f>
        <v>0</v>
      </c>
      <c r="W112" s="60">
        <f>IF(Employee!H$61=E$109,Employee!D$61+SUM(N112)+'Oct08'!W112,SUM(N112)+'Oct08'!W112)</f>
        <v>0</v>
      </c>
      <c r="X112" s="60">
        <f>IF(O112=" ",'Oct08'!X112,O112+'Oct08'!X112)</f>
        <v>0</v>
      </c>
      <c r="Y112" s="60">
        <f>IF(P112=" ",'Oct08'!Y112,P112+'Oct08'!Y112)</f>
        <v>0</v>
      </c>
      <c r="Z112" s="60">
        <f>IF(Q112=" ",'Oct08'!Z112,Q112+'Oct08'!Z112)</f>
        <v>0</v>
      </c>
      <c r="AA112" s="60">
        <f>IF(R112=" ",'Oct08'!AA112,R112+'Oct08'!AA112)</f>
        <v>0</v>
      </c>
      <c r="AB112" s="61"/>
      <c r="AC112" s="60">
        <f>IF(T112=" ",'Oct08'!AC112,T112+'Oct08'!AC112)</f>
        <v>0</v>
      </c>
      <c r="AD112" s="99"/>
      <c r="AE112" s="114">
        <f>IF(E112=" ",0,IF(D112="BR",0,IF(D112="D",0,IF(D112="NT",V112,LOOKUP(D112,Free!A:A,Free!C:C)*E$109/12))))</f>
        <v>0</v>
      </c>
      <c r="AF112" s="95">
        <f t="shared" ref="AF112:AF130" si="120">IF(E112=" ",0,V112-AE112)</f>
        <v>0</v>
      </c>
      <c r="AG112" s="95">
        <f t="shared" ref="AG112:AG130" si="121">AF112*AG$7</f>
        <v>0</v>
      </c>
      <c r="AH112" s="95">
        <f>IF(D112="D",AF112*AH$7,IF(AF112&gt;LOOKUP(E$109,HR!A:A,HR!C:C),(AF112-LOOKUP(E$109,HR!A:A,HR!C:C))*AH$7,0))</f>
        <v>0</v>
      </c>
      <c r="AI112" s="95">
        <f t="shared" ref="AI112:AI130" si="122">IF(AF112&lt;1,0,AG112+AH112)</f>
        <v>0</v>
      </c>
      <c r="AJ112" s="95">
        <f>IF(E112=" ",0,IF(D112="BR",0,IF(D112="D",0,IF(D112="NT",M112,LOOKUP(D112,Free!A:A,Free!C:C)*1/12))))</f>
        <v>0</v>
      </c>
      <c r="AK112" s="95">
        <f t="shared" ref="AK112:AK130" si="123">IF(E112=" ",0,SUM(M112)-AJ112)</f>
        <v>0</v>
      </c>
      <c r="AL112" s="95">
        <f t="shared" ref="AL112:AL130" si="124">AK112*AL$7</f>
        <v>0</v>
      </c>
      <c r="AM112" s="95">
        <f>IF(D112="D",AK112*AM$7,IF(AK112&gt;LOOKUP(1,HR!A:A,HR!C:C),(AK112-LOOKUP(1,HR!A:A,HR!C:C))*AH$7,0))</f>
        <v>0</v>
      </c>
      <c r="AN112" s="95">
        <f t="shared" ref="AN112:AN130" si="125">IF(AK112&lt;1,0,AL112+AM112)</f>
        <v>0</v>
      </c>
      <c r="AO112" s="99"/>
      <c r="AP112" s="62"/>
      <c r="AQ112" s="95">
        <f t="shared" ref="AQ112:AQ119" si="126">IF(G112="SSP",H112,0)</f>
        <v>0</v>
      </c>
      <c r="AR112" s="95">
        <f t="shared" ref="AR112:AR119" si="127">IF(G112="SMP",H112,0)</f>
        <v>0</v>
      </c>
      <c r="AS112" s="95">
        <f t="shared" ref="AS112:AS119" si="128">IF(G112="SPP",H112,0)</f>
        <v>0</v>
      </c>
      <c r="AT112" s="95">
        <f t="shared" ref="AT112:AT119" si="129">IF(G112="SAP",H112,0)</f>
        <v>0</v>
      </c>
      <c r="AU112" s="62"/>
    </row>
    <row r="113" spans="1:47" ht="18" customHeight="1" x14ac:dyDescent="0.2">
      <c r="A113" s="44"/>
      <c r="B113" s="151" t="str">
        <f>IF(E113=" "," ",IF(Employee!F$76&gt;E$109," ",IF(Employee!F$78&lt;E$109," ",Employee!D$82)))</f>
        <v xml:space="preserve"> </v>
      </c>
      <c r="C113" s="32" t="str">
        <f>IF(E113=Employee!D$81,LOOKUP(E$109,NiTable!A:A,NiTable!I:I)," ")</f>
        <v xml:space="preserve"> </v>
      </c>
      <c r="D113" s="32" t="str">
        <f>IF(E113=Employee!D$81,LOOKUP(E$109,TaxCode!A:A,TaxCode!R:R)," ")</f>
        <v xml:space="preserve"> </v>
      </c>
      <c r="E113" s="152" t="str">
        <f>IF(Employee!D$80="w"," ",IF(Employee!F$76&gt;E$109," ",IF(Employee!F$78&lt;E$109," ",Employee!D$81)))</f>
        <v xml:space="preserve"> </v>
      </c>
      <c r="F113" s="243" t="str">
        <f>IF(E113=" "," ",IF(Employee!F$76&gt;E$109," ",IF(Employee!F$78&lt;E$109," ",Employee!D$67)))</f>
        <v xml:space="preserve"> </v>
      </c>
      <c r="G113" s="167"/>
      <c r="H113" s="127">
        <f>IF(T$109="Y",'Oct08'!H113,0)</f>
        <v>0</v>
      </c>
      <c r="I113" s="121">
        <f>IF(T$109="Y",'Oct08'!I113,0)</f>
        <v>0</v>
      </c>
      <c r="J113" s="121">
        <f>IF(T$109="Y",'Oct08'!J113,0)</f>
        <v>0</v>
      </c>
      <c r="K113" s="121">
        <f>IF(T$109="Y",'Oct08'!K113,I113*J113)</f>
        <v>0</v>
      </c>
      <c r="L113" s="121">
        <f>IF(T$109="Y",'Oct08'!L113,0)</f>
        <v>0</v>
      </c>
      <c r="M113" s="233" t="str">
        <f>IF(E113=" "," ",IF(T$109="Y",'Oct08'!M113,IF((H113+K113+L113)&gt;0,H113+K113+L113," ")))</f>
        <v xml:space="preserve"> </v>
      </c>
      <c r="N113" s="237" t="str">
        <f>IF(M113=" "," ",IF(M113=0," ",IF(Employee!O$76="M1",AN113,AI113-'Oct08'!W113)))</f>
        <v xml:space="preserve"> </v>
      </c>
      <c r="O113" s="132" t="str">
        <f>IF(M113=" "," ",IF(M113=0," ",IF(Employee!P$69&gt;E$109,0,IF(C113="A",MNI!E145,IF(C113="B",MNI!F145,IF(C113="C",MNI!G145,IF(C113="J",MNI!H145," ")))))))</f>
        <v xml:space="preserve"> </v>
      </c>
      <c r="P113" s="123"/>
      <c r="Q113" s="238"/>
      <c r="R113" s="238" t="str">
        <f t="shared" si="119"/>
        <v xml:space="preserve"> </v>
      </c>
      <c r="S113" s="123"/>
      <c r="T113" s="124" t="str">
        <f>IF(M113=" "," ",IF(M113=0," ",MNI!I145))</f>
        <v xml:space="preserve"> </v>
      </c>
      <c r="U113" s="49"/>
      <c r="V113" s="60">
        <f>IF(Employee!H$87=E$109,Employee!D$86+SUM(M113)+'Oct08'!V113,SUM(M113)+'Oct08'!V113)</f>
        <v>0</v>
      </c>
      <c r="W113" s="60">
        <f>IF(Employee!H$87=E$109,Employee!D$87+SUM(N113)+'Oct08'!W113,SUM(N113)+'Oct08'!W113)</f>
        <v>0</v>
      </c>
      <c r="X113" s="60">
        <f>IF(O113=" ",'Oct08'!X113,O113+'Oct08'!X113)</f>
        <v>0</v>
      </c>
      <c r="Y113" s="60">
        <f>IF(P113=" ",'Oct08'!Y113,P113+'Oct08'!Y113)</f>
        <v>0</v>
      </c>
      <c r="Z113" s="60">
        <f>IF(Q113=" ",'Oct08'!Z113,Q113+'Oct08'!Z113)</f>
        <v>0</v>
      </c>
      <c r="AA113" s="60">
        <f>IF(R113=" ",'Oct08'!AA113,R113+'Oct08'!AA113)</f>
        <v>0</v>
      </c>
      <c r="AB113" s="61"/>
      <c r="AC113" s="60">
        <f>IF(T113=" ",'Oct08'!AC113,T113+'Oct08'!AC113)</f>
        <v>0</v>
      </c>
      <c r="AD113" s="99"/>
      <c r="AE113" s="114">
        <f>IF(E113=" ",0,IF(D113="BR",0,IF(D113="D",0,IF(D113="NT",V113,LOOKUP(D113,Free!A:A,Free!C:C)*E$109/12))))</f>
        <v>0</v>
      </c>
      <c r="AF113" s="95">
        <f t="shared" si="120"/>
        <v>0</v>
      </c>
      <c r="AG113" s="95">
        <f t="shared" si="121"/>
        <v>0</v>
      </c>
      <c r="AH113" s="95">
        <f>IF(D113="D",AF113*AH$7,IF(AF113&gt;LOOKUP(E$109,HR!A:A,HR!C:C),(AF113-LOOKUP(E$109,HR!A:A,HR!C:C))*AH$7,0))</f>
        <v>0</v>
      </c>
      <c r="AI113" s="95">
        <f t="shared" si="122"/>
        <v>0</v>
      </c>
      <c r="AJ113" s="95">
        <f>IF(E113=" ",0,IF(D113="BR",0,IF(D113="D",0,IF(D113="NT",M113,LOOKUP(D113,Free!A:A,Free!C:C)*1/12))))</f>
        <v>0</v>
      </c>
      <c r="AK113" s="95">
        <f t="shared" si="123"/>
        <v>0</v>
      </c>
      <c r="AL113" s="95">
        <f t="shared" si="124"/>
        <v>0</v>
      </c>
      <c r="AM113" s="95">
        <f>IF(D113="D",AK113*AM$7,IF(AK113&gt;LOOKUP(1,HR!A:A,HR!C:C),(AK113-LOOKUP(1,HR!A:A,HR!C:C))*AH$7,0))</f>
        <v>0</v>
      </c>
      <c r="AN113" s="95">
        <f t="shared" si="125"/>
        <v>0</v>
      </c>
      <c r="AO113" s="99"/>
      <c r="AP113" s="62"/>
      <c r="AQ113" s="95">
        <f t="shared" si="126"/>
        <v>0</v>
      </c>
      <c r="AR113" s="95">
        <f t="shared" si="127"/>
        <v>0</v>
      </c>
      <c r="AS113" s="95">
        <f t="shared" si="128"/>
        <v>0</v>
      </c>
      <c r="AT113" s="95">
        <f t="shared" si="129"/>
        <v>0</v>
      </c>
      <c r="AU113" s="62"/>
    </row>
    <row r="114" spans="1:47" ht="18" customHeight="1" x14ac:dyDescent="0.2">
      <c r="A114" s="44"/>
      <c r="B114" s="151" t="str">
        <f>IF(E114=" "," ",IF(Employee!F$102&gt;E$109," ",IF(Employee!F$104&lt;E$109," ",Employee!D$108)))</f>
        <v xml:space="preserve"> </v>
      </c>
      <c r="C114" s="32" t="str">
        <f>IF(E114=Employee!D$107,LOOKUP(E$109,NiTable!A:A,NiTable!L:L)," ")</f>
        <v xml:space="preserve"> </v>
      </c>
      <c r="D114" s="32" t="str">
        <f>IF(E114=Employee!D$107,LOOKUP(E$109,TaxCode!A:A,TaxCode!X:X)," ")</f>
        <v xml:space="preserve"> </v>
      </c>
      <c r="E114" s="152" t="str">
        <f>IF(Employee!D$106="w"," ",IF(Employee!F$102&gt;E$109," ",IF(Employee!F$104&lt;E$109," ",Employee!D$107)))</f>
        <v xml:space="preserve"> </v>
      </c>
      <c r="F114" s="243" t="str">
        <f>IF(E114=" "," ",IF(Employee!F$102&gt;E$109," ",IF(Employee!F$104&lt;E$109," ",Employee!D$93)))</f>
        <v xml:space="preserve"> </v>
      </c>
      <c r="G114" s="167"/>
      <c r="H114" s="127">
        <f>IF(T$109="Y",'Oct08'!H114,0)</f>
        <v>0</v>
      </c>
      <c r="I114" s="121">
        <f>IF(T$109="Y",'Oct08'!I114,0)</f>
        <v>0</v>
      </c>
      <c r="J114" s="121">
        <f>IF(T$109="Y",'Oct08'!J114,0)</f>
        <v>0</v>
      </c>
      <c r="K114" s="121">
        <f>IF(T$109="Y",'Oct08'!K114,I114*J114)</f>
        <v>0</v>
      </c>
      <c r="L114" s="121">
        <f>IF(T$109="Y",'Oct08'!L114,0)</f>
        <v>0</v>
      </c>
      <c r="M114" s="233" t="str">
        <f>IF(E114=" "," ",IF(T$109="Y",'Oct08'!M114,IF((H114+K114+L114)&gt;0,H114+K114+L114," ")))</f>
        <v xml:space="preserve"> </v>
      </c>
      <c r="N114" s="237" t="str">
        <f>IF(M114=" "," ",IF(M114=0," ",IF(Employee!O$102="M1",AN114,AI114-'Oct08'!W114)))</f>
        <v xml:space="preserve"> </v>
      </c>
      <c r="O114" s="132" t="str">
        <f>IF(M114=" "," ",IF(M114=0," ",IF(Employee!P$95&gt;E$109,0,IF(C114="A",MNI!E146,IF(C114="B",MNI!F146,IF(C114="C",MNI!G146,IF(C114="J",MNI!H146," ")))))))</f>
        <v xml:space="preserve"> </v>
      </c>
      <c r="P114" s="123"/>
      <c r="Q114" s="238"/>
      <c r="R114" s="238" t="str">
        <f t="shared" si="119"/>
        <v xml:space="preserve"> </v>
      </c>
      <c r="S114" s="123"/>
      <c r="T114" s="124" t="str">
        <f>IF(M114=" "," ",IF(M114=0," ",MNI!I146))</f>
        <v xml:space="preserve"> </v>
      </c>
      <c r="U114" s="49"/>
      <c r="V114" s="60">
        <f>IF(Employee!H$113=E$109,Employee!D$112+SUM(M114)+'Oct08'!V114,SUM(M114)+'Oct08'!V114)</f>
        <v>0</v>
      </c>
      <c r="W114" s="60">
        <f>IF(Employee!H$113=E$109,Employee!D$113+SUM(N114)+'Oct08'!W114,SUM(N114)+'Oct08'!W114)</f>
        <v>0</v>
      </c>
      <c r="X114" s="60">
        <f>IF(O114=" ",'Oct08'!X114,O114+'Oct08'!X114)</f>
        <v>0</v>
      </c>
      <c r="Y114" s="60">
        <f>IF(P114=" ",'Oct08'!Y114,P114+'Oct08'!Y114)</f>
        <v>0</v>
      </c>
      <c r="Z114" s="60">
        <f>IF(Q114=" ",'Oct08'!Z114,Q114+'Oct08'!Z114)</f>
        <v>0</v>
      </c>
      <c r="AA114" s="60">
        <f>IF(R114=" ",'Oct08'!AA114,R114+'Oct08'!AA114)</f>
        <v>0</v>
      </c>
      <c r="AB114" s="61"/>
      <c r="AC114" s="60">
        <f>IF(T114=" ",'Oct08'!AC114,T114+'Oct08'!AC114)</f>
        <v>0</v>
      </c>
      <c r="AD114" s="99"/>
      <c r="AE114" s="114">
        <f>IF(E114=" ",0,IF(D114="BR",0,IF(D114="D",0,IF(D114="NT",V114,LOOKUP(D114,Free!A:A,Free!C:C)*E$109/12))))</f>
        <v>0</v>
      </c>
      <c r="AF114" s="95">
        <f t="shared" si="120"/>
        <v>0</v>
      </c>
      <c r="AG114" s="95">
        <f t="shared" si="121"/>
        <v>0</v>
      </c>
      <c r="AH114" s="95">
        <f>IF(D114="D",AF114*AH$7,IF(AF114&gt;LOOKUP(E$109,HR!A:A,HR!C:C),(AF114-LOOKUP(E$109,HR!A:A,HR!C:C))*AH$7,0))</f>
        <v>0</v>
      </c>
      <c r="AI114" s="95">
        <f t="shared" si="122"/>
        <v>0</v>
      </c>
      <c r="AJ114" s="95">
        <f>IF(E114=" ",0,IF(D114="BR",0,IF(D114="D",0,IF(D114="NT",M114,LOOKUP(D114,Free!A:A,Free!C:C)*1/12))))</f>
        <v>0</v>
      </c>
      <c r="AK114" s="95">
        <f t="shared" si="123"/>
        <v>0</v>
      </c>
      <c r="AL114" s="95">
        <f t="shared" si="124"/>
        <v>0</v>
      </c>
      <c r="AM114" s="95">
        <f>IF(D114="D",AK114*AM$7,IF(AK114&gt;LOOKUP(1,HR!A:A,HR!C:C),(AK114-LOOKUP(1,HR!A:A,HR!C:C))*AH$7,0))</f>
        <v>0</v>
      </c>
      <c r="AN114" s="95">
        <f t="shared" si="125"/>
        <v>0</v>
      </c>
      <c r="AO114" s="99"/>
      <c r="AP114" s="62"/>
      <c r="AQ114" s="95">
        <f t="shared" si="126"/>
        <v>0</v>
      </c>
      <c r="AR114" s="95">
        <f t="shared" si="127"/>
        <v>0</v>
      </c>
      <c r="AS114" s="95">
        <f t="shared" si="128"/>
        <v>0</v>
      </c>
      <c r="AT114" s="95">
        <f t="shared" si="129"/>
        <v>0</v>
      </c>
      <c r="AU114" s="62"/>
    </row>
    <row r="115" spans="1:47" ht="18" customHeight="1" x14ac:dyDescent="0.2">
      <c r="A115" s="44"/>
      <c r="B115" s="151" t="str">
        <f>IF(E115=" "," ",IF(Employee!F$128&gt;E$109," ",IF(Employee!F$130&lt;E$109," ",Employee!D$134)))</f>
        <v xml:space="preserve"> </v>
      </c>
      <c r="C115" s="32" t="str">
        <f>IF(E115=Employee!D$133,LOOKUP(E$109,NiTable!A:A,NiTable!O:O)," ")</f>
        <v xml:space="preserve"> </v>
      </c>
      <c r="D115" s="32" t="str">
        <f>IF(E115=Employee!D$133,LOOKUP(E$109,TaxCode!A:A,TaxCode!AD:AD)," ")</f>
        <v xml:space="preserve"> </v>
      </c>
      <c r="E115" s="152" t="str">
        <f>IF(Employee!D$132="w"," ",IF(Employee!F$128&gt;E$109," ",IF(Employee!F$130&lt;E$109," ",Employee!D$133)))</f>
        <v xml:space="preserve"> </v>
      </c>
      <c r="F115" s="243" t="str">
        <f>IF(E115=" "," ",IF(Employee!F$128&gt;E$109," ",IF(Employee!F$130&lt;E$109," ",Employee!D$119)))</f>
        <v xml:space="preserve"> </v>
      </c>
      <c r="G115" s="167"/>
      <c r="H115" s="127">
        <f>IF(T$109="Y",'Oct08'!H115,0)</f>
        <v>0</v>
      </c>
      <c r="I115" s="121">
        <f>IF(T$109="Y",'Oct08'!I115,0)</f>
        <v>0</v>
      </c>
      <c r="J115" s="121">
        <f>IF(T$109="Y",'Oct08'!J115,0)</f>
        <v>0</v>
      </c>
      <c r="K115" s="121">
        <f>IF(T$109="Y",'Oct08'!K115,I115*J115)</f>
        <v>0</v>
      </c>
      <c r="L115" s="121">
        <f>IF(T$109="Y",'Oct08'!L115,0)</f>
        <v>0</v>
      </c>
      <c r="M115" s="233" t="str">
        <f>IF(E115=" "," ",IF(T$109="Y",'Oct08'!M115,IF((H115+K115+L115)&gt;0,H115+K115+L115," ")))</f>
        <v xml:space="preserve"> </v>
      </c>
      <c r="N115" s="237" t="str">
        <f>IF(M115=" "," ",IF(M115=0," ",IF(Employee!O$128="M1",AN115,AI115-'Oct08'!W115)))</f>
        <v xml:space="preserve"> </v>
      </c>
      <c r="O115" s="132" t="str">
        <f>IF(M115=" "," ",IF(M115=0," ",IF(Employee!P$121&gt;E$109,0,IF(C115="A",MNI!E147,IF(C115="B",MNI!F147,IF(C115="C",MNI!G147,IF(C115="J",MNI!H147," ")))))))</f>
        <v xml:space="preserve"> </v>
      </c>
      <c r="P115" s="123"/>
      <c r="Q115" s="238"/>
      <c r="R115" s="238" t="str">
        <f t="shared" si="119"/>
        <v xml:space="preserve"> </v>
      </c>
      <c r="S115" s="123"/>
      <c r="T115" s="124" t="str">
        <f>IF(M115=" "," ",IF(M115=0," ",MNI!I147))</f>
        <v xml:space="preserve"> </v>
      </c>
      <c r="U115" s="49"/>
      <c r="V115" s="60">
        <f>IF(Employee!H$139=E$109,Employee!D$138+SUM(M115)+'Oct08'!V115,SUM(M115)+'Oct08'!V115)</f>
        <v>0</v>
      </c>
      <c r="W115" s="60">
        <f>IF(Employee!H$139=E$109,Employee!D$139+SUM(N115)+'Oct08'!W115,SUM(N115)+'Oct08'!W115)</f>
        <v>0</v>
      </c>
      <c r="X115" s="60">
        <f>IF(O115=" ",'Oct08'!X115,O115+'Oct08'!X115)</f>
        <v>0</v>
      </c>
      <c r="Y115" s="60">
        <f>IF(P115=" ",'Oct08'!Y115,P115+'Oct08'!Y115)</f>
        <v>0</v>
      </c>
      <c r="Z115" s="60">
        <f>IF(Q115=" ",'Oct08'!Z115,Q115+'Oct08'!Z115)</f>
        <v>0</v>
      </c>
      <c r="AA115" s="60">
        <f>IF(R115=" ",'Oct08'!AA115,R115+'Oct08'!AA115)</f>
        <v>0</v>
      </c>
      <c r="AB115" s="61"/>
      <c r="AC115" s="60">
        <f>IF(T115=" ",'Oct08'!AC115,T115+'Oct08'!AC115)</f>
        <v>0</v>
      </c>
      <c r="AD115" s="99"/>
      <c r="AE115" s="114">
        <f>IF(E115=" ",0,IF(D115="BR",0,IF(D115="D",0,IF(D115="NT",V115,LOOKUP(D115,Free!A:A,Free!C:C)*E$109/12))))</f>
        <v>0</v>
      </c>
      <c r="AF115" s="95">
        <f t="shared" si="120"/>
        <v>0</v>
      </c>
      <c r="AG115" s="95">
        <f t="shared" si="121"/>
        <v>0</v>
      </c>
      <c r="AH115" s="95">
        <f>IF(D115="D",AF115*AH$7,IF(AF115&gt;LOOKUP(E$109,HR!A:A,HR!C:C),(AF115-LOOKUP(E$109,HR!A:A,HR!C:C))*AH$7,0))</f>
        <v>0</v>
      </c>
      <c r="AI115" s="95">
        <f t="shared" si="122"/>
        <v>0</v>
      </c>
      <c r="AJ115" s="95">
        <f>IF(E115=" ",0,IF(D115="BR",0,IF(D115="D",0,IF(D115="NT",M115,LOOKUP(D115,Free!A:A,Free!C:C)*1/12))))</f>
        <v>0</v>
      </c>
      <c r="AK115" s="95">
        <f t="shared" si="123"/>
        <v>0</v>
      </c>
      <c r="AL115" s="95">
        <f t="shared" si="124"/>
        <v>0</v>
      </c>
      <c r="AM115" s="95">
        <f>IF(D115="D",AK115*AM$7,IF(AK115&gt;LOOKUP(1,HR!A:A,HR!C:C),(AK115-LOOKUP(1,HR!A:A,HR!C:C))*AH$7,0))</f>
        <v>0</v>
      </c>
      <c r="AN115" s="95">
        <f t="shared" si="125"/>
        <v>0</v>
      </c>
      <c r="AO115" s="99"/>
      <c r="AP115" s="62"/>
      <c r="AQ115" s="95">
        <f t="shared" si="126"/>
        <v>0</v>
      </c>
      <c r="AR115" s="95">
        <f t="shared" si="127"/>
        <v>0</v>
      </c>
      <c r="AS115" s="95">
        <f t="shared" si="128"/>
        <v>0</v>
      </c>
      <c r="AT115" s="95">
        <f t="shared" si="129"/>
        <v>0</v>
      </c>
      <c r="AU115" s="62"/>
    </row>
    <row r="116" spans="1:47" ht="18" customHeight="1" x14ac:dyDescent="0.2">
      <c r="A116" s="44"/>
      <c r="B116" s="151" t="str">
        <f>IF(E116=" "," ",IF(Employee!F$154&gt;E$109," ",IF(Employee!F$156&lt;E$109," ",Employee!D$160)))</f>
        <v xml:space="preserve"> </v>
      </c>
      <c r="C116" s="32" t="str">
        <f>IF(E116=Employee!D$159,LOOKUP(E$109,NiTable!A:A,NiTable!R:R)," ")</f>
        <v xml:space="preserve"> </v>
      </c>
      <c r="D116" s="32" t="str">
        <f>IF(E116=Employee!D$159,LOOKUP(E$109,TaxCode!A:A,TaxCode!AJ:AJ)," ")</f>
        <v xml:space="preserve"> </v>
      </c>
      <c r="E116" s="152" t="str">
        <f>IF(Employee!D$158="w"," ",IF(Employee!F$154&gt;E$109," ",IF(Employee!F$156&lt;E$109," ",Employee!D$159)))</f>
        <v xml:space="preserve"> </v>
      </c>
      <c r="F116" s="243" t="str">
        <f>IF(E116=" "," ",IF(Employee!F$154&gt;E$109," ",IF(Employee!F$156&lt;E$109," ",Employee!D$145)))</f>
        <v xml:space="preserve"> </v>
      </c>
      <c r="G116" s="167"/>
      <c r="H116" s="127">
        <f>IF(T$109="Y",'Oct08'!H116,0)</f>
        <v>0</v>
      </c>
      <c r="I116" s="121">
        <f>IF(T$109="Y",'Oct08'!I116,0)</f>
        <v>0</v>
      </c>
      <c r="J116" s="121">
        <f>IF(T$109="Y",'Oct08'!J116,0)</f>
        <v>0</v>
      </c>
      <c r="K116" s="121">
        <f>IF(T$109="Y",'Oct08'!K116,I116*J116)</f>
        <v>0</v>
      </c>
      <c r="L116" s="121">
        <f>IF(T$109="Y",'Oct08'!L116,0)</f>
        <v>0</v>
      </c>
      <c r="M116" s="233" t="str">
        <f>IF(E116=" "," ",IF(T$109="Y",'Oct08'!M116,IF((H116+K116+L116)&gt;0,H116+K116+L116," ")))</f>
        <v xml:space="preserve"> </v>
      </c>
      <c r="N116" s="237" t="str">
        <f>IF(M116=" "," ",IF(M116=0," ",IF(Employee!O$154="M1",AN116,AI116-'Oct08'!W116)))</f>
        <v xml:space="preserve"> </v>
      </c>
      <c r="O116" s="132" t="str">
        <f>IF(M116=" "," ",IF(M116=0," ",IF(Employee!P$147&gt;E$109,0,IF(C116="A",MNI!E148,IF(C116="B",MNI!F148,IF(C116="C",MNI!G148,IF(C116="J",MNI!H148," ")))))))</f>
        <v xml:space="preserve"> </v>
      </c>
      <c r="P116" s="123"/>
      <c r="Q116" s="238"/>
      <c r="R116" s="238" t="str">
        <f t="shared" si="119"/>
        <v xml:space="preserve"> </v>
      </c>
      <c r="S116" s="123"/>
      <c r="T116" s="124" t="str">
        <f>IF(M116=" "," ",IF(M116=0," ",MNI!I148))</f>
        <v xml:space="preserve"> </v>
      </c>
      <c r="U116" s="49"/>
      <c r="V116" s="60">
        <f>IF(Employee!H$165=E$109,Employee!D$164+SUM(M116)+'Oct08'!V116,SUM(M116)+'Oct08'!V116)</f>
        <v>0</v>
      </c>
      <c r="W116" s="60">
        <f>IF(Employee!H$165=E$109,Employee!D$165+SUM(N116)+'Oct08'!W116,SUM(N116)+'Oct08'!W116)</f>
        <v>0</v>
      </c>
      <c r="X116" s="60">
        <f>IF(O116=" ",'Oct08'!X116,O116+'Oct08'!X116)</f>
        <v>0</v>
      </c>
      <c r="Y116" s="60">
        <f>IF(P116=" ",'Oct08'!Y116,P116+'Oct08'!Y116)</f>
        <v>0</v>
      </c>
      <c r="Z116" s="60">
        <f>IF(Q116=" ",'Oct08'!Z116,Q116+'Oct08'!Z116)</f>
        <v>0</v>
      </c>
      <c r="AA116" s="60">
        <f>IF(R116=" ",'Oct08'!AA116,R116+'Oct08'!AA116)</f>
        <v>0</v>
      </c>
      <c r="AB116" s="61"/>
      <c r="AC116" s="60">
        <f>IF(T116=" ",'Oct08'!AC116,T116+'Oct08'!AC116)</f>
        <v>0</v>
      </c>
      <c r="AD116" s="99"/>
      <c r="AE116" s="114">
        <f>IF(E116=" ",0,IF(D116="BR",0,IF(D116="D",0,IF(D116="NT",V116,LOOKUP(D116,Free!A:A,Free!C:C)*E$109/12))))</f>
        <v>0</v>
      </c>
      <c r="AF116" s="95">
        <f t="shared" si="120"/>
        <v>0</v>
      </c>
      <c r="AG116" s="95">
        <f t="shared" si="121"/>
        <v>0</v>
      </c>
      <c r="AH116" s="95">
        <f>IF(D116="D",AF116*AH$7,IF(AF116&gt;LOOKUP(E$109,HR!A:A,HR!C:C),(AF116-LOOKUP(E$109,HR!A:A,HR!C:C))*AH$7,0))</f>
        <v>0</v>
      </c>
      <c r="AI116" s="95">
        <f t="shared" si="122"/>
        <v>0</v>
      </c>
      <c r="AJ116" s="95">
        <f>IF(E116=" ",0,IF(D116="BR",0,IF(D116="D",0,IF(D116="NT",M116,LOOKUP(D116,Free!A:A,Free!C:C)*1/12))))</f>
        <v>0</v>
      </c>
      <c r="AK116" s="95">
        <f t="shared" si="123"/>
        <v>0</v>
      </c>
      <c r="AL116" s="95">
        <f t="shared" si="124"/>
        <v>0</v>
      </c>
      <c r="AM116" s="95">
        <f>IF(D116="D",AK116*AM$7,IF(AK116&gt;LOOKUP(1,HR!A:A,HR!C:C),(AK116-LOOKUP(1,HR!A:A,HR!C:C))*AH$7,0))</f>
        <v>0</v>
      </c>
      <c r="AN116" s="95">
        <f t="shared" si="125"/>
        <v>0</v>
      </c>
      <c r="AO116" s="99"/>
      <c r="AP116" s="62"/>
      <c r="AQ116" s="95">
        <f t="shared" si="126"/>
        <v>0</v>
      </c>
      <c r="AR116" s="95">
        <f t="shared" si="127"/>
        <v>0</v>
      </c>
      <c r="AS116" s="95">
        <f t="shared" si="128"/>
        <v>0</v>
      </c>
      <c r="AT116" s="95">
        <f t="shared" si="129"/>
        <v>0</v>
      </c>
      <c r="AU116" s="62"/>
    </row>
    <row r="117" spans="1:47" ht="18" customHeight="1" x14ac:dyDescent="0.2">
      <c r="A117" s="44"/>
      <c r="B117" s="151" t="str">
        <f>IF(E117=" "," ",IF(Employee!F$180&gt;E$109," ",IF(Employee!F$182&lt;E$109," ",Employee!D$186)))</f>
        <v xml:space="preserve"> </v>
      </c>
      <c r="C117" s="32" t="str">
        <f>IF(E117=Employee!D$185,LOOKUP(E$109,NiTable!A:A,NiTable!U:U)," ")</f>
        <v xml:space="preserve"> </v>
      </c>
      <c r="D117" s="32" t="str">
        <f>IF(E117=Employee!D$185,LOOKUP(E$109,TaxCode!A:A,TaxCode!AP:AP)," ")</f>
        <v xml:space="preserve"> </v>
      </c>
      <c r="E117" s="152" t="str">
        <f>IF(Employee!D$184="w"," ",IF(Employee!F$180&gt;E$109," ",IF(Employee!F$182&lt;E$109," ",Employee!D$185)))</f>
        <v xml:space="preserve"> </v>
      </c>
      <c r="F117" s="243" t="str">
        <f>IF(E117=" "," ",IF(Employee!F$180&gt;E$109," ",IF(Employee!F$182&lt;E$109," ",Employee!D$171)))</f>
        <v xml:space="preserve"> </v>
      </c>
      <c r="G117" s="167"/>
      <c r="H117" s="127">
        <f>IF(T$109="Y",'Oct08'!H117,0)</f>
        <v>0</v>
      </c>
      <c r="I117" s="121">
        <f>IF(T$109="Y",'Oct08'!I117,0)</f>
        <v>0</v>
      </c>
      <c r="J117" s="121">
        <f>IF(T$109="Y",'Oct08'!J117,0)</f>
        <v>0</v>
      </c>
      <c r="K117" s="121">
        <f>IF(T$109="Y",'Oct08'!K117,I117*J117)</f>
        <v>0</v>
      </c>
      <c r="L117" s="121">
        <f>IF(T$109="Y",'Oct08'!L117,0)</f>
        <v>0</v>
      </c>
      <c r="M117" s="233" t="str">
        <f>IF(E117=" "," ",IF(T$109="Y",'Oct08'!M117,IF((H117+K117+L117)&gt;0,H117+K117+L117," ")))</f>
        <v xml:space="preserve"> </v>
      </c>
      <c r="N117" s="237" t="str">
        <f>IF(M117=" "," ",IF(M117=0," ",IF(Employee!O$180="M1",AN117,AI117-'Oct08'!W117)))</f>
        <v xml:space="preserve"> </v>
      </c>
      <c r="O117" s="132" t="str">
        <f>IF(M117=" "," ",IF(M117=0," ",IF(Employee!P$173&gt;E$109,0,IF(C117="A",MNI!E149,IF(C117="B",MNI!F149,IF(C117="C",MNI!G149,IF(C117="J",MNI!H149," ")))))))</f>
        <v xml:space="preserve"> </v>
      </c>
      <c r="P117" s="123"/>
      <c r="Q117" s="238"/>
      <c r="R117" s="238" t="str">
        <f t="shared" si="119"/>
        <v xml:space="preserve"> </v>
      </c>
      <c r="S117" s="123"/>
      <c r="T117" s="124" t="str">
        <f>IF(M117=" "," ",IF(M117=0," ",MNI!I149))</f>
        <v xml:space="preserve"> </v>
      </c>
      <c r="U117" s="49"/>
      <c r="V117" s="60">
        <f>IF(Employee!H$191=E$109,Employee!D$190+SUM(M117)+'Oct08'!V117,SUM(M117)+'Oct08'!V117)</f>
        <v>0</v>
      </c>
      <c r="W117" s="60">
        <f>IF(Employee!H$191=E$109,Employee!D$191+SUM(N117)+'Oct08'!W117,SUM(N117)+'Oct08'!W117)</f>
        <v>0</v>
      </c>
      <c r="X117" s="60">
        <f>IF(O117=" ",'Oct08'!X117,O117+'Oct08'!X117)</f>
        <v>0</v>
      </c>
      <c r="Y117" s="60">
        <f>IF(P117=" ",'Oct08'!Y117,P117+'Oct08'!Y117)</f>
        <v>0</v>
      </c>
      <c r="Z117" s="60">
        <f>IF(Q117=" ",'Oct08'!Z117,Q117+'Oct08'!Z117)</f>
        <v>0</v>
      </c>
      <c r="AA117" s="60">
        <f>IF(R117=" ",'Oct08'!AA117,R117+'Oct08'!AA117)</f>
        <v>0</v>
      </c>
      <c r="AB117" s="61"/>
      <c r="AC117" s="60">
        <f>IF(T117=" ",'Oct08'!AC117,T117+'Oct08'!AC117)</f>
        <v>0</v>
      </c>
      <c r="AD117" s="99"/>
      <c r="AE117" s="114">
        <f>IF(E117=" ",0,IF(D117="BR",0,IF(D117="D",0,IF(D117="NT",V117,LOOKUP(D117,Free!A:A,Free!C:C)*E$109/12))))</f>
        <v>0</v>
      </c>
      <c r="AF117" s="95">
        <f t="shared" si="120"/>
        <v>0</v>
      </c>
      <c r="AG117" s="95">
        <f t="shared" si="121"/>
        <v>0</v>
      </c>
      <c r="AH117" s="95">
        <f>IF(D117="D",AF117*AH$7,IF(AF117&gt;LOOKUP(E$109,HR!A:A,HR!C:C),(AF117-LOOKUP(E$109,HR!A:A,HR!C:C))*AH$7,0))</f>
        <v>0</v>
      </c>
      <c r="AI117" s="95">
        <f t="shared" si="122"/>
        <v>0</v>
      </c>
      <c r="AJ117" s="95">
        <f>IF(E117=" ",0,IF(D117="BR",0,IF(D117="D",0,IF(D117="NT",M117,LOOKUP(D117,Free!A:A,Free!C:C)*1/12))))</f>
        <v>0</v>
      </c>
      <c r="AK117" s="95">
        <f t="shared" si="123"/>
        <v>0</v>
      </c>
      <c r="AL117" s="95">
        <f t="shared" si="124"/>
        <v>0</v>
      </c>
      <c r="AM117" s="95">
        <f>IF(D117="D",AK117*AM$7,IF(AK117&gt;LOOKUP(1,HR!A:A,HR!C:C),(AK117-LOOKUP(1,HR!A:A,HR!C:C))*AH$7,0))</f>
        <v>0</v>
      </c>
      <c r="AN117" s="95">
        <f t="shared" si="125"/>
        <v>0</v>
      </c>
      <c r="AO117" s="99"/>
      <c r="AP117" s="62"/>
      <c r="AQ117" s="95">
        <f t="shared" si="126"/>
        <v>0</v>
      </c>
      <c r="AR117" s="95">
        <f t="shared" si="127"/>
        <v>0</v>
      </c>
      <c r="AS117" s="95">
        <f t="shared" si="128"/>
        <v>0</v>
      </c>
      <c r="AT117" s="95">
        <f t="shared" si="129"/>
        <v>0</v>
      </c>
      <c r="AU117" s="62"/>
    </row>
    <row r="118" spans="1:47" ht="18" customHeight="1" x14ac:dyDescent="0.2">
      <c r="A118" s="44"/>
      <c r="B118" s="151" t="str">
        <f>IF(E118=" "," ",IF(Employee!F$206&gt;E$109," ",IF(Employee!F$208&lt;E$109," ",Employee!D$212)))</f>
        <v xml:space="preserve"> </v>
      </c>
      <c r="C118" s="32" t="str">
        <f>IF(E118=Employee!D$211,LOOKUP(E$109,NiTable!A:A,NiTable!X:X)," ")</f>
        <v xml:space="preserve"> </v>
      </c>
      <c r="D118" s="32" t="str">
        <f>IF(E118=Employee!D$211,LOOKUP(E$109,TaxCode!A:A,TaxCode!AV:AV)," ")</f>
        <v xml:space="preserve"> </v>
      </c>
      <c r="E118" s="152" t="str">
        <f>IF(Employee!D$210="w"," ",IF(Employee!F$206&gt;E$109," ",IF(Employee!F$208&lt;E$109," ",Employee!D$211)))</f>
        <v xml:space="preserve"> </v>
      </c>
      <c r="F118" s="243" t="str">
        <f>IF(E118=" "," ",IF(Employee!F$206&gt;E$109," ",IF(Employee!F$208&lt;E$109," ",Employee!D$197)))</f>
        <v xml:space="preserve"> </v>
      </c>
      <c r="G118" s="167"/>
      <c r="H118" s="127">
        <f>IF(T$109="Y",'Oct08'!H118,0)</f>
        <v>0</v>
      </c>
      <c r="I118" s="121">
        <f>IF(T$109="Y",'Oct08'!I118,0)</f>
        <v>0</v>
      </c>
      <c r="J118" s="121">
        <f>IF(T$109="Y",'Oct08'!J118,0)</f>
        <v>0</v>
      </c>
      <c r="K118" s="121">
        <f>IF(T$109="Y",'Oct08'!K118,I118*J118)</f>
        <v>0</v>
      </c>
      <c r="L118" s="121">
        <f>IF(T$109="Y",'Oct08'!L118,0)</f>
        <v>0</v>
      </c>
      <c r="M118" s="233" t="str">
        <f>IF(E118=" "," ",IF(T$109="Y",'Oct08'!M118,IF((H118+K118+L118)&gt;0,H118+K118+L118," ")))</f>
        <v xml:space="preserve"> </v>
      </c>
      <c r="N118" s="237" t="str">
        <f>IF(M118=" "," ",IF(M118=0," ",IF(Employee!O$206="M1",AN118,AI118-'Oct08'!W118)))</f>
        <v xml:space="preserve"> </v>
      </c>
      <c r="O118" s="132" t="str">
        <f>IF(M118=" "," ",IF(M118=0," ",IF(Employee!P$199&gt;E$109,0,IF(C118="A",MNI!E150,IF(C118="B",MNI!F150,IF(C118="C",MNI!G150,IF(C118="J",MNI!H150," ")))))))</f>
        <v xml:space="preserve"> </v>
      </c>
      <c r="P118" s="123"/>
      <c r="Q118" s="238"/>
      <c r="R118" s="238" t="str">
        <f t="shared" si="119"/>
        <v xml:space="preserve"> </v>
      </c>
      <c r="S118" s="123"/>
      <c r="T118" s="124" t="str">
        <f>IF(M118=" "," ",IF(M118=0," ",MNI!I150))</f>
        <v xml:space="preserve"> </v>
      </c>
      <c r="U118" s="49"/>
      <c r="V118" s="60">
        <f>IF(Employee!H$217=E$109,Employee!D$216+SUM(M118)+'Oct08'!V118,SUM(M118)+'Oct08'!V118)</f>
        <v>0</v>
      </c>
      <c r="W118" s="60">
        <f>IF(Employee!H$217=E$109,Employee!D$217+SUM(N118)+'Oct08'!W118,SUM(N118)+'Oct08'!W118)</f>
        <v>0</v>
      </c>
      <c r="X118" s="60">
        <f>IF(O118=" ",'Oct08'!X118,O118+'Oct08'!X118)</f>
        <v>0</v>
      </c>
      <c r="Y118" s="60">
        <f>IF(P118=" ",'Oct08'!Y118,P118+'Oct08'!Y118)</f>
        <v>0</v>
      </c>
      <c r="Z118" s="60">
        <f>IF(Q118=" ",'Oct08'!Z118,Q118+'Oct08'!Z118)</f>
        <v>0</v>
      </c>
      <c r="AA118" s="60">
        <f>IF(R118=" ",'Oct08'!AA118,R118+'Oct08'!AA118)</f>
        <v>0</v>
      </c>
      <c r="AB118" s="61"/>
      <c r="AC118" s="60">
        <f>IF(T118=" ",'Oct08'!AC118,T118+'Oct08'!AC118)</f>
        <v>0</v>
      </c>
      <c r="AD118" s="99"/>
      <c r="AE118" s="114">
        <f>IF(E118=" ",0,IF(D118="BR",0,IF(D118="D",0,IF(D118="NT",V118,LOOKUP(D118,Free!A:A,Free!C:C)*E$109/12))))</f>
        <v>0</v>
      </c>
      <c r="AF118" s="95">
        <f t="shared" si="120"/>
        <v>0</v>
      </c>
      <c r="AG118" s="95">
        <f t="shared" si="121"/>
        <v>0</v>
      </c>
      <c r="AH118" s="95">
        <f>IF(D118="D",AF118*AH$7,IF(AF118&gt;LOOKUP(E$109,HR!A:A,HR!C:C),(AF118-LOOKUP(E$109,HR!A:A,HR!C:C))*AH$7,0))</f>
        <v>0</v>
      </c>
      <c r="AI118" s="95">
        <f t="shared" si="122"/>
        <v>0</v>
      </c>
      <c r="AJ118" s="95">
        <f>IF(E118=" ",0,IF(D118="BR",0,IF(D118="D",0,IF(D118="NT",M118,LOOKUP(D118,Free!A:A,Free!C:C)*1/12))))</f>
        <v>0</v>
      </c>
      <c r="AK118" s="95">
        <f t="shared" si="123"/>
        <v>0</v>
      </c>
      <c r="AL118" s="95">
        <f t="shared" si="124"/>
        <v>0</v>
      </c>
      <c r="AM118" s="95">
        <f>IF(D118="D",AK118*AM$7,IF(AK118&gt;LOOKUP(1,HR!A:A,HR!C:C),(AK118-LOOKUP(1,HR!A:A,HR!C:C))*AH$7,0))</f>
        <v>0</v>
      </c>
      <c r="AN118" s="95">
        <f t="shared" si="125"/>
        <v>0</v>
      </c>
      <c r="AO118" s="99"/>
      <c r="AP118" s="62"/>
      <c r="AQ118" s="95">
        <f t="shared" si="126"/>
        <v>0</v>
      </c>
      <c r="AR118" s="95">
        <f t="shared" si="127"/>
        <v>0</v>
      </c>
      <c r="AS118" s="95">
        <f t="shared" si="128"/>
        <v>0</v>
      </c>
      <c r="AT118" s="95">
        <f t="shared" si="129"/>
        <v>0</v>
      </c>
      <c r="AU118" s="62"/>
    </row>
    <row r="119" spans="1:47" ht="18" customHeight="1" x14ac:dyDescent="0.2">
      <c r="A119" s="44"/>
      <c r="B119" s="151" t="str">
        <f>IF(E119=" "," ",IF(Employee!F$232&gt;E$109," ",IF(Employee!F$234&lt;E$109," ",Employee!D$238)))</f>
        <v xml:space="preserve"> </v>
      </c>
      <c r="C119" s="32" t="str">
        <f>IF(E119=Employee!D$237,LOOKUP(E$109,NiTable!A:A,NiTable!AA:AA)," ")</f>
        <v xml:space="preserve"> </v>
      </c>
      <c r="D119" s="32" t="str">
        <f>IF(E119=Employee!D$237,LOOKUP(E$109,TaxCode!A:A,TaxCode!BB:BB)," ")</f>
        <v xml:space="preserve"> </v>
      </c>
      <c r="E119" s="152" t="str">
        <f>IF(Employee!D$236="w"," ",IF(Employee!F$232&gt;E$109," ",IF(Employee!F$234&lt;E$109," ",Employee!D$237)))</f>
        <v xml:space="preserve"> </v>
      </c>
      <c r="F119" s="243" t="str">
        <f>IF(E119=" "," ",IF(Employee!F$232&gt;E$109," ",IF(Employee!F$234&lt;E$109," ",Employee!D$223)))</f>
        <v xml:space="preserve"> </v>
      </c>
      <c r="G119" s="167"/>
      <c r="H119" s="127">
        <f>IF(T$109="Y",'Oct08'!H119,0)</f>
        <v>0</v>
      </c>
      <c r="I119" s="121">
        <f>IF(T$109="Y",'Oct08'!I119,0)</f>
        <v>0</v>
      </c>
      <c r="J119" s="121">
        <f>IF(T$109="Y",'Oct08'!J119,0)</f>
        <v>0</v>
      </c>
      <c r="K119" s="121">
        <f>IF(T$109="Y",'Oct08'!K119,I119*J119)</f>
        <v>0</v>
      </c>
      <c r="L119" s="121">
        <f>IF(T$109="Y",'Oct08'!L119,0)</f>
        <v>0</v>
      </c>
      <c r="M119" s="233" t="str">
        <f>IF(E119=" "," ",IF(T$109="Y",'Oct08'!M119,IF((H119+K119+L119)&gt;0,H119+K119+L119," ")))</f>
        <v xml:space="preserve"> </v>
      </c>
      <c r="N119" s="237" t="str">
        <f>IF(M119=" "," ",IF(M119=0," ",IF(Employee!O$232="M1",AN119,AI119-'Oct08'!W119)))</f>
        <v xml:space="preserve"> </v>
      </c>
      <c r="O119" s="132" t="str">
        <f>IF(M119=" "," ",IF(M119=0," ",IF(Employee!P$225&gt;E$109,0,IF(C119="A",MNI!E151,IF(C119="B",MNI!F151,IF(C119="C",MNI!G151,IF(C119="J",MNI!H151," ")))))))</f>
        <v xml:space="preserve"> </v>
      </c>
      <c r="P119" s="123"/>
      <c r="Q119" s="238"/>
      <c r="R119" s="238" t="str">
        <f t="shared" si="119"/>
        <v xml:space="preserve"> </v>
      </c>
      <c r="S119" s="123"/>
      <c r="T119" s="124" t="str">
        <f>IF(M119=" "," ",IF(M119=0," ",MNI!I151))</f>
        <v xml:space="preserve"> </v>
      </c>
      <c r="U119" s="49"/>
      <c r="V119" s="60">
        <f>IF(Employee!H$243=E$109,Employee!D$242+SUM(M119)+'Oct08'!V119,SUM(M119)+'Oct08'!V119)</f>
        <v>0</v>
      </c>
      <c r="W119" s="60">
        <f>IF(Employee!H$243=E$109,Employee!D$243+SUM(N119)+'Oct08'!W119,SUM(N119)+'Oct08'!W119)</f>
        <v>0</v>
      </c>
      <c r="X119" s="60">
        <f>IF(O119=" ",'Oct08'!X119,O119+'Oct08'!X119)</f>
        <v>0</v>
      </c>
      <c r="Y119" s="60">
        <f>IF(P119=" ",'Oct08'!Y119,P119+'Oct08'!Y119)</f>
        <v>0</v>
      </c>
      <c r="Z119" s="60">
        <f>IF(Q119=" ",'Oct08'!Z119,Q119+'Oct08'!Z119)</f>
        <v>0</v>
      </c>
      <c r="AA119" s="60">
        <f>IF(R119=" ",'Oct08'!AA119,R119+'Oct08'!AA119)</f>
        <v>0</v>
      </c>
      <c r="AB119" s="61"/>
      <c r="AC119" s="60">
        <f>IF(T119=" ",'Oct08'!AC119,T119+'Oct08'!AC119)</f>
        <v>0</v>
      </c>
      <c r="AD119" s="99"/>
      <c r="AE119" s="114">
        <f>IF(E119=" ",0,IF(D119="BR",0,IF(D119="D",0,IF(D119="NT",V119,LOOKUP(D119,Free!A:A,Free!C:C)*E$109/12))))</f>
        <v>0</v>
      </c>
      <c r="AF119" s="95">
        <f t="shared" si="120"/>
        <v>0</v>
      </c>
      <c r="AG119" s="95">
        <f t="shared" si="121"/>
        <v>0</v>
      </c>
      <c r="AH119" s="95">
        <f>IF(D119="D",AF119*AH$7,IF(AF119&gt;LOOKUP(E$109,HR!A:A,HR!C:C),(AF119-LOOKUP(E$109,HR!A:A,HR!C:C))*AH$7,0))</f>
        <v>0</v>
      </c>
      <c r="AI119" s="95">
        <f t="shared" si="122"/>
        <v>0</v>
      </c>
      <c r="AJ119" s="95">
        <f>IF(E119=" ",0,IF(D119="BR",0,IF(D119="D",0,IF(D119="NT",M119,LOOKUP(D119,Free!A:A,Free!C:C)*1/12))))</f>
        <v>0</v>
      </c>
      <c r="AK119" s="95">
        <f t="shared" si="123"/>
        <v>0</v>
      </c>
      <c r="AL119" s="95">
        <f t="shared" si="124"/>
        <v>0</v>
      </c>
      <c r="AM119" s="95">
        <f>IF(D119="D",AK119*AM$7,IF(AK119&gt;LOOKUP(1,HR!A:A,HR!C:C),(AK119-LOOKUP(1,HR!A:A,HR!C:C))*AH$7,0))</f>
        <v>0</v>
      </c>
      <c r="AN119" s="95">
        <f t="shared" si="125"/>
        <v>0</v>
      </c>
      <c r="AO119" s="99"/>
      <c r="AP119" s="62"/>
      <c r="AQ119" s="95">
        <f t="shared" si="126"/>
        <v>0</v>
      </c>
      <c r="AR119" s="95">
        <f t="shared" si="127"/>
        <v>0</v>
      </c>
      <c r="AS119" s="95">
        <f t="shared" si="128"/>
        <v>0</v>
      </c>
      <c r="AT119" s="95">
        <f t="shared" si="129"/>
        <v>0</v>
      </c>
      <c r="AU119" s="62"/>
    </row>
    <row r="120" spans="1:47" ht="18" customHeight="1" x14ac:dyDescent="0.2">
      <c r="A120" s="44"/>
      <c r="B120" s="151" t="str">
        <f>IF(E120=" "," ",IF(Employee!F$258&gt;E$109," ",IF(Employee!F$260&lt;E$109," ",Employee!D$264)))</f>
        <v xml:space="preserve"> </v>
      </c>
      <c r="C120" s="32" t="str">
        <f>IF(E120=Employee!D$263,LOOKUP(E$109,NiTable!A:A,NiTable!AD:AD)," ")</f>
        <v xml:space="preserve"> </v>
      </c>
      <c r="D120" s="32" t="str">
        <f>IF(E120=Employee!D$263,LOOKUP(E$109,TaxCode!A:A,TaxCode!BH:BH)," ")</f>
        <v xml:space="preserve"> </v>
      </c>
      <c r="E120" s="152" t="str">
        <f>IF(Employee!D$262="w"," ",IF(Employee!F$258&gt;E$109," ",IF(Employee!F$260&lt;E$109," ",Employee!D$263)))</f>
        <v xml:space="preserve"> </v>
      </c>
      <c r="F120" s="243" t="str">
        <f>IF(E120=" "," ",IF(Employee!F$258&gt;E$109," ",IF(Employee!F$260&lt;E$109," ",Employee!D$249)))</f>
        <v xml:space="preserve"> </v>
      </c>
      <c r="G120" s="168"/>
      <c r="H120" s="127">
        <f>IF(T$109="Y",'Oct08'!H120,0)</f>
        <v>0</v>
      </c>
      <c r="I120" s="121">
        <f>IF(T$109="Y",'Oct08'!I120,0)</f>
        <v>0</v>
      </c>
      <c r="J120" s="121">
        <f>IF(T$109="Y",'Oct08'!J120,0)</f>
        <v>0</v>
      </c>
      <c r="K120" s="121">
        <f>IF(T$109="Y",'Oct08'!K120,I120*J120)</f>
        <v>0</v>
      </c>
      <c r="L120" s="121">
        <f>IF(T$109="Y",'Oct08'!L120,0)</f>
        <v>0</v>
      </c>
      <c r="M120" s="233" t="str">
        <f>IF(E120=" "," ",IF(T$109="Y",'Oct08'!M120,IF((H120+K120+L120)&gt;0,H120+K120+L120," ")))</f>
        <v xml:space="preserve"> </v>
      </c>
      <c r="N120" s="237" t="str">
        <f>IF(M120=" "," ",IF(M120=0," ",IF(Employee!O$258="M1",AN120,AI120-'Oct08'!W120)))</f>
        <v xml:space="preserve"> </v>
      </c>
      <c r="O120" s="132" t="str">
        <f>IF(M120=" "," ",IF(M120=0," ",IF(Employee!P$251&gt;E$109,0,IF(C120="A",MNI!E152,IF(C120="B",MNI!F152,IF(C120="C",MNI!G152,IF(C120="J",MNI!H152," ")))))))</f>
        <v xml:space="preserve"> </v>
      </c>
      <c r="P120" s="123"/>
      <c r="Q120" s="238"/>
      <c r="R120" s="238" t="str">
        <f>IF(M120=" "," ",IF(M120=0," ",M120-SUM(N120:Q120)))</f>
        <v xml:space="preserve"> </v>
      </c>
      <c r="S120" s="123"/>
      <c r="T120" s="124" t="str">
        <f>IF(M120=" "," ",IF(M120=0," ",MNI!I152))</f>
        <v xml:space="preserve"> </v>
      </c>
      <c r="U120" s="49"/>
      <c r="V120" s="60">
        <f>IF(Employee!H$269=E$109,Employee!D$268+SUM(M120)+'Oct08'!V120,SUM(M120)+'Oct08'!V120)</f>
        <v>0</v>
      </c>
      <c r="W120" s="60">
        <f>IF(Employee!H$269=E$109,Employee!D$269+SUM(N120)+'Oct08'!W120,SUM(N120)+'Oct08'!W120)</f>
        <v>0</v>
      </c>
      <c r="X120" s="60">
        <f>IF(O120=" ",'Oct08'!X120,O120+'Oct08'!X120)</f>
        <v>0</v>
      </c>
      <c r="Y120" s="60">
        <f>IF(P120=" ",'Oct08'!Y120,P120+'Oct08'!Y120)</f>
        <v>0</v>
      </c>
      <c r="Z120" s="60">
        <f>IF(Q120=" ",'Oct08'!Z120,Q120+'Oct08'!Z120)</f>
        <v>0</v>
      </c>
      <c r="AA120" s="60">
        <f>IF(R120=" ",'Oct08'!AA120,R120+'Oct08'!AA120)</f>
        <v>0</v>
      </c>
      <c r="AB120" s="61"/>
      <c r="AC120" s="60">
        <f>IF(T120=" ",'Oct08'!AC120,T120+'Oct08'!AC120)</f>
        <v>0</v>
      </c>
      <c r="AD120" s="99"/>
      <c r="AE120" s="114">
        <f>IF(E120=" ",0,IF(D120="BR",0,IF(D120="D",0,IF(D120="NT",V120,LOOKUP(D120,Free!A:A,Free!C:C)*E$109/12))))</f>
        <v>0</v>
      </c>
      <c r="AF120" s="95">
        <f t="shared" si="120"/>
        <v>0</v>
      </c>
      <c r="AG120" s="95">
        <f t="shared" si="121"/>
        <v>0</v>
      </c>
      <c r="AH120" s="95">
        <f>IF(D120="D",AF120*AH$7,IF(AF120&gt;LOOKUP(E$109,HR!A:A,HR!C:C),(AF120-LOOKUP(E$109,HR!A:A,HR!C:C))*AH$7,0))</f>
        <v>0</v>
      </c>
      <c r="AI120" s="95">
        <f t="shared" si="122"/>
        <v>0</v>
      </c>
      <c r="AJ120" s="95">
        <f>IF(E120=" ",0,IF(D120="BR",0,IF(D120="D",0,IF(D120="NT",M120,LOOKUP(D120,Free!A:A,Free!C:C)*1/12))))</f>
        <v>0</v>
      </c>
      <c r="AK120" s="95">
        <f t="shared" si="123"/>
        <v>0</v>
      </c>
      <c r="AL120" s="95">
        <f t="shared" si="124"/>
        <v>0</v>
      </c>
      <c r="AM120" s="95">
        <f>IF(D120="D",AK120*AM$7,IF(AK120&gt;LOOKUP(1,HR!A:A,HR!C:C),(AK120-LOOKUP(1,HR!A:A,HR!C:C))*AH$7,0))</f>
        <v>0</v>
      </c>
      <c r="AN120" s="95">
        <f t="shared" si="125"/>
        <v>0</v>
      </c>
      <c r="AO120" s="99"/>
      <c r="AP120" s="62"/>
      <c r="AQ120" s="95">
        <f>IF(G120="SSP",H120,0)</f>
        <v>0</v>
      </c>
      <c r="AR120" s="95">
        <f>IF(G120="SMP",H120,0)</f>
        <v>0</v>
      </c>
      <c r="AS120" s="95">
        <f>IF(G120="SPP",H120,0)</f>
        <v>0</v>
      </c>
      <c r="AT120" s="95">
        <f>IF(G120="SAP",H120,0)</f>
        <v>0</v>
      </c>
      <c r="AU120" s="62"/>
    </row>
    <row r="121" spans="1:47" ht="18" customHeight="1" x14ac:dyDescent="0.2">
      <c r="A121" s="44"/>
      <c r="B121" s="151" t="str">
        <f>IF(E121=" "," ",IF(Employee!F$284&gt;E$109," ",IF(Employee!F$286&lt;E$109," ",Employee!D$290)))</f>
        <v xml:space="preserve"> </v>
      </c>
      <c r="C121" s="32" t="str">
        <f>IF(E121=Employee!D$289,LOOKUP(E$109,NiTable!A:A,NiTable!AG:AG)," ")</f>
        <v xml:space="preserve"> </v>
      </c>
      <c r="D121" s="32" t="str">
        <f>IF(E121=Employee!D$289,LOOKUP(E$109,TaxCode!A:A,TaxCode!BN:BN)," ")</f>
        <v xml:space="preserve"> </v>
      </c>
      <c r="E121" s="152" t="str">
        <f>IF(Employee!D$288="w"," ",IF(Employee!F$284&gt;E$109," ",IF(Employee!F$286&lt;E$109," ",Employee!D$289)))</f>
        <v xml:space="preserve"> </v>
      </c>
      <c r="F121" s="243" t="str">
        <f>IF(E121=" "," ",IF(Employee!F$284&gt;E$109," ",IF(Employee!F$286&lt;E$109," ",Employee!D$275)))</f>
        <v xml:space="preserve"> </v>
      </c>
      <c r="G121" s="167"/>
      <c r="H121" s="127">
        <f>IF(T$109="Y",'Oct08'!H121,0)</f>
        <v>0</v>
      </c>
      <c r="I121" s="121">
        <f>IF(T$109="Y",'Oct08'!I121,0)</f>
        <v>0</v>
      </c>
      <c r="J121" s="121">
        <f>IF(T$109="Y",'Oct08'!J121,0)</f>
        <v>0</v>
      </c>
      <c r="K121" s="121">
        <f>IF(T$109="Y",'Oct08'!K121,I121*J121)</f>
        <v>0</v>
      </c>
      <c r="L121" s="121">
        <f>IF(T$109="Y",'Oct08'!L121,0)</f>
        <v>0</v>
      </c>
      <c r="M121" s="233" t="str">
        <f>IF(E121=" "," ",IF(T$109="Y",'Oct08'!M121,IF((H121+K121+L121)&gt;0,H121+K121+L121," ")))</f>
        <v xml:space="preserve"> </v>
      </c>
      <c r="N121" s="237" t="str">
        <f>IF(M121=" "," ",IF(M121=0," ",IF(Employee!O$284="M1",AN121,AI121-'Oct08'!W121)))</f>
        <v xml:space="preserve"> </v>
      </c>
      <c r="O121" s="132" t="str">
        <f>IF(M121=" "," ",IF(M121=0," ",IF(Employee!P$277&gt;E$109,0,IF(C121="A",MNI!E153,IF(C121="B",MNI!F153,IF(C121="C",MNI!G153,IF(C121="J",MNI!H153," ")))))))</f>
        <v xml:space="preserve"> </v>
      </c>
      <c r="P121" s="123"/>
      <c r="Q121" s="238"/>
      <c r="R121" s="238" t="str">
        <f t="shared" ref="R121:R130" si="130">IF(M121=" "," ",IF(M121=0," ",M121-SUM(N121:Q121)))</f>
        <v xml:space="preserve"> </v>
      </c>
      <c r="S121" s="123"/>
      <c r="T121" s="124" t="str">
        <f>IF(M121=" "," ",IF(M121=0," ",MNI!I153))</f>
        <v xml:space="preserve"> </v>
      </c>
      <c r="U121" s="49"/>
      <c r="V121" s="60">
        <f>IF(Employee!H$295=E$109,Employee!D$294+SUM(M121)+'Oct08'!V121,SUM(M121)+'Oct08'!V121)</f>
        <v>0</v>
      </c>
      <c r="W121" s="60">
        <f>IF(Employee!H$295=E$109,Employee!D$295+SUM(N121)+'Oct08'!W121,SUM(N121)+'Oct08'!W121)</f>
        <v>0</v>
      </c>
      <c r="X121" s="60">
        <f>IF(O121=" ",'Oct08'!X121,O121+'Oct08'!X121)</f>
        <v>0</v>
      </c>
      <c r="Y121" s="60">
        <f>IF(P121=" ",'Oct08'!Y121,P121+'Oct08'!Y121)</f>
        <v>0</v>
      </c>
      <c r="Z121" s="60">
        <f>IF(Q121=" ",'Oct08'!Z121,Q121+'Oct08'!Z121)</f>
        <v>0</v>
      </c>
      <c r="AA121" s="60">
        <f>IF(R121=" ",'Oct08'!AA121,R121+'Oct08'!AA121)</f>
        <v>0</v>
      </c>
      <c r="AB121" s="61"/>
      <c r="AC121" s="60">
        <f>IF(T121=" ",'Oct08'!AC121,T121+'Oct08'!AC121)</f>
        <v>0</v>
      </c>
      <c r="AD121" s="99"/>
      <c r="AE121" s="114">
        <f>IF(E121=" ",0,IF(D121="BR",0,IF(D121="D",0,IF(D121="NT",V121,LOOKUP(D121,Free!A:A,Free!C:C)*E$109/12))))</f>
        <v>0</v>
      </c>
      <c r="AF121" s="95">
        <f t="shared" si="120"/>
        <v>0</v>
      </c>
      <c r="AG121" s="95">
        <f t="shared" si="121"/>
        <v>0</v>
      </c>
      <c r="AH121" s="95">
        <f>IF(D121="D",AF121*AH$7,IF(AF121&gt;LOOKUP(E$109,HR!A:A,HR!C:C),(AF121-LOOKUP(E$109,HR!A:A,HR!C:C))*AH$7,0))</f>
        <v>0</v>
      </c>
      <c r="AI121" s="95">
        <f t="shared" si="122"/>
        <v>0</v>
      </c>
      <c r="AJ121" s="95">
        <f>IF(E121=" ",0,IF(D121="BR",0,IF(D121="D",0,IF(D121="NT",M121,LOOKUP(D121,Free!A:A,Free!C:C)*1/12))))</f>
        <v>0</v>
      </c>
      <c r="AK121" s="95">
        <f t="shared" si="123"/>
        <v>0</v>
      </c>
      <c r="AL121" s="95">
        <f t="shared" si="124"/>
        <v>0</v>
      </c>
      <c r="AM121" s="95">
        <f>IF(D121="D",AK121*AM$7,IF(AK121&gt;LOOKUP(1,HR!A:A,HR!C:C),(AK121-LOOKUP(1,HR!A:A,HR!C:C))*AH$7,0))</f>
        <v>0</v>
      </c>
      <c r="AN121" s="95">
        <f t="shared" si="125"/>
        <v>0</v>
      </c>
      <c r="AO121" s="99"/>
      <c r="AP121" s="62"/>
      <c r="AQ121" s="95">
        <f t="shared" ref="AQ121:AQ130" si="131">IF(G121="SSP",H121,0)</f>
        <v>0</v>
      </c>
      <c r="AR121" s="95">
        <f t="shared" ref="AR121:AR130" si="132">IF(G121="SMP",H121,0)</f>
        <v>0</v>
      </c>
      <c r="AS121" s="95">
        <f t="shared" ref="AS121:AS130" si="133">IF(G121="SPP",H121,0)</f>
        <v>0</v>
      </c>
      <c r="AT121" s="95">
        <f t="shared" ref="AT121:AT130" si="134">IF(G121="SAP",H121,0)</f>
        <v>0</v>
      </c>
      <c r="AU121" s="62"/>
    </row>
    <row r="122" spans="1:47" ht="18" customHeight="1" x14ac:dyDescent="0.2">
      <c r="A122" s="44"/>
      <c r="B122" s="151" t="str">
        <f>IF(E122=" "," ",IF(Employee!F$310&gt;E$109," ",IF(Employee!F$312&lt;E$109," ",Employee!D$316)))</f>
        <v xml:space="preserve"> </v>
      </c>
      <c r="C122" s="32" t="str">
        <f>IF(E122=Employee!D$315,LOOKUP(E$109,NiTable!A:A,NiTable!AJ:AJ)," ")</f>
        <v xml:space="preserve"> </v>
      </c>
      <c r="D122" s="32" t="str">
        <f>IF(E122=Employee!D$315,LOOKUP(E$109,TaxCode!A:A,TaxCode!BT:BT)," ")</f>
        <v xml:space="preserve"> </v>
      </c>
      <c r="E122" s="152" t="str">
        <f>IF(Employee!D$314="w"," ",IF(Employee!F$310&gt;E$109," ",IF(Employee!F$312&lt;E$109," ",Employee!D$315)))</f>
        <v xml:space="preserve"> </v>
      </c>
      <c r="F122" s="243" t="str">
        <f>IF(E122=" "," ",IF(Employee!F$310&gt;E$109," ",IF(Employee!F$312&lt;E$109," ",Employee!D$301)))</f>
        <v xml:space="preserve"> </v>
      </c>
      <c r="G122" s="167"/>
      <c r="H122" s="127">
        <f>IF(T$109="Y",'Oct08'!H122,0)</f>
        <v>0</v>
      </c>
      <c r="I122" s="121">
        <f>IF(T$109="Y",'Oct08'!I122,0)</f>
        <v>0</v>
      </c>
      <c r="J122" s="121">
        <f>IF(T$109="Y",'Oct08'!J122,0)</f>
        <v>0</v>
      </c>
      <c r="K122" s="121">
        <f>IF(T$109="Y",'Oct08'!K122,I122*J122)</f>
        <v>0</v>
      </c>
      <c r="L122" s="121">
        <f>IF(T$109="Y",'Oct08'!L122,0)</f>
        <v>0</v>
      </c>
      <c r="M122" s="233" t="str">
        <f>IF(E122=" "," ",IF(T$109="Y",'Oct08'!M122,IF((H122+K122+L122)&gt;0,H122+K122+L122," ")))</f>
        <v xml:space="preserve"> </v>
      </c>
      <c r="N122" s="237" t="str">
        <f>IF(M122=" "," ",IF(M122=0," ",IF(Employee!O$310="M1",AN122,AI122-'Oct08'!W122)))</f>
        <v xml:space="preserve"> </v>
      </c>
      <c r="O122" s="132" t="str">
        <f>IF(M122=" "," ",IF(M122=0," ",IF(Employee!P$303&gt;E$109,0,IF(C122="A",MNI!E154,IF(C122="B",MNI!F154,IF(C122="C",MNI!G154,IF(C122="J",MNI!H154," ")))))))</f>
        <v xml:space="preserve"> </v>
      </c>
      <c r="P122" s="123"/>
      <c r="Q122" s="238"/>
      <c r="R122" s="238" t="str">
        <f t="shared" si="130"/>
        <v xml:space="preserve"> </v>
      </c>
      <c r="S122" s="123"/>
      <c r="T122" s="124" t="str">
        <f>IF(M122=" "," ",IF(M122=0," ",MNI!I154))</f>
        <v xml:space="preserve"> </v>
      </c>
      <c r="U122" s="49"/>
      <c r="V122" s="60">
        <f>IF(Employee!H$321=E$109,Employee!D$320+SUM(M122)+'Oct08'!V122,SUM(M122)+'Oct08'!V122)</f>
        <v>0</v>
      </c>
      <c r="W122" s="60">
        <f>IF(Employee!H$321=E$109,Employee!D$321+SUM(N122)+'Oct08'!W122,SUM(N122)+'Oct08'!W122)</f>
        <v>0</v>
      </c>
      <c r="X122" s="60">
        <f>IF(O122=" ",'Oct08'!X122,O122+'Oct08'!X122)</f>
        <v>0</v>
      </c>
      <c r="Y122" s="60">
        <f>IF(P122=" ",'Oct08'!Y122,P122+'Oct08'!Y122)</f>
        <v>0</v>
      </c>
      <c r="Z122" s="60">
        <f>IF(Q122=" ",'Oct08'!Z122,Q122+'Oct08'!Z122)</f>
        <v>0</v>
      </c>
      <c r="AA122" s="60">
        <f>IF(R122=" ",'Oct08'!AA122,R122+'Oct08'!AA122)</f>
        <v>0</v>
      </c>
      <c r="AB122" s="61"/>
      <c r="AC122" s="60">
        <f>IF(T122=" ",'Oct08'!AC122,T122+'Oct08'!AC122)</f>
        <v>0</v>
      </c>
      <c r="AD122" s="99"/>
      <c r="AE122" s="114">
        <f>IF(E122=" ",0,IF(D122="BR",0,IF(D122="D",0,IF(D122="NT",V122,LOOKUP(D122,Free!A:A,Free!C:C)*E$109/12))))</f>
        <v>0</v>
      </c>
      <c r="AF122" s="95">
        <f t="shared" si="120"/>
        <v>0</v>
      </c>
      <c r="AG122" s="95">
        <f t="shared" si="121"/>
        <v>0</v>
      </c>
      <c r="AH122" s="95">
        <f>IF(D122="D",AF122*AH$7,IF(AF122&gt;LOOKUP(E$109,HR!A:A,HR!C:C),(AF122-LOOKUP(E$109,HR!A:A,HR!C:C))*AH$7,0))</f>
        <v>0</v>
      </c>
      <c r="AI122" s="95">
        <f t="shared" si="122"/>
        <v>0</v>
      </c>
      <c r="AJ122" s="95">
        <f>IF(E122=" ",0,IF(D122="BR",0,IF(D122="D",0,IF(D122="NT",M122,LOOKUP(D122,Free!A:A,Free!C:C)*1/12))))</f>
        <v>0</v>
      </c>
      <c r="AK122" s="95">
        <f t="shared" si="123"/>
        <v>0</v>
      </c>
      <c r="AL122" s="95">
        <f t="shared" si="124"/>
        <v>0</v>
      </c>
      <c r="AM122" s="95">
        <f>IF(D122="D",AK122*AM$7,IF(AK122&gt;LOOKUP(1,HR!A:A,HR!C:C),(AK122-LOOKUP(1,HR!A:A,HR!C:C))*AH$7,0))</f>
        <v>0</v>
      </c>
      <c r="AN122" s="95">
        <f t="shared" si="125"/>
        <v>0</v>
      </c>
      <c r="AO122" s="99"/>
      <c r="AP122" s="62"/>
      <c r="AQ122" s="95">
        <f t="shared" si="131"/>
        <v>0</v>
      </c>
      <c r="AR122" s="95">
        <f t="shared" si="132"/>
        <v>0</v>
      </c>
      <c r="AS122" s="95">
        <f t="shared" si="133"/>
        <v>0</v>
      </c>
      <c r="AT122" s="95">
        <f t="shared" si="134"/>
        <v>0</v>
      </c>
      <c r="AU122" s="62"/>
    </row>
    <row r="123" spans="1:47" ht="18" customHeight="1" x14ac:dyDescent="0.2">
      <c r="A123" s="44"/>
      <c r="B123" s="151" t="str">
        <f>IF(E123=" "," ",IF(Employee!F$336&gt;E$109," ",IF(Employee!F$338&lt;E$109," ",Employee!D$342)))</f>
        <v xml:space="preserve"> </v>
      </c>
      <c r="C123" s="32" t="str">
        <f>IF(E123=Employee!D$341,LOOKUP(E$109,NiTable!A:A,NiTable!AM:AM)," ")</f>
        <v xml:space="preserve"> </v>
      </c>
      <c r="D123" s="32" t="str">
        <f>IF(E123=Employee!D$341,LOOKUP(E$109,TaxCode!A:A,TaxCode!BZ:BZ)," ")</f>
        <v xml:space="preserve"> </v>
      </c>
      <c r="E123" s="152" t="str">
        <f>IF(Employee!D$340="w"," ",IF(Employee!F$336&gt;E$109," ",IF(Employee!F$338&lt;E$109," ",Employee!D$341)))</f>
        <v xml:space="preserve"> </v>
      </c>
      <c r="F123" s="243" t="str">
        <f>IF(E123=" "," ",IF(Employee!F$336&gt;E$109," ",IF(Employee!F$338&lt;E$109," ",Employee!D$327)))</f>
        <v xml:space="preserve"> </v>
      </c>
      <c r="G123" s="167"/>
      <c r="H123" s="127">
        <f>IF(T$109="Y",'Oct08'!H123,0)</f>
        <v>0</v>
      </c>
      <c r="I123" s="121">
        <f>IF(T$109="Y",'Oct08'!I123,0)</f>
        <v>0</v>
      </c>
      <c r="J123" s="121">
        <f>IF(T$109="Y",'Oct08'!J123,0)</f>
        <v>0</v>
      </c>
      <c r="K123" s="121">
        <f>IF(T$109="Y",'Oct08'!K123,I123*J123)</f>
        <v>0</v>
      </c>
      <c r="L123" s="121">
        <f>IF(T$109="Y",'Oct08'!L123,0)</f>
        <v>0</v>
      </c>
      <c r="M123" s="233" t="str">
        <f>IF(E123=" "," ",IF(T$109="Y",'Oct08'!M123,IF((H123+K123+L123)&gt;0,H123+K123+L123," ")))</f>
        <v xml:space="preserve"> </v>
      </c>
      <c r="N123" s="237" t="str">
        <f>IF(M123=" "," ",IF(M123=0," ",IF(Employee!O$336="M1",AN123,AI123-'Oct08'!W123)))</f>
        <v xml:space="preserve"> </v>
      </c>
      <c r="O123" s="132" t="str">
        <f>IF(M123=" "," ",IF(M123=0," ",IF(Employee!P$329&gt;E$109,0,IF(C123="A",MNI!E155,IF(C123="B",MNI!F155,IF(C123="C",MNI!G155,IF(C123="J",MNI!H155," ")))))))</f>
        <v xml:space="preserve"> </v>
      </c>
      <c r="P123" s="123"/>
      <c r="Q123" s="238"/>
      <c r="R123" s="238" t="str">
        <f t="shared" si="130"/>
        <v xml:space="preserve"> </v>
      </c>
      <c r="S123" s="123"/>
      <c r="T123" s="124" t="str">
        <f>IF(M123=" "," ",IF(M123=0," ",MNI!I155))</f>
        <v xml:space="preserve"> </v>
      </c>
      <c r="U123" s="49"/>
      <c r="V123" s="60">
        <f>IF(Employee!H$347=E$109,Employee!D$346+SUM(M123)+'Oct08'!V123,SUM(M123)+'Oct08'!V123)</f>
        <v>0</v>
      </c>
      <c r="W123" s="60">
        <f>IF(Employee!H$347=E$109,Employee!D$347+SUM(N123)+'Oct08'!W123,SUM(N123)+'Oct08'!W123)</f>
        <v>0</v>
      </c>
      <c r="X123" s="60">
        <f>IF(O123=" ",'Oct08'!X123,O123+'Oct08'!X123)</f>
        <v>0</v>
      </c>
      <c r="Y123" s="60">
        <f>IF(P123=" ",'Oct08'!Y123,P123+'Oct08'!Y123)</f>
        <v>0</v>
      </c>
      <c r="Z123" s="60">
        <f>IF(Q123=" ",'Oct08'!Z123,Q123+'Oct08'!Z123)</f>
        <v>0</v>
      </c>
      <c r="AA123" s="60">
        <f>IF(R123=" ",'Oct08'!AA123,R123+'Oct08'!AA123)</f>
        <v>0</v>
      </c>
      <c r="AB123" s="61"/>
      <c r="AC123" s="60">
        <f>IF(T123=" ",'Oct08'!AC123,T123+'Oct08'!AC123)</f>
        <v>0</v>
      </c>
      <c r="AD123" s="99"/>
      <c r="AE123" s="114">
        <f>IF(E123=" ",0,IF(D123="BR",0,IF(D123="D",0,IF(D123="NT",V123,LOOKUP(D123,Free!A:A,Free!C:C)*E$109/12))))</f>
        <v>0</v>
      </c>
      <c r="AF123" s="95">
        <f t="shared" si="120"/>
        <v>0</v>
      </c>
      <c r="AG123" s="95">
        <f t="shared" si="121"/>
        <v>0</v>
      </c>
      <c r="AH123" s="95">
        <f>IF(D123="D",AF123*AH$7,IF(AF123&gt;LOOKUP(E$109,HR!A:A,HR!C:C),(AF123-LOOKUP(E$109,HR!A:A,HR!C:C))*AH$7,0))</f>
        <v>0</v>
      </c>
      <c r="AI123" s="95">
        <f t="shared" si="122"/>
        <v>0</v>
      </c>
      <c r="AJ123" s="95">
        <f>IF(E123=" ",0,IF(D123="BR",0,IF(D123="D",0,IF(D123="NT",M123,LOOKUP(D123,Free!A:A,Free!C:C)*1/12))))</f>
        <v>0</v>
      </c>
      <c r="AK123" s="95">
        <f t="shared" si="123"/>
        <v>0</v>
      </c>
      <c r="AL123" s="95">
        <f t="shared" si="124"/>
        <v>0</v>
      </c>
      <c r="AM123" s="95">
        <f>IF(D123="D",AK123*AM$7,IF(AK123&gt;LOOKUP(1,HR!A:A,HR!C:C),(AK123-LOOKUP(1,HR!A:A,HR!C:C))*AH$7,0))</f>
        <v>0</v>
      </c>
      <c r="AN123" s="95">
        <f t="shared" si="125"/>
        <v>0</v>
      </c>
      <c r="AO123" s="99"/>
      <c r="AP123" s="62"/>
      <c r="AQ123" s="95">
        <f t="shared" si="131"/>
        <v>0</v>
      </c>
      <c r="AR123" s="95">
        <f t="shared" si="132"/>
        <v>0</v>
      </c>
      <c r="AS123" s="95">
        <f t="shared" si="133"/>
        <v>0</v>
      </c>
      <c r="AT123" s="95">
        <f t="shared" si="134"/>
        <v>0</v>
      </c>
      <c r="AU123" s="62"/>
    </row>
    <row r="124" spans="1:47" ht="18" customHeight="1" x14ac:dyDescent="0.2">
      <c r="A124" s="44"/>
      <c r="B124" s="151" t="str">
        <f>IF(E124=" "," ",IF(Employee!F$362&gt;E$109," ",IF(Employee!F$364&lt;E$109," ",Employee!D$368)))</f>
        <v xml:space="preserve"> </v>
      </c>
      <c r="C124" s="32" t="str">
        <f>IF(E124=Employee!D$367,LOOKUP(E$109,NiTable!A:A,NiTable!AP:AP)," ")</f>
        <v xml:space="preserve"> </v>
      </c>
      <c r="D124" s="32" t="str">
        <f>IF(E124=Employee!D$367,LOOKUP(E$109,TaxCode!A:A,TaxCode!CF:CF)," ")</f>
        <v xml:space="preserve"> </v>
      </c>
      <c r="E124" s="152" t="str">
        <f>IF(Employee!D$366="w"," ",IF(Employee!F$362&gt;E$109," ",IF(Employee!F$364&lt;E$109," ",Employee!D$367)))</f>
        <v xml:space="preserve"> </v>
      </c>
      <c r="F124" s="243" t="str">
        <f>IF(E124=" "," ",IF(Employee!F$362&gt;E$109," ",IF(Employee!F$364&lt;E$109," ",Employee!D$353)))</f>
        <v xml:space="preserve"> </v>
      </c>
      <c r="G124" s="167"/>
      <c r="H124" s="127">
        <f>IF(T$109="Y",'Oct08'!H124,0)</f>
        <v>0</v>
      </c>
      <c r="I124" s="121">
        <f>IF(T$109="Y",'Oct08'!I124,0)</f>
        <v>0</v>
      </c>
      <c r="J124" s="121">
        <f>IF(T$109="Y",'Oct08'!J124,0)</f>
        <v>0</v>
      </c>
      <c r="K124" s="121">
        <f>IF(T$109="Y",'Oct08'!K124,I124*J124)</f>
        <v>0</v>
      </c>
      <c r="L124" s="121">
        <f>IF(T$109="Y",'Oct08'!L124,0)</f>
        <v>0</v>
      </c>
      <c r="M124" s="233" t="str">
        <f>IF(E124=" "," ",IF(T$109="Y",'Oct08'!M124,IF((H124+K124+L124)&gt;0,H124+K124+L124," ")))</f>
        <v xml:space="preserve"> </v>
      </c>
      <c r="N124" s="237" t="str">
        <f>IF(M124=" "," ",IF(M124=0," ",IF(Employee!O$362="M1",AN124,AI124-'Oct08'!W124)))</f>
        <v xml:space="preserve"> </v>
      </c>
      <c r="O124" s="132" t="str">
        <f>IF(M124=" "," ",IF(M124=0," ",IF(Employee!P$355&gt;E$109,0,IF(C124="A",MNI!E156,IF(C124="B",MNI!F156,IF(C124="C",MNI!G156,IF(C124="J",MNI!H156," ")))))))</f>
        <v xml:space="preserve"> </v>
      </c>
      <c r="P124" s="123"/>
      <c r="Q124" s="238"/>
      <c r="R124" s="238" t="str">
        <f t="shared" si="130"/>
        <v xml:space="preserve"> </v>
      </c>
      <c r="S124" s="123"/>
      <c r="T124" s="124" t="str">
        <f>IF(M124=" "," ",IF(M124=0," ",MNI!I156))</f>
        <v xml:space="preserve"> </v>
      </c>
      <c r="U124" s="49"/>
      <c r="V124" s="60">
        <f>IF(Employee!H$373=E$109,Employee!D$372+SUM(M124)+'Oct08'!V124,SUM(M124)+'Oct08'!V124)</f>
        <v>0</v>
      </c>
      <c r="W124" s="60">
        <f>IF(Employee!H$373=E$109,Employee!D$373+SUM(N124)+'Oct08'!W124,SUM(N124)+'Oct08'!W124)</f>
        <v>0</v>
      </c>
      <c r="X124" s="60">
        <f>IF(O124=" ",'Oct08'!X124,O124+'Oct08'!X124)</f>
        <v>0</v>
      </c>
      <c r="Y124" s="60">
        <f>IF(P124=" ",'Oct08'!Y124,P124+'Oct08'!Y124)</f>
        <v>0</v>
      </c>
      <c r="Z124" s="60">
        <f>IF(Q124=" ",'Oct08'!Z124,Q124+'Oct08'!Z124)</f>
        <v>0</v>
      </c>
      <c r="AA124" s="60">
        <f>IF(R124=" ",'Oct08'!AA124,R124+'Oct08'!AA124)</f>
        <v>0</v>
      </c>
      <c r="AB124" s="61"/>
      <c r="AC124" s="60">
        <f>IF(T124=" ",'Oct08'!AC124,T124+'Oct08'!AC124)</f>
        <v>0</v>
      </c>
      <c r="AD124" s="99"/>
      <c r="AE124" s="114">
        <f>IF(E124=" ",0,IF(D124="BR",0,IF(D124="D",0,IF(D124="NT",V124,LOOKUP(D124,Free!A:A,Free!C:C)*E$109/12))))</f>
        <v>0</v>
      </c>
      <c r="AF124" s="95">
        <f t="shared" si="120"/>
        <v>0</v>
      </c>
      <c r="AG124" s="95">
        <f t="shared" si="121"/>
        <v>0</v>
      </c>
      <c r="AH124" s="95">
        <f>IF(D124="D",AF124*AH$7,IF(AF124&gt;LOOKUP(E$109,HR!A:A,HR!C:C),(AF124-LOOKUP(E$109,HR!A:A,HR!C:C))*AH$7,0))</f>
        <v>0</v>
      </c>
      <c r="AI124" s="95">
        <f t="shared" si="122"/>
        <v>0</v>
      </c>
      <c r="AJ124" s="95">
        <f>IF(E124=" ",0,IF(D124="BR",0,IF(D124="D",0,IF(D124="NT",M124,LOOKUP(D124,Free!A:A,Free!C:C)*1/12))))</f>
        <v>0</v>
      </c>
      <c r="AK124" s="95">
        <f t="shared" si="123"/>
        <v>0</v>
      </c>
      <c r="AL124" s="95">
        <f t="shared" si="124"/>
        <v>0</v>
      </c>
      <c r="AM124" s="95">
        <f>IF(D124="D",AK124*AM$7,IF(AK124&gt;LOOKUP(1,HR!A:A,HR!C:C),(AK124-LOOKUP(1,HR!A:A,HR!C:C))*AH$7,0))</f>
        <v>0</v>
      </c>
      <c r="AN124" s="95">
        <f t="shared" si="125"/>
        <v>0</v>
      </c>
      <c r="AO124" s="99"/>
      <c r="AP124" s="62"/>
      <c r="AQ124" s="95">
        <f t="shared" si="131"/>
        <v>0</v>
      </c>
      <c r="AR124" s="95">
        <f t="shared" si="132"/>
        <v>0</v>
      </c>
      <c r="AS124" s="95">
        <f t="shared" si="133"/>
        <v>0</v>
      </c>
      <c r="AT124" s="95">
        <f t="shared" si="134"/>
        <v>0</v>
      </c>
      <c r="AU124" s="62"/>
    </row>
    <row r="125" spans="1:47" ht="18" customHeight="1" x14ac:dyDescent="0.2">
      <c r="A125" s="44"/>
      <c r="B125" s="151" t="str">
        <f>IF(E125=" "," ",IF(Employee!F$388&gt;E$109," ",IF(Employee!F$390&lt;E$109," ",Employee!D$394)))</f>
        <v xml:space="preserve"> </v>
      </c>
      <c r="C125" s="32" t="str">
        <f>IF(E125=Employee!D$393,LOOKUP(E$109,NiTable!A:A,NiTable!AS:AS)," ")</f>
        <v xml:space="preserve"> </v>
      </c>
      <c r="D125" s="32" t="str">
        <f>IF(E125=Employee!D$393,LOOKUP(E$109,TaxCode!A:A,TaxCode!CL:CL)," ")</f>
        <v xml:space="preserve"> </v>
      </c>
      <c r="E125" s="152" t="str">
        <f>IF(Employee!D$392="w"," ",IF(Employee!F$388&gt;E$109," ",IF(Employee!F$390&lt;E$109," ",Employee!D$393)))</f>
        <v xml:space="preserve"> </v>
      </c>
      <c r="F125" s="243" t="str">
        <f>IF(E125=" "," ",IF(Employee!F$388&gt;E$109," ",IF(Employee!F$390&lt;E$109," ",Employee!D$379)))</f>
        <v xml:space="preserve"> </v>
      </c>
      <c r="G125" s="167"/>
      <c r="H125" s="127">
        <f>IF(T$109="Y",'Oct08'!H125,0)</f>
        <v>0</v>
      </c>
      <c r="I125" s="121">
        <f>IF(T$109="Y",'Oct08'!I125,0)</f>
        <v>0</v>
      </c>
      <c r="J125" s="121">
        <f>IF(T$109="Y",'Oct08'!J125,0)</f>
        <v>0</v>
      </c>
      <c r="K125" s="121">
        <f>IF(T$109="Y",'Oct08'!K125,I125*J125)</f>
        <v>0</v>
      </c>
      <c r="L125" s="121">
        <f>IF(T$109="Y",'Oct08'!L125,0)</f>
        <v>0</v>
      </c>
      <c r="M125" s="233" t="str">
        <f>IF(E125=" "," ",IF(T$109="Y",'Oct08'!M125,IF((H125+K125+L125)&gt;0,H125+K125+L125," ")))</f>
        <v xml:space="preserve"> </v>
      </c>
      <c r="N125" s="237" t="str">
        <f>IF(M125=" "," ",IF(M125=0," ",IF(Employee!O$388="M1",AN125,AI125-'Oct08'!W125)))</f>
        <v xml:space="preserve"> </v>
      </c>
      <c r="O125" s="132" t="str">
        <f>IF(M125=" "," ",IF(M125=0," ",IF(Employee!P$381&gt;E$109,0,IF(C125="A",MNI!E157,IF(C125="B",MNI!F157,IF(C125="C",MNI!G157,IF(C125="J",MNI!H157," ")))))))</f>
        <v xml:space="preserve"> </v>
      </c>
      <c r="P125" s="123"/>
      <c r="Q125" s="238"/>
      <c r="R125" s="238" t="str">
        <f t="shared" si="130"/>
        <v xml:space="preserve"> </v>
      </c>
      <c r="S125" s="123"/>
      <c r="T125" s="124" t="str">
        <f>IF(M125=" "," ",IF(M125=0," ",MNI!I157))</f>
        <v xml:space="preserve"> </v>
      </c>
      <c r="U125" s="49"/>
      <c r="V125" s="60">
        <f>IF(Employee!H$399=E$109,Employee!D$398+SUM(M125)+'Oct08'!V125,SUM(M125)+'Oct08'!V125)</f>
        <v>0</v>
      </c>
      <c r="W125" s="60">
        <f>IF(Employee!H$399=E$109,Employee!D$399+SUM(N125)+'Oct08'!W125,SUM(N125)+'Oct08'!W125)</f>
        <v>0</v>
      </c>
      <c r="X125" s="60">
        <f>IF(O125=" ",'Oct08'!X125,O125+'Oct08'!X125)</f>
        <v>0</v>
      </c>
      <c r="Y125" s="60">
        <f>IF(P125=" ",'Oct08'!Y125,P125+'Oct08'!Y125)</f>
        <v>0</v>
      </c>
      <c r="Z125" s="60">
        <f>IF(Q125=" ",'Oct08'!Z125,Q125+'Oct08'!Z125)</f>
        <v>0</v>
      </c>
      <c r="AA125" s="60">
        <f>IF(R125=" ",'Oct08'!AA125,R125+'Oct08'!AA125)</f>
        <v>0</v>
      </c>
      <c r="AB125" s="61"/>
      <c r="AC125" s="60">
        <f>IF(T125=" ",'Oct08'!AC125,T125+'Oct08'!AC125)</f>
        <v>0</v>
      </c>
      <c r="AD125" s="99"/>
      <c r="AE125" s="114">
        <f>IF(E125=" ",0,IF(D125="BR",0,IF(D125="D",0,IF(D125="NT",V125,LOOKUP(D125,Free!A:A,Free!C:C)*E$109/12))))</f>
        <v>0</v>
      </c>
      <c r="AF125" s="95">
        <f t="shared" si="120"/>
        <v>0</v>
      </c>
      <c r="AG125" s="95">
        <f t="shared" si="121"/>
        <v>0</v>
      </c>
      <c r="AH125" s="95">
        <f>IF(D125="D",AF125*AH$7,IF(AF125&gt;LOOKUP(E$109,HR!A:A,HR!C:C),(AF125-LOOKUP(E$109,HR!A:A,HR!C:C))*AH$7,0))</f>
        <v>0</v>
      </c>
      <c r="AI125" s="95">
        <f t="shared" si="122"/>
        <v>0</v>
      </c>
      <c r="AJ125" s="95">
        <f>IF(E125=" ",0,IF(D125="BR",0,IF(D125="D",0,IF(D125="NT",M125,LOOKUP(D125,Free!A:A,Free!C:C)*1/12))))</f>
        <v>0</v>
      </c>
      <c r="AK125" s="95">
        <f t="shared" si="123"/>
        <v>0</v>
      </c>
      <c r="AL125" s="95">
        <f t="shared" si="124"/>
        <v>0</v>
      </c>
      <c r="AM125" s="95">
        <f>IF(D125="D",AK125*AM$7,IF(AK125&gt;LOOKUP(1,HR!A:A,HR!C:C),(AK125-LOOKUP(1,HR!A:A,HR!C:C))*AH$7,0))</f>
        <v>0</v>
      </c>
      <c r="AN125" s="95">
        <f t="shared" si="125"/>
        <v>0</v>
      </c>
      <c r="AO125" s="99"/>
      <c r="AP125" s="62"/>
      <c r="AQ125" s="95">
        <f t="shared" si="131"/>
        <v>0</v>
      </c>
      <c r="AR125" s="95">
        <f t="shared" si="132"/>
        <v>0</v>
      </c>
      <c r="AS125" s="95">
        <f t="shared" si="133"/>
        <v>0</v>
      </c>
      <c r="AT125" s="95">
        <f t="shared" si="134"/>
        <v>0</v>
      </c>
      <c r="AU125" s="62"/>
    </row>
    <row r="126" spans="1:47" ht="18" customHeight="1" x14ac:dyDescent="0.2">
      <c r="A126" s="44"/>
      <c r="B126" s="151" t="str">
        <f>IF(E126=" "," ",IF(Employee!F$414&gt;E$109," ",IF(Employee!F$416&lt;E$109," ",Employee!D$420)))</f>
        <v xml:space="preserve"> </v>
      </c>
      <c r="C126" s="32" t="str">
        <f>IF(E126=Employee!D$419,LOOKUP(E$109,NiTable!A:A,NiTable!AV:AV)," ")</f>
        <v xml:space="preserve"> </v>
      </c>
      <c r="D126" s="32" t="str">
        <f>IF(E126=Employee!D$419,LOOKUP(E$109,TaxCode!A:A,TaxCode!CR:CR)," ")</f>
        <v xml:space="preserve"> </v>
      </c>
      <c r="E126" s="152" t="str">
        <f>IF(Employee!D$418="w"," ",IF(Employee!F$414&gt;E$109," ",IF(Employee!F$416&lt;E$109," ",Employee!D$419)))</f>
        <v xml:space="preserve"> </v>
      </c>
      <c r="F126" s="243" t="str">
        <f>IF(E126=" "," ",IF(Employee!F$414&gt;E$109," ",IF(Employee!F$416&lt;E$109," ",Employee!D$405)))</f>
        <v xml:space="preserve"> </v>
      </c>
      <c r="G126" s="167"/>
      <c r="H126" s="127">
        <f>IF(T$109="Y",'Oct08'!H126,0)</f>
        <v>0</v>
      </c>
      <c r="I126" s="121">
        <f>IF(T$109="Y",'Oct08'!I126,0)</f>
        <v>0</v>
      </c>
      <c r="J126" s="121">
        <f>IF(T$109="Y",'Oct08'!J126,0)</f>
        <v>0</v>
      </c>
      <c r="K126" s="121">
        <f>IF(T$109="Y",'Oct08'!K126,I126*J126)</f>
        <v>0</v>
      </c>
      <c r="L126" s="121">
        <f>IF(T$109="Y",'Oct08'!L126,0)</f>
        <v>0</v>
      </c>
      <c r="M126" s="233" t="str">
        <f>IF(E126=" "," ",IF(T$109="Y",'Oct08'!M126,IF((H126+K126+L126)&gt;0,H126+K126+L126," ")))</f>
        <v xml:space="preserve"> </v>
      </c>
      <c r="N126" s="237" t="str">
        <f>IF(M126=" "," ",IF(M126=0," ",IF(Employee!O$414="M1",AN126,AI126-'Oct08'!W126)))</f>
        <v xml:space="preserve"> </v>
      </c>
      <c r="O126" s="132" t="str">
        <f>IF(M126=" "," ",IF(M126=0," ",IF(Employee!P$407&gt;E$109,0,IF(C126="A",MNI!E158,IF(C126="B",MNI!F158,IF(C126="C",MNI!G158,IF(C126="J",MNI!H158," ")))))))</f>
        <v xml:space="preserve"> </v>
      </c>
      <c r="P126" s="123"/>
      <c r="Q126" s="238"/>
      <c r="R126" s="238" t="str">
        <f t="shared" si="130"/>
        <v xml:space="preserve"> </v>
      </c>
      <c r="S126" s="123"/>
      <c r="T126" s="124" t="str">
        <f>IF(M126=" "," ",IF(M126=0," ",MNI!I158))</f>
        <v xml:space="preserve"> </v>
      </c>
      <c r="U126" s="49"/>
      <c r="V126" s="60">
        <f>IF(Employee!H$425=E$109,Employee!D$424+SUM(M126)+'Oct08'!V126,SUM(M126)+'Oct08'!V126)</f>
        <v>0</v>
      </c>
      <c r="W126" s="60">
        <f>IF(Employee!H$425=E$109,Employee!D$425+SUM(N126)+'Oct08'!W126,SUM(N126)+'Oct08'!W126)</f>
        <v>0</v>
      </c>
      <c r="X126" s="60">
        <f>IF(O126=" ",'Oct08'!X126,O126+'Oct08'!X126)</f>
        <v>0</v>
      </c>
      <c r="Y126" s="60">
        <f>IF(P126=" ",'Oct08'!Y126,P126+'Oct08'!Y126)</f>
        <v>0</v>
      </c>
      <c r="Z126" s="60">
        <f>IF(Q126=" ",'Oct08'!Z126,Q126+'Oct08'!Z126)</f>
        <v>0</v>
      </c>
      <c r="AA126" s="60">
        <f>IF(R126=" ",'Oct08'!AA126,R126+'Oct08'!AA126)</f>
        <v>0</v>
      </c>
      <c r="AB126" s="61"/>
      <c r="AC126" s="60">
        <f>IF(T126=" ",'Oct08'!AC126,T126+'Oct08'!AC126)</f>
        <v>0</v>
      </c>
      <c r="AD126" s="99"/>
      <c r="AE126" s="114">
        <f>IF(E126=" ",0,IF(D126="BR",0,IF(D126="D",0,IF(D126="NT",V126,LOOKUP(D126,Free!A:A,Free!C:C)*E$109/12))))</f>
        <v>0</v>
      </c>
      <c r="AF126" s="95">
        <f t="shared" si="120"/>
        <v>0</v>
      </c>
      <c r="AG126" s="95">
        <f t="shared" si="121"/>
        <v>0</v>
      </c>
      <c r="AH126" s="95">
        <f>IF(D126="D",AF126*AH$7,IF(AF126&gt;LOOKUP(E$109,HR!A:A,HR!C:C),(AF126-LOOKUP(E$109,HR!A:A,HR!C:C))*AH$7,0))</f>
        <v>0</v>
      </c>
      <c r="AI126" s="95">
        <f t="shared" si="122"/>
        <v>0</v>
      </c>
      <c r="AJ126" s="95">
        <f>IF(E126=" ",0,IF(D126="BR",0,IF(D126="D",0,IF(D126="NT",M126,LOOKUP(D126,Free!A:A,Free!C:C)*1/12))))</f>
        <v>0</v>
      </c>
      <c r="AK126" s="95">
        <f t="shared" si="123"/>
        <v>0</v>
      </c>
      <c r="AL126" s="95">
        <f t="shared" si="124"/>
        <v>0</v>
      </c>
      <c r="AM126" s="95">
        <f>IF(D126="D",AK126*AM$7,IF(AK126&gt;LOOKUP(1,HR!A:A,HR!C:C),(AK126-LOOKUP(1,HR!A:A,HR!C:C))*AH$7,0))</f>
        <v>0</v>
      </c>
      <c r="AN126" s="95">
        <f t="shared" si="125"/>
        <v>0</v>
      </c>
      <c r="AO126" s="99"/>
      <c r="AP126" s="62"/>
      <c r="AQ126" s="95">
        <f t="shared" si="131"/>
        <v>0</v>
      </c>
      <c r="AR126" s="95">
        <f t="shared" si="132"/>
        <v>0</v>
      </c>
      <c r="AS126" s="95">
        <f t="shared" si="133"/>
        <v>0</v>
      </c>
      <c r="AT126" s="95">
        <f t="shared" si="134"/>
        <v>0</v>
      </c>
      <c r="AU126" s="62"/>
    </row>
    <row r="127" spans="1:47" ht="18" customHeight="1" x14ac:dyDescent="0.2">
      <c r="A127" s="44"/>
      <c r="B127" s="151" t="str">
        <f>IF(E127=" "," ",IF(Employee!F$440&gt;E$109," ",IF(Employee!F$442&lt;E$109," ",Employee!D$446)))</f>
        <v xml:space="preserve"> </v>
      </c>
      <c r="C127" s="32" t="str">
        <f>IF(E127=Employee!D$445,LOOKUP(E$109,NiTable!A:A,NiTable!AY:AY)," ")</f>
        <v xml:space="preserve"> </v>
      </c>
      <c r="D127" s="32" t="str">
        <f>IF(E127=Employee!D$445,LOOKUP(E$109,TaxCode!A:A,TaxCode!CX:CX)," ")</f>
        <v xml:space="preserve"> </v>
      </c>
      <c r="E127" s="152" t="str">
        <f>IF(Employee!D$444="w"," ",IF(Employee!F$440&gt;E$109," ",IF(Employee!F$442&lt;E$109," ",Employee!D$445)))</f>
        <v xml:space="preserve"> </v>
      </c>
      <c r="F127" s="243" t="str">
        <f>IF(E127=" "," ",IF(Employee!F$440&gt;E$109," ",IF(Employee!F$442&lt;E$109," ",Employee!D$431)))</f>
        <v xml:space="preserve"> </v>
      </c>
      <c r="G127" s="167"/>
      <c r="H127" s="127">
        <f>IF(T$109="Y",'Oct08'!H127,0)</f>
        <v>0</v>
      </c>
      <c r="I127" s="121">
        <f>IF(T$109="Y",'Oct08'!I127,0)</f>
        <v>0</v>
      </c>
      <c r="J127" s="121">
        <f>IF(T$109="Y",'Oct08'!J127,0)</f>
        <v>0</v>
      </c>
      <c r="K127" s="121">
        <f>IF(T$109="Y",'Oct08'!K127,I127*J127)</f>
        <v>0</v>
      </c>
      <c r="L127" s="121">
        <f>IF(T$109="Y",'Oct08'!L127,0)</f>
        <v>0</v>
      </c>
      <c r="M127" s="233" t="str">
        <f>IF(E127=" "," ",IF(T$109="Y",'Oct08'!M127,IF((H127+K127+L127)&gt;0,H127+K127+L127," ")))</f>
        <v xml:space="preserve"> </v>
      </c>
      <c r="N127" s="237" t="str">
        <f>IF(M127=" "," ",IF(M127=0," ",IF(Employee!O$440="M1",AN127,AI127-'Oct08'!W127)))</f>
        <v xml:space="preserve"> </v>
      </c>
      <c r="O127" s="132" t="str">
        <f>IF(M127=" "," ",IF(M127=0," ",IF(Employee!P$433&gt;E$109,0,IF(C127="A",MNI!E159,IF(C127="B",MNI!F159,IF(C127="C",MNI!G159,IF(C127="J",MNI!H159," ")))))))</f>
        <v xml:space="preserve"> </v>
      </c>
      <c r="P127" s="123"/>
      <c r="Q127" s="238"/>
      <c r="R127" s="238" t="str">
        <f t="shared" si="130"/>
        <v xml:space="preserve"> </v>
      </c>
      <c r="S127" s="123"/>
      <c r="T127" s="124" t="str">
        <f>IF(M127=" "," ",IF(M127=0," ",MNI!I159))</f>
        <v xml:space="preserve"> </v>
      </c>
      <c r="U127" s="49"/>
      <c r="V127" s="60">
        <f>IF(Employee!H$451=E$109,Employee!D$450+SUM(M127)+'Oct08'!V127,SUM(M127)+'Oct08'!V127)</f>
        <v>0</v>
      </c>
      <c r="W127" s="60">
        <f>IF(Employee!H$451=E$109,Employee!D$451+SUM(N127)+'Oct08'!W127,SUM(N127)+'Oct08'!W127)</f>
        <v>0</v>
      </c>
      <c r="X127" s="60">
        <f>IF(O127=" ",'Oct08'!X127,O127+'Oct08'!X127)</f>
        <v>0</v>
      </c>
      <c r="Y127" s="60">
        <f>IF(P127=" ",'Oct08'!Y127,P127+'Oct08'!Y127)</f>
        <v>0</v>
      </c>
      <c r="Z127" s="60">
        <f>IF(Q127=" ",'Oct08'!Z127,Q127+'Oct08'!Z127)</f>
        <v>0</v>
      </c>
      <c r="AA127" s="60">
        <f>IF(R127=" ",'Oct08'!AA127,R127+'Oct08'!AA127)</f>
        <v>0</v>
      </c>
      <c r="AB127" s="61"/>
      <c r="AC127" s="60">
        <f>IF(T127=" ",'Oct08'!AC127,T127+'Oct08'!AC127)</f>
        <v>0</v>
      </c>
      <c r="AD127" s="99"/>
      <c r="AE127" s="114">
        <f>IF(E127=" ",0,IF(D127="BR",0,IF(D127="D",0,IF(D127="NT",V127,LOOKUP(D127,Free!A:A,Free!C:C)*E$109/12))))</f>
        <v>0</v>
      </c>
      <c r="AF127" s="95">
        <f t="shared" si="120"/>
        <v>0</v>
      </c>
      <c r="AG127" s="95">
        <f t="shared" si="121"/>
        <v>0</v>
      </c>
      <c r="AH127" s="95">
        <f>IF(D127="D",AF127*AH$7,IF(AF127&gt;LOOKUP(E$109,HR!A:A,HR!C:C),(AF127-LOOKUP(E$109,HR!A:A,HR!C:C))*AH$7,0))</f>
        <v>0</v>
      </c>
      <c r="AI127" s="95">
        <f t="shared" si="122"/>
        <v>0</v>
      </c>
      <c r="AJ127" s="95">
        <f>IF(E127=" ",0,IF(D127="BR",0,IF(D127="D",0,IF(D127="NT",M127,LOOKUP(D127,Free!A:A,Free!C:C)*1/12))))</f>
        <v>0</v>
      </c>
      <c r="AK127" s="95">
        <f t="shared" si="123"/>
        <v>0</v>
      </c>
      <c r="AL127" s="95">
        <f t="shared" si="124"/>
        <v>0</v>
      </c>
      <c r="AM127" s="95">
        <f>IF(D127="D",AK127*AM$7,IF(AK127&gt;LOOKUP(1,HR!A:A,HR!C:C),(AK127-LOOKUP(1,HR!A:A,HR!C:C))*AH$7,0))</f>
        <v>0</v>
      </c>
      <c r="AN127" s="95">
        <f t="shared" si="125"/>
        <v>0</v>
      </c>
      <c r="AO127" s="99"/>
      <c r="AP127" s="62"/>
      <c r="AQ127" s="95">
        <f t="shared" si="131"/>
        <v>0</v>
      </c>
      <c r="AR127" s="95">
        <f t="shared" si="132"/>
        <v>0</v>
      </c>
      <c r="AS127" s="95">
        <f t="shared" si="133"/>
        <v>0</v>
      </c>
      <c r="AT127" s="95">
        <f t="shared" si="134"/>
        <v>0</v>
      </c>
      <c r="AU127" s="62"/>
    </row>
    <row r="128" spans="1:47" ht="18" customHeight="1" x14ac:dyDescent="0.2">
      <c r="A128" s="44"/>
      <c r="B128" s="151" t="str">
        <f>IF(E128=" "," ",IF(Employee!F$466&gt;E$109," ",IF(Employee!F$468&lt;E$109," ",Employee!D$472)))</f>
        <v xml:space="preserve"> </v>
      </c>
      <c r="C128" s="32" t="str">
        <f>IF(E128=Employee!D$471,LOOKUP(E$109,NiTable!A:A,NiTable!BB:BB)," ")</f>
        <v xml:space="preserve"> </v>
      </c>
      <c r="D128" s="32" t="str">
        <f>IF(E128=Employee!D$471,LOOKUP(E$109,TaxCode!A:A,TaxCode!DD:DD)," ")</f>
        <v xml:space="preserve"> </v>
      </c>
      <c r="E128" s="152" t="str">
        <f>IF(Employee!D$470="w"," ",IF(Employee!F$466&gt;E$109," ",IF(Employee!F$468&lt;E$109," ",Employee!D$471)))</f>
        <v xml:space="preserve"> </v>
      </c>
      <c r="F128" s="243" t="str">
        <f>IF(E128=" "," ",IF(Employee!F$466&gt;E$109," ",IF(Employee!F$468&lt;E$109," ",Employee!D$457)))</f>
        <v xml:space="preserve"> </v>
      </c>
      <c r="G128" s="167"/>
      <c r="H128" s="127">
        <f>IF(T$109="Y",'Oct08'!H128,0)</f>
        <v>0</v>
      </c>
      <c r="I128" s="121">
        <f>IF(T$109="Y",'Oct08'!I128,0)</f>
        <v>0</v>
      </c>
      <c r="J128" s="121">
        <f>IF(T$109="Y",'Oct08'!J128,0)</f>
        <v>0</v>
      </c>
      <c r="K128" s="121">
        <f>IF(T$109="Y",'Oct08'!K128,I128*J128)</f>
        <v>0</v>
      </c>
      <c r="L128" s="121">
        <f>IF(T$109="Y",'Oct08'!L128,0)</f>
        <v>0</v>
      </c>
      <c r="M128" s="233" t="str">
        <f>IF(E128=" "," ",IF(T$109="Y",'Oct08'!M128,IF((H128+K128+L128)&gt;0,H128+K128+L128," ")))</f>
        <v xml:space="preserve"> </v>
      </c>
      <c r="N128" s="237" t="str">
        <f>IF(M128=" "," ",IF(M128=0," ",IF(Employee!O$466="M1",AN128,AI128-'Oct08'!W128)))</f>
        <v xml:space="preserve"> </v>
      </c>
      <c r="O128" s="132" t="str">
        <f>IF(M128=" "," ",IF(M128=0," ",IF(Employee!P$459&gt;E$109,0,IF(C128="A",MNI!E160,IF(C128="B",MNI!F160,IF(C128="C",MNI!G160,IF(C128="J",MNI!H160," ")))))))</f>
        <v xml:space="preserve"> </v>
      </c>
      <c r="P128" s="123"/>
      <c r="Q128" s="238"/>
      <c r="R128" s="238" t="str">
        <f t="shared" si="130"/>
        <v xml:space="preserve"> </v>
      </c>
      <c r="S128" s="123"/>
      <c r="T128" s="124" t="str">
        <f>IF(M128=" "," ",IF(M128=0," ",MNI!I160))</f>
        <v xml:space="preserve"> </v>
      </c>
      <c r="U128" s="49"/>
      <c r="V128" s="60">
        <f>IF(Employee!H$477=E$109,Employee!D$476+SUM(M128)+'Oct08'!V128,SUM(M128)+'Oct08'!V128)</f>
        <v>0</v>
      </c>
      <c r="W128" s="60">
        <f>IF(Employee!H$477=E$109,Employee!D$477+SUM(N128)+'Oct08'!W128,SUM(N128)+'Oct08'!W128)</f>
        <v>0</v>
      </c>
      <c r="X128" s="60">
        <f>IF(O128=" ",'Oct08'!X128,O128+'Oct08'!X128)</f>
        <v>0</v>
      </c>
      <c r="Y128" s="60">
        <f>IF(P128=" ",'Oct08'!Y128,P128+'Oct08'!Y128)</f>
        <v>0</v>
      </c>
      <c r="Z128" s="60">
        <f>IF(Q128=" ",'Oct08'!Z128,Q128+'Oct08'!Z128)</f>
        <v>0</v>
      </c>
      <c r="AA128" s="60">
        <f>IF(R128=" ",'Oct08'!AA128,R128+'Oct08'!AA128)</f>
        <v>0</v>
      </c>
      <c r="AB128" s="61"/>
      <c r="AC128" s="60">
        <f>IF(T128=" ",'Oct08'!AC128,T128+'Oct08'!AC128)</f>
        <v>0</v>
      </c>
      <c r="AD128" s="99"/>
      <c r="AE128" s="114">
        <f>IF(E128=" ",0,IF(D128="BR",0,IF(D128="D",0,IF(D128="NT",V128,LOOKUP(D128,Free!A:A,Free!C:C)*E$109/12))))</f>
        <v>0</v>
      </c>
      <c r="AF128" s="95">
        <f t="shared" si="120"/>
        <v>0</v>
      </c>
      <c r="AG128" s="95">
        <f t="shared" si="121"/>
        <v>0</v>
      </c>
      <c r="AH128" s="95">
        <f>IF(D128="D",AF128*AH$7,IF(AF128&gt;LOOKUP(E$109,HR!A:A,HR!C:C),(AF128-LOOKUP(E$109,HR!A:A,HR!C:C))*AH$7,0))</f>
        <v>0</v>
      </c>
      <c r="AI128" s="95">
        <f t="shared" si="122"/>
        <v>0</v>
      </c>
      <c r="AJ128" s="95">
        <f>IF(E128=" ",0,IF(D128="BR",0,IF(D128="D",0,IF(D128="NT",M128,LOOKUP(D128,Free!A:A,Free!C:C)*1/12))))</f>
        <v>0</v>
      </c>
      <c r="AK128" s="95">
        <f t="shared" si="123"/>
        <v>0</v>
      </c>
      <c r="AL128" s="95">
        <f t="shared" si="124"/>
        <v>0</v>
      </c>
      <c r="AM128" s="95">
        <f>IF(D128="D",AK128*AM$7,IF(AK128&gt;LOOKUP(1,HR!A:A,HR!C:C),(AK128-LOOKUP(1,HR!A:A,HR!C:C))*AH$7,0))</f>
        <v>0</v>
      </c>
      <c r="AN128" s="95">
        <f t="shared" si="125"/>
        <v>0</v>
      </c>
      <c r="AO128" s="99"/>
      <c r="AP128" s="62"/>
      <c r="AQ128" s="95">
        <f t="shared" si="131"/>
        <v>0</v>
      </c>
      <c r="AR128" s="95">
        <f t="shared" si="132"/>
        <v>0</v>
      </c>
      <c r="AS128" s="95">
        <f t="shared" si="133"/>
        <v>0</v>
      </c>
      <c r="AT128" s="95">
        <f t="shared" si="134"/>
        <v>0</v>
      </c>
      <c r="AU128" s="62"/>
    </row>
    <row r="129" spans="1:47" ht="18" customHeight="1" x14ac:dyDescent="0.2">
      <c r="A129" s="44"/>
      <c r="B129" s="151" t="str">
        <f>IF(E129=" "," ",IF(Employee!F$492&gt;E$109," ",IF(Employee!F$494&lt;E$109," ",Employee!D$498)))</f>
        <v xml:space="preserve"> </v>
      </c>
      <c r="C129" s="32" t="str">
        <f>IF(E129=Employee!D$497,LOOKUP(E$109,NiTable!A:A,NiTable!BE:BE)," ")</f>
        <v xml:space="preserve"> </v>
      </c>
      <c r="D129" s="32" t="str">
        <f>IF(E129=Employee!D$497,LOOKUP(E$109,TaxCode!A:A,TaxCode!DJ:DJ)," ")</f>
        <v xml:space="preserve"> </v>
      </c>
      <c r="E129" s="152" t="str">
        <f>IF(Employee!D$496="w"," ",IF(Employee!F$492&gt;E$109," ",IF(Employee!F$494&lt;E$109," ",Employee!D$497)))</f>
        <v xml:space="preserve"> </v>
      </c>
      <c r="F129" s="243" t="str">
        <f>IF(E129=" "," ",IF(Employee!F$492&gt;E$109," ",IF(Employee!F$494&lt;E$109," ",Employee!D$483)))</f>
        <v xml:space="preserve"> </v>
      </c>
      <c r="G129" s="167"/>
      <c r="H129" s="127">
        <f>IF(T$109="Y",'Oct08'!H129,0)</f>
        <v>0</v>
      </c>
      <c r="I129" s="121">
        <f>IF(T$109="Y",'Oct08'!I129,0)</f>
        <v>0</v>
      </c>
      <c r="J129" s="121">
        <f>IF(T$109="Y",'Oct08'!J129,0)</f>
        <v>0</v>
      </c>
      <c r="K129" s="121">
        <f>IF(T$109="Y",'Oct08'!K129,I129*J129)</f>
        <v>0</v>
      </c>
      <c r="L129" s="121">
        <f>IF(T$109="Y",'Oct08'!L129,0)</f>
        <v>0</v>
      </c>
      <c r="M129" s="233" t="str">
        <f>IF(E129=" "," ",IF(T$109="Y",'Oct08'!M129,IF((H129+K129+L129)&gt;0,H129+K129+L129," ")))</f>
        <v xml:space="preserve"> </v>
      </c>
      <c r="N129" s="237" t="str">
        <f>IF(M129=" "," ",IF(M129=0," ",IF(Employee!O$492="M1",AN129,AI129-'Oct08'!W129)))</f>
        <v xml:space="preserve"> </v>
      </c>
      <c r="O129" s="132" t="str">
        <f>IF(M129=" "," ",IF(M129=0," ",IF(Employee!P$485&gt;E$109,0,IF(C129="A",MNI!E161,IF(C129="B",MNI!F161,IF(C129="C",MNI!G161,IF(C129="J",MNI!H161," ")))))))</f>
        <v xml:space="preserve"> </v>
      </c>
      <c r="P129" s="123"/>
      <c r="Q129" s="238"/>
      <c r="R129" s="238" t="str">
        <f t="shared" si="130"/>
        <v xml:space="preserve"> </v>
      </c>
      <c r="S129" s="123"/>
      <c r="T129" s="124" t="str">
        <f>IF(M129=" "," ",IF(M129=0," ",MNI!I161))</f>
        <v xml:space="preserve"> </v>
      </c>
      <c r="U129" s="49"/>
      <c r="V129" s="60">
        <f>IF(Employee!H$503=E$109,Employee!D$502+SUM(M129)+'Oct08'!V129,SUM(M129)+'Oct08'!V129)</f>
        <v>0</v>
      </c>
      <c r="W129" s="60">
        <f>IF(Employee!H$503=E$109,Employee!D$503+SUM(N129)+'Oct08'!W129,SUM(N129)+'Oct08'!W129)</f>
        <v>0</v>
      </c>
      <c r="X129" s="60">
        <f>IF(O129=" ",'Oct08'!X129,O129+'Oct08'!X129)</f>
        <v>0</v>
      </c>
      <c r="Y129" s="60">
        <f>IF(P129=" ",'Oct08'!Y129,P129+'Oct08'!Y129)</f>
        <v>0</v>
      </c>
      <c r="Z129" s="60">
        <f>IF(Q129=" ",'Oct08'!Z129,Q129+'Oct08'!Z129)</f>
        <v>0</v>
      </c>
      <c r="AA129" s="60">
        <f>IF(R129=" ",'Oct08'!AA129,R129+'Oct08'!AA129)</f>
        <v>0</v>
      </c>
      <c r="AB129" s="61"/>
      <c r="AC129" s="60">
        <f>IF(T129=" ",'Oct08'!AC129,T129+'Oct08'!AC129)</f>
        <v>0</v>
      </c>
      <c r="AD129" s="99"/>
      <c r="AE129" s="114">
        <f>IF(E129=" ",0,IF(D129="BR",0,IF(D129="D",0,IF(D129="NT",V129,LOOKUP(D129,Free!A:A,Free!C:C)*E$109/12))))</f>
        <v>0</v>
      </c>
      <c r="AF129" s="95">
        <f t="shared" si="120"/>
        <v>0</v>
      </c>
      <c r="AG129" s="95">
        <f t="shared" si="121"/>
        <v>0</v>
      </c>
      <c r="AH129" s="95">
        <f>IF(D129="D",AF129*AH$7,IF(AF129&gt;LOOKUP(E$109,HR!A:A,HR!C:C),(AF129-LOOKUP(E$109,HR!A:A,HR!C:C))*AH$7,0))</f>
        <v>0</v>
      </c>
      <c r="AI129" s="95">
        <f t="shared" si="122"/>
        <v>0</v>
      </c>
      <c r="AJ129" s="95">
        <f>IF(E129=" ",0,IF(D129="BR",0,IF(D129="D",0,IF(D129="NT",M129,LOOKUP(D129,Free!A:A,Free!C:C)*1/12))))</f>
        <v>0</v>
      </c>
      <c r="AK129" s="95">
        <f t="shared" si="123"/>
        <v>0</v>
      </c>
      <c r="AL129" s="95">
        <f t="shared" si="124"/>
        <v>0</v>
      </c>
      <c r="AM129" s="95">
        <f>IF(D129="D",AK129*AM$7,IF(AK129&gt;LOOKUP(1,HR!A:A,HR!C:C),(AK129-LOOKUP(1,HR!A:A,HR!C:C))*AH$7,0))</f>
        <v>0</v>
      </c>
      <c r="AN129" s="95">
        <f t="shared" si="125"/>
        <v>0</v>
      </c>
      <c r="AO129" s="99"/>
      <c r="AP129" s="62"/>
      <c r="AQ129" s="95">
        <f t="shared" si="131"/>
        <v>0</v>
      </c>
      <c r="AR129" s="95">
        <f t="shared" si="132"/>
        <v>0</v>
      </c>
      <c r="AS129" s="95">
        <f t="shared" si="133"/>
        <v>0</v>
      </c>
      <c r="AT129" s="95">
        <f t="shared" si="134"/>
        <v>0</v>
      </c>
      <c r="AU129" s="62"/>
    </row>
    <row r="130" spans="1:47" ht="18" customHeight="1" thickBot="1" x14ac:dyDescent="0.25">
      <c r="A130" s="44"/>
      <c r="B130" s="153" t="str">
        <f>IF(E130=" "," ",IF(Employee!F$518&gt;E$109," ",IF(Employee!F$520&lt;E$109," ",Employee!D$524)))</f>
        <v xml:space="preserve"> </v>
      </c>
      <c r="C130" s="111" t="str">
        <f>IF(E130=Employee!D$523,LOOKUP(E$109,NiTable!A:A,NiTable!BH:BH)," ")</f>
        <v xml:space="preserve"> </v>
      </c>
      <c r="D130" s="111" t="str">
        <f>IF(E130=Employee!D$523,LOOKUP(E$109,TaxCode!A:A,TaxCode!DP:DP)," ")</f>
        <v xml:space="preserve"> </v>
      </c>
      <c r="E130" s="154" t="str">
        <f>IF(Employee!D$522="w"," ",IF(Employee!F$518&gt;E$109," ",IF(Employee!F$520&lt;E$109," ",Employee!D$523)))</f>
        <v xml:space="preserve"> </v>
      </c>
      <c r="F130" s="244" t="str">
        <f>IF(E130=" "," ",IF(Employee!F$518&gt;E$109," ",IF(Employee!F$520&lt;E$109," ",Employee!D$509)))</f>
        <v xml:space="preserve"> </v>
      </c>
      <c r="G130" s="167"/>
      <c r="H130" s="146">
        <f>IF(T$109="Y",'Oct08'!H130,0)</f>
        <v>0</v>
      </c>
      <c r="I130" s="147">
        <f>IF(T$109="Y",'Oct08'!I130,0)</f>
        <v>0</v>
      </c>
      <c r="J130" s="147">
        <f>IF(T$109="Y",'Oct08'!J130,0)</f>
        <v>0</v>
      </c>
      <c r="K130" s="147">
        <f>IF(T$109="Y",'Oct08'!K130,I130*J130)</f>
        <v>0</v>
      </c>
      <c r="L130" s="147">
        <f>IF(T$109="Y",'Oct08'!L130,0)</f>
        <v>0</v>
      </c>
      <c r="M130" s="234" t="str">
        <f>IF(E130=" "," ",IF(T$109="Y",'Oct08'!M130,IF((H130+K130+L130)&gt;0,H130+K130+L130," ")))</f>
        <v xml:space="preserve"> </v>
      </c>
      <c r="N130" s="134" t="str">
        <f>IF(M130=" "," ",IF(M130=0," ",IF(Employee!O$518="M1",AN130,AI130-'Oct08'!W130)))</f>
        <v xml:space="preserve"> </v>
      </c>
      <c r="O130" s="132" t="str">
        <f>IF(M130=" "," ",IF(M130=0," ",IF(Employee!P$511&gt;E$109,0,IF(C130="A",MNI!E162,IF(C130="B",MNI!F162,IF(C130="C",MNI!G162,IF(C130="J",MNI!H162," ")))))))</f>
        <v xml:space="preserve"> </v>
      </c>
      <c r="P130" s="135"/>
      <c r="Q130" s="239"/>
      <c r="R130" s="238" t="str">
        <f t="shared" si="130"/>
        <v xml:space="preserve"> </v>
      </c>
      <c r="S130" s="123"/>
      <c r="T130" s="124" t="str">
        <f>IF(M130=" "," ",IF(M130=0," ",MNI!I162))</f>
        <v xml:space="preserve"> </v>
      </c>
      <c r="U130" s="49"/>
      <c r="V130" s="60">
        <f>IF(Employee!H$529=E$109,Employee!D$528+SUM(M130)+'Oct08'!V130,SUM(M130)+'Oct08'!V130)</f>
        <v>0</v>
      </c>
      <c r="W130" s="60">
        <f>IF(Employee!H$529=E$109,Employee!D$529+SUM(N130)+'Oct08'!W130,SUM(N130)+'Oct08'!W130)</f>
        <v>0</v>
      </c>
      <c r="X130" s="60">
        <f>IF(O130=" ",'Oct08'!X130,O130+'Oct08'!X130)</f>
        <v>0</v>
      </c>
      <c r="Y130" s="60">
        <f>IF(P130=" ",'Oct08'!Y130,P130+'Oct08'!Y130)</f>
        <v>0</v>
      </c>
      <c r="Z130" s="60">
        <f>IF(Q130=" ",'Oct08'!Z130,Q130+'Oct08'!Z130)</f>
        <v>0</v>
      </c>
      <c r="AA130" s="60">
        <f>IF(R130=" ",'Oct08'!AA130,R130+'Oct08'!AA130)</f>
        <v>0</v>
      </c>
      <c r="AB130" s="61"/>
      <c r="AC130" s="60">
        <f>IF(T130=" ",'Oct08'!AC130,T130+'Oct08'!AC130)</f>
        <v>0</v>
      </c>
      <c r="AD130" s="99"/>
      <c r="AE130" s="114">
        <f>IF(E130=" ",0,IF(D130="BR",0,IF(D130="D",0,IF(D130="NT",V130,LOOKUP(D130,Free!A:A,Free!C:C)*E$109/12))))</f>
        <v>0</v>
      </c>
      <c r="AF130" s="95">
        <f t="shared" si="120"/>
        <v>0</v>
      </c>
      <c r="AG130" s="95">
        <f t="shared" si="121"/>
        <v>0</v>
      </c>
      <c r="AH130" s="95">
        <f>IF(D130="D",AF130*AH$7,IF(AF130&gt;LOOKUP(E$109,HR!A:A,HR!C:C),(AF130-LOOKUP(E$109,HR!A:A,HR!C:C))*AH$7,0))</f>
        <v>0</v>
      </c>
      <c r="AI130" s="95">
        <f t="shared" si="122"/>
        <v>0</v>
      </c>
      <c r="AJ130" s="95">
        <f>IF(E130=" ",0,IF(D130="BR",0,IF(D130="D",0,IF(D130="NT",M130,LOOKUP(D130,Free!A:A,Free!C:C)*1/12))))</f>
        <v>0</v>
      </c>
      <c r="AK130" s="95">
        <f t="shared" si="123"/>
        <v>0</v>
      </c>
      <c r="AL130" s="95">
        <f t="shared" si="124"/>
        <v>0</v>
      </c>
      <c r="AM130" s="95">
        <f>IF(D130="D",AK130*AM$7,IF(AK130&gt;LOOKUP(1,HR!A:A,HR!C:C),(AK130-LOOKUP(1,HR!A:A,HR!C:C))*AH$7,0))</f>
        <v>0</v>
      </c>
      <c r="AN130" s="95">
        <f t="shared" si="125"/>
        <v>0</v>
      </c>
      <c r="AO130" s="99"/>
      <c r="AP130" s="62"/>
      <c r="AQ130" s="95">
        <f t="shared" si="131"/>
        <v>0</v>
      </c>
      <c r="AR130" s="95">
        <f t="shared" si="132"/>
        <v>0</v>
      </c>
      <c r="AS130" s="95">
        <f t="shared" si="133"/>
        <v>0</v>
      </c>
      <c r="AT130" s="95">
        <f t="shared" si="134"/>
        <v>0</v>
      </c>
      <c r="AU130" s="62"/>
    </row>
    <row r="131" spans="1:47" ht="18" customHeight="1" thickTop="1" thickBot="1" x14ac:dyDescent="0.25">
      <c r="A131" s="48"/>
      <c r="B131" s="158"/>
      <c r="C131" s="156"/>
      <c r="D131" s="156"/>
      <c r="E131" s="157"/>
      <c r="F131" s="397" t="s">
        <v>7</v>
      </c>
      <c r="G131" s="398"/>
      <c r="H131" s="134"/>
      <c r="I131" s="135"/>
      <c r="J131" s="135"/>
      <c r="K131" s="174"/>
      <c r="L131" s="174"/>
      <c r="M131" s="173">
        <f t="shared" ref="M131:R131" si="135">SUM(M111:M130)</f>
        <v>0</v>
      </c>
      <c r="N131" s="173">
        <f t="shared" si="135"/>
        <v>0</v>
      </c>
      <c r="O131" s="173">
        <f t="shared" si="135"/>
        <v>0</v>
      </c>
      <c r="P131" s="173">
        <f t="shared" si="135"/>
        <v>0</v>
      </c>
      <c r="Q131" s="173">
        <f t="shared" si="135"/>
        <v>0</v>
      </c>
      <c r="R131" s="165">
        <f t="shared" si="135"/>
        <v>0</v>
      </c>
      <c r="S131" s="123"/>
      <c r="T131" s="165">
        <f>SUM(T111:T130)</f>
        <v>0</v>
      </c>
      <c r="U131" s="50"/>
      <c r="V131" s="60"/>
      <c r="AD131" s="99"/>
      <c r="AO131" s="99"/>
      <c r="AP131" s="62"/>
      <c r="AU131" s="62"/>
    </row>
    <row r="132" spans="1:47" ht="24" customHeight="1" x14ac:dyDescent="0.2">
      <c r="A132" s="62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45"/>
    </row>
    <row r="133" spans="1:47" x14ac:dyDescent="0.2">
      <c r="AL133" s="393" t="s">
        <v>111</v>
      </c>
      <c r="AM133" s="394"/>
      <c r="AN133" s="395"/>
      <c r="AQ133" s="213">
        <f>SUM(AQ11:AQ131)</f>
        <v>0</v>
      </c>
      <c r="AR133" s="213">
        <f>SUM(AR11:AR131)</f>
        <v>0</v>
      </c>
      <c r="AS133" s="213">
        <f>SUM(AS11:AS131)</f>
        <v>0</v>
      </c>
      <c r="AT133" s="213">
        <f>SUM(AT11:AT131)</f>
        <v>0</v>
      </c>
    </row>
    <row r="134" spans="1:47" ht="13.5" customHeight="1" thickBot="1" x14ac:dyDescent="0.25">
      <c r="F134" s="257" t="s">
        <v>276</v>
      </c>
      <c r="M134" s="440" t="s">
        <v>277</v>
      </c>
      <c r="N134" s="441"/>
      <c r="O134" s="441"/>
      <c r="P134" s="441"/>
      <c r="Q134" s="441"/>
      <c r="R134" s="441"/>
      <c r="T134" s="273"/>
    </row>
    <row r="135" spans="1:47" x14ac:dyDescent="0.2">
      <c r="F135" s="259" t="str">
        <f>IF(B111="D",Employee!D15," ")</f>
        <v xml:space="preserve"> </v>
      </c>
      <c r="M135" s="268" t="str">
        <f t="shared" ref="M135:M154" si="136">IF(B111="D",M111," ")</f>
        <v xml:space="preserve"> </v>
      </c>
      <c r="N135" s="269" t="str">
        <f t="shared" ref="N135:N154" si="137">IF(B111="D",N111," ")</f>
        <v xml:space="preserve"> </v>
      </c>
      <c r="O135" s="269" t="str">
        <f t="shared" ref="O135:O154" si="138">IF(B111="D",O111," ")</f>
        <v xml:space="preserve"> </v>
      </c>
      <c r="P135" s="269" t="str">
        <f t="shared" ref="P135:P154" si="139">IF(B111="D",P111," ")</f>
        <v xml:space="preserve"> </v>
      </c>
      <c r="Q135" s="269" t="str">
        <f t="shared" ref="Q135:Q154" si="140">IF(B111="D",Q111," ")</f>
        <v xml:space="preserve"> </v>
      </c>
      <c r="R135" s="262" t="str">
        <f t="shared" ref="R135:R154" si="141">IF(B111="D",R111," ")</f>
        <v xml:space="preserve"> </v>
      </c>
      <c r="S135" s="256"/>
      <c r="T135" s="259" t="str">
        <f t="shared" ref="T135:T154" si="142">IF(B111="D",T111," ")</f>
        <v xml:space="preserve"> </v>
      </c>
      <c r="AL135" s="393" t="s">
        <v>112</v>
      </c>
      <c r="AM135" s="394"/>
      <c r="AN135" s="395"/>
      <c r="AQ135" s="215">
        <f>IF((AQ133-(O1+T1)*0.13)&gt;0,AQ133-(Q1+T1)*0.13,0)</f>
        <v>0</v>
      </c>
      <c r="AR135" s="215">
        <f>AR133</f>
        <v>0</v>
      </c>
      <c r="AS135" s="215">
        <f>AS133</f>
        <v>0</v>
      </c>
      <c r="AT135" s="215">
        <f>AT133</f>
        <v>0</v>
      </c>
    </row>
    <row r="136" spans="1:47" x14ac:dyDescent="0.2">
      <c r="F136" s="260" t="str">
        <f>IF(B112="D",Employee!D41," ")</f>
        <v xml:space="preserve"> </v>
      </c>
      <c r="M136" s="270" t="str">
        <f t="shared" si="136"/>
        <v xml:space="preserve"> </v>
      </c>
      <c r="N136" s="266" t="str">
        <f t="shared" si="137"/>
        <v xml:space="preserve"> </v>
      </c>
      <c r="O136" s="266" t="str">
        <f t="shared" si="138"/>
        <v xml:space="preserve"> </v>
      </c>
      <c r="P136" s="266" t="str">
        <f t="shared" si="139"/>
        <v xml:space="preserve"> </v>
      </c>
      <c r="Q136" s="266" t="str">
        <f t="shared" si="140"/>
        <v xml:space="preserve"> </v>
      </c>
      <c r="R136" s="263" t="str">
        <f t="shared" si="141"/>
        <v xml:space="preserve"> </v>
      </c>
      <c r="S136" s="256"/>
      <c r="T136" s="260" t="str">
        <f t="shared" si="142"/>
        <v xml:space="preserve"> </v>
      </c>
    </row>
    <row r="137" spans="1:47" x14ac:dyDescent="0.2">
      <c r="F137" s="260" t="str">
        <f>IF(B113="D",Employee!D67," ")</f>
        <v xml:space="preserve"> </v>
      </c>
      <c r="M137" s="270" t="str">
        <f t="shared" si="136"/>
        <v xml:space="preserve"> </v>
      </c>
      <c r="N137" s="266" t="str">
        <f t="shared" si="137"/>
        <v xml:space="preserve"> </v>
      </c>
      <c r="O137" s="266" t="str">
        <f t="shared" si="138"/>
        <v xml:space="preserve"> </v>
      </c>
      <c r="P137" s="266" t="str">
        <f t="shared" si="139"/>
        <v xml:space="preserve"> </v>
      </c>
      <c r="Q137" s="266" t="str">
        <f t="shared" si="140"/>
        <v xml:space="preserve"> </v>
      </c>
      <c r="R137" s="263" t="str">
        <f t="shared" si="141"/>
        <v xml:space="preserve"> </v>
      </c>
      <c r="S137" s="256"/>
      <c r="T137" s="260" t="str">
        <f t="shared" si="142"/>
        <v xml:space="preserve"> </v>
      </c>
      <c r="AL137" s="393" t="s">
        <v>113</v>
      </c>
      <c r="AM137" s="394"/>
      <c r="AN137" s="395"/>
      <c r="AQ137" s="221"/>
      <c r="AR137" s="215">
        <f>AR135*0.045</f>
        <v>0</v>
      </c>
      <c r="AS137" s="215">
        <f>AS135*0.045</f>
        <v>0</v>
      </c>
      <c r="AT137" s="215">
        <f>AT135*0.045</f>
        <v>0</v>
      </c>
    </row>
    <row r="138" spans="1:47" x14ac:dyDescent="0.2">
      <c r="F138" s="260" t="str">
        <f>IF(B114="D",Employee!D93," ")</f>
        <v xml:space="preserve"> </v>
      </c>
      <c r="M138" s="270" t="str">
        <f t="shared" si="136"/>
        <v xml:space="preserve"> </v>
      </c>
      <c r="N138" s="266" t="str">
        <f t="shared" si="137"/>
        <v xml:space="preserve"> </v>
      </c>
      <c r="O138" s="266" t="str">
        <f t="shared" si="138"/>
        <v xml:space="preserve"> </v>
      </c>
      <c r="P138" s="266" t="str">
        <f t="shared" si="139"/>
        <v xml:space="preserve"> </v>
      </c>
      <c r="Q138" s="266" t="str">
        <f t="shared" si="140"/>
        <v xml:space="preserve"> </v>
      </c>
      <c r="R138" s="263" t="str">
        <f t="shared" si="141"/>
        <v xml:space="preserve"> </v>
      </c>
      <c r="S138" s="256"/>
      <c r="T138" s="260" t="str">
        <f t="shared" si="142"/>
        <v xml:space="preserve"> </v>
      </c>
    </row>
    <row r="139" spans="1:47" x14ac:dyDescent="0.2">
      <c r="F139" s="260" t="str">
        <f>IF(B115="D",Employee!D119," ")</f>
        <v xml:space="preserve"> </v>
      </c>
      <c r="M139" s="270" t="str">
        <f t="shared" si="136"/>
        <v xml:space="preserve"> </v>
      </c>
      <c r="N139" s="266" t="str">
        <f t="shared" si="137"/>
        <v xml:space="preserve"> </v>
      </c>
      <c r="O139" s="266" t="str">
        <f t="shared" si="138"/>
        <v xml:space="preserve"> </v>
      </c>
      <c r="P139" s="266" t="str">
        <f t="shared" si="139"/>
        <v xml:space="preserve"> </v>
      </c>
      <c r="Q139" s="266" t="str">
        <f t="shared" si="140"/>
        <v xml:space="preserve"> </v>
      </c>
      <c r="R139" s="263" t="str">
        <f t="shared" si="141"/>
        <v xml:space="preserve"> </v>
      </c>
      <c r="S139" s="256"/>
      <c r="T139" s="260" t="str">
        <f t="shared" si="142"/>
        <v xml:space="preserve"> </v>
      </c>
    </row>
    <row r="140" spans="1:47" x14ac:dyDescent="0.2">
      <c r="F140" s="260" t="str">
        <f>IF(B116="D",Employee!D145," ")</f>
        <v xml:space="preserve"> </v>
      </c>
      <c r="M140" s="270" t="str">
        <f t="shared" si="136"/>
        <v xml:space="preserve"> </v>
      </c>
      <c r="N140" s="266" t="str">
        <f t="shared" si="137"/>
        <v xml:space="preserve"> </v>
      </c>
      <c r="O140" s="266" t="str">
        <f t="shared" si="138"/>
        <v xml:space="preserve"> </v>
      </c>
      <c r="P140" s="266" t="str">
        <f t="shared" si="139"/>
        <v xml:space="preserve"> </v>
      </c>
      <c r="Q140" s="266" t="str">
        <f t="shared" si="140"/>
        <v xml:space="preserve"> </v>
      </c>
      <c r="R140" s="263" t="str">
        <f t="shared" si="141"/>
        <v xml:space="preserve"> </v>
      </c>
      <c r="S140" s="256"/>
      <c r="T140" s="260" t="str">
        <f t="shared" si="142"/>
        <v xml:space="preserve"> </v>
      </c>
      <c r="AL140" s="385" t="s">
        <v>114</v>
      </c>
      <c r="AM140" s="386"/>
      <c r="AN140" s="387"/>
      <c r="AQ140" s="214">
        <f>AQ135+'Oct08'!AQ140</f>
        <v>0</v>
      </c>
      <c r="AR140" s="214">
        <f>AR135+'Oct08'!AR140</f>
        <v>0</v>
      </c>
      <c r="AS140" s="214">
        <f>AS135+'Oct08'!AS140</f>
        <v>0</v>
      </c>
      <c r="AT140" s="214">
        <f>AT135+'Oct08'!AT140</f>
        <v>0</v>
      </c>
    </row>
    <row r="141" spans="1:47" x14ac:dyDescent="0.2">
      <c r="F141" s="260" t="str">
        <f>IF(B117="D",Employee!D171," ")</f>
        <v xml:space="preserve"> </v>
      </c>
      <c r="M141" s="270" t="str">
        <f t="shared" si="136"/>
        <v xml:space="preserve"> </v>
      </c>
      <c r="N141" s="266" t="str">
        <f t="shared" si="137"/>
        <v xml:space="preserve"> </v>
      </c>
      <c r="O141" s="266" t="str">
        <f t="shared" si="138"/>
        <v xml:space="preserve"> </v>
      </c>
      <c r="P141" s="266" t="str">
        <f t="shared" si="139"/>
        <v xml:space="preserve"> </v>
      </c>
      <c r="Q141" s="266" t="str">
        <f t="shared" si="140"/>
        <v xml:space="preserve"> </v>
      </c>
      <c r="R141" s="263" t="str">
        <f t="shared" si="141"/>
        <v xml:space="preserve"> </v>
      </c>
      <c r="S141" s="256"/>
      <c r="T141" s="260" t="str">
        <f t="shared" si="142"/>
        <v xml:space="preserve"> </v>
      </c>
    </row>
    <row r="142" spans="1:47" x14ac:dyDescent="0.2">
      <c r="F142" s="260" t="str">
        <f>IF(B118="D",Employee!D197," ")</f>
        <v xml:space="preserve"> </v>
      </c>
      <c r="M142" s="270" t="str">
        <f t="shared" si="136"/>
        <v xml:space="preserve"> </v>
      </c>
      <c r="N142" s="266" t="str">
        <f t="shared" si="137"/>
        <v xml:space="preserve"> </v>
      </c>
      <c r="O142" s="266" t="str">
        <f t="shared" si="138"/>
        <v xml:space="preserve"> </v>
      </c>
      <c r="P142" s="266" t="str">
        <f t="shared" si="139"/>
        <v xml:space="preserve"> </v>
      </c>
      <c r="Q142" s="266" t="str">
        <f t="shared" si="140"/>
        <v xml:space="preserve"> </v>
      </c>
      <c r="R142" s="263" t="str">
        <f t="shared" si="141"/>
        <v xml:space="preserve"> </v>
      </c>
      <c r="S142" s="256"/>
      <c r="T142" s="260" t="str">
        <f t="shared" si="142"/>
        <v xml:space="preserve"> </v>
      </c>
      <c r="AL142" s="385" t="s">
        <v>115</v>
      </c>
      <c r="AM142" s="386"/>
      <c r="AN142" s="387"/>
      <c r="AQ142" s="221"/>
      <c r="AR142" s="214">
        <f>AR137+'Oct08'!AR142</f>
        <v>0</v>
      </c>
      <c r="AS142" s="214">
        <f>AS137+'Oct08'!AS142</f>
        <v>0</v>
      </c>
      <c r="AT142" s="214">
        <f>AT137+'Oct08'!AT142</f>
        <v>0</v>
      </c>
    </row>
    <row r="143" spans="1:47" x14ac:dyDescent="0.2">
      <c r="F143" s="260" t="str">
        <f>IF(B119="D",Employee!D223," ")</f>
        <v xml:space="preserve"> </v>
      </c>
      <c r="M143" s="270" t="str">
        <f t="shared" si="136"/>
        <v xml:space="preserve"> </v>
      </c>
      <c r="N143" s="266" t="str">
        <f t="shared" si="137"/>
        <v xml:space="preserve"> </v>
      </c>
      <c r="O143" s="266" t="str">
        <f t="shared" si="138"/>
        <v xml:space="preserve"> </v>
      </c>
      <c r="P143" s="266" t="str">
        <f t="shared" si="139"/>
        <v xml:space="preserve"> </v>
      </c>
      <c r="Q143" s="266" t="str">
        <f t="shared" si="140"/>
        <v xml:space="preserve"> </v>
      </c>
      <c r="R143" s="263" t="str">
        <f t="shared" si="141"/>
        <v xml:space="preserve"> </v>
      </c>
      <c r="S143" s="256"/>
      <c r="T143" s="260" t="str">
        <f t="shared" si="142"/>
        <v xml:space="preserve"> </v>
      </c>
    </row>
    <row r="144" spans="1:47" x14ac:dyDescent="0.2">
      <c r="F144" s="260" t="str">
        <f>IF(B120="D",Employee!D249," ")</f>
        <v xml:space="preserve"> </v>
      </c>
      <c r="M144" s="270" t="str">
        <f t="shared" si="136"/>
        <v xml:space="preserve"> </v>
      </c>
      <c r="N144" s="266" t="str">
        <f t="shared" si="137"/>
        <v xml:space="preserve"> </v>
      </c>
      <c r="O144" s="266" t="str">
        <f t="shared" si="138"/>
        <v xml:space="preserve"> </v>
      </c>
      <c r="P144" s="266" t="str">
        <f t="shared" si="139"/>
        <v xml:space="preserve"> </v>
      </c>
      <c r="Q144" s="266" t="str">
        <f t="shared" si="140"/>
        <v xml:space="preserve"> </v>
      </c>
      <c r="R144" s="263" t="str">
        <f t="shared" si="141"/>
        <v xml:space="preserve"> </v>
      </c>
      <c r="S144" s="256"/>
      <c r="T144" s="260" t="str">
        <f t="shared" si="142"/>
        <v xml:space="preserve"> </v>
      </c>
    </row>
    <row r="145" spans="6:20" x14ac:dyDescent="0.2">
      <c r="F145" s="260" t="str">
        <f>IF(B121="D",Employee!D275," ")</f>
        <v xml:space="preserve"> </v>
      </c>
      <c r="M145" s="270" t="str">
        <f t="shared" si="136"/>
        <v xml:space="preserve"> </v>
      </c>
      <c r="N145" s="266" t="str">
        <f t="shared" si="137"/>
        <v xml:space="preserve"> </v>
      </c>
      <c r="O145" s="266" t="str">
        <f t="shared" si="138"/>
        <v xml:space="preserve"> </v>
      </c>
      <c r="P145" s="266" t="str">
        <f t="shared" si="139"/>
        <v xml:space="preserve"> </v>
      </c>
      <c r="Q145" s="266" t="str">
        <f t="shared" si="140"/>
        <v xml:space="preserve"> </v>
      </c>
      <c r="R145" s="263" t="str">
        <f t="shared" si="141"/>
        <v xml:space="preserve"> </v>
      </c>
      <c r="S145" s="256"/>
      <c r="T145" s="260" t="str">
        <f t="shared" si="142"/>
        <v xml:space="preserve"> </v>
      </c>
    </row>
    <row r="146" spans="6:20" x14ac:dyDescent="0.2">
      <c r="F146" s="260" t="str">
        <f>IF(B122="D",Employee!D301," ")</f>
        <v xml:space="preserve"> </v>
      </c>
      <c r="M146" s="270" t="str">
        <f t="shared" si="136"/>
        <v xml:space="preserve"> </v>
      </c>
      <c r="N146" s="266" t="str">
        <f t="shared" si="137"/>
        <v xml:space="preserve"> </v>
      </c>
      <c r="O146" s="266" t="str">
        <f t="shared" si="138"/>
        <v xml:space="preserve"> </v>
      </c>
      <c r="P146" s="266" t="str">
        <f t="shared" si="139"/>
        <v xml:space="preserve"> </v>
      </c>
      <c r="Q146" s="266" t="str">
        <f t="shared" si="140"/>
        <v xml:space="preserve"> </v>
      </c>
      <c r="R146" s="263" t="str">
        <f t="shared" si="141"/>
        <v xml:space="preserve"> </v>
      </c>
      <c r="S146" s="256"/>
      <c r="T146" s="260" t="str">
        <f t="shared" si="142"/>
        <v xml:space="preserve"> </v>
      </c>
    </row>
    <row r="147" spans="6:20" x14ac:dyDescent="0.2">
      <c r="F147" s="260" t="str">
        <f>IF(B123="D",Employee!D327," ")</f>
        <v xml:space="preserve"> </v>
      </c>
      <c r="M147" s="270" t="str">
        <f t="shared" si="136"/>
        <v xml:space="preserve"> </v>
      </c>
      <c r="N147" s="266" t="str">
        <f t="shared" si="137"/>
        <v xml:space="preserve"> </v>
      </c>
      <c r="O147" s="266" t="str">
        <f t="shared" si="138"/>
        <v xml:space="preserve"> </v>
      </c>
      <c r="P147" s="266" t="str">
        <f t="shared" si="139"/>
        <v xml:space="preserve"> </v>
      </c>
      <c r="Q147" s="266" t="str">
        <f t="shared" si="140"/>
        <v xml:space="preserve"> </v>
      </c>
      <c r="R147" s="263" t="str">
        <f t="shared" si="141"/>
        <v xml:space="preserve"> </v>
      </c>
      <c r="S147" s="256"/>
      <c r="T147" s="260" t="str">
        <f t="shared" si="142"/>
        <v xml:space="preserve"> </v>
      </c>
    </row>
    <row r="148" spans="6:20" x14ac:dyDescent="0.2">
      <c r="F148" s="260" t="str">
        <f>IF(B124="D",Employee!D353," ")</f>
        <v xml:space="preserve"> </v>
      </c>
      <c r="M148" s="270" t="str">
        <f t="shared" si="136"/>
        <v xml:space="preserve"> </v>
      </c>
      <c r="N148" s="266" t="str">
        <f t="shared" si="137"/>
        <v xml:space="preserve"> </v>
      </c>
      <c r="O148" s="266" t="str">
        <f t="shared" si="138"/>
        <v xml:space="preserve"> </v>
      </c>
      <c r="P148" s="266" t="str">
        <f t="shared" si="139"/>
        <v xml:space="preserve"> </v>
      </c>
      <c r="Q148" s="266" t="str">
        <f t="shared" si="140"/>
        <v xml:space="preserve"> </v>
      </c>
      <c r="R148" s="263" t="str">
        <f t="shared" si="141"/>
        <v xml:space="preserve"> </v>
      </c>
      <c r="S148" s="256"/>
      <c r="T148" s="260" t="str">
        <f t="shared" si="142"/>
        <v xml:space="preserve"> </v>
      </c>
    </row>
    <row r="149" spans="6:20" x14ac:dyDescent="0.2">
      <c r="F149" s="260" t="str">
        <f>IF(B125="D",Employee!D379," ")</f>
        <v xml:space="preserve"> </v>
      </c>
      <c r="M149" s="270" t="str">
        <f t="shared" si="136"/>
        <v xml:space="preserve"> </v>
      </c>
      <c r="N149" s="266" t="str">
        <f t="shared" si="137"/>
        <v xml:space="preserve"> </v>
      </c>
      <c r="O149" s="266" t="str">
        <f t="shared" si="138"/>
        <v xml:space="preserve"> </v>
      </c>
      <c r="P149" s="266" t="str">
        <f t="shared" si="139"/>
        <v xml:space="preserve"> </v>
      </c>
      <c r="Q149" s="266" t="str">
        <f t="shared" si="140"/>
        <v xml:space="preserve"> </v>
      </c>
      <c r="R149" s="263" t="str">
        <f t="shared" si="141"/>
        <v xml:space="preserve"> </v>
      </c>
      <c r="S149" s="256"/>
      <c r="T149" s="260" t="str">
        <f t="shared" si="142"/>
        <v xml:space="preserve"> </v>
      </c>
    </row>
    <row r="150" spans="6:20" x14ac:dyDescent="0.2">
      <c r="F150" s="260" t="str">
        <f>IF(B126="D",Employee!D405," ")</f>
        <v xml:space="preserve"> </v>
      </c>
      <c r="M150" s="270" t="str">
        <f t="shared" si="136"/>
        <v xml:space="preserve"> </v>
      </c>
      <c r="N150" s="266" t="str">
        <f t="shared" si="137"/>
        <v xml:space="preserve"> </v>
      </c>
      <c r="O150" s="266" t="str">
        <f t="shared" si="138"/>
        <v xml:space="preserve"> </v>
      </c>
      <c r="P150" s="266" t="str">
        <f t="shared" si="139"/>
        <v xml:space="preserve"> </v>
      </c>
      <c r="Q150" s="266" t="str">
        <f t="shared" si="140"/>
        <v xml:space="preserve"> </v>
      </c>
      <c r="R150" s="263" t="str">
        <f t="shared" si="141"/>
        <v xml:space="preserve"> </v>
      </c>
      <c r="S150" s="256"/>
      <c r="T150" s="260" t="str">
        <f t="shared" si="142"/>
        <v xml:space="preserve"> </v>
      </c>
    </row>
    <row r="151" spans="6:20" x14ac:dyDescent="0.2">
      <c r="F151" s="260" t="str">
        <f>IF(B127="D",Employee!D431," ")</f>
        <v xml:space="preserve"> </v>
      </c>
      <c r="M151" s="270" t="str">
        <f t="shared" si="136"/>
        <v xml:space="preserve"> </v>
      </c>
      <c r="N151" s="266" t="str">
        <f t="shared" si="137"/>
        <v xml:space="preserve"> </v>
      </c>
      <c r="O151" s="266" t="str">
        <f t="shared" si="138"/>
        <v xml:space="preserve"> </v>
      </c>
      <c r="P151" s="266" t="str">
        <f t="shared" si="139"/>
        <v xml:space="preserve"> </v>
      </c>
      <c r="Q151" s="266" t="str">
        <f t="shared" si="140"/>
        <v xml:space="preserve"> </v>
      </c>
      <c r="R151" s="263" t="str">
        <f t="shared" si="141"/>
        <v xml:space="preserve"> </v>
      </c>
      <c r="S151" s="256"/>
      <c r="T151" s="260" t="str">
        <f t="shared" si="142"/>
        <v xml:space="preserve"> </v>
      </c>
    </row>
    <row r="152" spans="6:20" x14ac:dyDescent="0.2">
      <c r="F152" s="260" t="str">
        <f>IF(B128="D",Employee!D457," ")</f>
        <v xml:space="preserve"> </v>
      </c>
      <c r="M152" s="270" t="str">
        <f t="shared" si="136"/>
        <v xml:space="preserve"> </v>
      </c>
      <c r="N152" s="266" t="str">
        <f t="shared" si="137"/>
        <v xml:space="preserve"> </v>
      </c>
      <c r="O152" s="266" t="str">
        <f t="shared" si="138"/>
        <v xml:space="preserve"> </v>
      </c>
      <c r="P152" s="266" t="str">
        <f t="shared" si="139"/>
        <v xml:space="preserve"> </v>
      </c>
      <c r="Q152" s="266" t="str">
        <f t="shared" si="140"/>
        <v xml:space="preserve"> </v>
      </c>
      <c r="R152" s="263" t="str">
        <f t="shared" si="141"/>
        <v xml:space="preserve"> </v>
      </c>
      <c r="S152" s="256"/>
      <c r="T152" s="260" t="str">
        <f t="shared" si="142"/>
        <v xml:space="preserve"> </v>
      </c>
    </row>
    <row r="153" spans="6:20" x14ac:dyDescent="0.2">
      <c r="F153" s="260" t="str">
        <f>IF(B129="D",Employee!D483," ")</f>
        <v xml:space="preserve"> </v>
      </c>
      <c r="M153" s="270" t="str">
        <f t="shared" si="136"/>
        <v xml:space="preserve"> </v>
      </c>
      <c r="N153" s="266" t="str">
        <f t="shared" si="137"/>
        <v xml:space="preserve"> </v>
      </c>
      <c r="O153" s="266" t="str">
        <f t="shared" si="138"/>
        <v xml:space="preserve"> </v>
      </c>
      <c r="P153" s="266" t="str">
        <f t="shared" si="139"/>
        <v xml:space="preserve"> </v>
      </c>
      <c r="Q153" s="266" t="str">
        <f t="shared" si="140"/>
        <v xml:space="preserve"> </v>
      </c>
      <c r="R153" s="263" t="str">
        <f t="shared" si="141"/>
        <v xml:space="preserve"> </v>
      </c>
      <c r="S153" s="256"/>
      <c r="T153" s="260" t="str">
        <f t="shared" si="142"/>
        <v xml:space="preserve"> </v>
      </c>
    </row>
    <row r="154" spans="6:20" ht="13.5" thickBot="1" x14ac:dyDescent="0.25">
      <c r="F154" s="261" t="str">
        <f>IF(B130="D",Employee!D509," ")</f>
        <v xml:space="preserve"> </v>
      </c>
      <c r="M154" s="271" t="str">
        <f t="shared" si="136"/>
        <v xml:space="preserve"> </v>
      </c>
      <c r="N154" s="272" t="str">
        <f t="shared" si="137"/>
        <v xml:space="preserve"> </v>
      </c>
      <c r="O154" s="272" t="str">
        <f t="shared" si="138"/>
        <v xml:space="preserve"> </v>
      </c>
      <c r="P154" s="272" t="str">
        <f t="shared" si="139"/>
        <v xml:space="preserve"> </v>
      </c>
      <c r="Q154" s="272" t="str">
        <f t="shared" si="140"/>
        <v xml:space="preserve"> </v>
      </c>
      <c r="R154" s="264" t="str">
        <f t="shared" si="141"/>
        <v xml:space="preserve"> </v>
      </c>
      <c r="S154" s="256"/>
      <c r="T154" s="261" t="str">
        <f t="shared" si="142"/>
        <v xml:space="preserve"> </v>
      </c>
    </row>
    <row r="155" spans="6:20" x14ac:dyDescent="0.2">
      <c r="F155" s="258" t="s">
        <v>278</v>
      </c>
      <c r="M155" s="265">
        <v>0</v>
      </c>
      <c r="N155" s="267">
        <v>0</v>
      </c>
      <c r="O155" s="265">
        <v>0</v>
      </c>
      <c r="P155" s="265">
        <v>0</v>
      </c>
      <c r="Q155" s="265">
        <v>0</v>
      </c>
      <c r="R155" s="265">
        <v>0</v>
      </c>
      <c r="S155" s="256"/>
      <c r="T155" s="265">
        <v>0</v>
      </c>
    </row>
  </sheetData>
  <sheetCalcPr fullCalcOnLoad="1"/>
  <mergeCells count="100">
    <mergeCell ref="H34:J34"/>
    <mergeCell ref="F3:F6"/>
    <mergeCell ref="M134:R134"/>
    <mergeCell ref="E3:E6"/>
    <mergeCell ref="N3:N6"/>
    <mergeCell ref="O3:O6"/>
    <mergeCell ref="R3:R6"/>
    <mergeCell ref="F31:G31"/>
    <mergeCell ref="B32:T32"/>
    <mergeCell ref="B33:E33"/>
    <mergeCell ref="B34:D34"/>
    <mergeCell ref="AA3:AA6"/>
    <mergeCell ref="G1:H1"/>
    <mergeCell ref="I1:L1"/>
    <mergeCell ref="K3:K6"/>
    <mergeCell ref="L3:L6"/>
    <mergeCell ref="K34:M34"/>
    <mergeCell ref="O34:R34"/>
    <mergeCell ref="B7:T7"/>
    <mergeCell ref="Y3:Y6"/>
    <mergeCell ref="A1:A6"/>
    <mergeCell ref="B3:B6"/>
    <mergeCell ref="C3:C6"/>
    <mergeCell ref="D3:D6"/>
    <mergeCell ref="B1:F2"/>
    <mergeCell ref="P3:P6"/>
    <mergeCell ref="G2:H2"/>
    <mergeCell ref="I2:L2"/>
    <mergeCell ref="AL3:AL6"/>
    <mergeCell ref="AK3:AK6"/>
    <mergeCell ref="AJ3:AJ6"/>
    <mergeCell ref="AI3:AI6"/>
    <mergeCell ref="AH3:AH6"/>
    <mergeCell ref="AF3:AF6"/>
    <mergeCell ref="B8:E8"/>
    <mergeCell ref="AG3:AG6"/>
    <mergeCell ref="V3:V6"/>
    <mergeCell ref="W3:W6"/>
    <mergeCell ref="U1:U6"/>
    <mergeCell ref="X3:X6"/>
    <mergeCell ref="AE3:AE6"/>
    <mergeCell ref="AE1:AN2"/>
    <mergeCell ref="AN3:AN6"/>
    <mergeCell ref="AM3:AM6"/>
    <mergeCell ref="K59:M59"/>
    <mergeCell ref="O59:R59"/>
    <mergeCell ref="O58:Q58"/>
    <mergeCell ref="R58:T58"/>
    <mergeCell ref="B9:D9"/>
    <mergeCell ref="O8:Q8"/>
    <mergeCell ref="R8:T8"/>
    <mergeCell ref="H9:J9"/>
    <mergeCell ref="K9:M9"/>
    <mergeCell ref="O9:R9"/>
    <mergeCell ref="B84:D84"/>
    <mergeCell ref="H84:J84"/>
    <mergeCell ref="K84:M84"/>
    <mergeCell ref="O84:R84"/>
    <mergeCell ref="R83:T83"/>
    <mergeCell ref="F56:G56"/>
    <mergeCell ref="B57:T57"/>
    <mergeCell ref="B58:E58"/>
    <mergeCell ref="B59:D59"/>
    <mergeCell ref="H59:J59"/>
    <mergeCell ref="O83:Q83"/>
    <mergeCell ref="O33:Q33"/>
    <mergeCell ref="R33:T33"/>
    <mergeCell ref="F131:G131"/>
    <mergeCell ref="O109:R109"/>
    <mergeCell ref="O108:Q108"/>
    <mergeCell ref="R108:T108"/>
    <mergeCell ref="F81:G81"/>
    <mergeCell ref="B82:T82"/>
    <mergeCell ref="B83:E83"/>
    <mergeCell ref="B132:T132"/>
    <mergeCell ref="F106:G106"/>
    <mergeCell ref="B107:T107"/>
    <mergeCell ref="B108:E108"/>
    <mergeCell ref="B109:D109"/>
    <mergeCell ref="H109:J109"/>
    <mergeCell ref="K109:M109"/>
    <mergeCell ref="V1:AC2"/>
    <mergeCell ref="AC3:AC6"/>
    <mergeCell ref="H3:H6"/>
    <mergeCell ref="I3:I6"/>
    <mergeCell ref="J3:J6"/>
    <mergeCell ref="T3:T6"/>
    <mergeCell ref="Z3:Z6"/>
    <mergeCell ref="M3:M6"/>
    <mergeCell ref="Q3:Q6"/>
    <mergeCell ref="AQ3:AQ6"/>
    <mergeCell ref="AR3:AR6"/>
    <mergeCell ref="AS3:AS6"/>
    <mergeCell ref="AQ1:AT2"/>
    <mergeCell ref="AT3:AT6"/>
    <mergeCell ref="AL142:AN142"/>
    <mergeCell ref="AL133:AN133"/>
    <mergeCell ref="AL135:AN135"/>
    <mergeCell ref="AL137:AN137"/>
    <mergeCell ref="AL140:AN140"/>
  </mergeCells>
  <phoneticPr fontId="5" type="noConversion"/>
  <dataValidations count="1">
    <dataValidation type="list" allowBlank="1" showInputMessage="1" showErrorMessage="1" sqref="G36:G55 G111:G130 G61:G80 G86:G105 G11:G3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8" max="16383" man="1"/>
    <brk id="80" max="16383" man="1"/>
    <brk id="11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Employee</vt:lpstr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Admin</vt:lpstr>
      <vt:lpstr>Free</vt:lpstr>
      <vt:lpstr>HR</vt:lpstr>
      <vt:lpstr>WNI</vt:lpstr>
      <vt:lpstr>MNI</vt:lpstr>
      <vt:lpstr>TaxCode</vt:lpstr>
      <vt:lpstr>NiTable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2011-01-02T20:28:06Z</dcterms:modified>
</cp:coreProperties>
</file>