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defaultThemeVersion="124226"/>
  <bookViews>
    <workbookView xWindow="360" yWindow="15" windowWidth="11340" windowHeight="6540" tabRatio="918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C8" i="8" l="1"/>
  <c r="C38" i="6" l="1"/>
  <c r="D38" i="6"/>
  <c r="E38" i="6"/>
  <c r="F16" i="14" s="1"/>
  <c r="F33" i="14" s="1"/>
  <c r="F38" i="6"/>
  <c r="G38" i="6"/>
  <c r="H38" i="6"/>
  <c r="I38" i="6"/>
  <c r="J16" i="14" s="1"/>
  <c r="J33" i="14" s="1"/>
  <c r="J38" i="6"/>
  <c r="K16" i="14" s="1"/>
  <c r="K33" i="14" s="1"/>
  <c r="K38" i="6"/>
  <c r="L16" i="14" s="1"/>
  <c r="L33" i="14" s="1"/>
  <c r="L38" i="6"/>
  <c r="M16" i="14" s="1"/>
  <c r="M33" i="14" s="1"/>
  <c r="M38" i="6"/>
  <c r="N16" i="14" s="1"/>
  <c r="N33" i="14" s="1"/>
  <c r="N38" i="6"/>
  <c r="F8" i="13"/>
  <c r="F10" i="13"/>
  <c r="F12" i="13"/>
  <c r="F14" i="13"/>
  <c r="F16" i="13"/>
  <c r="F18" i="13"/>
  <c r="F20" i="13"/>
  <c r="F22" i="13"/>
  <c r="F24" i="13"/>
  <c r="F26" i="13"/>
  <c r="F28" i="13"/>
  <c r="F30" i="13"/>
  <c r="C4" i="12"/>
  <c r="H4" i="12"/>
  <c r="I4" i="12"/>
  <c r="C5" i="12"/>
  <c r="H5" i="12"/>
  <c r="I5" i="12"/>
  <c r="C6" i="12"/>
  <c r="H6" i="12"/>
  <c r="I6" i="12"/>
  <c r="C7" i="12"/>
  <c r="H7" i="12"/>
  <c r="I7" i="12"/>
  <c r="C8" i="12"/>
  <c r="H8" i="12"/>
  <c r="I8" i="12"/>
  <c r="C9" i="12"/>
  <c r="H9" i="12"/>
  <c r="I9" i="12"/>
  <c r="C10" i="12"/>
  <c r="H10" i="12"/>
  <c r="I10" i="12"/>
  <c r="C11" i="12"/>
  <c r="H11" i="12"/>
  <c r="I11" i="12"/>
  <c r="C12" i="12"/>
  <c r="H12" i="12"/>
  <c r="I12" i="12"/>
  <c r="C13" i="12"/>
  <c r="H13" i="12"/>
  <c r="I13" i="12"/>
  <c r="C14" i="12"/>
  <c r="H14" i="12"/>
  <c r="I14" i="12"/>
  <c r="C15" i="12"/>
  <c r="H15" i="12"/>
  <c r="I15" i="12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H136" i="16"/>
  <c r="V2" i="18"/>
  <c r="S23" i="18"/>
  <c r="Q2" i="18"/>
  <c r="S17" i="18" s="1"/>
  <c r="S24" i="16"/>
  <c r="S19" i="16"/>
  <c r="N32" i="17"/>
  <c r="D94" i="18"/>
  <c r="R116" i="18"/>
  <c r="D112" i="18"/>
  <c r="G288" i="16"/>
  <c r="J280" i="16"/>
  <c r="D222" i="16"/>
  <c r="F216" i="16"/>
  <c r="Q192" i="16"/>
  <c r="V2" i="16"/>
  <c r="Q2" i="16"/>
  <c r="N31" i="18"/>
  <c r="N35" i="16"/>
  <c r="G141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D169" i="16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E16" i="14"/>
  <c r="E33" i="14" s="1"/>
  <c r="G16" i="14"/>
  <c r="G33" i="14"/>
  <c r="H16" i="14"/>
  <c r="H33" i="14"/>
  <c r="I16" i="14"/>
  <c r="I33" i="14" s="1"/>
  <c r="O16" i="14"/>
  <c r="O33" i="14" s="1"/>
  <c r="C40" i="14"/>
  <c r="L12" i="15"/>
  <c r="M11" i="15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N2" i="14"/>
  <c r="M2" i="14"/>
  <c r="M19" i="14" s="1"/>
  <c r="L2" i="14"/>
  <c r="L19" i="14" s="1"/>
  <c r="K2" i="14"/>
  <c r="K19" i="14" s="1"/>
  <c r="J2" i="14"/>
  <c r="J19" i="14" s="1"/>
  <c r="I2" i="14"/>
  <c r="H2" i="14"/>
  <c r="G2" i="14"/>
  <c r="F2" i="14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L2" i="15"/>
  <c r="C6" i="8" s="1"/>
  <c r="D16" i="8"/>
  <c r="D15" i="8"/>
  <c r="L14" i="15"/>
  <c r="C25" i="8"/>
  <c r="D27" i="8"/>
  <c r="D26" i="8"/>
  <c r="C13" i="8"/>
  <c r="D9" i="8"/>
  <c r="D8" i="8"/>
  <c r="C9" i="8"/>
  <c r="N43" i="6"/>
  <c r="M43" i="6"/>
  <c r="L43" i="6"/>
  <c r="K43" i="6"/>
  <c r="J43" i="6"/>
  <c r="I43" i="6"/>
  <c r="H43" i="6"/>
  <c r="G43" i="6"/>
  <c r="F43" i="6"/>
  <c r="E43" i="6"/>
  <c r="D43" i="6"/>
  <c r="C43" i="6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G9" i="12" s="1"/>
  <c r="F8" i="12"/>
  <c r="E8" i="12"/>
  <c r="D8" i="12"/>
  <c r="F7" i="12"/>
  <c r="E7" i="12"/>
  <c r="D7" i="12"/>
  <c r="F6" i="12"/>
  <c r="E6" i="12"/>
  <c r="D6" i="12"/>
  <c r="F5" i="12"/>
  <c r="E5" i="12"/>
  <c r="D5" i="12"/>
  <c r="F4" i="12"/>
  <c r="E4" i="12"/>
  <c r="D4" i="12"/>
  <c r="N46" i="6"/>
  <c r="N42" i="6"/>
  <c r="M46" i="6"/>
  <c r="M42" i="6"/>
  <c r="L46" i="6"/>
  <c r="L42" i="6"/>
  <c r="K46" i="6"/>
  <c r="K42" i="6"/>
  <c r="J46" i="6"/>
  <c r="J42" i="6"/>
  <c r="I46" i="6"/>
  <c r="I42" i="6"/>
  <c r="H46" i="6"/>
  <c r="H42" i="6"/>
  <c r="G46" i="6"/>
  <c r="G42" i="6"/>
  <c r="F46" i="6"/>
  <c r="F42" i="6"/>
  <c r="E46" i="6"/>
  <c r="E42" i="6"/>
  <c r="D46" i="6"/>
  <c r="D42" i="6"/>
  <c r="C46" i="6"/>
  <c r="C42" i="6"/>
  <c r="O19" i="14"/>
  <c r="N19" i="14"/>
  <c r="I19" i="14"/>
  <c r="H19" i="14"/>
  <c r="G19" i="14"/>
  <c r="F19" i="14"/>
  <c r="D6" i="13"/>
  <c r="H8" i="13"/>
  <c r="N8" i="13"/>
  <c r="N10" i="13" s="1"/>
  <c r="N12" i="13" s="1"/>
  <c r="N14" i="13" s="1"/>
  <c r="N16" i="13" s="1"/>
  <c r="N18" i="13" s="1"/>
  <c r="N20" i="13" s="1"/>
  <c r="N22" i="13" s="1"/>
  <c r="N24" i="13" s="1"/>
  <c r="N26" i="13" s="1"/>
  <c r="N28" i="13" s="1"/>
  <c r="N30" i="13" s="1"/>
  <c r="T8" i="13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H10" i="13"/>
  <c r="H12" i="13" s="1"/>
  <c r="H14" i="13" s="1"/>
  <c r="H16" i="13" s="1"/>
  <c r="H18" i="13" s="1"/>
  <c r="H20" i="13" s="1"/>
  <c r="H22" i="13" s="1"/>
  <c r="H24" i="13" s="1"/>
  <c r="H26" i="13" s="1"/>
  <c r="H28" i="13" s="1"/>
  <c r="H30" i="13" s="1"/>
  <c r="C2" i="8"/>
  <c r="G8" i="12" l="1"/>
  <c r="G6" i="12"/>
  <c r="G14" i="12"/>
  <c r="G4" i="12"/>
  <c r="G11" i="12"/>
  <c r="G7" i="12"/>
  <c r="G10" i="12"/>
  <c r="G15" i="12"/>
  <c r="G13" i="12"/>
  <c r="G5" i="12"/>
  <c r="B38" i="6"/>
  <c r="B42" i="6"/>
  <c r="B46" i="6"/>
  <c r="B30" i="6"/>
  <c r="D98" i="16" s="1"/>
  <c r="B31" i="6"/>
  <c r="D102" i="16" s="1"/>
  <c r="C8" i="6"/>
  <c r="N11" i="6"/>
  <c r="O7" i="14" s="1"/>
  <c r="O24" i="14" s="1"/>
  <c r="E8" i="6"/>
  <c r="E11" i="6"/>
  <c r="F7" i="14" s="1"/>
  <c r="F24" i="14" s="1"/>
  <c r="L8" i="6"/>
  <c r="C11" i="6"/>
  <c r="M8" i="6"/>
  <c r="C29" i="6"/>
  <c r="H8" i="6"/>
  <c r="F11" i="6"/>
  <c r="G7" i="14" s="1"/>
  <c r="G24" i="14" s="1"/>
  <c r="L29" i="6"/>
  <c r="M11" i="6"/>
  <c r="N7" i="14" s="1"/>
  <c r="N24" i="14" s="1"/>
  <c r="B43" i="6"/>
  <c r="G12" i="12"/>
  <c r="O55" i="16"/>
  <c r="O38" i="18"/>
  <c r="D16" i="14"/>
  <c r="P16" i="13" l="1"/>
  <c r="R16" i="13" s="1"/>
  <c r="G6" i="6"/>
  <c r="P8" i="13"/>
  <c r="R8" i="13" s="1"/>
  <c r="C6" i="6"/>
  <c r="L6" i="6"/>
  <c r="P26" i="13"/>
  <c r="R26" i="13" s="1"/>
  <c r="J8" i="13"/>
  <c r="L8" i="13" s="1"/>
  <c r="C5" i="6"/>
  <c r="V14" i="13"/>
  <c r="X14" i="13" s="1"/>
  <c r="F7" i="6"/>
  <c r="V10" i="13"/>
  <c r="X10" i="13" s="1"/>
  <c r="D7" i="6"/>
  <c r="D7" i="14"/>
  <c r="D24" i="14" s="1"/>
  <c r="V30" i="13"/>
  <c r="X30" i="13" s="1"/>
  <c r="N7" i="6"/>
  <c r="V8" i="13"/>
  <c r="X8" i="13" s="1"/>
  <c r="C7" i="6"/>
  <c r="I7" i="6"/>
  <c r="V20" i="13"/>
  <c r="X20" i="13" s="1"/>
  <c r="D6" i="6"/>
  <c r="P10" i="13"/>
  <c r="R10" i="13" s="1"/>
  <c r="N5" i="6"/>
  <c r="J30" i="13"/>
  <c r="L30" i="13" s="1"/>
  <c r="J14" i="13"/>
  <c r="L14" i="13" s="1"/>
  <c r="F5" i="6"/>
  <c r="N15" i="6"/>
  <c r="L27" i="6"/>
  <c r="H24" i="6"/>
  <c r="L16" i="6"/>
  <c r="N8" i="6"/>
  <c r="F8" i="6"/>
  <c r="J29" i="6"/>
  <c r="M29" i="6"/>
  <c r="D22" i="6"/>
  <c r="G8" i="6"/>
  <c r="N32" i="6"/>
  <c r="N24" i="6"/>
  <c r="K16" i="6"/>
  <c r="L22" i="6"/>
  <c r="L21" i="6"/>
  <c r="G32" i="6"/>
  <c r="E16" i="6"/>
  <c r="H27" i="6"/>
  <c r="N28" i="6"/>
  <c r="E24" i="6"/>
  <c r="K28" i="6"/>
  <c r="N23" i="6"/>
  <c r="N21" i="6"/>
  <c r="E29" i="6"/>
  <c r="D11" i="6"/>
  <c r="E7" i="14" s="1"/>
  <c r="E24" i="14" s="1"/>
  <c r="G11" i="6"/>
  <c r="H7" i="14" s="1"/>
  <c r="H24" i="14" s="1"/>
  <c r="J21" i="6"/>
  <c r="I11" i="6"/>
  <c r="J7" i="14" s="1"/>
  <c r="J24" i="14" s="1"/>
  <c r="I24" i="6"/>
  <c r="F15" i="6"/>
  <c r="L24" i="6"/>
  <c r="G15" i="6"/>
  <c r="E32" i="6"/>
  <c r="I8" i="6"/>
  <c r="H29" i="6"/>
  <c r="D8" i="6"/>
  <c r="K29" i="6"/>
  <c r="M21" i="6"/>
  <c r="I29" i="6"/>
  <c r="I22" i="6"/>
  <c r="F28" i="6"/>
  <c r="G26" i="6"/>
  <c r="G22" i="6"/>
  <c r="H11" i="6"/>
  <c r="I7" i="14" s="1"/>
  <c r="I24" i="14" s="1"/>
  <c r="K11" i="6"/>
  <c r="L7" i="14" s="1"/>
  <c r="L24" i="14" s="1"/>
  <c r="J8" i="6"/>
  <c r="E11" i="8"/>
  <c r="O124" i="18"/>
  <c r="D231" i="16"/>
  <c r="H23" i="6"/>
  <c r="D29" i="6"/>
  <c r="N22" i="6"/>
  <c r="E23" i="6"/>
  <c r="L28" i="6"/>
  <c r="G21" i="6"/>
  <c r="L11" i="6"/>
  <c r="M7" i="14" s="1"/>
  <c r="M24" i="14" s="1"/>
  <c r="N29" i="6"/>
  <c r="F29" i="6"/>
  <c r="K8" i="6"/>
  <c r="J11" i="6"/>
  <c r="K7" i="14" s="1"/>
  <c r="K24" i="14" s="1"/>
  <c r="G29" i="6"/>
  <c r="J22" i="6"/>
  <c r="N16" i="6"/>
  <c r="I23" i="6"/>
  <c r="M15" i="6"/>
  <c r="H21" i="6"/>
  <c r="D32" i="6"/>
  <c r="H16" i="6"/>
  <c r="M28" i="6"/>
  <c r="H32" i="6"/>
  <c r="G24" i="6"/>
  <c r="F22" i="6"/>
  <c r="D24" i="6"/>
  <c r="F26" i="6"/>
  <c r="I15" i="6"/>
  <c r="M22" i="6"/>
  <c r="G23" i="6"/>
  <c r="D15" i="6"/>
  <c r="J24" i="6"/>
  <c r="H28" i="6"/>
  <c r="I21" i="6"/>
  <c r="D27" i="6"/>
  <c r="C26" i="6"/>
  <c r="G27" i="6"/>
  <c r="M26" i="6"/>
  <c r="I26" i="6"/>
  <c r="F16" i="6"/>
  <c r="D16" i="6"/>
  <c r="C16" i="6"/>
  <c r="J15" i="6"/>
  <c r="I27" i="6"/>
  <c r="H26" i="6"/>
  <c r="L26" i="6"/>
  <c r="D28" i="6"/>
  <c r="C22" i="6"/>
  <c r="K32" i="6"/>
  <c r="E27" i="6"/>
  <c r="G16" i="6"/>
  <c r="K24" i="6"/>
  <c r="C21" i="6"/>
  <c r="K23" i="6"/>
  <c r="G28" i="6"/>
  <c r="N26" i="6"/>
  <c r="J23" i="6"/>
  <c r="C15" i="6"/>
  <c r="M24" i="6"/>
  <c r="J28" i="6"/>
  <c r="E15" i="6"/>
  <c r="D26" i="6"/>
  <c r="I28" i="6"/>
  <c r="J26" i="6"/>
  <c r="J27" i="6"/>
  <c r="L23" i="6"/>
  <c r="J16" i="6"/>
  <c r="E21" i="6"/>
  <c r="C24" i="6"/>
  <c r="H22" i="6"/>
  <c r="K26" i="6"/>
  <c r="E26" i="6"/>
  <c r="F21" i="6"/>
  <c r="E28" i="6"/>
  <c r="I16" i="6"/>
  <c r="K27" i="6"/>
  <c r="H15" i="6"/>
  <c r="M23" i="6"/>
  <c r="L32" i="6"/>
  <c r="E22" i="6"/>
  <c r="K21" i="6"/>
  <c r="D23" i="6"/>
  <c r="C27" i="6"/>
  <c r="F24" i="6"/>
  <c r="F32" i="6"/>
  <c r="K15" i="6"/>
  <c r="I32" i="6"/>
  <c r="D21" i="6"/>
  <c r="M32" i="6"/>
  <c r="F27" i="6"/>
  <c r="C23" i="6"/>
  <c r="F23" i="6"/>
  <c r="M16" i="6"/>
  <c r="L15" i="6"/>
  <c r="J32" i="6"/>
  <c r="M27" i="6"/>
  <c r="K22" i="6"/>
  <c r="N27" i="6"/>
  <c r="C28" i="6"/>
  <c r="C32" i="6"/>
  <c r="D33" i="14"/>
  <c r="C16" i="14"/>
  <c r="B29" i="6" l="1"/>
  <c r="D106" i="16" s="1"/>
  <c r="B8" i="6"/>
  <c r="J12" i="13"/>
  <c r="L12" i="13" s="1"/>
  <c r="E5" i="6"/>
  <c r="AB8" i="13"/>
  <c r="D8" i="13"/>
  <c r="D5" i="6"/>
  <c r="D9" i="6" s="1"/>
  <c r="J10" i="13"/>
  <c r="L10" i="13" s="1"/>
  <c r="H5" i="6"/>
  <c r="J18" i="13"/>
  <c r="L18" i="13" s="1"/>
  <c r="B22" i="6"/>
  <c r="D82" i="16" s="1"/>
  <c r="V28" i="13"/>
  <c r="X28" i="13" s="1"/>
  <c r="M7" i="6"/>
  <c r="H7" i="6"/>
  <c r="V18" i="13"/>
  <c r="X18" i="13" s="1"/>
  <c r="J28" i="13"/>
  <c r="L28" i="13" s="1"/>
  <c r="M5" i="6"/>
  <c r="M9" i="6" s="1"/>
  <c r="E6" i="6"/>
  <c r="P12" i="13"/>
  <c r="R12" i="13" s="1"/>
  <c r="B11" i="6"/>
  <c r="B28" i="6"/>
  <c r="D110" i="16" s="1"/>
  <c r="J5" i="6"/>
  <c r="J22" i="13"/>
  <c r="L22" i="13" s="1"/>
  <c r="F6" i="6"/>
  <c r="F9" i="6" s="1"/>
  <c r="P14" i="13"/>
  <c r="R14" i="13" s="1"/>
  <c r="V26" i="13"/>
  <c r="X26" i="13" s="1"/>
  <c r="L7" i="6"/>
  <c r="P20" i="13"/>
  <c r="R20" i="13" s="1"/>
  <c r="I6" i="6"/>
  <c r="C7" i="14"/>
  <c r="M6" i="6"/>
  <c r="P28" i="13"/>
  <c r="R28" i="13" s="1"/>
  <c r="N6" i="6"/>
  <c r="N9" i="6" s="1"/>
  <c r="P30" i="13"/>
  <c r="R30" i="13" s="1"/>
  <c r="P24" i="13"/>
  <c r="R24" i="13" s="1"/>
  <c r="K6" i="6"/>
  <c r="J16" i="13"/>
  <c r="L16" i="13" s="1"/>
  <c r="G5" i="6"/>
  <c r="V16" i="13"/>
  <c r="X16" i="13" s="1"/>
  <c r="G7" i="6"/>
  <c r="V12" i="13"/>
  <c r="X12" i="13" s="1"/>
  <c r="E7" i="6"/>
  <c r="V24" i="13"/>
  <c r="X24" i="13" s="1"/>
  <c r="K7" i="6"/>
  <c r="J20" i="13"/>
  <c r="L20" i="13" s="1"/>
  <c r="I5" i="6"/>
  <c r="C24" i="14"/>
  <c r="C14" i="6"/>
  <c r="C17" i="6" s="1"/>
  <c r="D9" i="14" s="1"/>
  <c r="H6" i="6"/>
  <c r="P18" i="13"/>
  <c r="R18" i="13" s="1"/>
  <c r="J7" i="6"/>
  <c r="V22" i="13"/>
  <c r="X22" i="13" s="1"/>
  <c r="P22" i="13"/>
  <c r="R22" i="13" s="1"/>
  <c r="J6" i="6"/>
  <c r="J24" i="13"/>
  <c r="L24" i="13" s="1"/>
  <c r="K5" i="6"/>
  <c r="L5" i="6"/>
  <c r="L9" i="6" s="1"/>
  <c r="J26" i="13"/>
  <c r="L26" i="13" s="1"/>
  <c r="C9" i="6"/>
  <c r="B24" i="6"/>
  <c r="D90" i="16" s="1"/>
  <c r="B32" i="6"/>
  <c r="D118" i="16" s="1"/>
  <c r="B27" i="6"/>
  <c r="D94" i="16" s="1"/>
  <c r="B16" i="6"/>
  <c r="B23" i="6"/>
  <c r="D86" i="16" s="1"/>
  <c r="B26" i="6"/>
  <c r="B21" i="6"/>
  <c r="D74" i="16" s="1"/>
  <c r="B15" i="6"/>
  <c r="D70" i="16" s="1"/>
  <c r="C33" i="14"/>
  <c r="J9" i="6" l="1"/>
  <c r="K9" i="6"/>
  <c r="L5" i="14" s="1"/>
  <c r="L21" i="14" s="1"/>
  <c r="B6" i="6"/>
  <c r="B7" i="6"/>
  <c r="C19" i="6"/>
  <c r="N5" i="14"/>
  <c r="N21" i="14" s="1"/>
  <c r="M44" i="6"/>
  <c r="H9" i="6"/>
  <c r="G5" i="14"/>
  <c r="G21" i="14" s="1"/>
  <c r="F44" i="6"/>
  <c r="AB10" i="13"/>
  <c r="D14" i="6" s="1"/>
  <c r="D17" i="6" s="1"/>
  <c r="Z8" i="13"/>
  <c r="D10" i="13" s="1"/>
  <c r="K5" i="14"/>
  <c r="K21" i="14" s="1"/>
  <c r="J44" i="6"/>
  <c r="M5" i="14"/>
  <c r="M21" i="14" s="1"/>
  <c r="L44" i="6"/>
  <c r="O204" i="16"/>
  <c r="O99" i="18"/>
  <c r="I9" i="6"/>
  <c r="B5" i="6"/>
  <c r="G9" i="6"/>
  <c r="E9" i="6"/>
  <c r="E5" i="14"/>
  <c r="E21" i="14" s="1"/>
  <c r="D44" i="6"/>
  <c r="O5" i="14"/>
  <c r="O21" i="14" s="1"/>
  <c r="N44" i="6"/>
  <c r="C44" i="6"/>
  <c r="D5" i="14"/>
  <c r="D21" i="14" s="1"/>
  <c r="B9" i="6" l="1"/>
  <c r="K44" i="6"/>
  <c r="D11" i="14"/>
  <c r="E9" i="14"/>
  <c r="D19" i="6"/>
  <c r="E44" i="6"/>
  <c r="F5" i="14"/>
  <c r="I5" i="14"/>
  <c r="I21" i="14" s="1"/>
  <c r="H44" i="6"/>
  <c r="H5" i="14"/>
  <c r="H21" i="14" s="1"/>
  <c r="G44" i="6"/>
  <c r="O55" i="18"/>
  <c r="O46" i="18"/>
  <c r="D55" i="18"/>
  <c r="O51" i="18"/>
  <c r="D38" i="18"/>
  <c r="A33" i="18" s="1"/>
  <c r="D46" i="18"/>
  <c r="D51" i="18"/>
  <c r="D64" i="18"/>
  <c r="D55" i="16"/>
  <c r="D60" i="18"/>
  <c r="O60" i="18"/>
  <c r="E11" i="14"/>
  <c r="I44" i="6"/>
  <c r="J5" i="14"/>
  <c r="J21" i="14" s="1"/>
  <c r="Z10" i="13"/>
  <c r="D12" i="13" s="1"/>
  <c r="AB12" i="13"/>
  <c r="E14" i="6"/>
  <c r="E17" i="6" s="1"/>
  <c r="F9" i="14" s="1"/>
  <c r="F11" i="14" l="1"/>
  <c r="B44" i="6"/>
  <c r="C5" i="14"/>
  <c r="F21" i="14"/>
  <c r="C21" i="14" s="1"/>
  <c r="E19" i="6"/>
  <c r="AB14" i="13"/>
  <c r="F14" i="6" s="1"/>
  <c r="F17" i="6" s="1"/>
  <c r="G9" i="14" s="1"/>
  <c r="Z12" i="13"/>
  <c r="D14" i="13" s="1"/>
  <c r="Z14" i="13" l="1"/>
  <c r="D16" i="13" s="1"/>
  <c r="AB16" i="13"/>
  <c r="O30" i="14"/>
  <c r="K30" i="14"/>
  <c r="I22" i="14"/>
  <c r="K26" i="14"/>
  <c r="F30" i="14"/>
  <c r="N22" i="14"/>
  <c r="G30" i="14"/>
  <c r="J22" i="14"/>
  <c r="D30" i="14"/>
  <c r="O22" i="14"/>
  <c r="O28" i="14" s="1"/>
  <c r="G22" i="14"/>
  <c r="L30" i="14"/>
  <c r="J26" i="14"/>
  <c r="I30" i="14"/>
  <c r="F26" i="14"/>
  <c r="M22" i="14"/>
  <c r="H26" i="14"/>
  <c r="D26" i="14"/>
  <c r="K22" i="14"/>
  <c r="E26" i="14"/>
  <c r="N26" i="14"/>
  <c r="F22" i="14"/>
  <c r="O26" i="14"/>
  <c r="J30" i="14"/>
  <c r="L22" i="14"/>
  <c r="D22" i="14"/>
  <c r="H30" i="14"/>
  <c r="E30" i="14"/>
  <c r="G26" i="14"/>
  <c r="E22" i="14"/>
  <c r="I26" i="14"/>
  <c r="M26" i="14"/>
  <c r="H22" i="14"/>
  <c r="H28" i="14" s="1"/>
  <c r="L26" i="14"/>
  <c r="M30" i="14"/>
  <c r="N30" i="14"/>
  <c r="F19" i="6"/>
  <c r="G11" i="14"/>
  <c r="F28" i="14" l="1"/>
  <c r="F32" i="14" s="1"/>
  <c r="F34" i="14" s="1"/>
  <c r="O32" i="14"/>
  <c r="O34" i="14" s="1"/>
  <c r="H32" i="14"/>
  <c r="H34" i="14" s="1"/>
  <c r="K28" i="14"/>
  <c r="K32" i="14" s="1"/>
  <c r="K34" i="14" s="1"/>
  <c r="G28" i="14"/>
  <c r="G32" i="14" s="1"/>
  <c r="G34" i="14" s="1"/>
  <c r="I28" i="14"/>
  <c r="I32" i="14" s="1"/>
  <c r="I34" i="14" s="1"/>
  <c r="C26" i="14"/>
  <c r="L28" i="14"/>
  <c r="L32" i="14" s="1"/>
  <c r="L34" i="14" s="1"/>
  <c r="C30" i="14"/>
  <c r="M28" i="14"/>
  <c r="M32" i="14" s="1"/>
  <c r="M34" i="14" s="1"/>
  <c r="J28" i="14"/>
  <c r="J32" i="14" s="1"/>
  <c r="J34" i="14" s="1"/>
  <c r="Z16" i="13"/>
  <c r="D18" i="13" s="1"/>
  <c r="AB18" i="13"/>
  <c r="H14" i="6" s="1"/>
  <c r="H17" i="6" s="1"/>
  <c r="C22" i="14"/>
  <c r="D28" i="14"/>
  <c r="G14" i="6"/>
  <c r="G17" i="6" s="1"/>
  <c r="E28" i="14"/>
  <c r="E32" i="14" s="1"/>
  <c r="E34" i="14" s="1"/>
  <c r="N28" i="14"/>
  <c r="N32" i="14" s="1"/>
  <c r="N34" i="14" s="1"/>
  <c r="AB20" i="13" l="1"/>
  <c r="Z18" i="13"/>
  <c r="D20" i="13" s="1"/>
  <c r="D32" i="14"/>
  <c r="C28" i="14"/>
  <c r="H19" i="6"/>
  <c r="I9" i="14"/>
  <c r="I11" i="14" s="1"/>
  <c r="H9" i="14"/>
  <c r="H11" i="14" s="1"/>
  <c r="G19" i="6"/>
  <c r="C32" i="14" l="1"/>
  <c r="D34" i="14"/>
  <c r="C34" i="14" s="1"/>
  <c r="I14" i="6"/>
  <c r="I17" i="6" s="1"/>
  <c r="Z20" i="13"/>
  <c r="D22" i="13" s="1"/>
  <c r="AB22" i="13"/>
  <c r="J14" i="6" l="1"/>
  <c r="J17" i="6" s="1"/>
  <c r="Z22" i="13"/>
  <c r="D24" i="13" s="1"/>
  <c r="AB24" i="13"/>
  <c r="K14" i="6" s="1"/>
  <c r="K17" i="6" s="1"/>
  <c r="I19" i="6"/>
  <c r="J9" i="14"/>
  <c r="J11" i="14" s="1"/>
  <c r="K19" i="6" l="1"/>
  <c r="L9" i="14"/>
  <c r="L11" i="14" s="1"/>
  <c r="AB26" i="13"/>
  <c r="L14" i="6" s="1"/>
  <c r="L17" i="6" s="1"/>
  <c r="Z24" i="13"/>
  <c r="D26" i="13" s="1"/>
  <c r="K9" i="14"/>
  <c r="K11" i="14" s="1"/>
  <c r="J19" i="6"/>
  <c r="AB28" i="13" l="1"/>
  <c r="Z26" i="13"/>
  <c r="D28" i="13" s="1"/>
  <c r="M14" i="6"/>
  <c r="M17" i="6" s="1"/>
  <c r="M9" i="14"/>
  <c r="M11" i="14" s="1"/>
  <c r="L19" i="6"/>
  <c r="M19" i="6" l="1"/>
  <c r="N9" i="14"/>
  <c r="N11" i="14" s="1"/>
  <c r="AB30" i="13"/>
  <c r="Z28" i="13"/>
  <c r="D30" i="13" s="1"/>
  <c r="N14" i="6" l="1"/>
  <c r="Z30" i="13"/>
  <c r="N17" i="6" l="1"/>
  <c r="B14" i="6"/>
  <c r="D66" i="16" l="1"/>
  <c r="B17" i="6"/>
  <c r="N19" i="6"/>
  <c r="O9" i="14"/>
  <c r="B19" i="6" l="1"/>
  <c r="O11" i="14"/>
  <c r="C9" i="14"/>
  <c r="C11" i="14" l="1"/>
  <c r="D152" i="16" l="1"/>
  <c r="O144" i="16" l="1"/>
  <c r="D144" i="16" l="1"/>
  <c r="O80" i="18"/>
  <c r="D85" i="18"/>
  <c r="D80" i="18"/>
  <c r="C38" i="14"/>
  <c r="D139" i="16"/>
  <c r="O149" i="16" l="1"/>
  <c r="O169" i="16" s="1"/>
  <c r="O85" i="18"/>
  <c r="O160" i="16"/>
  <c r="O139" i="16"/>
  <c r="F33" i="6"/>
  <c r="E33" i="6"/>
  <c r="H33" i="6"/>
  <c r="N33" i="6"/>
  <c r="J33" i="6"/>
  <c r="L33" i="6"/>
  <c r="K33" i="6"/>
  <c r="G33" i="6"/>
  <c r="C33" i="6"/>
  <c r="D33" i="6"/>
  <c r="M33" i="6"/>
  <c r="I33" i="6"/>
  <c r="K34" i="6"/>
  <c r="H34" i="6"/>
  <c r="M34" i="6"/>
  <c r="L34" i="6"/>
  <c r="N34" i="6"/>
  <c r="D34" i="6"/>
  <c r="F34" i="6"/>
  <c r="J34" i="6"/>
  <c r="E34" i="6"/>
  <c r="C34" i="6"/>
  <c r="G34" i="6"/>
  <c r="I34" i="6"/>
  <c r="B33" i="6" l="1"/>
  <c r="B34" i="6"/>
  <c r="O122" i="16" l="1"/>
  <c r="D174" i="16" s="1"/>
  <c r="O114" i="16"/>
  <c r="D114" i="16"/>
  <c r="C37" i="14"/>
  <c r="C39" i="14" s="1"/>
  <c r="C41" i="14" s="1"/>
  <c r="C42" i="14" l="1"/>
  <c r="C46" i="14" s="1"/>
  <c r="C44" i="14"/>
  <c r="C43" i="14"/>
  <c r="C25" i="6" l="1"/>
  <c r="C35" i="6" l="1"/>
  <c r="D25" i="6"/>
  <c r="D35" i="6" s="1"/>
  <c r="E13" i="14" l="1"/>
  <c r="E15" i="14" s="1"/>
  <c r="E17" i="14" s="1"/>
  <c r="D37" i="6"/>
  <c r="D39" i="6" s="1"/>
  <c r="D45" i="6" s="1"/>
  <c r="D13" i="14"/>
  <c r="D15" i="14" s="1"/>
  <c r="C37" i="6"/>
  <c r="C39" i="6" s="1"/>
  <c r="C45" i="6" s="1"/>
  <c r="E25" i="6"/>
  <c r="E35" i="6" s="1"/>
  <c r="D17" i="14" l="1"/>
  <c r="F13" i="14"/>
  <c r="F15" i="14" s="1"/>
  <c r="F17" i="14" s="1"/>
  <c r="E37" i="6"/>
  <c r="E39" i="6" s="1"/>
  <c r="E45" i="6" s="1"/>
  <c r="F25" i="6"/>
  <c r="F35" i="6" s="1"/>
  <c r="G13" i="14" l="1"/>
  <c r="G15" i="14" s="1"/>
  <c r="F37" i="6"/>
  <c r="F39" i="6" s="1"/>
  <c r="F45" i="6" s="1"/>
  <c r="G25" i="6"/>
  <c r="G35" i="6" s="1"/>
  <c r="H13" i="14" l="1"/>
  <c r="H15" i="14" s="1"/>
  <c r="H17" i="14" s="1"/>
  <c r="G37" i="6"/>
  <c r="G39" i="6" s="1"/>
  <c r="G45" i="6" s="1"/>
  <c r="G17" i="14"/>
  <c r="H25" i="6"/>
  <c r="H35" i="6" s="1"/>
  <c r="I13" i="14" l="1"/>
  <c r="I15" i="14" s="1"/>
  <c r="H37" i="6"/>
  <c r="H39" i="6" s="1"/>
  <c r="H45" i="6" s="1"/>
  <c r="I25" i="6"/>
  <c r="I35" i="6" s="1"/>
  <c r="J13" i="14" l="1"/>
  <c r="J15" i="14" s="1"/>
  <c r="J17" i="14" s="1"/>
  <c r="I37" i="6"/>
  <c r="I39" i="6" s="1"/>
  <c r="I45" i="6" s="1"/>
  <c r="I17" i="14"/>
  <c r="J25" i="6"/>
  <c r="J35" i="6" s="1"/>
  <c r="K13" i="14" l="1"/>
  <c r="K15" i="14" s="1"/>
  <c r="J37" i="6"/>
  <c r="J39" i="6" s="1"/>
  <c r="J45" i="6" s="1"/>
  <c r="K25" i="6"/>
  <c r="K35" i="6" s="1"/>
  <c r="L13" i="14" l="1"/>
  <c r="L15" i="14" s="1"/>
  <c r="L17" i="14" s="1"/>
  <c r="K37" i="6"/>
  <c r="K39" i="6" s="1"/>
  <c r="K45" i="6" s="1"/>
  <c r="K17" i="14"/>
  <c r="L25" i="6"/>
  <c r="L35" i="6" s="1"/>
  <c r="M13" i="14" l="1"/>
  <c r="M15" i="14" s="1"/>
  <c r="L37" i="6"/>
  <c r="L39" i="6" s="1"/>
  <c r="L45" i="6" s="1"/>
  <c r="M25" i="6"/>
  <c r="M35" i="6" s="1"/>
  <c r="N25" i="6"/>
  <c r="N35" i="6" l="1"/>
  <c r="B25" i="6"/>
  <c r="N13" i="14"/>
  <c r="N15" i="14" s="1"/>
  <c r="N17" i="14" s="1"/>
  <c r="M37" i="6"/>
  <c r="M39" i="6" s="1"/>
  <c r="M45" i="6" s="1"/>
  <c r="M17" i="14"/>
  <c r="D78" i="16" l="1"/>
  <c r="B35" i="6"/>
  <c r="O13" i="14"/>
  <c r="N37" i="6"/>
  <c r="N39" i="6" s="1"/>
  <c r="N45" i="6" s="1"/>
  <c r="B45" i="6" s="1"/>
  <c r="C13" i="14" l="1"/>
  <c r="O15" i="14"/>
  <c r="D122" i="16"/>
  <c r="O64" i="18"/>
  <c r="B37" i="6"/>
  <c r="B39" i="6" s="1"/>
  <c r="D71" i="18" l="1"/>
  <c r="O71" i="18"/>
  <c r="O106" i="18" s="1"/>
  <c r="O94" i="18" s="1"/>
  <c r="D55" i="17" s="1"/>
  <c r="O129" i="16"/>
  <c r="D129" i="16"/>
  <c r="O174" i="16" s="1"/>
  <c r="O17" i="14"/>
  <c r="C17" i="14" s="1"/>
  <c r="C15" i="14"/>
  <c r="O194" i="16" l="1"/>
  <c r="O199" i="16" s="1"/>
  <c r="O210" i="16" s="1"/>
  <c r="E5" i="8" s="1"/>
  <c r="O179" i="16"/>
  <c r="D219" i="16" s="1"/>
  <c r="O224" i="16" s="1"/>
  <c r="D124" i="18"/>
  <c r="O55" i="17"/>
  <c r="D99" i="18"/>
  <c r="D106" i="18" s="1"/>
  <c r="E6" i="8" l="1"/>
  <c r="E15" i="8"/>
  <c r="E7" i="8"/>
  <c r="E16" i="8"/>
  <c r="E8" i="8" l="1"/>
  <c r="E9" i="8"/>
  <c r="E10" i="8" l="1"/>
  <c r="E18" i="8" s="1"/>
  <c r="E25" i="8" s="1"/>
  <c r="E27" i="8" l="1"/>
  <c r="E26" i="8"/>
</calcChain>
</file>

<file path=xl/sharedStrings.xml><?xml version="1.0" encoding="utf-8"?>
<sst xmlns="http://schemas.openxmlformats.org/spreadsheetml/2006/main" count="758" uniqueCount="407">
  <si>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</si>
  <si>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</si>
  <si>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</si>
  <si>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</si>
  <si>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</si>
  <si>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</si>
  <si>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</si>
  <si>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</si>
  <si>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</si>
  <si>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</si>
  <si>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</si>
  <si>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</si>
  <si>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</si>
  <si>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</si>
  <si>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</si>
  <si>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</si>
  <si>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</si>
  <si>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</si>
  <si>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</si>
  <si>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</si>
  <si>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</si>
  <si>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</si>
  <si>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</si>
  <si>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</si>
  <si>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</si>
  <si>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</si>
  <si>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</si>
  <si>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</si>
  <si>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</si>
  <si>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</si>
  <si>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</si>
  <si>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</si>
  <si>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</si>
  <si>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</si>
  <si>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</si>
  <si>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</si>
  <si>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</si>
  <si>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</si>
  <si>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</si>
  <si>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</si>
  <si>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</si>
  <si>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</si>
  <si>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</si>
  <si>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</si>
  <si>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</si>
  <si>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</si>
  <si>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</si>
  <si>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</si>
  <si>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3. Column F automatically collects the value of direct materisl purchased from the monthly purchases worksheet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</si>
  <si>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</si>
  <si>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</si>
  <si>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</si>
  <si>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</si>
  <si>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</si>
  <si>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</si>
  <si>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</si>
  <si>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</si>
  <si>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</si>
  <si>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</si>
  <si>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</si>
  <si>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</si>
  <si>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</si>
  <si>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</si>
  <si>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</si>
  <si>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</si>
  <si>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</si>
  <si>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</si>
  <si>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</si>
  <si>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</si>
  <si>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</si>
  <si>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</si>
  <si>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</si>
  <si>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</si>
  <si>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</si>
  <si>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</si>
  <si>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</si>
  <si>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</si>
  <si>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</si>
  <si>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</si>
  <si>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</si>
  <si>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</si>
  <si>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</si>
  <si>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</si>
  <si>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</si>
  <si>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</si>
  <si>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</si>
  <si>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</si>
  <si>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</si>
  <si>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</si>
  <si>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</si>
  <si>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</si>
  <si>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</si>
  <si>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</si>
  <si>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</si>
  <si>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</si>
  <si>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</si>
  <si>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</si>
  <si>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</si>
  <si>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</si>
  <si>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</si>
  <si>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</si>
  <si>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</si>
  <si>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</si>
  <si>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</si>
  <si>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</si>
  <si>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</si>
  <si>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2008-09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</si>
  <si>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</si>
  <si>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</si>
  <si>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</si>
  <si>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</si>
  <si>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</si>
  <si>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</si>
  <si>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</si>
  <si>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</si>
  <si>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</si>
  <si>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</si>
  <si>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</si>
  <si>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</si>
  <si>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</si>
  <si>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</si>
  <si>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</si>
  <si>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</si>
  <si>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</si>
  <si>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</si>
  <si>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</si>
  <si>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</si>
  <si>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</si>
  <si>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</si>
  <si>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</si>
  <si>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</si>
  <si>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</si>
  <si>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</si>
  <si>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</si>
  <si>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</si>
  <si>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2009-10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</si>
  <si>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</si>
  <si>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</si>
  <si>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</si>
  <si>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</si>
  <si>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</si>
  <si>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</si>
  <si>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</si>
  <si>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</si>
  <si>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</si>
  <si>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</si>
  <si>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</si>
  <si>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</si>
  <si>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</si>
  <si>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</si>
  <si>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</si>
  <si>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</si>
  <si>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</si>
  <si>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</si>
  <si>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</si>
  <si>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</si>
  <si>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</si>
  <si>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</si>
  <si>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</si>
  <si>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</si>
  <si>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</si>
  <si>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</si>
  <si>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</si>
  <si>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</si>
  <si>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</si>
  <si>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</si>
  <si>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</si>
  <si>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</si>
  <si>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</si>
  <si>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</si>
  <si>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</si>
  <si>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</si>
  <si>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</si>
  <si>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</si>
  <si>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</si>
  <si>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</si>
  <si>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</si>
  <si>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</si>
  <si>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</si>
  <si>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</si>
  <si>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</si>
  <si>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</si>
  <si>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</si>
  <si>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</si>
  <si>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</si>
  <si>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</si>
  <si>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</si>
  <si>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</si>
  <si>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</si>
  <si>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</si>
  <si>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</si>
  <si>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</si>
  <si>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</si>
  <si>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</si>
  <si>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</si>
  <si>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</si>
  <si>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</si>
  <si>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</si>
  <si>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</si>
  <si>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</si>
  <si>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</si>
  <si>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</si>
  <si>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</si>
  <si>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</si>
  <si>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</si>
  <si>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</si>
  <si>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</si>
  <si>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</si>
  <si>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</si>
  <si>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</si>
  <si>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</si>
  <si>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</si>
  <si>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</si>
  <si>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</si>
  <si>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</si>
  <si>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</si>
  <si>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</si>
  <si>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</si>
  <si>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</si>
  <si>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</si>
  <si>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</si>
  <si>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</si>
  <si>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</si>
  <si>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</si>
  <si>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</si>
  <si>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</si>
  <si>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</si>
  <si>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</si>
  <si>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</si>
  <si>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</si>
  <si>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</si>
  <si>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</si>
  <si>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</si>
  <si>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</si>
  <si>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</si>
  <si>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</si>
  <si>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</si>
  <si>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</si>
  <si>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</si>
  <si>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</si>
  <si>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</si>
  <si>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</si>
  <si>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</si>
  <si>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</si>
  <si>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</si>
  <si>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</si>
  <si>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</si>
  <si>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</si>
  <si>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</si>
  <si>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</si>
  <si>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</si>
  <si>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</si>
  <si>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</si>
  <si>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</si>
  <si>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</si>
  <si>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</si>
  <si>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</si>
  <si>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</si>
  <si>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</si>
  <si>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</si>
  <si>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</si>
  <si>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</si>
  <si>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</si>
  <si>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</si>
  <si>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</si>
  <si>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</si>
  <si>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</si>
  <si>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</si>
  <si>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</si>
  <si>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</si>
  <si>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</si>
  <si>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</si>
  <si>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</si>
  <si>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</si>
  <si>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</si>
  <si>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</si>
  <si>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</si>
  <si>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</si>
  <si>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</si>
  <si>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</si>
  <si>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</si>
  <si>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</si>
  <si>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</si>
  <si>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</si>
  <si>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</si>
  <si>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</si>
  <si>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</si>
  <si>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</si>
  <si>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</si>
  <si>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</si>
  <si>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</si>
  <si>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</si>
  <si>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</si>
  <si>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</si>
  <si>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</si>
  <si>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</si>
  <si>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</si>
  <si>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</si>
  <si>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</si>
  <si>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</si>
  <si>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</si>
  <si>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</si>
  <si>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</si>
  <si>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</si>
  <si>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</si>
  <si>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</si>
  <si>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</si>
  <si>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</si>
  <si>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</si>
  <si>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</si>
  <si>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</si>
  <si>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</si>
  <si>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</si>
  <si>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</si>
  <si>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</si>
  <si>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</si>
  <si>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</si>
  <si>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</si>
  <si>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</si>
  <si>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</si>
  <si>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</si>
  <si>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</si>
  <si>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</si>
  <si>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</si>
  <si>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</si>
  <si>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</si>
  <si>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</si>
  <si>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</si>
  <si>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</si>
  <si>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</si>
  <si>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</si>
  <si>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</si>
  <si>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</si>
  <si>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</si>
  <si>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</si>
  <si>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</si>
  <si>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</si>
  <si>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</si>
  <si>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</si>
  <si>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</si>
  <si>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</si>
  <si>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</si>
  <si>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</si>
  <si>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</si>
  <si>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</si>
  <si>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</si>
  <si>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</si>
  <si>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</si>
  <si>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</si>
  <si>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</si>
  <si>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</si>
  <si>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</si>
  <si>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</si>
  <si>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</si>
  <si>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COPY DETAILS TO HMRC FORM          Submit HMRC paper return                               by 31st October 2009                              OR PRINT &amp; FILE RETURN ONLINE                   by 31st January 2010</t>
  </si>
  <si>
    <t>Annual Investment Allowance</t>
  </si>
  <si>
    <t xml:space="preserve">If your business started after </t>
  </si>
  <si>
    <t>items for more than their value</t>
  </si>
  <si>
    <t>Other Capital Allowances</t>
  </si>
  <si>
    <t>Allowance of small balance of unrelieved</t>
  </si>
  <si>
    <t>expenditure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</si>
  <si>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</si>
  <si>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</si>
  <si>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box 26 minus boxes 21 to 24) is positive)</t>
  </si>
  <si>
    <t>Total taxable profits from this business</t>
  </si>
  <si>
    <t>if box 27 + box 29 minus box 28 is positive</t>
  </si>
  <si>
    <t>Net business loss for tax purposes (if boxes 21 to 24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</si>
  <si>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</si>
  <si>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</si>
  <si>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</si>
  <si>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Net business profit for tax purposes (if box 20 + box 25 +</t>
  </si>
  <si>
    <t>page SEFN 12 of the notes</t>
  </si>
  <si>
    <t>Total allowances (total of boxes 48 to 55)</t>
  </si>
  <si>
    <t>Balancing charge on sales of other assets or on the</t>
  </si>
  <si>
    <t>cessation of business use (where you have disposed of</t>
  </si>
  <si>
    <t xml:space="preserve"> assets for more than their tax value)</t>
  </si>
  <si>
    <r>
      <t>only) -</t>
    </r>
    <r>
      <rPr>
        <i/>
        <sz val="8"/>
        <rFont val="Arial"/>
        <family val="2"/>
      </rPr>
      <t xml:space="preserve"> read page SEFN 12 of the notes</t>
    </r>
  </si>
  <si>
    <t>Annual Allowances at</t>
  </si>
  <si>
    <t>included the cost of these in your business expenses)  Read pages SEFN 10 to SEFN 15 of the notes and use the example and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</si>
  <si>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</si>
  <si>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</si>
  <si>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(box 45 + box 57 + box 58 + box 59)</t>
  </si>
  <si>
    <t>net loss (box 56 + box 61)</t>
  </si>
  <si>
    <t>Net business profit for tax purposes (if box 46 + box 60</t>
  </si>
  <si>
    <t>minus (box 47 + box 62) is positive)</t>
  </si>
  <si>
    <t>minus (box 46 + box 60) is negative)</t>
  </si>
  <si>
    <t>Net business loss for tax purposes (if box 47+ box 62</t>
  </si>
  <si>
    <t>boxes below. If you do not have a Balance Sheet, go to box 99.</t>
  </si>
  <si>
    <t>Balance Sheet Optional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</si>
  <si>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</si>
  <si>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t>Overlap profit carried forward</t>
  </si>
  <si>
    <t>page SEFN 17 of the notes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</si>
  <si>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</si>
  <si>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</si>
  <si>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</si>
  <si>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</si>
  <si>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</si>
  <si>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</si>
  <si>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</si>
  <si>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</si>
  <si>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(box 63 or 64 + box 67</t>
  </si>
  <si>
    <t>,minus box 68 + box 70 + box 71)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</si>
  <si>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</si>
  <si>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</si>
  <si>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</si>
  <si>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NIC class 4 lower limit</t>
  </si>
  <si>
    <t>NIC class 4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</si>
</sst>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1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0" fontId="23" fillId="2" borderId="0" xfId="0" applyFont="1" applyFill="1" applyProtection="1">
      <protection hidden="1"/>
    </xf>
    <xf numFmtId="0" fontId="45" fillId="2" borderId="0" xfId="0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3" fontId="24" fillId="2" borderId="42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9" fillId="0" borderId="42" xfId="0" applyFont="1" applyFill="1" applyBorder="1" applyAlignment="1"/>
    <xf numFmtId="0" fontId="29" fillId="0" borderId="44" xfId="0" applyFont="1" applyBorder="1" applyAlignment="1"/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3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169" fontId="0" fillId="0" borderId="44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4" xfId="0" applyFont="1" applyFill="1" applyBorder="1" applyAlignment="1" applyProtection="1">
      <alignment horizontal="right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4" xfId="0" applyFont="1" applyBorder="1" applyAlignment="1" applyProtection="1"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C5" sqref="C5:J5"/>
    </sheetView>
  </sheetViews>
  <sheetFormatPr defaultRowHeight="12" x14ac:dyDescent="0.2"/>
  <cols>
    <col min="1" max="1" width="3.7109375" style="204" customWidth="1"/>
    <col min="2" max="2" width="0.85546875" style="204" customWidth="1"/>
    <col min="3" max="3" width="3.7109375" style="204" customWidth="1"/>
    <col min="4" max="4" width="4.7109375" style="204" customWidth="1"/>
    <col min="5" max="5" width="1.7109375" style="204" customWidth="1"/>
    <col min="6" max="6" width="10.7109375" style="204" customWidth="1"/>
    <col min="7" max="7" width="1.7109375" style="204" customWidth="1"/>
    <col min="8" max="9" width="2.5703125" style="204" customWidth="1"/>
    <col min="10" max="11" width="6.7109375" style="204" customWidth="1"/>
    <col min="12" max="12" width="3.7109375" style="204" customWidth="1"/>
    <col min="13" max="13" width="0.85546875" style="204" customWidth="1"/>
    <col min="14" max="15" width="3.7109375" style="204" customWidth="1"/>
    <col min="16" max="17" width="6.7109375" style="204" customWidth="1"/>
    <col min="18" max="18" width="1.7109375" style="204" customWidth="1"/>
    <col min="19" max="20" width="2.5703125" style="204" customWidth="1"/>
    <col min="21" max="21" width="2.7109375" style="204" customWidth="1"/>
    <col min="22" max="22" width="7.7109375" style="204" customWidth="1"/>
    <col min="23" max="23" width="4.7109375" style="204" customWidth="1"/>
    <col min="24" max="16384" width="9.140625" style="204"/>
  </cols>
  <sheetData>
    <row r="1" spans="1:23" ht="15.75" customHeight="1" x14ac:dyDescent="0.2">
      <c r="A1" s="367" t="s">
        <v>150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9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151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152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57"/>
      <c r="D5" s="358"/>
      <c r="E5" s="358"/>
      <c r="F5" s="358"/>
      <c r="G5" s="358"/>
      <c r="H5" s="358"/>
      <c r="I5" s="358"/>
      <c r="J5" s="359"/>
      <c r="K5" s="212"/>
      <c r="L5" s="209"/>
      <c r="M5" s="209"/>
      <c r="N5" s="212"/>
      <c r="O5" s="357"/>
      <c r="P5" s="359"/>
      <c r="Q5" s="212"/>
      <c r="R5" s="357"/>
      <c r="S5" s="358"/>
      <c r="T5" s="370"/>
      <c r="U5" s="371"/>
      <c r="V5" s="212"/>
      <c r="W5" s="213"/>
    </row>
    <row r="6" spans="1:23" ht="9.9499999999999993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57"/>
      <c r="D7" s="358"/>
      <c r="E7" s="358"/>
      <c r="F7" s="358"/>
      <c r="G7" s="358"/>
      <c r="H7" s="358"/>
      <c r="I7" s="358"/>
      <c r="J7" s="359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5" customHeight="1" x14ac:dyDescent="0.2">
      <c r="A9" s="365" t="s">
        <v>18</v>
      </c>
      <c r="B9" s="365"/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6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153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154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57"/>
      <c r="D12" s="358"/>
      <c r="E12" s="358"/>
      <c r="F12" s="358"/>
      <c r="G12" s="358"/>
      <c r="H12" s="358"/>
      <c r="I12" s="358"/>
      <c r="J12" s="359"/>
      <c r="K12" s="209"/>
      <c r="L12" s="209"/>
      <c r="M12" s="209"/>
      <c r="N12" s="225" t="s">
        <v>155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499999999999993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156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25">
      <c r="A14" s="214"/>
      <c r="B14" s="209"/>
      <c r="C14" s="357"/>
      <c r="D14" s="358"/>
      <c r="E14" s="358"/>
      <c r="F14" s="358"/>
      <c r="G14" s="358"/>
      <c r="H14" s="358"/>
      <c r="I14" s="358"/>
      <c r="J14" s="359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2.75" x14ac:dyDescent="0.2">
      <c r="A16" s="224">
        <v>2</v>
      </c>
      <c r="B16" s="209"/>
      <c r="C16" s="210" t="s">
        <v>157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158</v>
      </c>
      <c r="O16" s="210"/>
      <c r="P16" s="210"/>
      <c r="Q16" s="210"/>
      <c r="R16" s="228"/>
      <c r="S16" s="362">
        <v>39177</v>
      </c>
      <c r="T16" s="363"/>
      <c r="U16" s="363"/>
      <c r="V16" s="363"/>
      <c r="W16" s="216"/>
    </row>
    <row r="17" spans="1:23" ht="15" customHeight="1" x14ac:dyDescent="0.2">
      <c r="A17" s="214"/>
      <c r="B17" s="209"/>
      <c r="C17" s="357"/>
      <c r="D17" s="358"/>
      <c r="E17" s="358"/>
      <c r="F17" s="358"/>
      <c r="G17" s="358"/>
      <c r="H17" s="358"/>
      <c r="I17" s="358"/>
      <c r="J17" s="359"/>
      <c r="K17" s="209"/>
      <c r="L17" s="209"/>
      <c r="M17" s="209"/>
      <c r="N17" s="210" t="s">
        <v>159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5" x14ac:dyDescent="0.2">
      <c r="A19" s="214"/>
      <c r="B19" s="209"/>
      <c r="C19" s="357"/>
      <c r="D19" s="358"/>
      <c r="E19" s="358"/>
      <c r="F19" s="358"/>
      <c r="G19" s="358"/>
      <c r="H19" s="358"/>
      <c r="I19" s="358"/>
      <c r="J19" s="359"/>
      <c r="K19" s="209"/>
      <c r="L19" s="209"/>
      <c r="M19" s="209"/>
      <c r="N19" s="347"/>
      <c r="O19" s="348"/>
      <c r="P19" s="348"/>
      <c r="Q19" s="349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5" x14ac:dyDescent="0.2">
      <c r="A21" s="214"/>
      <c r="B21" s="209"/>
      <c r="C21" s="357"/>
      <c r="D21" s="358"/>
      <c r="E21" s="358"/>
      <c r="F21" s="358"/>
      <c r="G21" s="358"/>
      <c r="H21" s="358"/>
      <c r="I21" s="358"/>
      <c r="J21" s="359"/>
      <c r="K21" s="209"/>
      <c r="L21" s="224">
        <v>7</v>
      </c>
      <c r="M21" s="209"/>
      <c r="N21" s="210" t="s">
        <v>160</v>
      </c>
      <c r="O21" s="210"/>
      <c r="P21" s="210"/>
      <c r="Q21" s="210"/>
      <c r="R21" s="228"/>
      <c r="S21" s="362">
        <v>39544</v>
      </c>
      <c r="T21" s="363"/>
      <c r="U21" s="363"/>
      <c r="V21" s="363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4" t="s">
        <v>161</v>
      </c>
      <c r="O22" s="364"/>
      <c r="P22" s="364"/>
      <c r="Q22" s="364"/>
      <c r="R22" s="364"/>
      <c r="S22" s="364"/>
      <c r="T22" s="364"/>
      <c r="U22" s="364"/>
      <c r="V22" s="364"/>
      <c r="W22" s="230"/>
    </row>
    <row r="23" spans="1:23" x14ac:dyDescent="0.2">
      <c r="A23" s="224">
        <v>3</v>
      </c>
      <c r="B23" s="209"/>
      <c r="C23" s="210" t="s">
        <v>162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4"/>
      <c r="O23" s="364"/>
      <c r="P23" s="364"/>
      <c r="Q23" s="364"/>
      <c r="R23" s="364"/>
      <c r="S23" s="364"/>
      <c r="T23" s="364"/>
      <c r="U23" s="364"/>
      <c r="V23" s="364"/>
      <c r="W23" s="230"/>
    </row>
    <row r="24" spans="1:23" ht="15" x14ac:dyDescent="0.2">
      <c r="A24" s="214"/>
      <c r="B24" s="209"/>
      <c r="C24" s="231" t="s">
        <v>163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47"/>
      <c r="O24" s="348"/>
      <c r="P24" s="348"/>
      <c r="Q24" s="349"/>
      <c r="R24" s="209"/>
      <c r="S24" s="209"/>
      <c r="T24" s="209"/>
      <c r="U24" s="209"/>
      <c r="V24" s="209"/>
      <c r="W24" s="227"/>
    </row>
    <row r="25" spans="1:23" ht="15" x14ac:dyDescent="0.2">
      <c r="A25" s="214"/>
      <c r="B25" s="209"/>
      <c r="C25" s="357"/>
      <c r="D25" s="358"/>
      <c r="E25" s="358"/>
      <c r="F25" s="358"/>
      <c r="G25" s="358"/>
      <c r="H25" s="358"/>
      <c r="I25" s="358"/>
      <c r="J25" s="359"/>
      <c r="K25" s="209"/>
      <c r="L25" s="224">
        <v>8</v>
      </c>
      <c r="M25" s="209"/>
      <c r="N25" s="210" t="s">
        <v>164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165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5" x14ac:dyDescent="0.2">
      <c r="A27" s="214"/>
      <c r="B27" s="209"/>
      <c r="C27" s="357"/>
      <c r="D27" s="358"/>
      <c r="E27" s="358"/>
      <c r="F27" s="358"/>
      <c r="G27" s="358"/>
      <c r="H27" s="358"/>
      <c r="I27" s="358"/>
      <c r="J27" s="359"/>
      <c r="K27" s="209"/>
      <c r="L27" s="209"/>
      <c r="M27" s="209"/>
      <c r="N27" s="347"/>
      <c r="O27" s="348"/>
      <c r="P27" s="348"/>
      <c r="Q27" s="349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166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167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4.25" x14ac:dyDescent="0.2">
      <c r="A30" s="214"/>
      <c r="B30" s="209"/>
      <c r="C30" s="360"/>
      <c r="D30" s="361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168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169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47">
        <f>Admin!B17</f>
        <v>39908</v>
      </c>
      <c r="O32" s="348"/>
      <c r="P32" s="348"/>
      <c r="Q32" s="349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5" customHeight="1" x14ac:dyDescent="0.2">
      <c r="A34" s="350" t="s">
        <v>170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1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171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172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173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174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8" x14ac:dyDescent="0.25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175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">
        <v>176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177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178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174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8" x14ac:dyDescent="0.25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179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180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181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53</v>
      </c>
      <c r="D50" s="352">
        <v>0</v>
      </c>
      <c r="E50" s="353"/>
      <c r="F50" s="354"/>
      <c r="G50" s="241" t="s">
        <v>182</v>
      </c>
      <c r="H50" s="242">
        <v>0</v>
      </c>
      <c r="I50" s="242">
        <v>0</v>
      </c>
      <c r="J50" s="209"/>
      <c r="K50" s="209"/>
      <c r="L50" s="210"/>
      <c r="M50" s="209"/>
      <c r="N50" s="240" t="s">
        <v>53</v>
      </c>
      <c r="O50" s="352"/>
      <c r="P50" s="355"/>
      <c r="Q50" s="356"/>
      <c r="R50" s="241" t="s">
        <v>182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">
      <c r="A52" s="229"/>
      <c r="B52" s="229"/>
      <c r="C52" s="225" t="s">
        <v>183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184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">
      <c r="A53" s="229"/>
      <c r="B53" s="229"/>
      <c r="C53" s="247" t="s">
        <v>185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185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5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53</v>
      </c>
      <c r="D55" s="344">
        <f>'SE Short'!O94</f>
        <v>0</v>
      </c>
      <c r="E55" s="345"/>
      <c r="F55" s="346"/>
      <c r="G55" s="241" t="s">
        <v>182</v>
      </c>
      <c r="H55" s="242">
        <v>0</v>
      </c>
      <c r="I55" s="242">
        <v>0</v>
      </c>
      <c r="J55" s="209"/>
      <c r="K55" s="209"/>
      <c r="L55" s="209"/>
      <c r="M55" s="209"/>
      <c r="N55" s="240" t="s">
        <v>53</v>
      </c>
      <c r="O55" s="344">
        <f>D50-D55+'SE Short'!O106</f>
        <v>0</v>
      </c>
      <c r="P55" s="345"/>
      <c r="Q55" s="346"/>
      <c r="R55" s="241" t="s">
        <v>182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S16:V16"/>
    <mergeCell ref="C17:J17"/>
    <mergeCell ref="C7:J7"/>
    <mergeCell ref="A9:W9"/>
    <mergeCell ref="C12:J12"/>
    <mergeCell ref="C14:J14"/>
    <mergeCell ref="A1:W1"/>
    <mergeCell ref="C5:J5"/>
    <mergeCell ref="O5:P5"/>
    <mergeCell ref="R5:U5"/>
    <mergeCell ref="S21:V21"/>
    <mergeCell ref="N22:V23"/>
    <mergeCell ref="N24:Q24"/>
    <mergeCell ref="C19:J19"/>
    <mergeCell ref="N19:Q19"/>
    <mergeCell ref="C25:J25"/>
    <mergeCell ref="C27:J27"/>
    <mergeCell ref="N27:Q27"/>
    <mergeCell ref="C30:D30"/>
    <mergeCell ref="C21:J21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5"/>
  <sheetViews>
    <sheetView workbookViewId="0">
      <selection sqref="A1:F2"/>
    </sheetView>
  </sheetViews>
  <sheetFormatPr defaultRowHeight="12" x14ac:dyDescent="0.2"/>
  <cols>
    <col min="1" max="1" width="3.7109375" style="252" customWidth="1"/>
    <col min="2" max="2" width="0.85546875" style="252" customWidth="1"/>
    <col min="3" max="3" width="3.7109375" style="252" customWidth="1"/>
    <col min="4" max="4" width="4.7109375" style="252" customWidth="1"/>
    <col min="5" max="5" width="1.7109375" style="252" customWidth="1"/>
    <col min="6" max="6" width="10.7109375" style="252" customWidth="1"/>
    <col min="7" max="7" width="1.7109375" style="252" customWidth="1"/>
    <col min="8" max="9" width="2.5703125" style="252" customWidth="1"/>
    <col min="10" max="11" width="6.7109375" style="252" customWidth="1"/>
    <col min="12" max="12" width="3.7109375" style="252" customWidth="1"/>
    <col min="13" max="13" width="0.85546875" style="252" customWidth="1"/>
    <col min="14" max="15" width="3.7109375" style="252" customWidth="1"/>
    <col min="16" max="17" width="6.7109375" style="252" customWidth="1"/>
    <col min="18" max="18" width="1.7109375" style="252" customWidth="1"/>
    <col min="19" max="20" width="2.5703125" style="252" customWidth="1"/>
    <col min="21" max="21" width="2.7109375" style="252" customWidth="1"/>
    <col min="22" max="22" width="7.7109375" style="252" customWidth="1"/>
    <col min="23" max="23" width="4.7109375" style="252" customWidth="1"/>
    <col min="24" max="16384" width="9.140625" style="252"/>
  </cols>
  <sheetData>
    <row r="1" spans="1:23" ht="30" customHeight="1" x14ac:dyDescent="0.2">
      <c r="A1" s="406" t="s">
        <v>310</v>
      </c>
      <c r="B1" s="407"/>
      <c r="C1" s="407"/>
      <c r="D1" s="407"/>
      <c r="E1" s="407"/>
      <c r="F1" s="407"/>
      <c r="G1" s="408" t="s">
        <v>354</v>
      </c>
      <c r="H1" s="409"/>
      <c r="I1" s="409"/>
      <c r="J1" s="409"/>
      <c r="K1" s="409"/>
      <c r="L1" s="409"/>
      <c r="M1" s="409"/>
      <c r="N1" s="410"/>
      <c r="O1" s="411" t="s">
        <v>311</v>
      </c>
      <c r="P1" s="411"/>
      <c r="Q1" s="411"/>
      <c r="R1" s="411"/>
      <c r="S1" s="411"/>
      <c r="T1" s="411"/>
      <c r="U1" s="411"/>
      <c r="V1" s="411"/>
      <c r="W1" s="411"/>
    </row>
    <row r="2" spans="1:23" ht="30" customHeight="1" x14ac:dyDescent="0.2">
      <c r="A2" s="407"/>
      <c r="B2" s="407"/>
      <c r="C2" s="407"/>
      <c r="D2" s="407"/>
      <c r="E2" s="407"/>
      <c r="F2" s="407"/>
      <c r="G2" s="409"/>
      <c r="H2" s="409"/>
      <c r="I2" s="409"/>
      <c r="J2" s="409"/>
      <c r="K2" s="409"/>
      <c r="L2" s="409"/>
      <c r="M2" s="409"/>
      <c r="N2" s="410"/>
      <c r="O2" s="412" t="s">
        <v>188</v>
      </c>
      <c r="P2" s="412"/>
      <c r="Q2" s="413">
        <f>Admin!B4</f>
        <v>39544</v>
      </c>
      <c r="R2" s="414"/>
      <c r="S2" s="414"/>
      <c r="T2" s="414"/>
      <c r="U2" s="253" t="s">
        <v>189</v>
      </c>
      <c r="V2" s="413">
        <f>Admin!B17</f>
        <v>39908</v>
      </c>
      <c r="W2" s="413"/>
    </row>
    <row r="3" spans="1:23" ht="8.25" customHeight="1" x14ac:dyDescent="0.2">
      <c r="A3" s="402"/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  <c r="T3" s="403"/>
      <c r="U3" s="403"/>
      <c r="V3" s="403"/>
      <c r="W3" s="403"/>
    </row>
    <row r="4" spans="1:23" ht="9.9499999999999993" customHeight="1" x14ac:dyDescent="0.2">
      <c r="A4" s="404"/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5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151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152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398" t="str">
        <f>IF('Business Details'!C5&gt;0,'Business Details'!C5:J5," ")</f>
        <v xml:space="preserve"> </v>
      </c>
      <c r="D8" s="399"/>
      <c r="E8" s="399"/>
      <c r="F8" s="399"/>
      <c r="G8" s="399"/>
      <c r="H8" s="399"/>
      <c r="I8" s="399"/>
      <c r="J8" s="400"/>
      <c r="K8" s="260"/>
      <c r="L8" s="251"/>
      <c r="M8" s="251"/>
      <c r="N8" s="260"/>
      <c r="O8" s="357" t="str">
        <f>IF('Business Details'!O5&gt;0,'Business Details'!O5," ")</f>
        <v xml:space="preserve"> </v>
      </c>
      <c r="P8" s="359"/>
      <c r="Q8" s="212"/>
      <c r="R8" s="357" t="str">
        <f>IF('Business Details'!R5&gt;0,'Business Details'!R5," ")</f>
        <v xml:space="preserve"> </v>
      </c>
      <c r="S8" s="358"/>
      <c r="T8" s="370"/>
      <c r="U8" s="371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5" customHeight="1" x14ac:dyDescent="0.2">
      <c r="A10" s="396" t="s">
        <v>18</v>
      </c>
      <c r="B10" s="396"/>
      <c r="C10" s="396"/>
      <c r="D10" s="396"/>
      <c r="E10" s="396"/>
      <c r="F10" s="396"/>
      <c r="G10" s="396"/>
      <c r="H10" s="396"/>
      <c r="I10" s="396"/>
      <c r="J10" s="396"/>
      <c r="K10" s="396"/>
      <c r="L10" s="396"/>
      <c r="M10" s="396"/>
      <c r="N10" s="396"/>
      <c r="O10" s="396"/>
      <c r="P10" s="396"/>
      <c r="Q10" s="396"/>
      <c r="R10" s="396"/>
      <c r="S10" s="396"/>
      <c r="T10" s="396"/>
      <c r="U10" s="396"/>
      <c r="V10" s="396"/>
      <c r="W10" s="397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2.75" x14ac:dyDescent="0.2">
      <c r="A12" s="269">
        <v>1</v>
      </c>
      <c r="B12" s="251"/>
      <c r="C12" s="258" t="s">
        <v>157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312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398" t="str">
        <f>IF('Business Details'!C17&gt;0,'Business Details'!C17," ")</f>
        <v xml:space="preserve"> </v>
      </c>
      <c r="D13" s="399"/>
      <c r="E13" s="399"/>
      <c r="F13" s="399"/>
      <c r="G13" s="399"/>
      <c r="H13" s="399"/>
      <c r="I13" s="399"/>
      <c r="J13" s="400"/>
      <c r="K13" s="251"/>
      <c r="L13" s="251"/>
      <c r="M13" s="251"/>
      <c r="N13" s="276" t="s">
        <v>313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398" t="str">
        <f>IF('Business Details'!C19&gt;0,'Business Details'!C19," ")</f>
        <v xml:space="preserve"> </v>
      </c>
      <c r="D15" s="399"/>
      <c r="E15" s="399"/>
      <c r="F15" s="399"/>
      <c r="G15" s="399"/>
      <c r="H15" s="399"/>
      <c r="I15" s="399"/>
      <c r="J15" s="400"/>
      <c r="K15" s="251"/>
      <c r="L15" s="251"/>
      <c r="M15" s="251"/>
      <c r="N15" s="312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">
      <c r="A17" s="275"/>
      <c r="B17" s="251"/>
      <c r="C17" s="398" t="str">
        <f>IF('Business Details'!C21&gt;0,'Business Details'!C21," ")</f>
        <v xml:space="preserve"> </v>
      </c>
      <c r="D17" s="399"/>
      <c r="E17" s="399"/>
      <c r="F17" s="399"/>
      <c r="G17" s="399"/>
      <c r="H17" s="399"/>
      <c r="I17" s="399"/>
      <c r="J17" s="400"/>
      <c r="K17" s="251"/>
      <c r="L17" s="269">
        <v>5</v>
      </c>
      <c r="M17" s="251"/>
      <c r="N17" s="258" t="s">
        <v>356</v>
      </c>
      <c r="O17" s="258"/>
      <c r="P17" s="258"/>
      <c r="Q17" s="258"/>
      <c r="R17" s="270"/>
      <c r="S17" s="394">
        <f>Q2-1</f>
        <v>39543</v>
      </c>
      <c r="T17" s="401"/>
      <c r="U17" s="401"/>
      <c r="V17" s="401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389" t="s">
        <v>314</v>
      </c>
      <c r="O18" s="389"/>
      <c r="P18" s="389"/>
      <c r="Q18" s="389"/>
      <c r="R18" s="389"/>
      <c r="S18" s="389"/>
      <c r="T18" s="389"/>
      <c r="U18" s="389"/>
      <c r="V18" s="389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5" x14ac:dyDescent="0.2">
      <c r="A20" s="269">
        <v>2</v>
      </c>
      <c r="B20" s="251"/>
      <c r="C20" s="258" t="s">
        <v>166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85" t="str">
        <f>IF('Business Details'!N19&gt;0,'Business Details'!N19," ")</f>
        <v xml:space="preserve"> </v>
      </c>
      <c r="O20" s="390"/>
      <c r="P20" s="390"/>
      <c r="Q20" s="391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392" t="str">
        <f>IF('Business Details'!C30&gt;0,'Business Details'!C30," ")</f>
        <v xml:space="preserve"> </v>
      </c>
      <c r="D22" s="393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2.75" x14ac:dyDescent="0.2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315</v>
      </c>
      <c r="O23" s="283"/>
      <c r="P23" s="258"/>
      <c r="Q23" s="258"/>
      <c r="R23" s="258"/>
      <c r="S23" s="394">
        <f>V2+1</f>
        <v>39909</v>
      </c>
      <c r="T23" s="376"/>
      <c r="U23" s="395"/>
      <c r="V23" s="395"/>
      <c r="W23" s="277"/>
    </row>
    <row r="24" spans="1:23" x14ac:dyDescent="0.2">
      <c r="A24" s="269">
        <v>3</v>
      </c>
      <c r="B24" s="251"/>
      <c r="C24" s="258" t="s">
        <v>316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161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317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5" x14ac:dyDescent="0.2">
      <c r="A26" s="275"/>
      <c r="B26" s="251"/>
      <c r="C26" s="276" t="s">
        <v>318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85" t="str">
        <f>IF('Business Details'!N24&gt;0,'Business Details'!N24," ")</f>
        <v xml:space="preserve"> </v>
      </c>
      <c r="O26" s="386"/>
      <c r="P26" s="386"/>
      <c r="Q26" s="387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319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320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25">
      <c r="A29" s="275"/>
      <c r="B29" s="251"/>
      <c r="C29" s="285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6" t="s">
        <v>321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6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5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85">
        <f>Admin!B17</f>
        <v>39908</v>
      </c>
      <c r="O31" s="386"/>
      <c r="P31" s="386"/>
      <c r="Q31" s="387"/>
      <c r="R31" s="260"/>
      <c r="S31" s="260"/>
      <c r="T31" s="251"/>
      <c r="U31" s="251"/>
      <c r="V31" s="251"/>
      <c r="W31" s="279"/>
    </row>
    <row r="32" spans="1:23" ht="8.1" customHeight="1" x14ac:dyDescent="0.2">
      <c r="A32" s="287"/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9"/>
    </row>
    <row r="33" spans="1:23" ht="24.95" customHeight="1" x14ac:dyDescent="0.2">
      <c r="A33" s="388" t="str">
        <f>IF(D38&gt;67000,"SELF-EMPLOYMENT FULL RETURN REQUIRED AS TURNOVER EXCEEDS £67,000","Business income - if your annual turnover was below £67,000")</f>
        <v>Business income - if your annual turnover was below £67,000</v>
      </c>
      <c r="B33" s="388"/>
      <c r="C33" s="388"/>
      <c r="D33" s="388"/>
      <c r="E33" s="388"/>
      <c r="F33" s="388"/>
      <c r="G33" s="388"/>
      <c r="H33" s="388"/>
      <c r="I33" s="388"/>
      <c r="J33" s="388"/>
      <c r="K33" s="388"/>
      <c r="L33" s="388"/>
      <c r="M33" s="388"/>
      <c r="N33" s="388"/>
      <c r="O33" s="388"/>
      <c r="P33" s="388"/>
      <c r="Q33" s="388"/>
      <c r="R33" s="388"/>
      <c r="S33" s="388"/>
      <c r="T33" s="388"/>
      <c r="U33" s="388"/>
      <c r="V33" s="388"/>
      <c r="W33" s="388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191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322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193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194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75" x14ac:dyDescent="0.2">
      <c r="A38" s="275"/>
      <c r="B38" s="251"/>
      <c r="C38" s="248" t="s">
        <v>53</v>
      </c>
      <c r="D38" s="372">
        <f>'Profit &amp; Loss Account'!B9</f>
        <v>0</v>
      </c>
      <c r="E38" s="373"/>
      <c r="F38" s="374"/>
      <c r="G38" s="249" t="s">
        <v>182</v>
      </c>
      <c r="H38" s="250">
        <v>0</v>
      </c>
      <c r="I38" s="250">
        <v>0</v>
      </c>
      <c r="J38" s="251"/>
      <c r="K38" s="251"/>
      <c r="L38" s="251"/>
      <c r="M38" s="251"/>
      <c r="N38" s="248" t="s">
        <v>53</v>
      </c>
      <c r="O38" s="372">
        <f>'Profit &amp; Loss Account'!B38</f>
        <v>0</v>
      </c>
      <c r="P38" s="373"/>
      <c r="Q38" s="374"/>
      <c r="R38" s="249" t="s">
        <v>182</v>
      </c>
      <c r="S38" s="250">
        <v>0</v>
      </c>
      <c r="T38" s="250">
        <v>0</v>
      </c>
      <c r="U38" s="290"/>
      <c r="V38" s="291"/>
      <c r="W38" s="279"/>
    </row>
    <row r="39" spans="1:23" ht="8.1" customHeight="1" x14ac:dyDescent="0.2">
      <c r="A39" s="287"/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9"/>
    </row>
    <row r="40" spans="1:23" ht="24.95" customHeight="1" x14ac:dyDescent="0.2">
      <c r="A40" s="384" t="s">
        <v>323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</row>
    <row r="41" spans="1:23" s="292" customFormat="1" ht="14.1" customHeight="1" x14ac:dyDescent="0.2">
      <c r="A41" s="375" t="s">
        <v>324</v>
      </c>
      <c r="B41" s="375"/>
      <c r="C41" s="375"/>
      <c r="D41" s="375"/>
      <c r="E41" s="375"/>
      <c r="F41" s="375"/>
      <c r="G41" s="375"/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  <c r="S41" s="375"/>
      <c r="T41" s="375"/>
      <c r="U41" s="375"/>
      <c r="V41" s="375"/>
      <c r="W41" s="375"/>
    </row>
    <row r="42" spans="1:23" s="292" customFormat="1" ht="14.1" customHeight="1" x14ac:dyDescent="0.2">
      <c r="A42" s="375" t="s">
        <v>325</v>
      </c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5"/>
      <c r="R42" s="375"/>
      <c r="S42" s="375"/>
      <c r="T42" s="375"/>
      <c r="U42" s="375"/>
      <c r="V42" s="375"/>
      <c r="W42" s="375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201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212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3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75" x14ac:dyDescent="0.2">
      <c r="A46" s="275"/>
      <c r="B46" s="251"/>
      <c r="C46" s="248" t="s">
        <v>53</v>
      </c>
      <c r="D46" s="372" t="str">
        <f>IF('Profit &amp; Loss Account'!B9&gt;30000,'Profit &amp; Loss Account'!B17," ")</f>
        <v xml:space="preserve"> </v>
      </c>
      <c r="E46" s="373"/>
      <c r="F46" s="374"/>
      <c r="G46" s="249" t="s">
        <v>182</v>
      </c>
      <c r="H46" s="250">
        <v>0</v>
      </c>
      <c r="I46" s="250">
        <v>0</v>
      </c>
      <c r="J46" s="251"/>
      <c r="K46" s="251"/>
      <c r="L46" s="251"/>
      <c r="M46" s="251"/>
      <c r="N46" s="248" t="s">
        <v>53</v>
      </c>
      <c r="O46" s="372" t="str">
        <f>IF('Profit &amp; Loss Account'!B9&gt;30000,'Profit &amp; Loss Account'!B28," ")</f>
        <v xml:space="preserve"> </v>
      </c>
      <c r="P46" s="373"/>
      <c r="Q46" s="374"/>
      <c r="R46" s="249" t="s">
        <v>182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326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327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328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3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75" x14ac:dyDescent="0.2">
      <c r="A51" s="275"/>
      <c r="B51" s="251"/>
      <c r="C51" s="248" t="s">
        <v>53</v>
      </c>
      <c r="D51" s="372" t="str">
        <f>IF('Profit &amp; Loss Account'!B9&gt;30000,'Profit &amp; Loss Account'!B25+'Profit &amp; Loss Account'!B26," ")</f>
        <v xml:space="preserve"> </v>
      </c>
      <c r="E51" s="373"/>
      <c r="F51" s="374"/>
      <c r="G51" s="249" t="s">
        <v>182</v>
      </c>
      <c r="H51" s="250">
        <v>0</v>
      </c>
      <c r="I51" s="250">
        <v>0</v>
      </c>
      <c r="J51" s="251"/>
      <c r="K51" s="251"/>
      <c r="L51" s="251"/>
      <c r="M51" s="251"/>
      <c r="N51" s="248" t="s">
        <v>53</v>
      </c>
      <c r="O51" s="372" t="str">
        <f>IF('Profit &amp; Loss Account'!B9&gt;30000,'Profit &amp; Loss Account'!B30+'Profit &amp; Loss Account'!B31," ")</f>
        <v xml:space="preserve"> </v>
      </c>
      <c r="P51" s="373"/>
      <c r="Q51" s="374"/>
      <c r="R51" s="249" t="s">
        <v>182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203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207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3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75" x14ac:dyDescent="0.2">
      <c r="A55" s="275"/>
      <c r="B55" s="251"/>
      <c r="C55" s="248" t="s">
        <v>53</v>
      </c>
      <c r="D55" s="372" t="str">
        <f>IF('Profit &amp; Loss Account'!B9&gt;30000,'Profit &amp; Loss Account'!B21," ")</f>
        <v xml:space="preserve"> </v>
      </c>
      <c r="E55" s="373"/>
      <c r="F55" s="374"/>
      <c r="G55" s="249" t="s">
        <v>182</v>
      </c>
      <c r="H55" s="250">
        <v>0</v>
      </c>
      <c r="I55" s="250">
        <v>0</v>
      </c>
      <c r="J55" s="251"/>
      <c r="K55" s="251"/>
      <c r="L55" s="251"/>
      <c r="M55" s="251"/>
      <c r="N55" s="248" t="s">
        <v>53</v>
      </c>
      <c r="O55" s="372" t="str">
        <f>IF('Profit &amp; Loss Account'!B9&gt;30000,'Profit &amp; Loss Account'!B24," ")</f>
        <v xml:space="preserve"> </v>
      </c>
      <c r="P55" s="373"/>
      <c r="Q55" s="374"/>
      <c r="R55" s="249" t="s">
        <v>182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205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329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330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3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75" x14ac:dyDescent="0.2">
      <c r="A60" s="275"/>
      <c r="B60" s="251"/>
      <c r="C60" s="248" t="s">
        <v>53</v>
      </c>
      <c r="D60" s="372" t="str">
        <f>IF('Profit &amp; Loss Account'!B9&gt;30000,'Profit &amp; Loss Account'!B22," ")</f>
        <v xml:space="preserve"> </v>
      </c>
      <c r="E60" s="373"/>
      <c r="F60" s="374"/>
      <c r="G60" s="249" t="s">
        <v>182</v>
      </c>
      <c r="H60" s="250">
        <v>0</v>
      </c>
      <c r="I60" s="250">
        <v>0</v>
      </c>
      <c r="J60" s="251"/>
      <c r="K60" s="251"/>
      <c r="L60" s="251"/>
      <c r="M60" s="251"/>
      <c r="N60" s="248" t="s">
        <v>53</v>
      </c>
      <c r="O60" s="372" t="str">
        <f>IF('Profit &amp; Loss Account'!B9&gt;30000,'Profit &amp; Loss Account'!B27+'Profit &amp; Loss Account'!B29+'Profit &amp; Loss Account'!B32+'Profit &amp; Loss Account'!B33," ")</f>
        <v xml:space="preserve"> </v>
      </c>
      <c r="P60" s="373"/>
      <c r="Q60" s="374"/>
      <c r="R60" s="249" t="s">
        <v>182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331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332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3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75" x14ac:dyDescent="0.2">
      <c r="A64" s="275"/>
      <c r="B64" s="251"/>
      <c r="C64" s="248" t="s">
        <v>53</v>
      </c>
      <c r="D64" s="372" t="str">
        <f>IF('Profit &amp; Loss Account'!B9&gt;30000,'Profit &amp; Loss Account'!B23," ")</f>
        <v xml:space="preserve"> </v>
      </c>
      <c r="E64" s="373"/>
      <c r="F64" s="374"/>
      <c r="G64" s="249" t="s">
        <v>182</v>
      </c>
      <c r="H64" s="250">
        <v>0</v>
      </c>
      <c r="I64" s="250">
        <v>0</v>
      </c>
      <c r="J64" s="251"/>
      <c r="K64" s="251"/>
      <c r="L64" s="251"/>
      <c r="M64" s="251"/>
      <c r="N64" s="248" t="s">
        <v>53</v>
      </c>
      <c r="O64" s="372">
        <f>'Profit &amp; Loss Account'!B17+'Profit &amp; Loss Account'!B35-'Profit &amp; Loss Account'!B34</f>
        <v>0</v>
      </c>
      <c r="P64" s="373"/>
      <c r="Q64" s="374"/>
      <c r="R64" s="249" t="s">
        <v>182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7"/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9"/>
    </row>
    <row r="66" spans="1:26" s="265" customFormat="1" ht="24.95" customHeight="1" x14ac:dyDescent="0.2">
      <c r="A66" s="383" t="s">
        <v>217</v>
      </c>
      <c r="B66" s="383"/>
      <c r="C66" s="383"/>
      <c r="D66" s="383"/>
      <c r="E66" s="383"/>
      <c r="F66" s="383"/>
      <c r="G66" s="383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218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219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333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334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3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75" x14ac:dyDescent="0.2">
      <c r="A71" s="275"/>
      <c r="B71" s="251"/>
      <c r="C71" s="248" t="s">
        <v>53</v>
      </c>
      <c r="D71" s="372">
        <f>IF((D38+O38-O64)&gt;=0,D38+O38-O64,0)</f>
        <v>0</v>
      </c>
      <c r="E71" s="373"/>
      <c r="F71" s="374"/>
      <c r="G71" s="249" t="s">
        <v>182</v>
      </c>
      <c r="H71" s="250">
        <v>0</v>
      </c>
      <c r="I71" s="250">
        <v>0</v>
      </c>
      <c r="J71" s="251"/>
      <c r="K71" s="251"/>
      <c r="L71" s="251"/>
      <c r="M71" s="251"/>
      <c r="N71" s="248" t="s">
        <v>53</v>
      </c>
      <c r="O71" s="372">
        <f>IF((D38+O38-O64)&lt;0,O64-D38-O38,0)</f>
        <v>0</v>
      </c>
      <c r="P71" s="373"/>
      <c r="Q71" s="374"/>
      <c r="R71" s="249" t="s">
        <v>182</v>
      </c>
      <c r="S71" s="250">
        <v>0</v>
      </c>
      <c r="T71" s="250">
        <v>0</v>
      </c>
      <c r="U71" s="251"/>
      <c r="V71" s="251"/>
      <c r="W71" s="294"/>
      <c r="Y71" s="295"/>
      <c r="Z71" s="295"/>
    </row>
    <row r="72" spans="1:26" ht="8.1" customHeight="1" x14ac:dyDescent="0.2">
      <c r="A72" s="287"/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9"/>
    </row>
    <row r="73" spans="1:26" ht="24.95" customHeight="1" x14ac:dyDescent="0.2">
      <c r="A73" s="384" t="s">
        <v>222</v>
      </c>
      <c r="B73" s="384"/>
      <c r="C73" s="384"/>
      <c r="D73" s="384"/>
      <c r="E73" s="384"/>
      <c r="F73" s="384"/>
      <c r="G73" s="384"/>
      <c r="H73" s="384"/>
      <c r="I73" s="384"/>
      <c r="J73" s="384"/>
      <c r="K73" s="384"/>
      <c r="L73" s="384"/>
      <c r="M73" s="384"/>
      <c r="N73" s="384"/>
      <c r="O73" s="384"/>
      <c r="P73" s="384"/>
      <c r="Q73" s="384"/>
      <c r="R73" s="384"/>
      <c r="S73" s="384"/>
      <c r="T73" s="384"/>
      <c r="U73" s="384"/>
      <c r="V73" s="384"/>
      <c r="W73" s="384"/>
      <c r="Y73" s="295"/>
      <c r="Z73" s="295"/>
    </row>
    <row r="74" spans="1:26" ht="14.1" customHeight="1" x14ac:dyDescent="0.2">
      <c r="A74" s="375" t="s">
        <v>335</v>
      </c>
      <c r="B74" s="375"/>
      <c r="C74" s="375"/>
      <c r="D74" s="375"/>
      <c r="E74" s="375"/>
      <c r="F74" s="375"/>
      <c r="G74" s="375"/>
      <c r="H74" s="375"/>
      <c r="I74" s="375"/>
      <c r="J74" s="375"/>
      <c r="K74" s="375"/>
      <c r="L74" s="375"/>
      <c r="M74" s="375"/>
      <c r="N74" s="375"/>
      <c r="O74" s="375"/>
      <c r="P74" s="375"/>
      <c r="Q74" s="375"/>
      <c r="R74" s="375"/>
      <c r="S74" s="375"/>
      <c r="T74" s="375"/>
      <c r="U74" s="375"/>
      <c r="V74" s="375"/>
      <c r="W74" s="375"/>
    </row>
    <row r="75" spans="1:26" ht="14.1" customHeight="1" x14ac:dyDescent="0.2">
      <c r="A75" s="375" t="s">
        <v>336</v>
      </c>
      <c r="B75" s="375"/>
      <c r="C75" s="375"/>
      <c r="D75" s="37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5"/>
      <c r="P75" s="375"/>
      <c r="Q75" s="375"/>
      <c r="R75" s="375"/>
      <c r="S75" s="375"/>
      <c r="T75" s="375"/>
      <c r="U75" s="375"/>
      <c r="V75" s="375"/>
      <c r="W75" s="375"/>
      <c r="Y75" s="295"/>
      <c r="Z75" s="295"/>
    </row>
    <row r="76" spans="1:26" ht="13.5" customHeight="1" x14ac:dyDescent="0.2">
      <c r="A76" s="375" t="s">
        <v>337</v>
      </c>
      <c r="B76" s="375"/>
      <c r="C76" s="375"/>
      <c r="D76" s="37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75"/>
      <c r="P76" s="375"/>
      <c r="Q76" s="375"/>
      <c r="R76" s="375"/>
      <c r="S76" s="375"/>
      <c r="T76" s="375"/>
      <c r="U76" s="375"/>
      <c r="V76" s="375"/>
      <c r="W76" s="375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355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8" t="s">
        <v>358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3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6"/>
      <c r="T79" s="296"/>
      <c r="U79" s="296"/>
      <c r="V79" s="296"/>
      <c r="W79" s="279"/>
    </row>
    <row r="80" spans="1:26" ht="15" customHeight="1" x14ac:dyDescent="0.2">
      <c r="A80" s="293"/>
      <c r="B80" s="251"/>
      <c r="C80" s="248" t="s">
        <v>53</v>
      </c>
      <c r="D80" s="372">
        <f>IF(([1]Schedule!$Q$1)&gt;0,[1]Schedule!$Q$1,0)</f>
        <v>0</v>
      </c>
      <c r="E80" s="373"/>
      <c r="F80" s="374"/>
      <c r="G80" s="249" t="s">
        <v>182</v>
      </c>
      <c r="H80" s="250">
        <v>0</v>
      </c>
      <c r="I80" s="250">
        <v>0</v>
      </c>
      <c r="J80" s="258"/>
      <c r="K80" s="258"/>
      <c r="L80" s="258"/>
      <c r="M80" s="251"/>
      <c r="N80" s="248" t="s">
        <v>53</v>
      </c>
      <c r="O80" s="372">
        <f>IF(([1]Schedule!$R$1+[1]Schedule!$Y$1)&gt;0,[1]Schedule!$R$1+[1]Schedule!$Y$1,0)</f>
        <v>0</v>
      </c>
      <c r="P80" s="373"/>
      <c r="Q80" s="374"/>
      <c r="R80" s="249" t="s">
        <v>182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3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8" t="s">
        <v>359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338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360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357</v>
      </c>
      <c r="O83" s="296"/>
      <c r="P83" s="296"/>
      <c r="Q83" s="296"/>
      <c r="R83" s="296"/>
      <c r="S83" s="288"/>
      <c r="T83" s="288"/>
      <c r="U83" s="288"/>
      <c r="V83" s="288"/>
      <c r="W83" s="289"/>
    </row>
    <row r="84" spans="1:23" ht="6" customHeight="1" x14ac:dyDescent="0.2">
      <c r="A84" s="293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75" x14ac:dyDescent="0.2">
      <c r="A85" s="293"/>
      <c r="B85" s="251"/>
      <c r="C85" s="248" t="s">
        <v>53</v>
      </c>
      <c r="D85" s="372">
        <f>IF(([1]Schedule!$R$1+[1]Schedule!$S$1)&lt;1000,[1]Schedule!$S$1,0)</f>
        <v>0</v>
      </c>
      <c r="E85" s="373"/>
      <c r="F85" s="374"/>
      <c r="G85" s="249" t="s">
        <v>182</v>
      </c>
      <c r="H85" s="250">
        <v>0</v>
      </c>
      <c r="I85" s="250">
        <v>0</v>
      </c>
      <c r="J85" s="258"/>
      <c r="K85" s="258"/>
      <c r="L85" s="251"/>
      <c r="M85" s="251"/>
      <c r="N85" s="248" t="s">
        <v>53</v>
      </c>
      <c r="O85" s="372">
        <f>IF([1]Schedule!$Z$1&gt;0,[1]Schedule!$Z$1,0)</f>
        <v>0</v>
      </c>
      <c r="P85" s="373"/>
      <c r="Q85" s="374"/>
      <c r="R85" s="249" t="s">
        <v>182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7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88"/>
      <c r="P86" s="288"/>
      <c r="Q86" s="288"/>
      <c r="R86" s="288"/>
      <c r="S86" s="288"/>
      <c r="T86" s="288"/>
      <c r="U86" s="288"/>
      <c r="V86" s="288"/>
      <c r="W86" s="289"/>
    </row>
    <row r="87" spans="1:23" ht="24.95" customHeight="1" x14ac:dyDescent="0.2">
      <c r="A87" s="378" t="s">
        <v>339</v>
      </c>
      <c r="B87" s="378"/>
      <c r="C87" s="378"/>
      <c r="D87" s="378"/>
      <c r="E87" s="378"/>
      <c r="F87" s="378"/>
      <c r="G87" s="378"/>
      <c r="H87" s="378"/>
      <c r="I87" s="378"/>
      <c r="J87" s="378"/>
      <c r="K87" s="378"/>
      <c r="L87" s="378"/>
      <c r="M87" s="378"/>
      <c r="N87" s="378"/>
      <c r="O87" s="378"/>
      <c r="P87" s="378"/>
      <c r="Q87" s="378"/>
      <c r="R87" s="378"/>
      <c r="S87" s="378"/>
      <c r="T87" s="378"/>
      <c r="U87" s="378"/>
      <c r="V87" s="378"/>
      <c r="W87" s="378"/>
    </row>
    <row r="88" spans="1:23" ht="15.95" customHeight="1" x14ac:dyDescent="0.2">
      <c r="A88" s="375" t="s">
        <v>340</v>
      </c>
      <c r="B88" s="375"/>
      <c r="C88" s="375"/>
      <c r="D88" s="375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5"/>
      <c r="P88" s="375"/>
      <c r="Q88" s="375"/>
      <c r="R88" s="375"/>
      <c r="S88" s="375"/>
      <c r="T88" s="375"/>
      <c r="U88" s="375"/>
      <c r="V88" s="375"/>
      <c r="W88" s="375"/>
    </row>
    <row r="89" spans="1:23" ht="15.75" customHeight="1" x14ac:dyDescent="0.2">
      <c r="A89" s="375" t="s">
        <v>341</v>
      </c>
      <c r="B89" s="375"/>
      <c r="C89" s="375"/>
      <c r="D89" s="375"/>
      <c r="E89" s="375"/>
      <c r="F89" s="375"/>
      <c r="G89" s="375"/>
      <c r="H89" s="375"/>
      <c r="I89" s="375"/>
      <c r="J89" s="375"/>
      <c r="K89" s="375"/>
      <c r="L89" s="375"/>
      <c r="M89" s="375"/>
      <c r="N89" s="375"/>
      <c r="O89" s="375"/>
      <c r="P89" s="375"/>
      <c r="Q89" s="375"/>
      <c r="R89" s="375"/>
      <c r="S89" s="375"/>
      <c r="T89" s="375"/>
      <c r="U89" s="375"/>
      <c r="V89" s="375"/>
      <c r="W89" s="375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342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261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361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362</v>
      </c>
      <c r="O92" s="296"/>
      <c r="P92" s="296"/>
      <c r="Q92" s="296"/>
      <c r="R92" s="296"/>
      <c r="S92" s="296"/>
      <c r="T92" s="296"/>
      <c r="U92" s="296"/>
      <c r="V92" s="296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75" x14ac:dyDescent="0.2">
      <c r="A94" s="251"/>
      <c r="B94" s="251"/>
      <c r="C94" s="248" t="s">
        <v>53</v>
      </c>
      <c r="D94" s="372">
        <f>'Business Details'!O50</f>
        <v>0</v>
      </c>
      <c r="E94" s="373"/>
      <c r="F94" s="374"/>
      <c r="G94" s="249" t="s">
        <v>182</v>
      </c>
      <c r="H94" s="250">
        <v>0</v>
      </c>
      <c r="I94" s="250">
        <v>0</v>
      </c>
      <c r="J94" s="251"/>
      <c r="K94" s="251"/>
      <c r="L94" s="251"/>
      <c r="M94" s="251"/>
      <c r="N94" s="248" t="s">
        <v>53</v>
      </c>
      <c r="O94" s="372">
        <f>IF(O106&gt;0,0,IF('Business Details'!D50=0,0,IF(D99&gt;'Business Details'!D50,'Business Details'!D50,D99)))</f>
        <v>0</v>
      </c>
      <c r="P94" s="380"/>
      <c r="Q94" s="381"/>
      <c r="R94" s="249" t="s">
        <v>182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370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343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3"/>
      <c r="B97" s="251"/>
      <c r="C97" s="258" t="s">
        <v>363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344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3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75" x14ac:dyDescent="0.2">
      <c r="A99" s="275"/>
      <c r="B99" s="251"/>
      <c r="C99" s="248" t="s">
        <v>53</v>
      </c>
      <c r="D99" s="372">
        <f>IF((D71+O85+D94-O71-D80-D85-O80)&gt;0,D71+O85+D94-O71-D80-D85-O80,0)</f>
        <v>0</v>
      </c>
      <c r="E99" s="373"/>
      <c r="F99" s="374"/>
      <c r="G99" s="249" t="s">
        <v>182</v>
      </c>
      <c r="H99" s="250">
        <v>0</v>
      </c>
      <c r="I99" s="250">
        <v>0</v>
      </c>
      <c r="J99" s="251"/>
      <c r="K99" s="251"/>
      <c r="L99" s="258"/>
      <c r="M99" s="251"/>
      <c r="N99" s="248" t="s">
        <v>53</v>
      </c>
      <c r="O99" s="372">
        <f>'Profit &amp; Loss Account'!B11</f>
        <v>0</v>
      </c>
      <c r="P99" s="373"/>
      <c r="Q99" s="374"/>
      <c r="R99" s="249" t="s">
        <v>182</v>
      </c>
      <c r="S99" s="250">
        <v>0</v>
      </c>
      <c r="T99" s="250">
        <v>0</v>
      </c>
      <c r="U99" s="251"/>
      <c r="V99" s="251"/>
      <c r="W99" s="279"/>
      <c r="Y99" s="295"/>
      <c r="Z99" s="295"/>
    </row>
    <row r="100" spans="1:26" ht="12" customHeight="1" x14ac:dyDescent="0.2">
      <c r="A100" s="287"/>
      <c r="B100" s="288"/>
      <c r="C100" s="288"/>
      <c r="D100" s="288"/>
      <c r="E100" s="288"/>
      <c r="F100" s="288"/>
      <c r="G100" s="288"/>
      <c r="H100" s="288"/>
      <c r="I100" s="288"/>
      <c r="J100" s="288"/>
      <c r="K100" s="288"/>
      <c r="L100" s="288"/>
      <c r="M100" s="288"/>
      <c r="N100" s="288"/>
      <c r="O100" s="288"/>
      <c r="P100" s="288"/>
      <c r="Q100" s="288"/>
      <c r="R100" s="288"/>
      <c r="S100" s="288"/>
      <c r="T100" s="288"/>
      <c r="U100" s="288"/>
      <c r="V100" s="288"/>
      <c r="W100" s="289"/>
    </row>
    <row r="101" spans="1:26" s="297" customFormat="1" ht="24.95" customHeight="1" x14ac:dyDescent="0.2">
      <c r="A101" s="382" t="s">
        <v>345</v>
      </c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382"/>
      <c r="P101" s="382"/>
      <c r="Q101" s="382"/>
      <c r="R101" s="382"/>
      <c r="S101" s="382"/>
      <c r="T101" s="382"/>
      <c r="U101" s="382"/>
      <c r="V101" s="382"/>
      <c r="W101" s="382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364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366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365</v>
      </c>
      <c r="D104" s="298"/>
      <c r="E104" s="298"/>
      <c r="F104" s="298"/>
      <c r="G104" s="249"/>
      <c r="H104" s="291"/>
      <c r="I104" s="291"/>
      <c r="J104" s="260"/>
      <c r="K104" s="260"/>
      <c r="L104" s="258"/>
      <c r="M104" s="251"/>
      <c r="N104" s="258" t="s">
        <v>367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3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75" x14ac:dyDescent="0.2">
      <c r="A106" s="293"/>
      <c r="B106" s="251"/>
      <c r="C106" s="248" t="s">
        <v>53</v>
      </c>
      <c r="D106" s="372">
        <f>IF((D99+O99-O94)&gt;0,D99+O99-O94,0)</f>
        <v>0</v>
      </c>
      <c r="E106" s="373"/>
      <c r="F106" s="374"/>
      <c r="G106" s="249" t="s">
        <v>182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53</v>
      </c>
      <c r="O106" s="372">
        <f>IF((O71+D80+D85+O80-D71-O85-D94)&gt;=0,O71+D80+D85+O80-D71-O85-D94,0)</f>
        <v>0</v>
      </c>
      <c r="P106" s="373"/>
      <c r="Q106" s="374"/>
      <c r="R106" s="249" t="s">
        <v>182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7"/>
      <c r="B107" s="288"/>
      <c r="C107" s="288"/>
      <c r="D107" s="288"/>
      <c r="E107" s="288"/>
      <c r="F107" s="288"/>
      <c r="G107" s="288"/>
      <c r="H107" s="288"/>
      <c r="I107" s="288"/>
      <c r="J107" s="288"/>
      <c r="K107" s="288"/>
      <c r="L107" s="299"/>
      <c r="M107" s="299"/>
      <c r="N107" s="300"/>
      <c r="O107" s="299"/>
      <c r="P107" s="299"/>
      <c r="Q107" s="299"/>
      <c r="R107" s="299"/>
      <c r="S107" s="299"/>
      <c r="T107" s="299"/>
      <c r="U107" s="299"/>
      <c r="V107" s="288"/>
      <c r="W107" s="289"/>
    </row>
    <row r="108" spans="1:26" ht="24.95" customHeight="1" x14ac:dyDescent="0.2">
      <c r="A108" s="378" t="s">
        <v>346</v>
      </c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79"/>
      <c r="P108" s="379"/>
      <c r="Q108" s="379"/>
      <c r="R108" s="379"/>
      <c r="S108" s="379"/>
      <c r="T108" s="379"/>
      <c r="U108" s="379"/>
      <c r="V108" s="379"/>
      <c r="W108" s="379"/>
    </row>
    <row r="109" spans="1:26" ht="15.95" customHeight="1" x14ac:dyDescent="0.2">
      <c r="A109" s="375" t="s">
        <v>347</v>
      </c>
      <c r="B109" s="375"/>
      <c r="C109" s="375"/>
      <c r="D109" s="375"/>
      <c r="E109" s="375"/>
      <c r="F109" s="375"/>
      <c r="G109" s="375"/>
      <c r="H109" s="375"/>
      <c r="I109" s="375"/>
      <c r="J109" s="375"/>
      <c r="K109" s="375"/>
      <c r="L109" s="375"/>
      <c r="M109" s="375"/>
      <c r="N109" s="375"/>
      <c r="O109" s="375"/>
      <c r="P109" s="375"/>
      <c r="Q109" s="375"/>
      <c r="R109" s="375"/>
      <c r="S109" s="375"/>
      <c r="T109" s="375"/>
      <c r="U109" s="375"/>
      <c r="V109" s="375"/>
      <c r="W109" s="375"/>
    </row>
    <row r="110" spans="1:26" ht="8.1" customHeight="1" x14ac:dyDescent="0.2">
      <c r="A110" s="301"/>
      <c r="B110" s="302"/>
      <c r="C110" s="302"/>
      <c r="D110" s="302"/>
      <c r="E110" s="302"/>
      <c r="F110" s="302"/>
      <c r="G110" s="302"/>
      <c r="H110" s="302"/>
      <c r="I110" s="302"/>
      <c r="J110" s="302"/>
      <c r="K110" s="302"/>
      <c r="L110" s="302"/>
      <c r="M110" s="302"/>
      <c r="N110" s="302"/>
      <c r="O110" s="302"/>
      <c r="P110" s="302"/>
      <c r="Q110" s="302"/>
      <c r="R110" s="302"/>
      <c r="S110" s="302"/>
      <c r="T110" s="302"/>
      <c r="U110" s="302"/>
      <c r="V110" s="302"/>
      <c r="W110" s="303"/>
    </row>
    <row r="111" spans="1:26" x14ac:dyDescent="0.2">
      <c r="A111" s="269">
        <v>32</v>
      </c>
      <c r="B111" s="251"/>
      <c r="C111" s="258" t="s">
        <v>348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349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3"/>
      <c r="B112" s="251"/>
      <c r="C112" s="258" t="s">
        <v>272</v>
      </c>
      <c r="D112" s="376" t="str">
        <f>Admin!G2</f>
        <v>2008-09</v>
      </c>
      <c r="E112" s="376"/>
      <c r="F112" s="376"/>
      <c r="G112" s="258"/>
      <c r="H112" s="258"/>
      <c r="I112" s="258"/>
      <c r="J112" s="258"/>
      <c r="K112" s="258"/>
      <c r="L112" s="258"/>
      <c r="M112" s="251"/>
      <c r="N112" s="258" t="s">
        <v>368</v>
      </c>
      <c r="O112" s="296"/>
      <c r="P112" s="296"/>
      <c r="Q112" s="296"/>
      <c r="R112" s="296"/>
      <c r="S112" s="296"/>
      <c r="T112" s="296"/>
      <c r="U112" s="296"/>
      <c r="V112" s="296"/>
      <c r="W112" s="279"/>
    </row>
    <row r="113" spans="1:23" ht="6" customHeight="1" x14ac:dyDescent="0.2">
      <c r="A113" s="293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75" x14ac:dyDescent="0.2">
      <c r="A114" s="275"/>
      <c r="B114" s="251"/>
      <c r="C114" s="248" t="s">
        <v>53</v>
      </c>
      <c r="D114" s="372"/>
      <c r="E114" s="373"/>
      <c r="F114" s="374"/>
      <c r="G114" s="249" t="s">
        <v>182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8"/>
      <c r="P114" s="298"/>
      <c r="Q114" s="298"/>
      <c r="R114" s="249"/>
      <c r="S114" s="291"/>
      <c r="T114" s="291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350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305</v>
      </c>
      <c r="O116" s="251"/>
      <c r="P116" s="251"/>
      <c r="Q116" s="251"/>
      <c r="R116" s="377" t="str">
        <f>Admin!G2</f>
        <v>2008-09</v>
      </c>
      <c r="S116" s="377"/>
      <c r="T116" s="377"/>
      <c r="U116" s="273" t="s">
        <v>351</v>
      </c>
      <c r="V116" s="251"/>
      <c r="W116" s="279"/>
    </row>
    <row r="117" spans="1:23" ht="12" customHeight="1" x14ac:dyDescent="0.2">
      <c r="A117" s="293"/>
      <c r="B117" s="251"/>
      <c r="C117" s="258" t="s">
        <v>269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369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3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6" t="s">
        <v>240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75" x14ac:dyDescent="0.2">
      <c r="A119" s="275"/>
      <c r="B119" s="251"/>
      <c r="C119" s="248" t="s">
        <v>53</v>
      </c>
      <c r="D119" s="372"/>
      <c r="E119" s="373"/>
      <c r="F119" s="374"/>
      <c r="G119" s="249" t="s">
        <v>182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4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5"/>
      <c r="O120" s="298"/>
      <c r="P120" s="298"/>
      <c r="Q120" s="298"/>
      <c r="R120" s="249"/>
      <c r="S120" s="291"/>
      <c r="T120" s="291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271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275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3"/>
      <c r="B122" s="251"/>
      <c r="C122" s="283" t="s">
        <v>273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352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3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75" x14ac:dyDescent="0.2">
      <c r="A124" s="275"/>
      <c r="B124" s="251"/>
      <c r="C124" s="248" t="s">
        <v>53</v>
      </c>
      <c r="D124" s="372">
        <f>'Business Details'!D55</f>
        <v>0</v>
      </c>
      <c r="E124" s="373"/>
      <c r="F124" s="374"/>
      <c r="G124" s="249" t="s">
        <v>182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53</v>
      </c>
      <c r="O124" s="372">
        <f>[2]Mar09!$X$1</f>
        <v>0</v>
      </c>
      <c r="P124" s="373"/>
      <c r="Q124" s="374"/>
      <c r="R124" s="249" t="s">
        <v>182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6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7"/>
      <c r="M125" s="288"/>
      <c r="N125" s="308"/>
      <c r="O125" s="309"/>
      <c r="P125" s="309"/>
      <c r="Q125" s="309"/>
      <c r="R125" s="310"/>
      <c r="S125" s="311"/>
      <c r="T125" s="311"/>
      <c r="U125" s="288"/>
      <c r="V125" s="288"/>
      <c r="W125" s="289"/>
    </row>
  </sheetData>
  <sheetProtection sheet="1" objects="1" scenarios="1"/>
  <mergeCells count="67">
    <mergeCell ref="A1:F2"/>
    <mergeCell ref="G1:N2"/>
    <mergeCell ref="O1:W1"/>
    <mergeCell ref="O2:P2"/>
    <mergeCell ref="Q2:T2"/>
    <mergeCell ref="V2:W2"/>
    <mergeCell ref="A3:W3"/>
    <mergeCell ref="A4:W4"/>
    <mergeCell ref="C8:J8"/>
    <mergeCell ref="O8:P8"/>
    <mergeCell ref="R8:U8"/>
    <mergeCell ref="N18:V18"/>
    <mergeCell ref="N20:Q20"/>
    <mergeCell ref="C22:D22"/>
    <mergeCell ref="S23:V23"/>
    <mergeCell ref="A10:W10"/>
    <mergeCell ref="C13:J13"/>
    <mergeCell ref="C15:J15"/>
    <mergeCell ref="C17:J17"/>
    <mergeCell ref="S17:V17"/>
    <mergeCell ref="N26:Q26"/>
    <mergeCell ref="N31:Q31"/>
    <mergeCell ref="A33:W33"/>
    <mergeCell ref="D38:F38"/>
    <mergeCell ref="O38:Q38"/>
    <mergeCell ref="D51:F51"/>
    <mergeCell ref="O51:Q51"/>
    <mergeCell ref="D55:F55"/>
    <mergeCell ref="O55:Q55"/>
    <mergeCell ref="A40:W40"/>
    <mergeCell ref="A41:W41"/>
    <mergeCell ref="A42:W42"/>
    <mergeCell ref="D46:F46"/>
    <mergeCell ref="O46:Q46"/>
    <mergeCell ref="A66:W66"/>
    <mergeCell ref="D71:F71"/>
    <mergeCell ref="O71:Q71"/>
    <mergeCell ref="A73:W73"/>
    <mergeCell ref="D60:F60"/>
    <mergeCell ref="O60:Q60"/>
    <mergeCell ref="D64:F64"/>
    <mergeCell ref="O64:Q64"/>
    <mergeCell ref="A74:W74"/>
    <mergeCell ref="A75:W75"/>
    <mergeCell ref="A76:W76"/>
    <mergeCell ref="D80:F80"/>
    <mergeCell ref="O80:Q80"/>
    <mergeCell ref="O85:Q85"/>
    <mergeCell ref="A87:W87"/>
    <mergeCell ref="A88:W88"/>
    <mergeCell ref="A89:W89"/>
    <mergeCell ref="D85:F85"/>
    <mergeCell ref="D106:F106"/>
    <mergeCell ref="O106:Q106"/>
    <mergeCell ref="A108:W108"/>
    <mergeCell ref="D94:F94"/>
    <mergeCell ref="O94:Q94"/>
    <mergeCell ref="D99:F99"/>
    <mergeCell ref="O99:Q99"/>
    <mergeCell ref="A101:W101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4"/>
  <sheetViews>
    <sheetView workbookViewId="0">
      <selection sqref="A1:F2"/>
    </sheetView>
  </sheetViews>
  <sheetFormatPr defaultRowHeight="12" x14ac:dyDescent="0.2"/>
  <cols>
    <col min="1" max="1" width="3.7109375" style="252" customWidth="1"/>
    <col min="2" max="2" width="0.85546875" style="252" customWidth="1"/>
    <col min="3" max="3" width="3.7109375" style="252" customWidth="1"/>
    <col min="4" max="4" width="4.140625" style="252" customWidth="1"/>
    <col min="5" max="5" width="1.7109375" style="252" customWidth="1"/>
    <col min="6" max="6" width="10.7109375" style="252" customWidth="1"/>
    <col min="7" max="7" width="1.7109375" style="252" customWidth="1"/>
    <col min="8" max="9" width="2.5703125" style="252" customWidth="1"/>
    <col min="10" max="10" width="6.7109375" style="252" customWidth="1"/>
    <col min="11" max="11" width="9.7109375" style="252" customWidth="1"/>
    <col min="12" max="12" width="3.7109375" style="252" customWidth="1"/>
    <col min="13" max="13" width="0.85546875" style="252" customWidth="1"/>
    <col min="14" max="14" width="3.7109375" style="252" customWidth="1"/>
    <col min="15" max="15" width="3.5703125" style="252" customWidth="1"/>
    <col min="16" max="17" width="6.7109375" style="252" customWidth="1"/>
    <col min="18" max="18" width="1.7109375" style="252" customWidth="1"/>
    <col min="19" max="20" width="2.5703125" style="252" customWidth="1"/>
    <col min="21" max="21" width="2.7109375" style="252" customWidth="1"/>
    <col min="22" max="22" width="5.5703125" style="252" customWidth="1"/>
    <col min="23" max="23" width="6.7109375" style="252" customWidth="1"/>
    <col min="24" max="16384" width="9.140625" style="252"/>
  </cols>
  <sheetData>
    <row r="1" spans="1:23" ht="30" customHeight="1" x14ac:dyDescent="0.2">
      <c r="A1" s="406" t="s">
        <v>186</v>
      </c>
      <c r="B1" s="407"/>
      <c r="C1" s="407"/>
      <c r="D1" s="407"/>
      <c r="E1" s="407"/>
      <c r="F1" s="407"/>
      <c r="G1" s="408" t="s">
        <v>354</v>
      </c>
      <c r="H1" s="409"/>
      <c r="I1" s="409"/>
      <c r="J1" s="409"/>
      <c r="K1" s="409"/>
      <c r="L1" s="409"/>
      <c r="M1" s="409"/>
      <c r="N1" s="444" t="s">
        <v>187</v>
      </c>
      <c r="O1" s="444"/>
      <c r="P1" s="444"/>
      <c r="Q1" s="444"/>
      <c r="R1" s="444"/>
      <c r="S1" s="444"/>
      <c r="T1" s="444"/>
      <c r="U1" s="444"/>
      <c r="V1" s="444"/>
      <c r="W1" s="444"/>
    </row>
    <row r="2" spans="1:23" ht="30" customHeight="1" x14ac:dyDescent="0.2">
      <c r="A2" s="407"/>
      <c r="B2" s="407"/>
      <c r="C2" s="407"/>
      <c r="D2" s="407"/>
      <c r="E2" s="407"/>
      <c r="F2" s="407"/>
      <c r="G2" s="409"/>
      <c r="H2" s="409"/>
      <c r="I2" s="409"/>
      <c r="J2" s="409"/>
      <c r="K2" s="409"/>
      <c r="L2" s="409"/>
      <c r="M2" s="409"/>
      <c r="N2" s="412" t="s">
        <v>188</v>
      </c>
      <c r="O2" s="412"/>
      <c r="P2" s="412"/>
      <c r="Q2" s="413">
        <f>Admin!B4</f>
        <v>39544</v>
      </c>
      <c r="R2" s="414"/>
      <c r="S2" s="414"/>
      <c r="T2" s="414"/>
      <c r="U2" s="253" t="s">
        <v>189</v>
      </c>
      <c r="V2" s="413">
        <f>Admin!B17</f>
        <v>39908</v>
      </c>
      <c r="W2" s="413"/>
    </row>
    <row r="3" spans="1:23" ht="8.25" customHeight="1" x14ac:dyDescent="0.2">
      <c r="A3" s="402"/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  <c r="T3" s="403"/>
      <c r="U3" s="403"/>
      <c r="V3" s="403"/>
      <c r="W3" s="403"/>
    </row>
    <row r="4" spans="1:23" ht="9.9499999999999993" customHeight="1" x14ac:dyDescent="0.2">
      <c r="A4" s="404"/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5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151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152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37" t="str">
        <f>IF('Business Details'!C5&gt;0,'Business Details'!C5," ")</f>
        <v xml:space="preserve"> </v>
      </c>
      <c r="D8" s="438"/>
      <c r="E8" s="438"/>
      <c r="F8" s="438"/>
      <c r="G8" s="438"/>
      <c r="H8" s="438"/>
      <c r="I8" s="438"/>
      <c r="J8" s="439"/>
      <c r="K8" s="260"/>
      <c r="L8" s="251"/>
      <c r="M8" s="251"/>
      <c r="N8" s="260"/>
      <c r="O8" s="437" t="str">
        <f>IF('Business Details'!O5&gt;0,'Business Details'!O5," ")</f>
        <v xml:space="preserve"> </v>
      </c>
      <c r="P8" s="439"/>
      <c r="Q8" s="260"/>
      <c r="R8" s="437" t="str">
        <f>IF('Business Details'!R5&gt;0,'Business Details'!R5," ")</f>
        <v xml:space="preserve"> </v>
      </c>
      <c r="S8" s="438"/>
      <c r="T8" s="430"/>
      <c r="U8" s="443"/>
      <c r="V8" s="260"/>
      <c r="W8" s="261"/>
    </row>
    <row r="9" spans="1:23" ht="9.9499999999999993" customHeight="1" x14ac:dyDescent="0.25">
      <c r="A9" s="275"/>
      <c r="B9" s="251"/>
      <c r="C9" s="313"/>
      <c r="D9" s="313"/>
      <c r="E9" s="313"/>
      <c r="F9" s="313"/>
      <c r="G9" s="313"/>
      <c r="H9" s="313"/>
      <c r="I9" s="313"/>
      <c r="J9" s="313"/>
      <c r="K9" s="251"/>
      <c r="L9" s="251"/>
      <c r="M9" s="251"/>
      <c r="N9" s="258"/>
      <c r="O9" s="314"/>
      <c r="P9" s="314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37" t="str">
        <f>IF('Business Details'!C7&gt;0,'Business Details'!C7," ")</f>
        <v xml:space="preserve"> </v>
      </c>
      <c r="D10" s="438"/>
      <c r="E10" s="438"/>
      <c r="F10" s="438"/>
      <c r="G10" s="438"/>
      <c r="H10" s="438"/>
      <c r="I10" s="438"/>
      <c r="J10" s="439"/>
      <c r="K10" s="251"/>
      <c r="L10" s="251"/>
      <c r="M10" s="251"/>
      <c r="N10" s="258"/>
      <c r="O10" s="314"/>
      <c r="P10" s="314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5" customHeight="1" x14ac:dyDescent="0.2">
      <c r="A12" s="442" t="s">
        <v>18</v>
      </c>
      <c r="B12" s="442"/>
      <c r="C12" s="442"/>
      <c r="D12" s="442"/>
      <c r="E12" s="442"/>
      <c r="F12" s="442"/>
      <c r="G12" s="442"/>
      <c r="H12" s="442"/>
      <c r="I12" s="442"/>
      <c r="J12" s="442"/>
      <c r="K12" s="442"/>
      <c r="L12" s="442"/>
      <c r="M12" s="442"/>
      <c r="N12" s="442"/>
      <c r="O12" s="442"/>
      <c r="P12" s="442"/>
      <c r="Q12" s="442"/>
      <c r="R12" s="442"/>
      <c r="S12" s="442"/>
      <c r="T12" s="442"/>
      <c r="U12" s="442"/>
      <c r="V12" s="442"/>
      <c r="W12" s="397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153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154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37" t="str">
        <f>IF('Business Details'!C12&gt;0,'Business Details'!C12," ")</f>
        <v xml:space="preserve"> </v>
      </c>
      <c r="D15" s="438"/>
      <c r="E15" s="438"/>
      <c r="F15" s="438"/>
      <c r="G15" s="438"/>
      <c r="H15" s="438"/>
      <c r="I15" s="438"/>
      <c r="J15" s="439"/>
      <c r="K15" s="251"/>
      <c r="L15" s="251"/>
      <c r="M15" s="251"/>
      <c r="N15" s="276" t="s">
        <v>155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499999999999993" customHeight="1" x14ac:dyDescent="0.25">
      <c r="A16" s="275"/>
      <c r="B16" s="251"/>
      <c r="C16" s="313"/>
      <c r="D16" s="313"/>
      <c r="E16" s="313"/>
      <c r="F16" s="313"/>
      <c r="G16" s="313"/>
      <c r="H16" s="313"/>
      <c r="I16" s="313"/>
      <c r="J16" s="313"/>
      <c r="K16" s="251"/>
      <c r="L16" s="251"/>
      <c r="M16" s="251"/>
      <c r="N16" s="258" t="s">
        <v>156</v>
      </c>
      <c r="O16" s="314"/>
      <c r="P16" s="314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37" t="str">
        <f>IF('Business Details'!C14&gt;0,'Business Details'!C14," ")</f>
        <v xml:space="preserve"> </v>
      </c>
      <c r="D17" s="438"/>
      <c r="E17" s="438"/>
      <c r="F17" s="438"/>
      <c r="G17" s="438"/>
      <c r="H17" s="438"/>
      <c r="I17" s="438"/>
      <c r="J17" s="439"/>
      <c r="K17" s="251"/>
      <c r="L17" s="251"/>
      <c r="M17" s="251"/>
      <c r="N17" s="315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2.75" x14ac:dyDescent="0.2">
      <c r="A19" s="269">
        <v>2</v>
      </c>
      <c r="B19" s="251"/>
      <c r="C19" s="258" t="s">
        <v>157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158</v>
      </c>
      <c r="O19" s="258"/>
      <c r="P19" s="258"/>
      <c r="Q19" s="258"/>
      <c r="R19" s="282"/>
      <c r="S19" s="394">
        <f>Admin!B4</f>
        <v>39544</v>
      </c>
      <c r="T19" s="395"/>
      <c r="U19" s="395"/>
      <c r="V19" s="395"/>
      <c r="W19" s="277"/>
    </row>
    <row r="20" spans="1:23" ht="15" customHeight="1" x14ac:dyDescent="0.2">
      <c r="A20" s="275"/>
      <c r="B20" s="251"/>
      <c r="C20" s="437" t="str">
        <f>IF('Business Details'!C17&gt;0,'Business Details'!C17," ")</f>
        <v xml:space="preserve"> </v>
      </c>
      <c r="D20" s="438"/>
      <c r="E20" s="438"/>
      <c r="F20" s="438"/>
      <c r="G20" s="438"/>
      <c r="H20" s="438"/>
      <c r="I20" s="438"/>
      <c r="J20" s="439"/>
      <c r="K20" s="251"/>
      <c r="L20" s="251"/>
      <c r="M20" s="251"/>
      <c r="N20" s="258" t="s">
        <v>159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3"/>
      <c r="D21" s="313"/>
      <c r="E21" s="313"/>
      <c r="F21" s="313"/>
      <c r="G21" s="313"/>
      <c r="H21" s="313"/>
      <c r="I21" s="313"/>
      <c r="J21" s="313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5" x14ac:dyDescent="0.2">
      <c r="A22" s="275"/>
      <c r="B22" s="251"/>
      <c r="C22" s="437" t="str">
        <f>IF('Business Details'!C19&gt;0,'Business Details'!C19," ")</f>
        <v xml:space="preserve"> </v>
      </c>
      <c r="D22" s="438"/>
      <c r="E22" s="438"/>
      <c r="F22" s="438"/>
      <c r="G22" s="438"/>
      <c r="H22" s="438"/>
      <c r="I22" s="438"/>
      <c r="J22" s="439"/>
      <c r="K22" s="251"/>
      <c r="L22" s="251"/>
      <c r="M22" s="251"/>
      <c r="N22" s="385" t="str">
        <f>IF('Business Details'!N10&gt;0,'Business Details'!N19," ")</f>
        <v xml:space="preserve"> </v>
      </c>
      <c r="O22" s="390"/>
      <c r="P22" s="390"/>
      <c r="Q22" s="391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3"/>
      <c r="D23" s="313"/>
      <c r="E23" s="313"/>
      <c r="F23" s="313"/>
      <c r="G23" s="313"/>
      <c r="H23" s="313"/>
      <c r="I23" s="313"/>
      <c r="J23" s="313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5" x14ac:dyDescent="0.2">
      <c r="A24" s="275"/>
      <c r="B24" s="251"/>
      <c r="C24" s="437" t="str">
        <f>IF('Business Details'!C21&gt;0,'Business Details'!C21," ")</f>
        <v xml:space="preserve"> </v>
      </c>
      <c r="D24" s="438"/>
      <c r="E24" s="438"/>
      <c r="F24" s="438"/>
      <c r="G24" s="438"/>
      <c r="H24" s="438"/>
      <c r="I24" s="438"/>
      <c r="J24" s="439"/>
      <c r="K24" s="251"/>
      <c r="L24" s="269">
        <v>7</v>
      </c>
      <c r="M24" s="251"/>
      <c r="N24" s="258" t="s">
        <v>160</v>
      </c>
      <c r="O24" s="258"/>
      <c r="P24" s="258"/>
      <c r="Q24" s="258"/>
      <c r="R24" s="282"/>
      <c r="S24" s="394">
        <f>Admin!B17</f>
        <v>39908</v>
      </c>
      <c r="T24" s="395"/>
      <c r="U24" s="395"/>
      <c r="V24" s="395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389" t="s">
        <v>161</v>
      </c>
      <c r="O25" s="389"/>
      <c r="P25" s="389"/>
      <c r="Q25" s="389"/>
      <c r="R25" s="389"/>
      <c r="S25" s="389"/>
      <c r="T25" s="389"/>
      <c r="U25" s="389"/>
      <c r="V25" s="389"/>
      <c r="W25" s="281"/>
    </row>
    <row r="26" spans="1:23" x14ac:dyDescent="0.2">
      <c r="A26" s="269">
        <v>3</v>
      </c>
      <c r="B26" s="251"/>
      <c r="C26" s="258" t="s">
        <v>162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389"/>
      <c r="O26" s="389"/>
      <c r="P26" s="389"/>
      <c r="Q26" s="389"/>
      <c r="R26" s="389"/>
      <c r="S26" s="389"/>
      <c r="T26" s="389"/>
      <c r="U26" s="389"/>
      <c r="V26" s="389"/>
      <c r="W26" s="281"/>
    </row>
    <row r="27" spans="1:23" ht="15" customHeight="1" x14ac:dyDescent="0.2">
      <c r="A27" s="275"/>
      <c r="B27" s="251"/>
      <c r="C27" s="286" t="s">
        <v>163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85" t="str">
        <f>IF('Business Details'!N24&gt;0,'Business Details'!N24," ")</f>
        <v xml:space="preserve"> </v>
      </c>
      <c r="O27" s="390"/>
      <c r="P27" s="390"/>
      <c r="Q27" s="391"/>
      <c r="R27" s="251"/>
      <c r="S27" s="251"/>
      <c r="T27" s="251"/>
      <c r="U27" s="251"/>
      <c r="V27" s="251"/>
      <c r="W27" s="279"/>
    </row>
    <row r="28" spans="1:23" ht="15" x14ac:dyDescent="0.2">
      <c r="A28" s="275"/>
      <c r="B28" s="251"/>
      <c r="C28" s="437" t="str">
        <f>IF('Business Details'!C25&gt;0,'Business Details'!C25," ")</f>
        <v xml:space="preserve"> </v>
      </c>
      <c r="D28" s="438"/>
      <c r="E28" s="438"/>
      <c r="F28" s="438"/>
      <c r="G28" s="438"/>
      <c r="H28" s="438"/>
      <c r="I28" s="438"/>
      <c r="J28" s="439"/>
      <c r="K28" s="251"/>
      <c r="L28" s="269">
        <v>8</v>
      </c>
      <c r="M28" s="251"/>
      <c r="N28" s="258" t="s">
        <v>164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7" customFormat="1" ht="12" customHeight="1" x14ac:dyDescent="0.2">
      <c r="A29" s="316"/>
      <c r="B29" s="278"/>
      <c r="C29" s="298"/>
      <c r="D29" s="298"/>
      <c r="E29" s="298"/>
      <c r="F29" s="298"/>
      <c r="G29" s="298"/>
      <c r="H29" s="298"/>
      <c r="I29" s="298"/>
      <c r="J29" s="298"/>
      <c r="K29" s="278"/>
      <c r="L29" s="278"/>
      <c r="M29" s="278"/>
      <c r="N29" s="286" t="s">
        <v>165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5" x14ac:dyDescent="0.2">
      <c r="A30" s="275"/>
      <c r="B30" s="251"/>
      <c r="C30" s="437" t="str">
        <f>IF('Business Details'!C27&gt;0,'Business Details'!C27," ")</f>
        <v xml:space="preserve"> </v>
      </c>
      <c r="D30" s="438"/>
      <c r="E30" s="438"/>
      <c r="F30" s="438"/>
      <c r="G30" s="438"/>
      <c r="H30" s="438"/>
      <c r="I30" s="438"/>
      <c r="J30" s="439"/>
      <c r="K30" s="251"/>
      <c r="L30" s="251"/>
      <c r="M30" s="251"/>
      <c r="N30" s="385" t="str">
        <f>IF('Business Details'!N27&gt;0,'Business Details'!N27," ")</f>
        <v xml:space="preserve"> </v>
      </c>
      <c r="O30" s="390"/>
      <c r="P30" s="390"/>
      <c r="Q30" s="391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166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167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5" x14ac:dyDescent="0.25">
      <c r="A33" s="275"/>
      <c r="B33" s="251"/>
      <c r="C33" s="440" t="str">
        <f>IF('Business Details'!C30&gt;0,'Business Details'!C30," ")</f>
        <v xml:space="preserve"> </v>
      </c>
      <c r="D33" s="441"/>
      <c r="E33" s="313"/>
      <c r="F33" s="315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168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169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85">
        <f>Admin!B17</f>
        <v>39908</v>
      </c>
      <c r="O35" s="390"/>
      <c r="P35" s="390"/>
      <c r="Q35" s="391"/>
      <c r="R35" s="251"/>
      <c r="S35" s="251"/>
      <c r="T35" s="251"/>
      <c r="U35" s="251"/>
      <c r="V35" s="251"/>
      <c r="W35" s="279"/>
    </row>
    <row r="36" spans="1:23" ht="8.1" customHeight="1" x14ac:dyDescent="0.2">
      <c r="A36" s="287"/>
      <c r="B36" s="288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/>
      <c r="W36" s="289"/>
    </row>
    <row r="37" spans="1:23" ht="24.95" customHeight="1" x14ac:dyDescent="0.2">
      <c r="A37" s="378" t="s">
        <v>170</v>
      </c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9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171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172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173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174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5" x14ac:dyDescent="0.25">
      <c r="A42" s="275"/>
      <c r="B42" s="251"/>
      <c r="C42" s="318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8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175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176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177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178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174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5" x14ac:dyDescent="0.25">
      <c r="A48" s="275"/>
      <c r="B48" s="251"/>
      <c r="C48" s="318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8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7"/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9"/>
    </row>
    <row r="50" spans="1:23" ht="24.95" customHeight="1" x14ac:dyDescent="0.2">
      <c r="A50" s="384" t="s">
        <v>190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191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192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193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194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75" x14ac:dyDescent="0.2">
      <c r="A55" s="275"/>
      <c r="B55" s="251"/>
      <c r="C55" s="248" t="s">
        <v>53</v>
      </c>
      <c r="D55" s="372">
        <f>'Profit &amp; Loss Account'!B9</f>
        <v>0</v>
      </c>
      <c r="E55" s="373"/>
      <c r="F55" s="374"/>
      <c r="G55" s="249" t="s">
        <v>182</v>
      </c>
      <c r="H55" s="250">
        <v>0</v>
      </c>
      <c r="I55" s="250">
        <v>0</v>
      </c>
      <c r="J55" s="251"/>
      <c r="K55" s="251"/>
      <c r="L55" s="251"/>
      <c r="M55" s="251"/>
      <c r="N55" s="248" t="s">
        <v>53</v>
      </c>
      <c r="O55" s="372">
        <f>'Profit &amp; Loss Account'!B38</f>
        <v>0</v>
      </c>
      <c r="P55" s="373"/>
      <c r="Q55" s="374"/>
      <c r="R55" s="249" t="s">
        <v>182</v>
      </c>
      <c r="S55" s="250">
        <v>0</v>
      </c>
      <c r="T55" s="250">
        <v>0</v>
      </c>
      <c r="U55" s="290"/>
      <c r="V55" s="291"/>
      <c r="W55" s="279"/>
    </row>
    <row r="56" spans="1:23" ht="8.1" customHeight="1" x14ac:dyDescent="0.2">
      <c r="A56" s="287"/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9"/>
    </row>
    <row r="57" spans="1:23" ht="24.95" customHeight="1" x14ac:dyDescent="0.2">
      <c r="A57" s="384" t="s">
        <v>195</v>
      </c>
      <c r="B57" s="384"/>
      <c r="C57" s="384"/>
      <c r="D57" s="384"/>
      <c r="E57" s="384"/>
      <c r="F57" s="384"/>
      <c r="G57" s="384"/>
      <c r="H57" s="384"/>
      <c r="I57" s="384"/>
      <c r="J57" s="384"/>
      <c r="K57" s="384"/>
      <c r="L57" s="384"/>
      <c r="M57" s="384"/>
      <c r="N57" s="384"/>
      <c r="O57" s="384"/>
      <c r="P57" s="384"/>
      <c r="Q57" s="384"/>
      <c r="R57" s="384"/>
      <c r="S57" s="384"/>
      <c r="T57" s="384"/>
      <c r="U57" s="384"/>
      <c r="V57" s="384"/>
      <c r="W57" s="384"/>
    </row>
    <row r="58" spans="1:23" s="292" customFormat="1" ht="15.95" customHeight="1" x14ac:dyDescent="0.2">
      <c r="A58" s="375" t="s">
        <v>196</v>
      </c>
      <c r="B58" s="375"/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75"/>
      <c r="S58" s="375"/>
      <c r="T58" s="375"/>
      <c r="U58" s="375"/>
      <c r="V58" s="375"/>
      <c r="W58" s="375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5" x14ac:dyDescent="0.25">
      <c r="A60" s="275"/>
      <c r="B60" s="251"/>
      <c r="C60" s="319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9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197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198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199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200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201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3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75" x14ac:dyDescent="0.2">
      <c r="A66" s="275"/>
      <c r="B66" s="251"/>
      <c r="C66" s="248" t="s">
        <v>53</v>
      </c>
      <c r="D66" s="372">
        <f>'Profit &amp; Loss Account'!B14+'Profit &amp; Loss Account'!B16</f>
        <v>0</v>
      </c>
      <c r="E66" s="373"/>
      <c r="F66" s="374"/>
      <c r="G66" s="249" t="s">
        <v>182</v>
      </c>
      <c r="H66" s="250">
        <v>0</v>
      </c>
      <c r="I66" s="250">
        <v>0</v>
      </c>
      <c r="J66" s="251"/>
      <c r="K66" s="251"/>
      <c r="L66" s="251"/>
      <c r="M66" s="251"/>
      <c r="N66" s="248" t="s">
        <v>53</v>
      </c>
      <c r="O66" s="372"/>
      <c r="P66" s="373"/>
      <c r="Q66" s="374"/>
      <c r="R66" s="249" t="s">
        <v>182</v>
      </c>
      <c r="S66" s="250">
        <v>0</v>
      </c>
      <c r="T66" s="250">
        <v>0</v>
      </c>
      <c r="U66" s="251"/>
      <c r="V66" s="251"/>
      <c r="W66" s="279"/>
    </row>
    <row r="67" spans="1:23" ht="9.9499999999999993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202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3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75" x14ac:dyDescent="0.2">
      <c r="A70" s="275"/>
      <c r="B70" s="251"/>
      <c r="C70" s="248" t="s">
        <v>53</v>
      </c>
      <c r="D70" s="372">
        <f>'Profit &amp; Loss Account'!B15</f>
        <v>0</v>
      </c>
      <c r="E70" s="373"/>
      <c r="F70" s="374"/>
      <c r="G70" s="249" t="s">
        <v>182</v>
      </c>
      <c r="H70" s="250">
        <v>0</v>
      </c>
      <c r="I70" s="250">
        <v>0</v>
      </c>
      <c r="J70" s="251"/>
      <c r="K70" s="251"/>
      <c r="L70" s="251"/>
      <c r="M70" s="251"/>
      <c r="N70" s="248" t="s">
        <v>53</v>
      </c>
      <c r="O70" s="372"/>
      <c r="P70" s="373"/>
      <c r="Q70" s="374"/>
      <c r="R70" s="249" t="s">
        <v>182</v>
      </c>
      <c r="S70" s="250">
        <v>0</v>
      </c>
      <c r="T70" s="250">
        <v>0</v>
      </c>
      <c r="U70" s="251"/>
      <c r="V70" s="251"/>
      <c r="W70" s="279"/>
    </row>
    <row r="71" spans="1:23" ht="9.9499999999999993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203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3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75" x14ac:dyDescent="0.2">
      <c r="A74" s="275"/>
      <c r="B74" s="251"/>
      <c r="C74" s="248" t="s">
        <v>53</v>
      </c>
      <c r="D74" s="372">
        <f>'Profit &amp; Loss Account'!B21</f>
        <v>0</v>
      </c>
      <c r="E74" s="373"/>
      <c r="F74" s="374"/>
      <c r="G74" s="249" t="s">
        <v>182</v>
      </c>
      <c r="H74" s="250">
        <v>0</v>
      </c>
      <c r="I74" s="250">
        <v>0</v>
      </c>
      <c r="J74" s="251"/>
      <c r="K74" s="251"/>
      <c r="L74" s="251"/>
      <c r="M74" s="251"/>
      <c r="N74" s="248" t="s">
        <v>53</v>
      </c>
      <c r="O74" s="372"/>
      <c r="P74" s="373"/>
      <c r="Q74" s="374"/>
      <c r="R74" s="249" t="s">
        <v>182</v>
      </c>
      <c r="S74" s="250">
        <v>0</v>
      </c>
      <c r="T74" s="250">
        <v>0</v>
      </c>
      <c r="U74" s="251"/>
      <c r="V74" s="251"/>
      <c r="W74" s="279"/>
    </row>
    <row r="75" spans="1:23" ht="9.9499999999999993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204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3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75" x14ac:dyDescent="0.2">
      <c r="A78" s="275"/>
      <c r="B78" s="251"/>
      <c r="C78" s="248" t="s">
        <v>53</v>
      </c>
      <c r="D78" s="372">
        <f>'Profit &amp; Loss Account'!B25+'Profit &amp; Loss Account'!B26</f>
        <v>0</v>
      </c>
      <c r="E78" s="373"/>
      <c r="F78" s="374"/>
      <c r="G78" s="249" t="s">
        <v>182</v>
      </c>
      <c r="H78" s="250">
        <v>0</v>
      </c>
      <c r="I78" s="250">
        <v>0</v>
      </c>
      <c r="J78" s="251"/>
      <c r="K78" s="251"/>
      <c r="L78" s="251"/>
      <c r="M78" s="251"/>
      <c r="N78" s="248" t="s">
        <v>53</v>
      </c>
      <c r="O78" s="372"/>
      <c r="P78" s="373"/>
      <c r="Q78" s="374"/>
      <c r="R78" s="249" t="s">
        <v>182</v>
      </c>
      <c r="S78" s="250">
        <v>0</v>
      </c>
      <c r="T78" s="250">
        <v>0</v>
      </c>
      <c r="U78" s="251"/>
      <c r="V78" s="251"/>
      <c r="W78" s="279"/>
    </row>
    <row r="79" spans="1:23" ht="9.9499999999999993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205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3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75" x14ac:dyDescent="0.2">
      <c r="A82" s="275"/>
      <c r="B82" s="251"/>
      <c r="C82" s="248" t="s">
        <v>53</v>
      </c>
      <c r="D82" s="372">
        <f>'Profit &amp; Loss Account'!B22</f>
        <v>0</v>
      </c>
      <c r="E82" s="373"/>
      <c r="F82" s="374"/>
      <c r="G82" s="249" t="s">
        <v>182</v>
      </c>
      <c r="H82" s="250">
        <v>0</v>
      </c>
      <c r="I82" s="250">
        <v>0</v>
      </c>
      <c r="J82" s="251"/>
      <c r="K82" s="251"/>
      <c r="L82" s="251"/>
      <c r="M82" s="251"/>
      <c r="N82" s="248" t="s">
        <v>53</v>
      </c>
      <c r="O82" s="372"/>
      <c r="P82" s="373"/>
      <c r="Q82" s="374"/>
      <c r="R82" s="249" t="s">
        <v>182</v>
      </c>
      <c r="S82" s="250">
        <v>0</v>
      </c>
      <c r="T82" s="250">
        <v>0</v>
      </c>
      <c r="U82" s="251"/>
      <c r="V82" s="251"/>
      <c r="W82" s="279"/>
    </row>
    <row r="83" spans="1:23" ht="9.9499999999999993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206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3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75" x14ac:dyDescent="0.2">
      <c r="A86" s="275"/>
      <c r="B86" s="251"/>
      <c r="C86" s="248" t="s">
        <v>53</v>
      </c>
      <c r="D86" s="372">
        <f>'Profit &amp; Loss Account'!B23</f>
        <v>0</v>
      </c>
      <c r="E86" s="373"/>
      <c r="F86" s="374"/>
      <c r="G86" s="249" t="s">
        <v>182</v>
      </c>
      <c r="H86" s="250">
        <v>0</v>
      </c>
      <c r="I86" s="250">
        <v>0</v>
      </c>
      <c r="J86" s="251"/>
      <c r="K86" s="251"/>
      <c r="L86" s="251"/>
      <c r="M86" s="251"/>
      <c r="N86" s="248" t="s">
        <v>53</v>
      </c>
      <c r="O86" s="372"/>
      <c r="P86" s="373"/>
      <c r="Q86" s="374"/>
      <c r="R86" s="249" t="s">
        <v>182</v>
      </c>
      <c r="S86" s="250">
        <v>0</v>
      </c>
      <c r="T86" s="250">
        <v>0</v>
      </c>
      <c r="U86" s="251"/>
      <c r="V86" s="251"/>
      <c r="W86" s="279"/>
    </row>
    <row r="87" spans="1:23" ht="9.9499999999999993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207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3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75" x14ac:dyDescent="0.2">
      <c r="A90" s="275"/>
      <c r="B90" s="251"/>
      <c r="C90" s="248" t="s">
        <v>53</v>
      </c>
      <c r="D90" s="372">
        <f>'Profit &amp; Loss Account'!B24</f>
        <v>0</v>
      </c>
      <c r="E90" s="373"/>
      <c r="F90" s="374"/>
      <c r="G90" s="249" t="s">
        <v>182</v>
      </c>
      <c r="H90" s="250">
        <v>0</v>
      </c>
      <c r="I90" s="250">
        <v>0</v>
      </c>
      <c r="J90" s="251"/>
      <c r="K90" s="251"/>
      <c r="L90" s="251"/>
      <c r="M90" s="251"/>
      <c r="N90" s="248" t="s">
        <v>53</v>
      </c>
      <c r="O90" s="372"/>
      <c r="P90" s="373"/>
      <c r="Q90" s="374"/>
      <c r="R90" s="249" t="s">
        <v>182</v>
      </c>
      <c r="S90" s="250">
        <v>0</v>
      </c>
      <c r="T90" s="250">
        <v>0</v>
      </c>
      <c r="U90" s="251"/>
      <c r="V90" s="251"/>
      <c r="W90" s="279"/>
    </row>
    <row r="91" spans="1:23" ht="9.9499999999999993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208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3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75" x14ac:dyDescent="0.2">
      <c r="A94" s="275"/>
      <c r="B94" s="251"/>
      <c r="C94" s="248" t="s">
        <v>53</v>
      </c>
      <c r="D94" s="372">
        <f>'Profit &amp; Loss Account'!B27</f>
        <v>0</v>
      </c>
      <c r="E94" s="373"/>
      <c r="F94" s="374"/>
      <c r="G94" s="249" t="s">
        <v>182</v>
      </c>
      <c r="H94" s="250">
        <v>0</v>
      </c>
      <c r="I94" s="250">
        <v>0</v>
      </c>
      <c r="J94" s="251"/>
      <c r="K94" s="251"/>
      <c r="L94" s="251"/>
      <c r="M94" s="251"/>
      <c r="N94" s="248" t="s">
        <v>53</v>
      </c>
      <c r="O94" s="372"/>
      <c r="P94" s="373"/>
      <c r="Q94" s="374"/>
      <c r="R94" s="249" t="s">
        <v>182</v>
      </c>
      <c r="S94" s="250">
        <v>0</v>
      </c>
      <c r="T94" s="250">
        <v>0</v>
      </c>
      <c r="U94" s="251"/>
      <c r="V94" s="251"/>
      <c r="W94" s="279"/>
    </row>
    <row r="95" spans="1:23" ht="9.9499999999999993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209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3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75" x14ac:dyDescent="0.2">
      <c r="A98" s="275"/>
      <c r="B98" s="251"/>
      <c r="C98" s="248" t="s">
        <v>53</v>
      </c>
      <c r="D98" s="372">
        <f>'Profit &amp; Loss Account'!B30</f>
        <v>0</v>
      </c>
      <c r="E98" s="373"/>
      <c r="F98" s="374"/>
      <c r="G98" s="249" t="s">
        <v>182</v>
      </c>
      <c r="H98" s="250">
        <v>0</v>
      </c>
      <c r="I98" s="250">
        <v>0</v>
      </c>
      <c r="J98" s="251"/>
      <c r="K98" s="251"/>
      <c r="L98" s="251"/>
      <c r="M98" s="251"/>
      <c r="N98" s="248" t="s">
        <v>53</v>
      </c>
      <c r="O98" s="372"/>
      <c r="P98" s="373"/>
      <c r="Q98" s="374"/>
      <c r="R98" s="249" t="s">
        <v>182</v>
      </c>
      <c r="S98" s="250">
        <v>0</v>
      </c>
      <c r="T98" s="250">
        <v>0</v>
      </c>
      <c r="U98" s="251"/>
      <c r="V98" s="251"/>
      <c r="W98" s="279"/>
    </row>
    <row r="99" spans="1:23" ht="9.9499999999999993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210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3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75" x14ac:dyDescent="0.2">
      <c r="A102" s="275"/>
      <c r="B102" s="251"/>
      <c r="C102" s="248" t="s">
        <v>53</v>
      </c>
      <c r="D102" s="372">
        <f>'Profit &amp; Loss Account'!B31</f>
        <v>0</v>
      </c>
      <c r="E102" s="373"/>
      <c r="F102" s="374"/>
      <c r="G102" s="249" t="s">
        <v>182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53</v>
      </c>
      <c r="O102" s="372"/>
      <c r="P102" s="373"/>
      <c r="Q102" s="374"/>
      <c r="R102" s="249" t="s">
        <v>182</v>
      </c>
      <c r="S102" s="250">
        <v>0</v>
      </c>
      <c r="T102" s="250">
        <v>0</v>
      </c>
      <c r="U102" s="251"/>
      <c r="V102" s="251"/>
      <c r="W102" s="279"/>
    </row>
    <row r="103" spans="1:23" ht="9.9499999999999993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211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3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75" x14ac:dyDescent="0.2">
      <c r="A106" s="275"/>
      <c r="B106" s="251"/>
      <c r="C106" s="248" t="s">
        <v>53</v>
      </c>
      <c r="D106" s="372">
        <f>'Profit &amp; Loss Account'!B29</f>
        <v>0</v>
      </c>
      <c r="E106" s="373"/>
      <c r="F106" s="374"/>
      <c r="G106" s="249" t="s">
        <v>182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53</v>
      </c>
      <c r="O106" s="372"/>
      <c r="P106" s="373"/>
      <c r="Q106" s="374"/>
      <c r="R106" s="249" t="s">
        <v>182</v>
      </c>
      <c r="S106" s="250">
        <v>0</v>
      </c>
      <c r="T106" s="250">
        <v>0</v>
      </c>
      <c r="U106" s="251"/>
      <c r="V106" s="251"/>
      <c r="W106" s="279"/>
    </row>
    <row r="107" spans="1:23" ht="9.9499999999999993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212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3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75" x14ac:dyDescent="0.2">
      <c r="A110" s="275"/>
      <c r="B110" s="251"/>
      <c r="C110" s="248" t="s">
        <v>53</v>
      </c>
      <c r="D110" s="372">
        <f>'Profit &amp; Loss Account'!B28</f>
        <v>0</v>
      </c>
      <c r="E110" s="373"/>
      <c r="F110" s="374"/>
      <c r="G110" s="249" t="s">
        <v>182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53</v>
      </c>
      <c r="O110" s="372"/>
      <c r="P110" s="373"/>
      <c r="Q110" s="374"/>
      <c r="R110" s="249" t="s">
        <v>182</v>
      </c>
      <c r="S110" s="250">
        <v>0</v>
      </c>
      <c r="T110" s="250">
        <v>0</v>
      </c>
      <c r="U110" s="251"/>
      <c r="V110" s="251"/>
      <c r="W110" s="279"/>
    </row>
    <row r="111" spans="1:23" ht="9.9499999999999993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213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3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75" x14ac:dyDescent="0.2">
      <c r="A114" s="275"/>
      <c r="B114" s="251"/>
      <c r="C114" s="248" t="s">
        <v>53</v>
      </c>
      <c r="D114" s="372">
        <f>'Profit &amp; Loss Account'!B33+'Profit &amp; Loss Account'!B34</f>
        <v>0</v>
      </c>
      <c r="E114" s="373"/>
      <c r="F114" s="374"/>
      <c r="G114" s="249" t="s">
        <v>182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53</v>
      </c>
      <c r="O114" s="372">
        <f>'Profit &amp; Loss Account'!B34</f>
        <v>0</v>
      </c>
      <c r="P114" s="373"/>
      <c r="Q114" s="374"/>
      <c r="R114" s="249" t="s">
        <v>182</v>
      </c>
      <c r="S114" s="250">
        <v>0</v>
      </c>
      <c r="T114" s="250">
        <v>0</v>
      </c>
      <c r="U114" s="251"/>
      <c r="V114" s="251"/>
      <c r="W114" s="279"/>
    </row>
    <row r="115" spans="1:23" ht="9.9499999999999993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214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3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75" x14ac:dyDescent="0.2">
      <c r="A118" s="275"/>
      <c r="B118" s="251"/>
      <c r="C118" s="248" t="s">
        <v>53</v>
      </c>
      <c r="D118" s="372">
        <f>'Profit &amp; Loss Account'!B32</f>
        <v>0</v>
      </c>
      <c r="E118" s="373"/>
      <c r="F118" s="374"/>
      <c r="G118" s="249" t="s">
        <v>182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53</v>
      </c>
      <c r="O118" s="372"/>
      <c r="P118" s="373"/>
      <c r="Q118" s="374"/>
      <c r="R118" s="249" t="s">
        <v>182</v>
      </c>
      <c r="S118" s="250">
        <v>0</v>
      </c>
      <c r="T118" s="250">
        <v>0</v>
      </c>
      <c r="U118" s="251"/>
      <c r="V118" s="251"/>
      <c r="W118" s="279"/>
    </row>
    <row r="119" spans="1:23" ht="9.9499999999999993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215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216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3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75" x14ac:dyDescent="0.2">
      <c r="A122" s="275"/>
      <c r="B122" s="251"/>
      <c r="C122" s="248" t="s">
        <v>53</v>
      </c>
      <c r="D122" s="372">
        <f>'Profit &amp; Loss Account'!B17+'Profit &amp; Loss Account'!B35</f>
        <v>0</v>
      </c>
      <c r="E122" s="373"/>
      <c r="F122" s="374"/>
      <c r="G122" s="249" t="s">
        <v>182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53</v>
      </c>
      <c r="O122" s="372">
        <f>'Profit &amp; Loss Account'!B34</f>
        <v>0</v>
      </c>
      <c r="P122" s="373"/>
      <c r="Q122" s="374"/>
      <c r="R122" s="249" t="s">
        <v>182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7"/>
      <c r="B123" s="288"/>
      <c r="C123" s="288"/>
      <c r="D123" s="288"/>
      <c r="E123" s="288"/>
      <c r="F123" s="288"/>
      <c r="G123" s="288"/>
      <c r="H123" s="288"/>
      <c r="I123" s="288"/>
      <c r="J123" s="288"/>
      <c r="K123" s="288"/>
      <c r="L123" s="288"/>
      <c r="M123" s="288"/>
      <c r="N123" s="288"/>
      <c r="O123" s="288"/>
      <c r="P123" s="288"/>
      <c r="Q123" s="288"/>
      <c r="R123" s="288"/>
      <c r="S123" s="288"/>
      <c r="T123" s="288"/>
      <c r="U123" s="288"/>
      <c r="V123" s="288"/>
      <c r="W123" s="289"/>
    </row>
    <row r="124" spans="1:23" s="265" customFormat="1" ht="24.95" customHeight="1" x14ac:dyDescent="0.2">
      <c r="A124" s="383" t="s">
        <v>217</v>
      </c>
      <c r="B124" s="383"/>
      <c r="C124" s="383"/>
      <c r="D124" s="383"/>
      <c r="E124" s="383"/>
      <c r="F124" s="383"/>
      <c r="G124" s="383"/>
      <c r="H124" s="383"/>
      <c r="I124" s="383"/>
      <c r="J124" s="383"/>
      <c r="K124" s="383"/>
      <c r="L124" s="383"/>
      <c r="M124" s="383"/>
      <c r="N124" s="383"/>
      <c r="O124" s="383"/>
      <c r="P124" s="383"/>
      <c r="Q124" s="383"/>
      <c r="R124" s="383"/>
      <c r="S124" s="383"/>
      <c r="T124" s="383"/>
      <c r="U124" s="383"/>
      <c r="V124" s="383"/>
      <c r="W124" s="383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218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219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220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221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3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75" x14ac:dyDescent="0.2">
      <c r="A129" s="275"/>
      <c r="B129" s="251"/>
      <c r="C129" s="248" t="s">
        <v>53</v>
      </c>
      <c r="D129" s="372">
        <f>IF((D55+O55-D122)&gt;=0,D55+O55-D122,0)</f>
        <v>0</v>
      </c>
      <c r="E129" s="373"/>
      <c r="F129" s="374"/>
      <c r="G129" s="249" t="s">
        <v>182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53</v>
      </c>
      <c r="O129" s="372">
        <f>IF((D55+O55-D122)&lt;0,D122-D55-O55,0)</f>
        <v>0</v>
      </c>
      <c r="P129" s="373"/>
      <c r="Q129" s="374"/>
      <c r="R129" s="249" t="s">
        <v>182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7"/>
      <c r="B130" s="288"/>
      <c r="C130" s="288"/>
      <c r="D130" s="288"/>
      <c r="E130" s="288"/>
      <c r="F130" s="288"/>
      <c r="G130" s="288"/>
      <c r="H130" s="288"/>
      <c r="I130" s="288"/>
      <c r="J130" s="288"/>
      <c r="K130" s="288"/>
      <c r="L130" s="288"/>
      <c r="M130" s="288"/>
      <c r="N130" s="288"/>
      <c r="O130" s="288"/>
      <c r="P130" s="288"/>
      <c r="Q130" s="288"/>
      <c r="R130" s="288"/>
      <c r="S130" s="288"/>
      <c r="T130" s="288"/>
      <c r="U130" s="288"/>
      <c r="V130" s="288"/>
      <c r="W130" s="289"/>
    </row>
    <row r="131" spans="1:23" ht="24.95" customHeight="1" x14ac:dyDescent="0.2">
      <c r="A131" s="384" t="s">
        <v>222</v>
      </c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84"/>
      <c r="O131" s="384"/>
      <c r="P131" s="384"/>
      <c r="Q131" s="384"/>
      <c r="R131" s="384"/>
      <c r="S131" s="384"/>
      <c r="T131" s="384"/>
      <c r="U131" s="384"/>
      <c r="V131" s="384"/>
      <c r="W131" s="384"/>
    </row>
    <row r="132" spans="1:23" ht="15.95" customHeight="1" x14ac:dyDescent="0.2">
      <c r="A132" s="375" t="s">
        <v>223</v>
      </c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</row>
    <row r="133" spans="1:23" ht="15.95" customHeight="1" x14ac:dyDescent="0.2">
      <c r="A133" s="375" t="s">
        <v>378</v>
      </c>
      <c r="B133" s="375"/>
      <c r="C133" s="375"/>
      <c r="D133" s="375"/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</row>
    <row r="134" spans="1:23" ht="15.95" customHeight="1" x14ac:dyDescent="0.2">
      <c r="A134" s="375" t="s">
        <v>224</v>
      </c>
      <c r="B134" s="375"/>
      <c r="C134" s="375"/>
      <c r="D134" s="375"/>
      <c r="E134" s="375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5"/>
      <c r="W134" s="375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2.75" x14ac:dyDescent="0.2">
      <c r="A136" s="269">
        <v>48</v>
      </c>
      <c r="B136" s="251"/>
      <c r="C136" s="339" t="s">
        <v>353</v>
      </c>
      <c r="D136" s="258"/>
      <c r="E136" s="258"/>
      <c r="F136" s="258"/>
      <c r="G136" s="258"/>
      <c r="H136" s="434">
        <f>Admin!G4</f>
        <v>1</v>
      </c>
      <c r="I136" s="435"/>
      <c r="J136" s="273"/>
      <c r="K136" s="258"/>
      <c r="L136" s="269">
        <v>54</v>
      </c>
      <c r="M136" s="251"/>
      <c r="N136" s="258" t="s">
        <v>227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3"/>
      <c r="B137" s="251"/>
      <c r="C137" s="320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371</v>
      </c>
      <c r="O137" s="296"/>
      <c r="P137" s="296"/>
      <c r="Q137" s="296"/>
      <c r="R137" s="296"/>
      <c r="S137" s="296"/>
      <c r="T137" s="296"/>
      <c r="U137" s="296"/>
      <c r="V137" s="296"/>
      <c r="W137" s="279"/>
    </row>
    <row r="138" spans="1:23" ht="6" customHeight="1" x14ac:dyDescent="0.2">
      <c r="A138" s="293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75" x14ac:dyDescent="0.2">
      <c r="A139" s="275"/>
      <c r="B139" s="251"/>
      <c r="C139" s="248" t="s">
        <v>53</v>
      </c>
      <c r="D139" s="372">
        <f>IF([1]Schedule!$Q$1&gt;0,[1]Schedule!$Q$1,0)</f>
        <v>0</v>
      </c>
      <c r="E139" s="373"/>
      <c r="F139" s="374"/>
      <c r="G139" s="249" t="s">
        <v>182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53</v>
      </c>
      <c r="O139" s="372">
        <f>IF(([1]Schedule!$R$1+[1]Schedule!$S$1)&lt;1000,[1]Schedule!$S$1,0)</f>
        <v>0</v>
      </c>
      <c r="P139" s="373"/>
      <c r="Q139" s="374"/>
      <c r="R139" s="249" t="s">
        <v>182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225</v>
      </c>
      <c r="D141" s="258"/>
      <c r="E141" s="258"/>
      <c r="F141" s="258"/>
      <c r="G141" s="434">
        <f>Admin!G5</f>
        <v>0.2</v>
      </c>
      <c r="H141" s="436"/>
      <c r="I141" s="258" t="s">
        <v>226</v>
      </c>
      <c r="J141" s="258"/>
      <c r="K141" s="258"/>
      <c r="L141" s="269">
        <v>55</v>
      </c>
      <c r="M141" s="251"/>
      <c r="N141" s="258" t="s">
        <v>229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3"/>
      <c r="B142" s="251"/>
      <c r="C142" s="258" t="s">
        <v>228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230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3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75" x14ac:dyDescent="0.2">
      <c r="A144" s="275"/>
      <c r="B144" s="251"/>
      <c r="C144" s="248" t="s">
        <v>53</v>
      </c>
      <c r="D144" s="372">
        <f>[1]Schedule!$R$1-D152</f>
        <v>0</v>
      </c>
      <c r="E144" s="373"/>
      <c r="F144" s="374"/>
      <c r="G144" s="249" t="s">
        <v>182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53</v>
      </c>
      <c r="O144" s="372">
        <f>[1]Schedule!$Y$1</f>
        <v>0</v>
      </c>
      <c r="P144" s="373"/>
      <c r="Q144" s="374"/>
      <c r="R144" s="249" t="s">
        <v>182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2.75" x14ac:dyDescent="0.2">
      <c r="A146" s="269">
        <v>50</v>
      </c>
      <c r="B146" s="251"/>
      <c r="C146" s="339" t="s">
        <v>377</v>
      </c>
      <c r="D146" s="258"/>
      <c r="E146" s="258"/>
      <c r="F146" s="258"/>
      <c r="G146" s="258"/>
      <c r="H146" s="434">
        <v>0.1</v>
      </c>
      <c r="I146" s="435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75" x14ac:dyDescent="0.2">
      <c r="A147" s="275"/>
      <c r="B147" s="251"/>
      <c r="C147" s="248" t="s">
        <v>53</v>
      </c>
      <c r="D147" s="372"/>
      <c r="E147" s="373"/>
      <c r="F147" s="374"/>
      <c r="G147" s="249" t="s">
        <v>182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372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75" x14ac:dyDescent="0.2">
      <c r="A149" s="269">
        <v>51</v>
      </c>
      <c r="B149" s="251"/>
      <c r="C149" s="258" t="s">
        <v>231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53</v>
      </c>
      <c r="O149" s="372">
        <f>D139+D144+D147+D152+D156+D160+O139+O144</f>
        <v>0</v>
      </c>
      <c r="P149" s="373"/>
      <c r="Q149" s="374"/>
      <c r="R149" s="249" t="s">
        <v>182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232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5"/>
      <c r="O150" s="298"/>
      <c r="P150" s="298"/>
      <c r="Q150" s="298"/>
      <c r="R150" s="249"/>
      <c r="S150" s="291"/>
      <c r="T150" s="291"/>
      <c r="U150" s="251"/>
      <c r="V150" s="251"/>
      <c r="W150" s="279"/>
    </row>
    <row r="151" spans="1:23" x14ac:dyDescent="0.2">
      <c r="A151" s="293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234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75" x14ac:dyDescent="0.2">
      <c r="A152" s="275"/>
      <c r="B152" s="251"/>
      <c r="C152" s="248" t="s">
        <v>53</v>
      </c>
      <c r="D152" s="372">
        <f>SUM([1]Schedule!$R$38:$R$42)+SUM([1]Schedule!$R$91:$R$95)</f>
        <v>0</v>
      </c>
      <c r="E152" s="355"/>
      <c r="F152" s="356"/>
      <c r="G152" s="249" t="s">
        <v>182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235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75" x14ac:dyDescent="0.2">
      <c r="A154" s="269">
        <v>52</v>
      </c>
      <c r="B154" s="251"/>
      <c r="C154" s="258" t="s">
        <v>233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53</v>
      </c>
      <c r="O154" s="372"/>
      <c r="P154" s="373"/>
      <c r="Q154" s="374"/>
      <c r="R154" s="249" t="s">
        <v>182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3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75" x14ac:dyDescent="0.2">
      <c r="A156" s="275"/>
      <c r="B156" s="251"/>
      <c r="C156" s="248" t="s">
        <v>53</v>
      </c>
      <c r="D156" s="372"/>
      <c r="E156" s="355"/>
      <c r="F156" s="356"/>
      <c r="G156" s="249" t="s">
        <v>182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373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236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374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376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375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3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75" x14ac:dyDescent="0.2">
      <c r="A160" s="275"/>
      <c r="B160" s="251"/>
      <c r="C160" s="248" t="s">
        <v>53</v>
      </c>
      <c r="D160" s="372"/>
      <c r="E160" s="373"/>
      <c r="F160" s="374"/>
      <c r="G160" s="249" t="s">
        <v>182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53</v>
      </c>
      <c r="O160" s="372">
        <f>[1]Schedule!$Z$1</f>
        <v>0</v>
      </c>
      <c r="P160" s="373"/>
      <c r="Q160" s="374"/>
      <c r="R160" s="249" t="s">
        <v>182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7"/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9"/>
    </row>
    <row r="162" spans="1:23" ht="24.95" customHeight="1" x14ac:dyDescent="0.2">
      <c r="A162" s="382" t="s">
        <v>237</v>
      </c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</row>
    <row r="163" spans="1:23" ht="15.95" customHeight="1" x14ac:dyDescent="0.2">
      <c r="A163" s="375" t="s">
        <v>238</v>
      </c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</row>
    <row r="164" spans="1:23" ht="15.95" customHeight="1" x14ac:dyDescent="0.2">
      <c r="A164" s="375" t="s">
        <v>379</v>
      </c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380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239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3"/>
      <c r="B167" s="251"/>
      <c r="C167" s="258" t="s">
        <v>240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382</v>
      </c>
      <c r="O167" s="296"/>
      <c r="P167" s="296"/>
      <c r="Q167" s="296"/>
      <c r="R167" s="296"/>
      <c r="S167" s="296"/>
      <c r="T167" s="296"/>
      <c r="U167" s="296"/>
      <c r="V167" s="296"/>
      <c r="W167" s="279"/>
    </row>
    <row r="168" spans="1:23" ht="6" customHeight="1" x14ac:dyDescent="0.2">
      <c r="A168" s="293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75" x14ac:dyDescent="0.2">
      <c r="A169" s="275"/>
      <c r="B169" s="251"/>
      <c r="C169" s="248" t="s">
        <v>53</v>
      </c>
      <c r="D169" s="372">
        <f>'Business Details'!O50</f>
        <v>0</v>
      </c>
      <c r="E169" s="373"/>
      <c r="F169" s="374"/>
      <c r="G169" s="249" t="s">
        <v>182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53</v>
      </c>
      <c r="O169" s="372">
        <f>O149+D179</f>
        <v>0</v>
      </c>
      <c r="P169" s="373"/>
      <c r="Q169" s="374"/>
      <c r="R169" s="249" t="s">
        <v>182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241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383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3"/>
      <c r="B172" s="251"/>
      <c r="C172" s="258" t="s">
        <v>381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384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3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75" x14ac:dyDescent="0.2">
      <c r="A174" s="275"/>
      <c r="B174" s="251"/>
      <c r="C174" s="248" t="s">
        <v>53</v>
      </c>
      <c r="D174" s="372">
        <f>O122+O154+O160+D169</f>
        <v>0</v>
      </c>
      <c r="E174" s="373"/>
      <c r="F174" s="374"/>
      <c r="G174" s="249" t="s">
        <v>182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53</v>
      </c>
      <c r="O174" s="372">
        <f>IF((D129+D174-O169)&gt;0,(D129+D174-O169),IF((-O129+D174-O169)&gt;0,(-O129+D174-O169),0))</f>
        <v>0</v>
      </c>
      <c r="P174" s="380"/>
      <c r="Q174" s="381"/>
      <c r="R174" s="249" t="s">
        <v>182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242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386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243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385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3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75" x14ac:dyDescent="0.2">
      <c r="A179" s="275"/>
      <c r="B179" s="251"/>
      <c r="C179" s="248" t="s">
        <v>53</v>
      </c>
      <c r="D179" s="372"/>
      <c r="E179" s="373"/>
      <c r="F179" s="374"/>
      <c r="G179" s="249" t="s">
        <v>182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53</v>
      </c>
      <c r="O179" s="372">
        <f>IF(O174&gt;0,0,IF((D129+D174-O169)&lt;0,-(D129+D174-O169),IF((-O129+D174-O169)&lt;0,-(-O129+D174-O169),0)))</f>
        <v>0</v>
      </c>
      <c r="P179" s="380"/>
      <c r="Q179" s="381"/>
      <c r="R179" s="249" t="s">
        <v>182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7"/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9"/>
    </row>
    <row r="181" spans="1:23" s="297" customFormat="1" ht="24.95" customHeight="1" x14ac:dyDescent="0.2">
      <c r="A181" s="382" t="s">
        <v>244</v>
      </c>
      <c r="B181" s="382"/>
      <c r="C181" s="382"/>
      <c r="D181" s="382"/>
      <c r="E181" s="382"/>
      <c r="F181" s="382"/>
      <c r="G181" s="382"/>
      <c r="H181" s="382"/>
      <c r="I181" s="382"/>
      <c r="J181" s="382"/>
      <c r="K181" s="382"/>
      <c r="L181" s="382"/>
      <c r="M181" s="382"/>
      <c r="N181" s="382"/>
      <c r="O181" s="382"/>
      <c r="P181" s="382"/>
      <c r="Q181" s="382"/>
      <c r="R181" s="382"/>
      <c r="S181" s="382"/>
      <c r="T181" s="382"/>
      <c r="U181" s="382"/>
      <c r="V181" s="382"/>
      <c r="W181" s="382"/>
    </row>
    <row r="182" spans="1:23" ht="15.95" customHeight="1" x14ac:dyDescent="0.2">
      <c r="A182" s="375" t="s">
        <v>245</v>
      </c>
      <c r="B182" s="375"/>
      <c r="C182" s="375"/>
      <c r="D182" s="375"/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</row>
    <row r="183" spans="1:23" ht="15.95" customHeight="1" x14ac:dyDescent="0.2">
      <c r="A183" s="375" t="s">
        <v>246</v>
      </c>
      <c r="B183" s="375"/>
      <c r="C183" s="375"/>
      <c r="D183" s="375"/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</row>
    <row r="184" spans="1:23" ht="15.75" customHeight="1" x14ac:dyDescent="0.2">
      <c r="A184" s="432" t="s">
        <v>247</v>
      </c>
      <c r="B184" s="432"/>
      <c r="C184" s="432"/>
      <c r="D184" s="432"/>
      <c r="E184" s="432"/>
      <c r="F184" s="432"/>
      <c r="G184" s="432"/>
      <c r="H184" s="432"/>
      <c r="I184" s="432"/>
      <c r="J184" s="432"/>
      <c r="K184" s="432"/>
      <c r="L184" s="432"/>
      <c r="M184" s="432"/>
      <c r="N184" s="432"/>
      <c r="O184" s="432"/>
      <c r="P184" s="432"/>
      <c r="Q184" s="432"/>
      <c r="R184" s="432"/>
      <c r="S184" s="432"/>
      <c r="T184" s="432"/>
      <c r="U184" s="432"/>
      <c r="V184" s="432"/>
      <c r="W184" s="432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248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249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5" x14ac:dyDescent="0.2">
      <c r="A187" s="293"/>
      <c r="B187" s="251"/>
      <c r="C187" s="427"/>
      <c r="D187" s="428"/>
      <c r="E187" s="428"/>
      <c r="F187" s="429"/>
      <c r="G187" s="258"/>
      <c r="H187" s="258"/>
      <c r="I187" s="258"/>
      <c r="J187" s="258"/>
      <c r="K187" s="258"/>
      <c r="L187" s="258"/>
      <c r="M187" s="251"/>
      <c r="N187" s="276" t="s">
        <v>250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5"/>
      <c r="D188" s="433"/>
      <c r="E188" s="433"/>
      <c r="F188" s="433"/>
      <c r="G188" s="249"/>
      <c r="H188" s="291"/>
      <c r="I188" s="291"/>
      <c r="J188" s="251"/>
      <c r="K188" s="251"/>
      <c r="L188" s="258"/>
      <c r="M188" s="251"/>
      <c r="N188" s="286" t="s">
        <v>251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252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6" t="s">
        <v>253</v>
      </c>
      <c r="O189" s="296"/>
      <c r="P189" s="296"/>
      <c r="Q189" s="296"/>
      <c r="R189" s="296"/>
      <c r="S189" s="296"/>
      <c r="T189" s="296"/>
      <c r="U189" s="296"/>
      <c r="V189" s="296"/>
      <c r="W189" s="279"/>
    </row>
    <row r="190" spans="1:23" ht="15.75" x14ac:dyDescent="0.2">
      <c r="A190" s="293"/>
      <c r="B190" s="251"/>
      <c r="C190" s="427"/>
      <c r="D190" s="428"/>
      <c r="E190" s="428"/>
      <c r="F190" s="429"/>
      <c r="G190" s="258"/>
      <c r="H190" s="258"/>
      <c r="I190" s="258"/>
      <c r="J190" s="258"/>
      <c r="K190" s="258"/>
      <c r="L190" s="258"/>
      <c r="M190" s="251"/>
      <c r="N190" s="248" t="s">
        <v>53</v>
      </c>
      <c r="O190" s="321" t="s">
        <v>254</v>
      </c>
      <c r="P190" s="430"/>
      <c r="Q190" s="431"/>
      <c r="R190" s="249" t="s">
        <v>182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3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255</v>
      </c>
      <c r="D192" s="298"/>
      <c r="E192" s="298"/>
      <c r="F192" s="298"/>
      <c r="G192" s="249"/>
      <c r="H192" s="291"/>
      <c r="I192" s="291"/>
      <c r="J192" s="251"/>
      <c r="K192" s="251"/>
      <c r="L192" s="269">
        <v>72</v>
      </c>
      <c r="M192" s="251"/>
      <c r="N192" s="258" t="s">
        <v>256</v>
      </c>
      <c r="O192" s="251"/>
      <c r="P192" s="251"/>
      <c r="Q192" s="258" t="str">
        <f>Admin!G2</f>
        <v>2008-09</v>
      </c>
      <c r="R192" s="258" t="s">
        <v>392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257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393</v>
      </c>
      <c r="O193" s="298"/>
      <c r="P193" s="298"/>
      <c r="Q193" s="298"/>
      <c r="R193" s="322"/>
      <c r="S193" s="323"/>
      <c r="T193" s="323"/>
      <c r="U193" s="260"/>
      <c r="V193" s="260"/>
      <c r="W193" s="324"/>
    </row>
    <row r="194" spans="1:23" ht="15.75" x14ac:dyDescent="0.2">
      <c r="A194" s="275"/>
      <c r="B194" s="251"/>
      <c r="C194" s="276" t="s">
        <v>258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53</v>
      </c>
      <c r="O194" s="372">
        <f>O174</f>
        <v>0</v>
      </c>
      <c r="P194" s="373"/>
      <c r="Q194" s="374"/>
      <c r="R194" s="249" t="s">
        <v>182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259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3"/>
      <c r="B196" s="251"/>
      <c r="C196" s="258" t="s">
        <v>260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261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75" x14ac:dyDescent="0.2">
      <c r="A197" s="275"/>
      <c r="B197" s="251"/>
      <c r="C197" s="248" t="s">
        <v>53</v>
      </c>
      <c r="D197" s="321" t="s">
        <v>254</v>
      </c>
      <c r="E197" s="430"/>
      <c r="F197" s="431"/>
      <c r="G197" s="249" t="s">
        <v>182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394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499999999999993" customHeight="1" x14ac:dyDescent="0.2">
      <c r="A198" s="275"/>
      <c r="B198" s="251"/>
      <c r="C198" s="305"/>
      <c r="D198" s="298"/>
      <c r="E198" s="298"/>
      <c r="F198" s="298"/>
      <c r="G198" s="249"/>
      <c r="H198" s="291"/>
      <c r="I198" s="291"/>
      <c r="J198" s="251"/>
      <c r="K198" s="251"/>
      <c r="L198" s="251"/>
      <c r="M198" s="251"/>
      <c r="N198" s="283" t="s">
        <v>395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389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53</v>
      </c>
      <c r="O199" s="372">
        <f>IF(D179&gt;0,0,IF((O194+O204)&gt;'Business Details'!D50,'Business Details'!D50,(O194+O204)))</f>
        <v>0</v>
      </c>
      <c r="P199" s="380"/>
      <c r="Q199" s="381"/>
      <c r="R199" s="249" t="s">
        <v>182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3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5"/>
      <c r="O200" s="298"/>
      <c r="P200" s="298"/>
      <c r="Q200" s="298"/>
      <c r="R200" s="249"/>
      <c r="S200" s="291"/>
      <c r="T200" s="291"/>
      <c r="U200" s="251"/>
      <c r="V200" s="251"/>
      <c r="W200" s="279"/>
    </row>
    <row r="201" spans="1:23" ht="15.75" x14ac:dyDescent="0.2">
      <c r="A201" s="275"/>
      <c r="B201" s="251"/>
      <c r="C201" s="248" t="s">
        <v>53</v>
      </c>
      <c r="D201" s="372"/>
      <c r="E201" s="373"/>
      <c r="F201" s="374"/>
      <c r="G201" s="249" t="s">
        <v>182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262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396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390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53</v>
      </c>
      <c r="O204" s="372">
        <f>'Profit &amp; Loss Account'!B11</f>
        <v>0</v>
      </c>
      <c r="P204" s="373"/>
      <c r="Q204" s="374"/>
      <c r="R204" s="249" t="s">
        <v>182</v>
      </c>
      <c r="S204" s="250">
        <v>0</v>
      </c>
      <c r="T204" s="250">
        <v>0</v>
      </c>
      <c r="U204" s="251"/>
      <c r="V204" s="251"/>
      <c r="W204" s="279"/>
    </row>
    <row r="205" spans="1:23" ht="9.9499999999999993" customHeight="1" x14ac:dyDescent="0.2">
      <c r="A205" s="293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75" x14ac:dyDescent="0.2">
      <c r="A206" s="275"/>
      <c r="B206" s="251"/>
      <c r="C206" s="248" t="s">
        <v>53</v>
      </c>
      <c r="D206" s="372"/>
      <c r="E206" s="373"/>
      <c r="F206" s="374"/>
      <c r="G206" s="249" t="s">
        <v>182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397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398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263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399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6" t="s">
        <v>391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75" x14ac:dyDescent="0.2">
      <c r="A210" s="275"/>
      <c r="B210" s="251"/>
      <c r="C210" s="248" t="s">
        <v>53</v>
      </c>
      <c r="D210" s="372"/>
      <c r="E210" s="373"/>
      <c r="F210" s="374"/>
      <c r="G210" s="249" t="s">
        <v>182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53</v>
      </c>
      <c r="O210" s="372">
        <f>O194-O199+O204</f>
        <v>0</v>
      </c>
      <c r="P210" s="373"/>
      <c r="Q210" s="374"/>
      <c r="R210" s="249" t="s">
        <v>182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7"/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99"/>
      <c r="M211" s="299"/>
      <c r="N211" s="300"/>
      <c r="O211" s="299"/>
      <c r="P211" s="299"/>
      <c r="Q211" s="299"/>
      <c r="R211" s="299"/>
      <c r="S211" s="299"/>
      <c r="T211" s="299"/>
      <c r="U211" s="299"/>
      <c r="V211" s="288"/>
      <c r="W211" s="289"/>
    </row>
    <row r="212" spans="1:23" s="265" customFormat="1" ht="24.95" customHeight="1" x14ac:dyDescent="0.2">
      <c r="A212" s="378" t="s">
        <v>264</v>
      </c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79"/>
      <c r="O212" s="379"/>
      <c r="P212" s="379"/>
      <c r="Q212" s="379"/>
      <c r="R212" s="379"/>
      <c r="S212" s="379"/>
      <c r="T212" s="379"/>
      <c r="U212" s="379"/>
      <c r="V212" s="379"/>
      <c r="W212" s="379"/>
    </row>
    <row r="213" spans="1:23" ht="15.95" customHeight="1" x14ac:dyDescent="0.2">
      <c r="A213" s="375" t="s">
        <v>265</v>
      </c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  <c r="S213" s="375"/>
      <c r="T213" s="375"/>
      <c r="U213" s="375"/>
      <c r="V213" s="375"/>
      <c r="W213" s="375"/>
    </row>
    <row r="214" spans="1:23" ht="15.95" customHeight="1" x14ac:dyDescent="0.2">
      <c r="A214" s="375" t="s">
        <v>266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5"/>
      <c r="M215" s="302"/>
      <c r="N215" s="326"/>
      <c r="O215" s="327"/>
      <c r="P215" s="327"/>
      <c r="Q215" s="327"/>
      <c r="R215" s="328"/>
      <c r="S215" s="329"/>
      <c r="T215" s="329"/>
      <c r="U215" s="302"/>
      <c r="V215" s="267"/>
      <c r="W215" s="268"/>
    </row>
    <row r="216" spans="1:23" x14ac:dyDescent="0.2">
      <c r="A216" s="269">
        <v>76</v>
      </c>
      <c r="B216" s="251"/>
      <c r="C216" s="258" t="s">
        <v>267</v>
      </c>
      <c r="D216" s="258"/>
      <c r="E216" s="258"/>
      <c r="F216" s="284" t="str">
        <f>Admin!G2</f>
        <v>2008-09</v>
      </c>
      <c r="G216" s="258" t="s">
        <v>400</v>
      </c>
      <c r="H216" s="273"/>
      <c r="I216" s="273"/>
      <c r="J216" s="251"/>
      <c r="K216" s="258"/>
      <c r="L216" s="269">
        <v>78</v>
      </c>
      <c r="M216" s="251"/>
      <c r="N216" s="258" t="s">
        <v>268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3"/>
      <c r="B217" s="251"/>
      <c r="C217" s="258" t="s">
        <v>401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269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3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75" x14ac:dyDescent="0.2">
      <c r="A219" s="275"/>
      <c r="B219" s="251"/>
      <c r="C219" s="248" t="s">
        <v>53</v>
      </c>
      <c r="D219" s="372">
        <f>O179+E197-D201+D210+P190</f>
        <v>0</v>
      </c>
      <c r="E219" s="380"/>
      <c r="F219" s="381"/>
      <c r="G219" s="249" t="s">
        <v>182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53</v>
      </c>
      <c r="O219" s="372"/>
      <c r="P219" s="373"/>
      <c r="Q219" s="374"/>
      <c r="R219" s="249" t="s">
        <v>182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270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271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2.75" x14ac:dyDescent="0.2">
      <c r="A222" s="275"/>
      <c r="B222" s="251"/>
      <c r="C222" s="258" t="s">
        <v>272</v>
      </c>
      <c r="D222" s="376" t="str">
        <f>Admin!G2</f>
        <v>2008-09</v>
      </c>
      <c r="E222" s="376"/>
      <c r="F222" s="395"/>
      <c r="G222" s="251"/>
      <c r="H222" s="251"/>
      <c r="I222" s="251"/>
      <c r="J222" s="251"/>
      <c r="K222" s="251"/>
      <c r="L222" s="251"/>
      <c r="M222" s="251"/>
      <c r="N222" s="283" t="s">
        <v>273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3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75" x14ac:dyDescent="0.2">
      <c r="A224" s="275"/>
      <c r="B224" s="251"/>
      <c r="C224" s="248" t="s">
        <v>53</v>
      </c>
      <c r="D224" s="372"/>
      <c r="E224" s="373"/>
      <c r="F224" s="374"/>
      <c r="G224" s="249" t="s">
        <v>182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53</v>
      </c>
      <c r="O224" s="372">
        <f>D219</f>
        <v>0</v>
      </c>
      <c r="P224" s="380"/>
      <c r="Q224" s="381"/>
      <c r="R224" s="249" t="s">
        <v>182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7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88"/>
      <c r="P225" s="288"/>
      <c r="Q225" s="288"/>
      <c r="R225" s="288"/>
      <c r="S225" s="288"/>
      <c r="T225" s="288"/>
      <c r="U225" s="288"/>
      <c r="V225" s="288"/>
      <c r="W225" s="289"/>
    </row>
    <row r="226" spans="1:24" s="265" customFormat="1" ht="24.95" customHeight="1" x14ac:dyDescent="0.2">
      <c r="A226" s="426" t="s">
        <v>274</v>
      </c>
      <c r="B226" s="426"/>
      <c r="C226" s="426"/>
      <c r="D226" s="426"/>
      <c r="E226" s="426"/>
      <c r="F226" s="426"/>
      <c r="G226" s="426"/>
      <c r="H226" s="426"/>
      <c r="I226" s="426"/>
      <c r="J226" s="426"/>
      <c r="K226" s="426"/>
      <c r="L226" s="426"/>
      <c r="M226" s="426"/>
      <c r="N226" s="426"/>
      <c r="O226" s="426"/>
      <c r="P226" s="426"/>
      <c r="Q226" s="426"/>
      <c r="R226" s="426"/>
      <c r="S226" s="426"/>
      <c r="T226" s="426"/>
      <c r="U226" s="426"/>
      <c r="V226" s="426"/>
      <c r="W226" s="426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5"/>
      <c r="M227" s="302"/>
      <c r="N227" s="326"/>
      <c r="O227" s="327"/>
      <c r="P227" s="327"/>
      <c r="Q227" s="327"/>
      <c r="R227" s="328"/>
      <c r="S227" s="329"/>
      <c r="T227" s="329"/>
      <c r="U227" s="302"/>
      <c r="V227" s="267"/>
      <c r="W227" s="268"/>
    </row>
    <row r="228" spans="1:24" x14ac:dyDescent="0.2">
      <c r="A228" s="269">
        <v>80</v>
      </c>
      <c r="B228" s="251"/>
      <c r="C228" s="258" t="s">
        <v>275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276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3"/>
      <c r="B229" s="251"/>
      <c r="C229" s="258" t="s">
        <v>277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3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75" x14ac:dyDescent="0.2">
      <c r="A231" s="275"/>
      <c r="B231" s="251"/>
      <c r="C231" s="248" t="s">
        <v>53</v>
      </c>
      <c r="D231" s="372">
        <f>[2]Mar09!$X$1</f>
        <v>0</v>
      </c>
      <c r="E231" s="373"/>
      <c r="F231" s="374"/>
      <c r="G231" s="249" t="s">
        <v>182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53</v>
      </c>
      <c r="O231" s="372"/>
      <c r="P231" s="373"/>
      <c r="Q231" s="374"/>
      <c r="R231" s="249" t="s">
        <v>182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7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88"/>
      <c r="P232" s="288"/>
      <c r="Q232" s="288"/>
      <c r="R232" s="288"/>
      <c r="S232" s="288"/>
      <c r="T232" s="288"/>
      <c r="U232" s="288"/>
      <c r="V232" s="288"/>
      <c r="W232" s="289"/>
    </row>
    <row r="233" spans="1:24" s="265" customFormat="1" ht="24.95" customHeight="1" x14ac:dyDescent="0.2">
      <c r="A233" s="382" t="s">
        <v>388</v>
      </c>
      <c r="B233" s="382"/>
      <c r="C233" s="382"/>
      <c r="D233" s="382"/>
      <c r="E233" s="382"/>
      <c r="F233" s="382"/>
      <c r="G233" s="382"/>
      <c r="H233" s="382"/>
      <c r="I233" s="382"/>
      <c r="J233" s="382"/>
      <c r="K233" s="382"/>
      <c r="L233" s="382"/>
      <c r="M233" s="382"/>
      <c r="N233" s="382"/>
      <c r="O233" s="382"/>
      <c r="P233" s="382"/>
      <c r="Q233" s="382"/>
      <c r="R233" s="382"/>
      <c r="S233" s="382"/>
      <c r="T233" s="382"/>
      <c r="U233" s="382"/>
      <c r="V233" s="382"/>
      <c r="W233" s="382"/>
      <c r="X233" s="330"/>
    </row>
    <row r="234" spans="1:24" ht="15.95" customHeight="1" x14ac:dyDescent="0.2">
      <c r="A234" s="375" t="s">
        <v>278</v>
      </c>
      <c r="B234" s="375"/>
      <c r="C234" s="375"/>
      <c r="D234" s="375"/>
      <c r="E234" s="375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R234" s="375"/>
      <c r="S234" s="375"/>
      <c r="T234" s="375"/>
      <c r="U234" s="375"/>
      <c r="V234" s="375"/>
      <c r="W234" s="375"/>
    </row>
    <row r="235" spans="1:24" ht="15.95" customHeight="1" x14ac:dyDescent="0.2">
      <c r="A235" s="375" t="s">
        <v>387</v>
      </c>
      <c r="B235" s="375"/>
      <c r="C235" s="375"/>
      <c r="D235" s="375"/>
      <c r="E235" s="375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R235" s="375"/>
      <c r="S235" s="375"/>
      <c r="T235" s="375"/>
      <c r="U235" s="375"/>
      <c r="V235" s="375"/>
      <c r="W235" s="375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5" x14ac:dyDescent="0.25">
      <c r="A237" s="275"/>
      <c r="B237" s="251"/>
      <c r="C237" s="319" t="s">
        <v>279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9" t="s">
        <v>280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499999999999993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281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282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3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75" x14ac:dyDescent="0.2">
      <c r="A241" s="275"/>
      <c r="B241" s="251"/>
      <c r="C241" s="248" t="s">
        <v>53</v>
      </c>
      <c r="D241" s="372"/>
      <c r="E241" s="373"/>
      <c r="F241" s="374"/>
      <c r="G241" s="249" t="s">
        <v>182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53</v>
      </c>
      <c r="O241" s="372"/>
      <c r="P241" s="373"/>
      <c r="Q241" s="374"/>
      <c r="R241" s="249" t="s">
        <v>182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283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284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3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75" x14ac:dyDescent="0.2">
      <c r="A245" s="275"/>
      <c r="B245" s="251"/>
      <c r="C245" s="248" t="s">
        <v>53</v>
      </c>
      <c r="D245" s="372"/>
      <c r="E245" s="373"/>
      <c r="F245" s="374"/>
      <c r="G245" s="249" t="s">
        <v>182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53</v>
      </c>
      <c r="O245" s="372"/>
      <c r="P245" s="373"/>
      <c r="Q245" s="374"/>
      <c r="R245" s="249" t="s">
        <v>182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285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286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3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75" x14ac:dyDescent="0.2">
      <c r="A249" s="275"/>
      <c r="B249" s="251"/>
      <c r="C249" s="248" t="s">
        <v>53</v>
      </c>
      <c r="D249" s="372"/>
      <c r="E249" s="373"/>
      <c r="F249" s="374"/>
      <c r="G249" s="249" t="s">
        <v>182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53</v>
      </c>
      <c r="O249" s="372"/>
      <c r="P249" s="373"/>
      <c r="Q249" s="374"/>
      <c r="R249" s="249" t="s">
        <v>182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5"/>
      <c r="O250" s="298"/>
      <c r="P250" s="298"/>
      <c r="Q250" s="298"/>
      <c r="R250" s="249"/>
      <c r="S250" s="291"/>
      <c r="T250" s="291"/>
      <c r="U250" s="251"/>
      <c r="V250" s="251"/>
      <c r="W250" s="279"/>
    </row>
    <row r="251" spans="1:23" ht="15.75" x14ac:dyDescent="0.25">
      <c r="A251" s="269">
        <v>85</v>
      </c>
      <c r="B251" s="251"/>
      <c r="C251" s="258" t="s">
        <v>287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9" t="s">
        <v>288</v>
      </c>
      <c r="O251" s="298"/>
      <c r="P251" s="298"/>
      <c r="Q251" s="298"/>
      <c r="R251" s="249"/>
      <c r="S251" s="291"/>
      <c r="T251" s="291"/>
      <c r="U251" s="251"/>
      <c r="V251" s="251"/>
      <c r="W251" s="279"/>
    </row>
    <row r="252" spans="1:23" ht="6" customHeight="1" x14ac:dyDescent="0.2">
      <c r="A252" s="293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75" x14ac:dyDescent="0.2">
      <c r="A253" s="275"/>
      <c r="B253" s="251"/>
      <c r="C253" s="248" t="s">
        <v>53</v>
      </c>
      <c r="D253" s="372"/>
      <c r="E253" s="373"/>
      <c r="F253" s="374"/>
      <c r="G253" s="249" t="s">
        <v>182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289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75" x14ac:dyDescent="0.2">
      <c r="A255" s="269">
        <v>86</v>
      </c>
      <c r="B255" s="251"/>
      <c r="C255" s="258" t="s">
        <v>290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1" t="s">
        <v>53</v>
      </c>
      <c r="O255" s="332" t="s">
        <v>254</v>
      </c>
      <c r="P255" s="372"/>
      <c r="Q255" s="373"/>
      <c r="R255" s="374"/>
      <c r="S255" s="249" t="s">
        <v>182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3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75" x14ac:dyDescent="0.25">
      <c r="A257" s="275"/>
      <c r="B257" s="251"/>
      <c r="C257" s="248" t="s">
        <v>53</v>
      </c>
      <c r="D257" s="372"/>
      <c r="E257" s="373"/>
      <c r="F257" s="374"/>
      <c r="G257" s="249" t="s">
        <v>182</v>
      </c>
      <c r="H257" s="250">
        <v>0</v>
      </c>
      <c r="I257" s="250">
        <v>0</v>
      </c>
      <c r="J257" s="251"/>
      <c r="K257" s="251"/>
      <c r="L257" s="251"/>
      <c r="M257" s="251"/>
      <c r="N257" s="319" t="s">
        <v>291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292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293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3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75" x14ac:dyDescent="0.2">
      <c r="A261" s="275"/>
      <c r="B261" s="251"/>
      <c r="C261" s="248" t="s">
        <v>53</v>
      </c>
      <c r="D261" s="372"/>
      <c r="E261" s="373"/>
      <c r="F261" s="374"/>
      <c r="G261" s="249" t="s">
        <v>182</v>
      </c>
      <c r="H261" s="250">
        <v>0</v>
      </c>
      <c r="I261" s="250">
        <v>0</v>
      </c>
      <c r="J261" s="251"/>
      <c r="K261" s="251"/>
      <c r="L261" s="251"/>
      <c r="M261" s="251"/>
      <c r="N261" s="331" t="s">
        <v>53</v>
      </c>
      <c r="O261" s="321" t="s">
        <v>254</v>
      </c>
      <c r="P261" s="372"/>
      <c r="Q261" s="373"/>
      <c r="R261" s="374"/>
      <c r="S261" s="249" t="s">
        <v>182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294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295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3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75" x14ac:dyDescent="0.2">
      <c r="A265" s="275"/>
      <c r="B265" s="251"/>
      <c r="C265" s="248" t="s">
        <v>53</v>
      </c>
      <c r="D265" s="372"/>
      <c r="E265" s="373"/>
      <c r="F265" s="374"/>
      <c r="G265" s="249" t="s">
        <v>182</v>
      </c>
      <c r="H265" s="250">
        <v>0</v>
      </c>
      <c r="I265" s="250">
        <v>0</v>
      </c>
      <c r="J265" s="251"/>
      <c r="K265" s="251"/>
      <c r="L265" s="251"/>
      <c r="M265" s="251"/>
      <c r="N265" s="331" t="s">
        <v>53</v>
      </c>
      <c r="O265" s="321" t="s">
        <v>254</v>
      </c>
      <c r="P265" s="372"/>
      <c r="Q265" s="373"/>
      <c r="R265" s="374"/>
      <c r="S265" s="249" t="s">
        <v>182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296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79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3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75" x14ac:dyDescent="0.2">
      <c r="A269" s="275"/>
      <c r="B269" s="251"/>
      <c r="C269" s="248" t="s">
        <v>53</v>
      </c>
      <c r="D269" s="372"/>
      <c r="E269" s="373"/>
      <c r="F269" s="374"/>
      <c r="G269" s="249" t="s">
        <v>182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53</v>
      </c>
      <c r="O269" s="372"/>
      <c r="P269" s="373"/>
      <c r="Q269" s="374"/>
      <c r="R269" s="249" t="s">
        <v>182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3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297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3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75" x14ac:dyDescent="0.2">
      <c r="A273" s="333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53</v>
      </c>
      <c r="O273" s="372"/>
      <c r="P273" s="373"/>
      <c r="Q273" s="374"/>
      <c r="R273" s="249" t="s">
        <v>182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3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3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298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3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75" x14ac:dyDescent="0.2">
      <c r="A277" s="304"/>
      <c r="B277" s="260"/>
      <c r="C277" s="305"/>
      <c r="D277" s="298"/>
      <c r="E277" s="298"/>
      <c r="F277" s="298"/>
      <c r="G277" s="249"/>
      <c r="H277" s="291"/>
      <c r="I277" s="291"/>
      <c r="J277" s="260"/>
      <c r="K277" s="251"/>
      <c r="L277" s="251"/>
      <c r="M277" s="251"/>
      <c r="N277" s="248" t="s">
        <v>53</v>
      </c>
      <c r="O277" s="321" t="s">
        <v>254</v>
      </c>
      <c r="P277" s="372"/>
      <c r="Q277" s="373"/>
      <c r="R277" s="374"/>
      <c r="S277" s="249" t="s">
        <v>182</v>
      </c>
      <c r="T277" s="250">
        <v>0</v>
      </c>
      <c r="U277" s="250">
        <v>0</v>
      </c>
      <c r="V277" s="251"/>
      <c r="W277" s="279"/>
    </row>
    <row r="278" spans="1:23" x14ac:dyDescent="0.2">
      <c r="A278" s="306"/>
      <c r="B278" s="299"/>
      <c r="C278" s="299"/>
      <c r="D278" s="299"/>
      <c r="E278" s="299"/>
      <c r="F278" s="299"/>
      <c r="G278" s="299"/>
      <c r="H278" s="299"/>
      <c r="I278" s="299"/>
      <c r="J278" s="299"/>
      <c r="K278" s="288"/>
      <c r="L278" s="288"/>
      <c r="M278" s="288"/>
      <c r="N278" s="288"/>
      <c r="O278" s="288"/>
      <c r="P278" s="288"/>
      <c r="Q278" s="288"/>
      <c r="R278" s="288"/>
      <c r="S278" s="288"/>
      <c r="T278" s="288"/>
      <c r="U278" s="288"/>
      <c r="V278" s="288"/>
      <c r="W278" s="289"/>
    </row>
    <row r="279" spans="1:23" ht="24.95" customHeight="1" x14ac:dyDescent="0.2">
      <c r="A279" s="378" t="s">
        <v>299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</row>
    <row r="280" spans="1:23" ht="15.95" customHeight="1" x14ac:dyDescent="0.2">
      <c r="A280" s="375" t="s">
        <v>300</v>
      </c>
      <c r="B280" s="425"/>
      <c r="C280" s="425"/>
      <c r="D280" s="425"/>
      <c r="E280" s="425"/>
      <c r="F280" s="425"/>
      <c r="G280" s="425"/>
      <c r="H280" s="425"/>
      <c r="I280" s="425"/>
      <c r="J280" s="334">
        <f>Admin!N4</f>
        <v>6035</v>
      </c>
      <c r="K280" s="375" t="s">
        <v>301</v>
      </c>
      <c r="L280" s="403"/>
      <c r="M280" s="403"/>
      <c r="N280" s="403"/>
      <c r="O280" s="403"/>
      <c r="P280" s="403"/>
      <c r="Q280" s="403"/>
      <c r="R280" s="403"/>
      <c r="S280" s="403"/>
      <c r="T280" s="403"/>
      <c r="U280" s="403"/>
      <c r="V280" s="403"/>
      <c r="W280" s="403"/>
    </row>
    <row r="281" spans="1:23" ht="15.95" customHeight="1" x14ac:dyDescent="0.2">
      <c r="A281" s="424" t="s">
        <v>402</v>
      </c>
      <c r="B281" s="424"/>
      <c r="C281" s="424"/>
      <c r="D281" s="424"/>
      <c r="E281" s="424"/>
      <c r="F281" s="424"/>
      <c r="G281" s="424"/>
      <c r="H281" s="424"/>
      <c r="I281" s="424"/>
      <c r="J281" s="424"/>
      <c r="K281" s="424"/>
      <c r="L281" s="424"/>
      <c r="M281" s="424"/>
      <c r="N281" s="424"/>
      <c r="O281" s="424"/>
      <c r="P281" s="424"/>
      <c r="Q281" s="424"/>
      <c r="R281" s="424"/>
      <c r="S281" s="424"/>
      <c r="T281" s="424"/>
      <c r="U281" s="424"/>
      <c r="V281" s="424"/>
      <c r="W281" s="424"/>
    </row>
    <row r="282" spans="1:23" ht="8.1" customHeight="1" x14ac:dyDescent="0.2">
      <c r="A282" s="301"/>
      <c r="B282" s="302"/>
      <c r="C282" s="302"/>
      <c r="D282" s="302"/>
      <c r="E282" s="302"/>
      <c r="F282" s="302"/>
      <c r="G282" s="302"/>
      <c r="H282" s="302"/>
      <c r="I282" s="302"/>
      <c r="J282" s="302"/>
      <c r="K282" s="302"/>
      <c r="L282" s="302"/>
      <c r="M282" s="302"/>
      <c r="N282" s="302"/>
      <c r="O282" s="302"/>
      <c r="P282" s="302"/>
      <c r="Q282" s="302"/>
      <c r="R282" s="302"/>
      <c r="S282" s="302"/>
      <c r="T282" s="302"/>
      <c r="U282" s="302"/>
      <c r="V282" s="302"/>
      <c r="W282" s="303"/>
    </row>
    <row r="283" spans="1:23" x14ac:dyDescent="0.2">
      <c r="A283" s="269">
        <v>99</v>
      </c>
      <c r="B283" s="260"/>
      <c r="C283" s="273" t="s">
        <v>302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303</v>
      </c>
      <c r="O283" s="260"/>
      <c r="P283" s="260"/>
      <c r="Q283" s="260"/>
      <c r="R283" s="260"/>
      <c r="S283" s="260"/>
      <c r="T283" s="260"/>
      <c r="U283" s="260"/>
      <c r="V283" s="260"/>
      <c r="W283" s="324"/>
    </row>
    <row r="284" spans="1:23" x14ac:dyDescent="0.2">
      <c r="A284" s="304"/>
      <c r="B284" s="260"/>
      <c r="C284" s="273" t="s">
        <v>403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5" t="s">
        <v>304</v>
      </c>
      <c r="O284" s="260"/>
      <c r="P284" s="260"/>
      <c r="Q284" s="260"/>
      <c r="R284" s="260"/>
      <c r="S284" s="260"/>
      <c r="T284" s="260"/>
      <c r="U284" s="260"/>
      <c r="V284" s="260"/>
      <c r="W284" s="324"/>
    </row>
    <row r="285" spans="1:23" ht="8.1" customHeight="1" x14ac:dyDescent="0.2">
      <c r="A285" s="304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4"/>
    </row>
    <row r="286" spans="1:23" ht="15.75" customHeight="1" x14ac:dyDescent="0.2">
      <c r="A286" s="304"/>
      <c r="B286" s="260"/>
      <c r="C286" s="336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53</v>
      </c>
      <c r="O286" s="372"/>
      <c r="P286" s="373"/>
      <c r="Q286" s="374"/>
      <c r="R286" s="249" t="s">
        <v>182</v>
      </c>
      <c r="S286" s="250">
        <v>0</v>
      </c>
      <c r="T286" s="250">
        <v>0</v>
      </c>
      <c r="U286" s="260"/>
      <c r="V286" s="260"/>
      <c r="W286" s="324"/>
    </row>
    <row r="287" spans="1:23" x14ac:dyDescent="0.2">
      <c r="A287" s="304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4"/>
    </row>
    <row r="288" spans="1:23" x14ac:dyDescent="0.2">
      <c r="A288" s="269">
        <v>100</v>
      </c>
      <c r="B288" s="260"/>
      <c r="C288" s="273" t="s">
        <v>305</v>
      </c>
      <c r="D288" s="260"/>
      <c r="E288" s="260"/>
      <c r="F288" s="260"/>
      <c r="G288" s="377" t="str">
        <f>Admin!G2</f>
        <v>2008-09</v>
      </c>
      <c r="H288" s="377"/>
      <c r="I288" s="377"/>
      <c r="J288" s="260" t="s">
        <v>306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4"/>
    </row>
    <row r="289" spans="1:23" x14ac:dyDescent="0.2">
      <c r="A289" s="304"/>
      <c r="B289" s="260"/>
      <c r="C289" s="273" t="s">
        <v>404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4"/>
    </row>
    <row r="290" spans="1:23" x14ac:dyDescent="0.2">
      <c r="A290" s="304"/>
      <c r="B290" s="260"/>
      <c r="C290" s="260" t="s">
        <v>307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4"/>
    </row>
    <row r="291" spans="1:23" ht="7.5" customHeight="1" x14ac:dyDescent="0.2">
      <c r="A291" s="304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4"/>
    </row>
    <row r="292" spans="1:23" ht="15.75" customHeight="1" x14ac:dyDescent="0.2">
      <c r="A292" s="304"/>
      <c r="B292" s="260"/>
      <c r="C292" s="336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4"/>
    </row>
    <row r="293" spans="1:23" ht="8.1" customHeight="1" x14ac:dyDescent="0.2">
      <c r="A293" s="306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299"/>
      <c r="P293" s="299"/>
      <c r="Q293" s="299"/>
      <c r="R293" s="299"/>
      <c r="S293" s="299"/>
      <c r="T293" s="299"/>
      <c r="U293" s="299"/>
      <c r="V293" s="299"/>
      <c r="W293" s="337"/>
    </row>
    <row r="294" spans="1:23" ht="24.95" customHeight="1" x14ac:dyDescent="0.2">
      <c r="A294" s="382" t="s">
        <v>308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</row>
    <row r="295" spans="1:23" ht="8.1" customHeight="1" x14ac:dyDescent="0.2">
      <c r="A295" s="301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02"/>
      <c r="P295" s="302"/>
      <c r="Q295" s="302"/>
      <c r="R295" s="302"/>
      <c r="S295" s="302"/>
      <c r="T295" s="302"/>
      <c r="U295" s="302"/>
      <c r="V295" s="302"/>
      <c r="W295" s="303"/>
    </row>
    <row r="296" spans="1:23" x14ac:dyDescent="0.2">
      <c r="A296" s="269">
        <v>102</v>
      </c>
      <c r="B296" s="260"/>
      <c r="C296" s="273" t="s">
        <v>309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4"/>
    </row>
    <row r="297" spans="1:23" ht="8.1" customHeight="1" x14ac:dyDescent="0.2">
      <c r="A297" s="304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4"/>
    </row>
    <row r="298" spans="1:23" x14ac:dyDescent="0.2">
      <c r="A298" s="304"/>
      <c r="B298" s="260"/>
      <c r="C298" s="415"/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6"/>
      <c r="U298" s="416"/>
      <c r="V298" s="417"/>
      <c r="W298" s="324"/>
    </row>
    <row r="299" spans="1:23" x14ac:dyDescent="0.2">
      <c r="A299" s="304"/>
      <c r="B299" s="260"/>
      <c r="C299" s="418"/>
      <c r="D299" s="419"/>
      <c r="E299" s="419"/>
      <c r="F299" s="419"/>
      <c r="G299" s="419"/>
      <c r="H299" s="419"/>
      <c r="I299" s="419"/>
      <c r="J299" s="419"/>
      <c r="K299" s="419"/>
      <c r="L299" s="419"/>
      <c r="M299" s="419"/>
      <c r="N299" s="419"/>
      <c r="O299" s="419"/>
      <c r="P299" s="419"/>
      <c r="Q299" s="419"/>
      <c r="R299" s="419"/>
      <c r="S299" s="419"/>
      <c r="T299" s="419"/>
      <c r="U299" s="419"/>
      <c r="V299" s="420"/>
      <c r="W299" s="324"/>
    </row>
    <row r="300" spans="1:23" x14ac:dyDescent="0.2">
      <c r="A300" s="304"/>
      <c r="B300" s="260"/>
      <c r="C300" s="418"/>
      <c r="D300" s="419"/>
      <c r="E300" s="419"/>
      <c r="F300" s="419"/>
      <c r="G300" s="419"/>
      <c r="H300" s="419"/>
      <c r="I300" s="419"/>
      <c r="J300" s="419"/>
      <c r="K300" s="419"/>
      <c r="L300" s="419"/>
      <c r="M300" s="419"/>
      <c r="N300" s="419"/>
      <c r="O300" s="419"/>
      <c r="P300" s="419"/>
      <c r="Q300" s="419"/>
      <c r="R300" s="419"/>
      <c r="S300" s="419"/>
      <c r="T300" s="419"/>
      <c r="U300" s="419"/>
      <c r="V300" s="420"/>
      <c r="W300" s="324"/>
    </row>
    <row r="301" spans="1:23" x14ac:dyDescent="0.2">
      <c r="A301" s="304"/>
      <c r="B301" s="260"/>
      <c r="C301" s="418"/>
      <c r="D301" s="419"/>
      <c r="E301" s="419"/>
      <c r="F301" s="419"/>
      <c r="G301" s="419"/>
      <c r="H301" s="419"/>
      <c r="I301" s="419"/>
      <c r="J301" s="419"/>
      <c r="K301" s="419"/>
      <c r="L301" s="419"/>
      <c r="M301" s="419"/>
      <c r="N301" s="419"/>
      <c r="O301" s="419"/>
      <c r="P301" s="419"/>
      <c r="Q301" s="419"/>
      <c r="R301" s="419"/>
      <c r="S301" s="419"/>
      <c r="T301" s="419"/>
      <c r="U301" s="419"/>
      <c r="V301" s="420"/>
      <c r="W301" s="324"/>
    </row>
    <row r="302" spans="1:23" x14ac:dyDescent="0.2">
      <c r="A302" s="304"/>
      <c r="B302" s="260"/>
      <c r="C302" s="418"/>
      <c r="D302" s="419"/>
      <c r="E302" s="419"/>
      <c r="F302" s="419"/>
      <c r="G302" s="419"/>
      <c r="H302" s="419"/>
      <c r="I302" s="419"/>
      <c r="J302" s="419"/>
      <c r="K302" s="419"/>
      <c r="L302" s="419"/>
      <c r="M302" s="419"/>
      <c r="N302" s="419"/>
      <c r="O302" s="419"/>
      <c r="P302" s="419"/>
      <c r="Q302" s="419"/>
      <c r="R302" s="419"/>
      <c r="S302" s="419"/>
      <c r="T302" s="419"/>
      <c r="U302" s="419"/>
      <c r="V302" s="420"/>
      <c r="W302" s="324"/>
    </row>
    <row r="303" spans="1:23" x14ac:dyDescent="0.2">
      <c r="A303" s="304"/>
      <c r="B303" s="260"/>
      <c r="C303" s="418"/>
      <c r="D303" s="419"/>
      <c r="E303" s="419"/>
      <c r="F303" s="419"/>
      <c r="G303" s="419"/>
      <c r="H303" s="419"/>
      <c r="I303" s="419"/>
      <c r="J303" s="419"/>
      <c r="K303" s="419"/>
      <c r="L303" s="419"/>
      <c r="M303" s="419"/>
      <c r="N303" s="419"/>
      <c r="O303" s="419"/>
      <c r="P303" s="419"/>
      <c r="Q303" s="419"/>
      <c r="R303" s="419"/>
      <c r="S303" s="419"/>
      <c r="T303" s="419"/>
      <c r="U303" s="419"/>
      <c r="V303" s="420"/>
      <c r="W303" s="324"/>
    </row>
    <row r="304" spans="1:23" x14ac:dyDescent="0.2">
      <c r="A304" s="304"/>
      <c r="B304" s="260"/>
      <c r="C304" s="418"/>
      <c r="D304" s="419"/>
      <c r="E304" s="419"/>
      <c r="F304" s="419"/>
      <c r="G304" s="419"/>
      <c r="H304" s="419"/>
      <c r="I304" s="419"/>
      <c r="J304" s="419"/>
      <c r="K304" s="419"/>
      <c r="L304" s="419"/>
      <c r="M304" s="419"/>
      <c r="N304" s="419"/>
      <c r="O304" s="419"/>
      <c r="P304" s="419"/>
      <c r="Q304" s="419"/>
      <c r="R304" s="419"/>
      <c r="S304" s="419"/>
      <c r="T304" s="419"/>
      <c r="U304" s="419"/>
      <c r="V304" s="420"/>
      <c r="W304" s="324"/>
    </row>
    <row r="305" spans="1:23" x14ac:dyDescent="0.2">
      <c r="A305" s="304"/>
      <c r="B305" s="260"/>
      <c r="C305" s="418"/>
      <c r="D305" s="419"/>
      <c r="E305" s="419"/>
      <c r="F305" s="419"/>
      <c r="G305" s="419"/>
      <c r="H305" s="419"/>
      <c r="I305" s="419"/>
      <c r="J305" s="419"/>
      <c r="K305" s="419"/>
      <c r="L305" s="419"/>
      <c r="M305" s="419"/>
      <c r="N305" s="419"/>
      <c r="O305" s="419"/>
      <c r="P305" s="419"/>
      <c r="Q305" s="419"/>
      <c r="R305" s="419"/>
      <c r="S305" s="419"/>
      <c r="T305" s="419"/>
      <c r="U305" s="419"/>
      <c r="V305" s="420"/>
      <c r="W305" s="324"/>
    </row>
    <row r="306" spans="1:23" x14ac:dyDescent="0.2">
      <c r="A306" s="304"/>
      <c r="B306" s="260"/>
      <c r="C306" s="418"/>
      <c r="D306" s="419"/>
      <c r="E306" s="419"/>
      <c r="F306" s="419"/>
      <c r="G306" s="419"/>
      <c r="H306" s="419"/>
      <c r="I306" s="419"/>
      <c r="J306" s="419"/>
      <c r="K306" s="419"/>
      <c r="L306" s="419"/>
      <c r="M306" s="419"/>
      <c r="N306" s="419"/>
      <c r="O306" s="419"/>
      <c r="P306" s="419"/>
      <c r="Q306" s="419"/>
      <c r="R306" s="419"/>
      <c r="S306" s="419"/>
      <c r="T306" s="419"/>
      <c r="U306" s="419"/>
      <c r="V306" s="420"/>
      <c r="W306" s="324"/>
    </row>
    <row r="307" spans="1:23" x14ac:dyDescent="0.2">
      <c r="A307" s="304"/>
      <c r="B307" s="260"/>
      <c r="C307" s="418"/>
      <c r="D307" s="419"/>
      <c r="E307" s="419"/>
      <c r="F307" s="419"/>
      <c r="G307" s="419"/>
      <c r="H307" s="419"/>
      <c r="I307" s="419"/>
      <c r="J307" s="419"/>
      <c r="K307" s="419"/>
      <c r="L307" s="419"/>
      <c r="M307" s="419"/>
      <c r="N307" s="419"/>
      <c r="O307" s="419"/>
      <c r="P307" s="419"/>
      <c r="Q307" s="419"/>
      <c r="R307" s="419"/>
      <c r="S307" s="419"/>
      <c r="T307" s="419"/>
      <c r="U307" s="419"/>
      <c r="V307" s="420"/>
      <c r="W307" s="324"/>
    </row>
    <row r="308" spans="1:23" x14ac:dyDescent="0.2">
      <c r="A308" s="304"/>
      <c r="B308" s="260"/>
      <c r="C308" s="418"/>
      <c r="D308" s="419"/>
      <c r="E308" s="419"/>
      <c r="F308" s="419"/>
      <c r="G308" s="419"/>
      <c r="H308" s="419"/>
      <c r="I308" s="419"/>
      <c r="J308" s="419"/>
      <c r="K308" s="419"/>
      <c r="L308" s="419"/>
      <c r="M308" s="419"/>
      <c r="N308" s="419"/>
      <c r="O308" s="419"/>
      <c r="P308" s="419"/>
      <c r="Q308" s="419"/>
      <c r="R308" s="419"/>
      <c r="S308" s="419"/>
      <c r="T308" s="419"/>
      <c r="U308" s="419"/>
      <c r="V308" s="420"/>
      <c r="W308" s="324"/>
    </row>
    <row r="309" spans="1:23" x14ac:dyDescent="0.2">
      <c r="A309" s="304"/>
      <c r="B309" s="260"/>
      <c r="C309" s="418"/>
      <c r="D309" s="419"/>
      <c r="E309" s="419"/>
      <c r="F309" s="419"/>
      <c r="G309" s="419"/>
      <c r="H309" s="419"/>
      <c r="I309" s="419"/>
      <c r="J309" s="419"/>
      <c r="K309" s="419"/>
      <c r="L309" s="419"/>
      <c r="M309" s="419"/>
      <c r="N309" s="419"/>
      <c r="O309" s="419"/>
      <c r="P309" s="419"/>
      <c r="Q309" s="419"/>
      <c r="R309" s="419"/>
      <c r="S309" s="419"/>
      <c r="T309" s="419"/>
      <c r="U309" s="419"/>
      <c r="V309" s="420"/>
      <c r="W309" s="324"/>
    </row>
    <row r="310" spans="1:23" x14ac:dyDescent="0.2">
      <c r="A310" s="304"/>
      <c r="B310" s="260"/>
      <c r="C310" s="418"/>
      <c r="D310" s="419"/>
      <c r="E310" s="419"/>
      <c r="F310" s="419"/>
      <c r="G310" s="419"/>
      <c r="H310" s="419"/>
      <c r="I310" s="419"/>
      <c r="J310" s="419"/>
      <c r="K310" s="419"/>
      <c r="L310" s="419"/>
      <c r="M310" s="419"/>
      <c r="N310" s="419"/>
      <c r="O310" s="419"/>
      <c r="P310" s="419"/>
      <c r="Q310" s="419"/>
      <c r="R310" s="419"/>
      <c r="S310" s="419"/>
      <c r="T310" s="419"/>
      <c r="U310" s="419"/>
      <c r="V310" s="420"/>
      <c r="W310" s="324"/>
    </row>
    <row r="311" spans="1:23" x14ac:dyDescent="0.2">
      <c r="A311" s="304"/>
      <c r="B311" s="260"/>
      <c r="C311" s="418"/>
      <c r="D311" s="419"/>
      <c r="E311" s="419"/>
      <c r="F311" s="419"/>
      <c r="G311" s="419"/>
      <c r="H311" s="419"/>
      <c r="I311" s="419"/>
      <c r="J311" s="419"/>
      <c r="K311" s="419"/>
      <c r="L311" s="419"/>
      <c r="M311" s="419"/>
      <c r="N311" s="419"/>
      <c r="O311" s="419"/>
      <c r="P311" s="419"/>
      <c r="Q311" s="419"/>
      <c r="R311" s="419"/>
      <c r="S311" s="419"/>
      <c r="T311" s="419"/>
      <c r="U311" s="419"/>
      <c r="V311" s="420"/>
      <c r="W311" s="324"/>
    </row>
    <row r="312" spans="1:23" x14ac:dyDescent="0.2">
      <c r="A312" s="304"/>
      <c r="B312" s="260"/>
      <c r="C312" s="418"/>
      <c r="D312" s="419"/>
      <c r="E312" s="419"/>
      <c r="F312" s="419"/>
      <c r="G312" s="419"/>
      <c r="H312" s="419"/>
      <c r="I312" s="419"/>
      <c r="J312" s="419"/>
      <c r="K312" s="419"/>
      <c r="L312" s="419"/>
      <c r="M312" s="419"/>
      <c r="N312" s="419"/>
      <c r="O312" s="419"/>
      <c r="P312" s="419"/>
      <c r="Q312" s="419"/>
      <c r="R312" s="419"/>
      <c r="S312" s="419"/>
      <c r="T312" s="419"/>
      <c r="U312" s="419"/>
      <c r="V312" s="420"/>
      <c r="W312" s="324"/>
    </row>
    <row r="313" spans="1:23" x14ac:dyDescent="0.2">
      <c r="A313" s="304"/>
      <c r="B313" s="260"/>
      <c r="C313" s="418"/>
      <c r="D313" s="419"/>
      <c r="E313" s="419"/>
      <c r="F313" s="419"/>
      <c r="G313" s="419"/>
      <c r="H313" s="419"/>
      <c r="I313" s="419"/>
      <c r="J313" s="419"/>
      <c r="K313" s="419"/>
      <c r="L313" s="419"/>
      <c r="M313" s="419"/>
      <c r="N313" s="419"/>
      <c r="O313" s="419"/>
      <c r="P313" s="419"/>
      <c r="Q313" s="419"/>
      <c r="R313" s="419"/>
      <c r="S313" s="419"/>
      <c r="T313" s="419"/>
      <c r="U313" s="419"/>
      <c r="V313" s="420"/>
      <c r="W313" s="324"/>
    </row>
    <row r="314" spans="1:23" x14ac:dyDescent="0.2">
      <c r="A314" s="304"/>
      <c r="B314" s="260"/>
      <c r="C314" s="418"/>
      <c r="D314" s="419"/>
      <c r="E314" s="419"/>
      <c r="F314" s="419"/>
      <c r="G314" s="419"/>
      <c r="H314" s="419"/>
      <c r="I314" s="419"/>
      <c r="J314" s="419"/>
      <c r="K314" s="419"/>
      <c r="L314" s="419"/>
      <c r="M314" s="419"/>
      <c r="N314" s="419"/>
      <c r="O314" s="419"/>
      <c r="P314" s="419"/>
      <c r="Q314" s="419"/>
      <c r="R314" s="419"/>
      <c r="S314" s="419"/>
      <c r="T314" s="419"/>
      <c r="U314" s="419"/>
      <c r="V314" s="420"/>
      <c r="W314" s="324"/>
    </row>
    <row r="315" spans="1:23" x14ac:dyDescent="0.2">
      <c r="A315" s="304"/>
      <c r="B315" s="260"/>
      <c r="C315" s="418"/>
      <c r="D315" s="419"/>
      <c r="E315" s="419"/>
      <c r="F315" s="419"/>
      <c r="G315" s="419"/>
      <c r="H315" s="419"/>
      <c r="I315" s="419"/>
      <c r="J315" s="419"/>
      <c r="K315" s="419"/>
      <c r="L315" s="419"/>
      <c r="M315" s="419"/>
      <c r="N315" s="419"/>
      <c r="O315" s="419"/>
      <c r="P315" s="419"/>
      <c r="Q315" s="419"/>
      <c r="R315" s="419"/>
      <c r="S315" s="419"/>
      <c r="T315" s="419"/>
      <c r="U315" s="419"/>
      <c r="V315" s="420"/>
      <c r="W315" s="324"/>
    </row>
    <row r="316" spans="1:23" x14ac:dyDescent="0.2">
      <c r="A316" s="304"/>
      <c r="B316" s="260"/>
      <c r="C316" s="418"/>
      <c r="D316" s="419"/>
      <c r="E316" s="419"/>
      <c r="F316" s="419"/>
      <c r="G316" s="419"/>
      <c r="H316" s="419"/>
      <c r="I316" s="419"/>
      <c r="J316" s="419"/>
      <c r="K316" s="419"/>
      <c r="L316" s="419"/>
      <c r="M316" s="419"/>
      <c r="N316" s="419"/>
      <c r="O316" s="419"/>
      <c r="P316" s="419"/>
      <c r="Q316" s="419"/>
      <c r="R316" s="419"/>
      <c r="S316" s="419"/>
      <c r="T316" s="419"/>
      <c r="U316" s="419"/>
      <c r="V316" s="420"/>
      <c r="W316" s="324"/>
    </row>
    <row r="317" spans="1:23" x14ac:dyDescent="0.2">
      <c r="A317" s="304"/>
      <c r="B317" s="260"/>
      <c r="C317" s="418"/>
      <c r="D317" s="419"/>
      <c r="E317" s="419"/>
      <c r="F317" s="419"/>
      <c r="G317" s="419"/>
      <c r="H317" s="419"/>
      <c r="I317" s="419"/>
      <c r="J317" s="419"/>
      <c r="K317" s="419"/>
      <c r="L317" s="419"/>
      <c r="M317" s="419"/>
      <c r="N317" s="419"/>
      <c r="O317" s="419"/>
      <c r="P317" s="419"/>
      <c r="Q317" s="419"/>
      <c r="R317" s="419"/>
      <c r="S317" s="419"/>
      <c r="T317" s="419"/>
      <c r="U317" s="419"/>
      <c r="V317" s="420"/>
      <c r="W317" s="324"/>
    </row>
    <row r="318" spans="1:23" x14ac:dyDescent="0.2">
      <c r="A318" s="304"/>
      <c r="B318" s="260"/>
      <c r="C318" s="418"/>
      <c r="D318" s="419"/>
      <c r="E318" s="419"/>
      <c r="F318" s="419"/>
      <c r="G318" s="419"/>
      <c r="H318" s="419"/>
      <c r="I318" s="419"/>
      <c r="J318" s="419"/>
      <c r="K318" s="419"/>
      <c r="L318" s="419"/>
      <c r="M318" s="419"/>
      <c r="N318" s="419"/>
      <c r="O318" s="419"/>
      <c r="P318" s="419"/>
      <c r="Q318" s="419"/>
      <c r="R318" s="419"/>
      <c r="S318" s="419"/>
      <c r="T318" s="419"/>
      <c r="U318" s="419"/>
      <c r="V318" s="420"/>
      <c r="W318" s="324"/>
    </row>
    <row r="319" spans="1:23" x14ac:dyDescent="0.2">
      <c r="A319" s="304"/>
      <c r="B319" s="260"/>
      <c r="C319" s="418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19"/>
      <c r="P319" s="419"/>
      <c r="Q319" s="419"/>
      <c r="R319" s="419"/>
      <c r="S319" s="419"/>
      <c r="T319" s="419"/>
      <c r="U319" s="419"/>
      <c r="V319" s="420"/>
      <c r="W319" s="324"/>
    </row>
    <row r="320" spans="1:23" x14ac:dyDescent="0.2">
      <c r="A320" s="304"/>
      <c r="B320" s="260"/>
      <c r="C320" s="418"/>
      <c r="D320" s="419"/>
      <c r="E320" s="419"/>
      <c r="F320" s="419"/>
      <c r="G320" s="419"/>
      <c r="H320" s="419"/>
      <c r="I320" s="419"/>
      <c r="J320" s="419"/>
      <c r="K320" s="419"/>
      <c r="L320" s="419"/>
      <c r="M320" s="419"/>
      <c r="N320" s="419"/>
      <c r="O320" s="419"/>
      <c r="P320" s="419"/>
      <c r="Q320" s="419"/>
      <c r="R320" s="419"/>
      <c r="S320" s="419"/>
      <c r="T320" s="419"/>
      <c r="U320" s="419"/>
      <c r="V320" s="420"/>
      <c r="W320" s="324"/>
    </row>
    <row r="321" spans="1:23" x14ac:dyDescent="0.2">
      <c r="A321" s="304"/>
      <c r="B321" s="260"/>
      <c r="C321" s="418"/>
      <c r="D321" s="419"/>
      <c r="E321" s="419"/>
      <c r="F321" s="419"/>
      <c r="G321" s="419"/>
      <c r="H321" s="419"/>
      <c r="I321" s="419"/>
      <c r="J321" s="419"/>
      <c r="K321" s="419"/>
      <c r="L321" s="419"/>
      <c r="M321" s="419"/>
      <c r="N321" s="419"/>
      <c r="O321" s="419"/>
      <c r="P321" s="419"/>
      <c r="Q321" s="419"/>
      <c r="R321" s="419"/>
      <c r="S321" s="419"/>
      <c r="T321" s="419"/>
      <c r="U321" s="419"/>
      <c r="V321" s="420"/>
      <c r="W321" s="324"/>
    </row>
    <row r="322" spans="1:23" x14ac:dyDescent="0.2">
      <c r="A322" s="304"/>
      <c r="B322" s="260"/>
      <c r="C322" s="418"/>
      <c r="D322" s="419"/>
      <c r="E322" s="419"/>
      <c r="F322" s="419"/>
      <c r="G322" s="419"/>
      <c r="H322" s="419"/>
      <c r="I322" s="419"/>
      <c r="J322" s="419"/>
      <c r="K322" s="419"/>
      <c r="L322" s="419"/>
      <c r="M322" s="419"/>
      <c r="N322" s="419"/>
      <c r="O322" s="419"/>
      <c r="P322" s="419"/>
      <c r="Q322" s="419"/>
      <c r="R322" s="419"/>
      <c r="S322" s="419"/>
      <c r="T322" s="419"/>
      <c r="U322" s="419"/>
      <c r="V322" s="420"/>
      <c r="W322" s="324"/>
    </row>
    <row r="323" spans="1:23" x14ac:dyDescent="0.2">
      <c r="A323" s="304"/>
      <c r="B323" s="260"/>
      <c r="C323" s="421"/>
      <c r="D323" s="422"/>
      <c r="E323" s="422"/>
      <c r="F323" s="422"/>
      <c r="G323" s="422"/>
      <c r="H323" s="422"/>
      <c r="I323" s="422"/>
      <c r="J323" s="422"/>
      <c r="K323" s="422"/>
      <c r="L323" s="422"/>
      <c r="M323" s="422"/>
      <c r="N323" s="422"/>
      <c r="O323" s="422"/>
      <c r="P323" s="422"/>
      <c r="Q323" s="422"/>
      <c r="R323" s="422"/>
      <c r="S323" s="422"/>
      <c r="T323" s="422"/>
      <c r="U323" s="422"/>
      <c r="V323" s="423"/>
      <c r="W323" s="324"/>
    </row>
    <row r="324" spans="1:23" ht="8.1" customHeight="1" x14ac:dyDescent="0.2">
      <c r="A324" s="306"/>
      <c r="B324" s="299"/>
      <c r="C324" s="299"/>
      <c r="D324" s="299"/>
      <c r="E324" s="299"/>
      <c r="F324" s="299"/>
      <c r="G324" s="299"/>
      <c r="H324" s="299"/>
      <c r="I324" s="299"/>
      <c r="J324" s="299"/>
      <c r="K324" s="299"/>
      <c r="L324" s="299"/>
      <c r="M324" s="299"/>
      <c r="N324" s="299"/>
      <c r="O324" s="299"/>
      <c r="P324" s="299"/>
      <c r="Q324" s="299"/>
      <c r="R324" s="299"/>
      <c r="S324" s="299"/>
      <c r="T324" s="299"/>
      <c r="U324" s="299"/>
      <c r="V324" s="299"/>
      <c r="W324" s="337"/>
    </row>
  </sheetData>
  <sheetProtection sheet="1" objects="1" scenarios="1"/>
  <mergeCells count="149">
    <mergeCell ref="A1:F2"/>
    <mergeCell ref="G1:M2"/>
    <mergeCell ref="N1:W1"/>
    <mergeCell ref="N2:P2"/>
    <mergeCell ref="Q2:T2"/>
    <mergeCell ref="V2:W2"/>
    <mergeCell ref="C10:J10"/>
    <mergeCell ref="A12:W12"/>
    <mergeCell ref="C15:J15"/>
    <mergeCell ref="C17:J17"/>
    <mergeCell ref="A3:W3"/>
    <mergeCell ref="A4:W4"/>
    <mergeCell ref="C8:J8"/>
    <mergeCell ref="O8:P8"/>
    <mergeCell ref="R8:U8"/>
    <mergeCell ref="C28:J28"/>
    <mergeCell ref="C30:J30"/>
    <mergeCell ref="N30:Q30"/>
    <mergeCell ref="C33:D33"/>
    <mergeCell ref="C24:J24"/>
    <mergeCell ref="S24:V24"/>
    <mergeCell ref="N25:V26"/>
    <mergeCell ref="N27:Q27"/>
    <mergeCell ref="S19:V19"/>
    <mergeCell ref="C20:J20"/>
    <mergeCell ref="C22:J22"/>
    <mergeCell ref="N22:Q22"/>
    <mergeCell ref="D70:F70"/>
    <mergeCell ref="O70:Q70"/>
    <mergeCell ref="D74:F74"/>
    <mergeCell ref="O74:Q74"/>
    <mergeCell ref="A57:W57"/>
    <mergeCell ref="A58:W58"/>
    <mergeCell ref="D66:F66"/>
    <mergeCell ref="O66:Q66"/>
    <mergeCell ref="N35:Q35"/>
    <mergeCell ref="A37:W37"/>
    <mergeCell ref="A50:W50"/>
    <mergeCell ref="D55:F55"/>
    <mergeCell ref="O55:Q55"/>
    <mergeCell ref="D94:F94"/>
    <mergeCell ref="O94:Q94"/>
    <mergeCell ref="D98:F98"/>
    <mergeCell ref="O98:Q98"/>
    <mergeCell ref="D86:F86"/>
    <mergeCell ref="O86:Q86"/>
    <mergeCell ref="D90:F90"/>
    <mergeCell ref="O90:Q90"/>
    <mergeCell ref="D78:F78"/>
    <mergeCell ref="O78:Q78"/>
    <mergeCell ref="D82:F82"/>
    <mergeCell ref="O82:Q82"/>
    <mergeCell ref="D118:F118"/>
    <mergeCell ref="O118:Q118"/>
    <mergeCell ref="D122:F122"/>
    <mergeCell ref="O122:Q122"/>
    <mergeCell ref="D110:F110"/>
    <mergeCell ref="O110:Q110"/>
    <mergeCell ref="D114:F114"/>
    <mergeCell ref="O114:Q114"/>
    <mergeCell ref="D102:F102"/>
    <mergeCell ref="O102:Q102"/>
    <mergeCell ref="D106:F106"/>
    <mergeCell ref="O106:Q106"/>
    <mergeCell ref="H136:I136"/>
    <mergeCell ref="D139:F139"/>
    <mergeCell ref="O144:Q144"/>
    <mergeCell ref="A132:W132"/>
    <mergeCell ref="A133:W133"/>
    <mergeCell ref="A134:W134"/>
    <mergeCell ref="G141:H141"/>
    <mergeCell ref="A124:W124"/>
    <mergeCell ref="D129:F129"/>
    <mergeCell ref="O129:Q129"/>
    <mergeCell ref="A131:W131"/>
    <mergeCell ref="D160:F160"/>
    <mergeCell ref="O160:Q160"/>
    <mergeCell ref="A162:W162"/>
    <mergeCell ref="A163:W163"/>
    <mergeCell ref="O149:Q149"/>
    <mergeCell ref="O154:Q154"/>
    <mergeCell ref="D156:F156"/>
    <mergeCell ref="D144:F144"/>
    <mergeCell ref="O139:Q139"/>
    <mergeCell ref="D147:F147"/>
    <mergeCell ref="H146:I146"/>
    <mergeCell ref="D152:F152"/>
    <mergeCell ref="A183:W183"/>
    <mergeCell ref="A184:W184"/>
    <mergeCell ref="C187:F187"/>
    <mergeCell ref="D188:F188"/>
    <mergeCell ref="D179:F179"/>
    <mergeCell ref="O179:Q179"/>
    <mergeCell ref="A181:W181"/>
    <mergeCell ref="A182:W182"/>
    <mergeCell ref="A164:W164"/>
    <mergeCell ref="D169:F169"/>
    <mergeCell ref="O169:Q169"/>
    <mergeCell ref="D174:F174"/>
    <mergeCell ref="O174:Q174"/>
    <mergeCell ref="D210:F210"/>
    <mergeCell ref="O210:Q210"/>
    <mergeCell ref="A212:W212"/>
    <mergeCell ref="A213:W213"/>
    <mergeCell ref="O199:Q199"/>
    <mergeCell ref="D201:F201"/>
    <mergeCell ref="O204:Q204"/>
    <mergeCell ref="D206:F206"/>
    <mergeCell ref="C190:F190"/>
    <mergeCell ref="P190:Q190"/>
    <mergeCell ref="O194:Q194"/>
    <mergeCell ref="E197:F197"/>
    <mergeCell ref="D224:F224"/>
    <mergeCell ref="O224:Q224"/>
    <mergeCell ref="A226:W226"/>
    <mergeCell ref="D231:F231"/>
    <mergeCell ref="O231:Q231"/>
    <mergeCell ref="A214:W214"/>
    <mergeCell ref="D219:F219"/>
    <mergeCell ref="O219:Q219"/>
    <mergeCell ref="D222:F222"/>
    <mergeCell ref="D245:F245"/>
    <mergeCell ref="O245:Q245"/>
    <mergeCell ref="D249:F249"/>
    <mergeCell ref="O249:Q249"/>
    <mergeCell ref="A233:W233"/>
    <mergeCell ref="A234:W234"/>
    <mergeCell ref="A235:W235"/>
    <mergeCell ref="D241:F241"/>
    <mergeCell ref="O241:Q241"/>
    <mergeCell ref="D265:F265"/>
    <mergeCell ref="P265:R265"/>
    <mergeCell ref="D269:F269"/>
    <mergeCell ref="O269:Q269"/>
    <mergeCell ref="D253:F253"/>
    <mergeCell ref="P255:R255"/>
    <mergeCell ref="D257:F257"/>
    <mergeCell ref="D261:F261"/>
    <mergeCell ref="P261:R261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RowHeight="12" x14ac:dyDescent="0.2"/>
  <cols>
    <col min="1" max="1" width="25.85546875" style="98" customWidth="1"/>
    <col min="2" max="2" width="9.7109375" style="98" customWidth="1"/>
    <col min="3" max="14" width="8.5703125" style="13" customWidth="1"/>
    <col min="15" max="15" width="0.85546875" style="13" customWidth="1"/>
    <col min="16" max="16384" width="9.140625" style="13"/>
  </cols>
  <sheetData>
    <row r="1" spans="1:15" ht="6" customHeight="1" x14ac:dyDescent="0.2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">
      <c r="A2" s="448" t="s">
        <v>52</v>
      </c>
      <c r="B2" s="182" t="s">
        <v>144</v>
      </c>
      <c r="C2" s="446">
        <f>Admin!B5</f>
        <v>39568</v>
      </c>
      <c r="D2" s="445">
        <f>Admin!B6</f>
        <v>39599</v>
      </c>
      <c r="E2" s="445">
        <f>Admin!B7</f>
        <v>39629</v>
      </c>
      <c r="F2" s="445">
        <f>Admin!B8</f>
        <v>39660</v>
      </c>
      <c r="G2" s="445">
        <f>Admin!B9</f>
        <v>39691</v>
      </c>
      <c r="H2" s="445">
        <f>Admin!B10</f>
        <v>39721</v>
      </c>
      <c r="I2" s="445">
        <f>Admin!B11</f>
        <v>39752</v>
      </c>
      <c r="J2" s="445">
        <f>Admin!B12</f>
        <v>39782</v>
      </c>
      <c r="K2" s="445">
        <f>Admin!B13</f>
        <v>39813</v>
      </c>
      <c r="L2" s="445">
        <f>Admin!B14</f>
        <v>39844</v>
      </c>
      <c r="M2" s="445">
        <f>Admin!B15</f>
        <v>39872</v>
      </c>
      <c r="N2" s="445">
        <f>Admin!B16</f>
        <v>39903</v>
      </c>
      <c r="O2" s="26"/>
    </row>
    <row r="3" spans="1:15" ht="12" customHeight="1" x14ac:dyDescent="0.2">
      <c r="A3" s="449"/>
      <c r="B3" s="183">
        <f>Admin!B$17</f>
        <v>39908</v>
      </c>
      <c r="C3" s="447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26"/>
    </row>
    <row r="4" spans="1:15" x14ac:dyDescent="0.2">
      <c r="A4" s="449"/>
      <c r="B4" s="87" t="s">
        <v>53</v>
      </c>
      <c r="C4" s="87" t="s">
        <v>53</v>
      </c>
      <c r="D4" s="87" t="s">
        <v>53</v>
      </c>
      <c r="E4" s="87" t="s">
        <v>53</v>
      </c>
      <c r="F4" s="87" t="s">
        <v>53</v>
      </c>
      <c r="G4" s="87" t="s">
        <v>53</v>
      </c>
      <c r="H4" s="87" t="s">
        <v>53</v>
      </c>
      <c r="I4" s="87" t="s">
        <v>53</v>
      </c>
      <c r="J4" s="87" t="s">
        <v>53</v>
      </c>
      <c r="K4" s="87" t="s">
        <v>53</v>
      </c>
      <c r="L4" s="87" t="s">
        <v>53</v>
      </c>
      <c r="M4" s="103" t="s">
        <v>53</v>
      </c>
      <c r="N4" s="87" t="s">
        <v>53</v>
      </c>
      <c r="O4" s="26"/>
    </row>
    <row r="5" spans="1:15" x14ac:dyDescent="0.2">
      <c r="A5" s="88" t="s">
        <v>54</v>
      </c>
      <c r="B5" s="89">
        <f>SUM(C5:N5)</f>
        <v>0</v>
      </c>
      <c r="C5" s="84">
        <f>[2]Apr08!$P$1</f>
        <v>0</v>
      </c>
      <c r="D5" s="84">
        <f>[2]May08!$P$1</f>
        <v>0</v>
      </c>
      <c r="E5" s="84">
        <f>[2]Jun08!$P$1</f>
        <v>0</v>
      </c>
      <c r="F5" s="84">
        <f>[2]Jul08!$P$1</f>
        <v>0</v>
      </c>
      <c r="G5" s="84">
        <f>[2]Aug08!$P$1</f>
        <v>0</v>
      </c>
      <c r="H5" s="84">
        <f>[2]Sep08!$P$1</f>
        <v>0</v>
      </c>
      <c r="I5" s="84">
        <f>[2]Oct08!$P$1</f>
        <v>0</v>
      </c>
      <c r="J5" s="84">
        <f>[2]Nov08!$P$1</f>
        <v>0</v>
      </c>
      <c r="K5" s="84">
        <f>[2]Dec08!$P$1</f>
        <v>0</v>
      </c>
      <c r="L5" s="84">
        <f>[2]Jan09!$P$1</f>
        <v>0</v>
      </c>
      <c r="M5" s="84">
        <f>[2]Feb09!$P$1</f>
        <v>0</v>
      </c>
      <c r="N5" s="84">
        <f>[2]Mar09!$P$1</f>
        <v>0</v>
      </c>
      <c r="O5" s="26"/>
    </row>
    <row r="6" spans="1:15" x14ac:dyDescent="0.2">
      <c r="A6" s="88" t="s">
        <v>55</v>
      </c>
      <c r="B6" s="89">
        <f>SUM(C6:N6)</f>
        <v>0</v>
      </c>
      <c r="C6" s="84">
        <f>[2]Apr08!$Q$1</f>
        <v>0</v>
      </c>
      <c r="D6" s="84">
        <f>[2]May08!$Q$1</f>
        <v>0</v>
      </c>
      <c r="E6" s="84">
        <f>[2]Jun08!$Q$1</f>
        <v>0</v>
      </c>
      <c r="F6" s="84">
        <f>[2]Jul08!$Q$1</f>
        <v>0</v>
      </c>
      <c r="G6" s="84">
        <f>[2]Aug08!$Q$1</f>
        <v>0</v>
      </c>
      <c r="H6" s="84">
        <f>[2]Sep08!$Q$1</f>
        <v>0</v>
      </c>
      <c r="I6" s="84">
        <f>[2]Oct08!$Q$1</f>
        <v>0</v>
      </c>
      <c r="J6" s="84">
        <f>[2]Nov08!$Q$1</f>
        <v>0</v>
      </c>
      <c r="K6" s="84">
        <f>[2]Dec08!$Q$1</f>
        <v>0</v>
      </c>
      <c r="L6" s="84">
        <f>[2]Jan09!$Q$1</f>
        <v>0</v>
      </c>
      <c r="M6" s="84">
        <f>[2]Feb09!$Q$1</f>
        <v>0</v>
      </c>
      <c r="N6" s="84">
        <f>[2]Mar09!$Q$1</f>
        <v>0</v>
      </c>
      <c r="O6" s="26"/>
    </row>
    <row r="7" spans="1:15" x14ac:dyDescent="0.2">
      <c r="A7" s="88" t="s">
        <v>56</v>
      </c>
      <c r="B7" s="89">
        <f>SUM(C7:N7)</f>
        <v>0</v>
      </c>
      <c r="C7" s="84">
        <f>[2]Apr08!$R$1</f>
        <v>0</v>
      </c>
      <c r="D7" s="84">
        <f>[2]May08!$R$1</f>
        <v>0</v>
      </c>
      <c r="E7" s="84">
        <f>[2]Jun08!$R$1</f>
        <v>0</v>
      </c>
      <c r="F7" s="84">
        <f>[2]Jul08!$R$1</f>
        <v>0</v>
      </c>
      <c r="G7" s="84">
        <f>[2]Aug08!$R$1</f>
        <v>0</v>
      </c>
      <c r="H7" s="84">
        <f>[2]Sep08!$R$1</f>
        <v>0</v>
      </c>
      <c r="I7" s="84">
        <f>[2]Oct08!$R$1</f>
        <v>0</v>
      </c>
      <c r="J7" s="84">
        <f>[2]Nov08!$R$1</f>
        <v>0</v>
      </c>
      <c r="K7" s="84">
        <f>[2]Dec08!$R$1</f>
        <v>0</v>
      </c>
      <c r="L7" s="84">
        <f>[2]Jan09!$R$1</f>
        <v>0</v>
      </c>
      <c r="M7" s="84">
        <f>[2]Feb09!$R$1</f>
        <v>0</v>
      </c>
      <c r="N7" s="84">
        <f>[2]Mar09!$R$1</f>
        <v>0</v>
      </c>
      <c r="O7" s="26"/>
    </row>
    <row r="8" spans="1:15" x14ac:dyDescent="0.2">
      <c r="A8" s="88" t="s">
        <v>57</v>
      </c>
      <c r="B8" s="89">
        <f>SUM(C8:N8)</f>
        <v>0</v>
      </c>
      <c r="C8" s="84">
        <f>[2]Apr08!$S$1</f>
        <v>0</v>
      </c>
      <c r="D8" s="84">
        <f>[2]May08!$S$1</f>
        <v>0</v>
      </c>
      <c r="E8" s="84">
        <f>[2]Jun08!$S$1</f>
        <v>0</v>
      </c>
      <c r="F8" s="84">
        <f>[2]Jul08!$S$1</f>
        <v>0</v>
      </c>
      <c r="G8" s="84">
        <f>[2]Aug08!$S$1</f>
        <v>0</v>
      </c>
      <c r="H8" s="84">
        <f>[2]Sep08!$S$1</f>
        <v>0</v>
      </c>
      <c r="I8" s="84">
        <f>[2]Oct08!$S$1</f>
        <v>0</v>
      </c>
      <c r="J8" s="84">
        <f>[2]Nov08!$S$1</f>
        <v>0</v>
      </c>
      <c r="K8" s="84">
        <f>[2]Dec08!$S$1</f>
        <v>0</v>
      </c>
      <c r="L8" s="84">
        <f>[2]Jan09!$S$1</f>
        <v>0</v>
      </c>
      <c r="M8" s="84">
        <f>[2]Feb09!$S$1</f>
        <v>0</v>
      </c>
      <c r="N8" s="84">
        <f>[2]Mar09!$S$1</f>
        <v>0</v>
      </c>
      <c r="O8" s="26"/>
    </row>
    <row r="9" spans="1:15" s="92" customFormat="1" x14ac:dyDescent="0.2">
      <c r="A9" s="90" t="s">
        <v>1</v>
      </c>
      <c r="B9" s="89">
        <f t="shared" ref="B9:N9" si="0">SUM(B5:B8)</f>
        <v>0</v>
      </c>
      <c r="C9" s="89">
        <f t="shared" si="0"/>
        <v>0</v>
      </c>
      <c r="D9" s="89">
        <f t="shared" si="0"/>
        <v>0</v>
      </c>
      <c r="E9" s="89">
        <f t="shared" si="0"/>
        <v>0</v>
      </c>
      <c r="F9" s="89">
        <f t="shared" si="0"/>
        <v>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9">
        <f t="shared" si="0"/>
        <v>0</v>
      </c>
      <c r="M9" s="89">
        <f t="shared" si="0"/>
        <v>0</v>
      </c>
      <c r="N9" s="89">
        <f t="shared" si="0"/>
        <v>0</v>
      </c>
      <c r="O9" s="91"/>
    </row>
    <row r="10" spans="1:15" s="131" customFormat="1" ht="6" customHeight="1" x14ac:dyDescent="0.2">
      <c r="A10" s="90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91"/>
    </row>
    <row r="11" spans="1:15" x14ac:dyDescent="0.2">
      <c r="A11" s="88" t="s">
        <v>58</v>
      </c>
      <c r="B11" s="89">
        <f>SUM(C11:N11)</f>
        <v>0</v>
      </c>
      <c r="C11" s="84">
        <f>[2]Apr08!$T$1</f>
        <v>0</v>
      </c>
      <c r="D11" s="84">
        <f>[2]May08!$T$1</f>
        <v>0</v>
      </c>
      <c r="E11" s="84">
        <f>[2]Jun08!$T$1</f>
        <v>0</v>
      </c>
      <c r="F11" s="84">
        <f>[2]Jul08!$T$1</f>
        <v>0</v>
      </c>
      <c r="G11" s="84">
        <f>[2]Aug08!$T$1</f>
        <v>0</v>
      </c>
      <c r="H11" s="84">
        <f>[2]Sep08!$T$1</f>
        <v>0</v>
      </c>
      <c r="I11" s="84">
        <f>[2]Oct08!$T$1</f>
        <v>0</v>
      </c>
      <c r="J11" s="84">
        <f>[2]Nov08!$T$1</f>
        <v>0</v>
      </c>
      <c r="K11" s="84">
        <f>[2]Dec08!$T$1</f>
        <v>0</v>
      </c>
      <c r="L11" s="84">
        <f>[2]Jan09!$T$1</f>
        <v>0</v>
      </c>
      <c r="M11" s="84">
        <f>[2]Feb09!$T$1</f>
        <v>0</v>
      </c>
      <c r="N11" s="84">
        <f>[2]Mar09!$T$1</f>
        <v>0</v>
      </c>
      <c r="O11" s="26"/>
    </row>
    <row r="12" spans="1:15" s="132" customFormat="1" ht="6" customHeight="1" x14ac:dyDescent="0.2">
      <c r="A12" s="88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26"/>
    </row>
    <row r="13" spans="1:15" s="92" customFormat="1" ht="10.5" customHeight="1" x14ac:dyDescent="0.2">
      <c r="A13" s="93" t="s">
        <v>82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91"/>
    </row>
    <row r="14" spans="1:15" x14ac:dyDescent="0.2">
      <c r="A14" s="88" t="s">
        <v>81</v>
      </c>
      <c r="B14" s="89">
        <f>SUM(C14:N14)</f>
        <v>0</v>
      </c>
      <c r="C14" s="84">
        <f>[3]Apr08!$P$1+StockControl!AB6-StockControl!AB8</f>
        <v>0</v>
      </c>
      <c r="D14" s="84">
        <f>[3]May08!$P$1+StockControl!AB8-StockControl!AB10</f>
        <v>0</v>
      </c>
      <c r="E14" s="84">
        <f>[3]Jun08!$P$1+StockControl!AB10-StockControl!AB12</f>
        <v>0</v>
      </c>
      <c r="F14" s="84">
        <f>[3]Jul08!$P$1+StockControl!AB12-StockControl!AB14</f>
        <v>0</v>
      </c>
      <c r="G14" s="84">
        <f>[3]Aug08!$P$1+StockControl!AB14-StockControl!AB16</f>
        <v>0</v>
      </c>
      <c r="H14" s="84">
        <f>[3]Sep08!$P$1+StockControl!AB16-StockControl!AB18</f>
        <v>0</v>
      </c>
      <c r="I14" s="84">
        <f>[3]Oct08!$P$1+StockControl!AB18-StockControl!AB20</f>
        <v>0</v>
      </c>
      <c r="J14" s="84">
        <f>[3]Nov08!$P$1+StockControl!AB20-StockControl!AB22</f>
        <v>0</v>
      </c>
      <c r="K14" s="84">
        <f>[3]Dec08!$P$1+StockControl!AB22-StockControl!AB24</f>
        <v>0</v>
      </c>
      <c r="L14" s="84">
        <f>[3]Jan09!$P$1+StockControl!AB24-StockControl!AB26</f>
        <v>0</v>
      </c>
      <c r="M14" s="84">
        <f>[3]Feb09!$P$1+StockControl!AB26-StockControl!AB28</f>
        <v>0</v>
      </c>
      <c r="N14" s="84">
        <f>[3]Mar09!$P$1+StockControl!AB28-StockControl!AB30</f>
        <v>0</v>
      </c>
      <c r="O14" s="26"/>
    </row>
    <row r="15" spans="1:15" x14ac:dyDescent="0.2">
      <c r="A15" s="88" t="s">
        <v>60</v>
      </c>
      <c r="B15" s="89">
        <f>SUM(C15:N15)</f>
        <v>0</v>
      </c>
      <c r="C15" s="84">
        <f>[3]Apr08!$Q$1</f>
        <v>0</v>
      </c>
      <c r="D15" s="84">
        <f>[3]May08!$Q$1</f>
        <v>0</v>
      </c>
      <c r="E15" s="84">
        <f>[3]Jun08!$Q$1</f>
        <v>0</v>
      </c>
      <c r="F15" s="84">
        <f>[3]Jul08!$Q$1</f>
        <v>0</v>
      </c>
      <c r="G15" s="84">
        <f>[3]Aug08!$Q$1</f>
        <v>0</v>
      </c>
      <c r="H15" s="84">
        <f>[3]Sep08!$Q$1</f>
        <v>0</v>
      </c>
      <c r="I15" s="84">
        <f>[3]Oct08!$Q$1</f>
        <v>0</v>
      </c>
      <c r="J15" s="84">
        <f>[3]Nov08!$Q$1</f>
        <v>0</v>
      </c>
      <c r="K15" s="84">
        <f>[3]Dec08!$Q$1</f>
        <v>0</v>
      </c>
      <c r="L15" s="84">
        <f>[3]Jan09!$Q$1</f>
        <v>0</v>
      </c>
      <c r="M15" s="84">
        <f>[3]Feb09!$Q$1</f>
        <v>0</v>
      </c>
      <c r="N15" s="84">
        <f>[3]Mar09!$Q$1</f>
        <v>0</v>
      </c>
      <c r="O15" s="26"/>
    </row>
    <row r="16" spans="1:15" x14ac:dyDescent="0.2">
      <c r="A16" s="88" t="s">
        <v>61</v>
      </c>
      <c r="B16" s="89">
        <f>SUM(C16:N16)</f>
        <v>0</v>
      </c>
      <c r="C16" s="84">
        <f>[3]Apr08!$R$1</f>
        <v>0</v>
      </c>
      <c r="D16" s="84">
        <f>[3]May08!$R$1</f>
        <v>0</v>
      </c>
      <c r="E16" s="84">
        <f>[3]Jun08!$R$1</f>
        <v>0</v>
      </c>
      <c r="F16" s="84">
        <f>[3]Jul08!$R$1</f>
        <v>0</v>
      </c>
      <c r="G16" s="84">
        <f>[3]Aug08!$R$1</f>
        <v>0</v>
      </c>
      <c r="H16" s="84">
        <f>[3]Sep08!$R$1</f>
        <v>0</v>
      </c>
      <c r="I16" s="84">
        <f>[3]Oct08!$R$1</f>
        <v>0</v>
      </c>
      <c r="J16" s="84">
        <f>[3]Nov08!$R$1</f>
        <v>0</v>
      </c>
      <c r="K16" s="84">
        <f>[3]Dec08!$R$1</f>
        <v>0</v>
      </c>
      <c r="L16" s="84">
        <f>[3]Jan09!$R$1</f>
        <v>0</v>
      </c>
      <c r="M16" s="84">
        <f>[3]Feb09!$R$1</f>
        <v>0</v>
      </c>
      <c r="N16" s="84">
        <f>[3]Mar09!$R$1</f>
        <v>0</v>
      </c>
      <c r="O16" s="26"/>
    </row>
    <row r="17" spans="1:15" s="92" customFormat="1" x14ac:dyDescent="0.2">
      <c r="A17" s="90" t="s">
        <v>59</v>
      </c>
      <c r="B17" s="89">
        <f t="shared" ref="B17:N17" si="1">SUM(B14:B16)</f>
        <v>0</v>
      </c>
      <c r="C17" s="89">
        <f t="shared" si="1"/>
        <v>0</v>
      </c>
      <c r="D17" s="89">
        <f t="shared" si="1"/>
        <v>0</v>
      </c>
      <c r="E17" s="89">
        <f t="shared" si="1"/>
        <v>0</v>
      </c>
      <c r="F17" s="89">
        <f t="shared" si="1"/>
        <v>0</v>
      </c>
      <c r="G17" s="89">
        <f t="shared" si="1"/>
        <v>0</v>
      </c>
      <c r="H17" s="89">
        <f t="shared" si="1"/>
        <v>0</v>
      </c>
      <c r="I17" s="89">
        <f t="shared" si="1"/>
        <v>0</v>
      </c>
      <c r="J17" s="89">
        <f t="shared" si="1"/>
        <v>0</v>
      </c>
      <c r="K17" s="89">
        <f t="shared" si="1"/>
        <v>0</v>
      </c>
      <c r="L17" s="89">
        <f t="shared" si="1"/>
        <v>0</v>
      </c>
      <c r="M17" s="89">
        <f t="shared" si="1"/>
        <v>0</v>
      </c>
      <c r="N17" s="89">
        <f t="shared" si="1"/>
        <v>0</v>
      </c>
      <c r="O17" s="91"/>
    </row>
    <row r="18" spans="1:15" s="92" customFormat="1" ht="7.5" customHeight="1" x14ac:dyDescent="0.2">
      <c r="A18" s="90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s="92" customFormat="1" x14ac:dyDescent="0.2">
      <c r="A19" s="90" t="s">
        <v>2</v>
      </c>
      <c r="B19" s="89">
        <f>B9+B11-B17</f>
        <v>0</v>
      </c>
      <c r="C19" s="89">
        <f>C9+C11-C17</f>
        <v>0</v>
      </c>
      <c r="D19" s="89">
        <f t="shared" ref="D19:N19" si="2">D9+D11-D17</f>
        <v>0</v>
      </c>
      <c r="E19" s="89">
        <f t="shared" si="2"/>
        <v>0</v>
      </c>
      <c r="F19" s="89">
        <f t="shared" si="2"/>
        <v>0</v>
      </c>
      <c r="G19" s="89">
        <f t="shared" si="2"/>
        <v>0</v>
      </c>
      <c r="H19" s="89">
        <f t="shared" si="2"/>
        <v>0</v>
      </c>
      <c r="I19" s="89">
        <f t="shared" si="2"/>
        <v>0</v>
      </c>
      <c r="J19" s="89">
        <f t="shared" si="2"/>
        <v>0</v>
      </c>
      <c r="K19" s="89">
        <f t="shared" si="2"/>
        <v>0</v>
      </c>
      <c r="L19" s="89">
        <f t="shared" si="2"/>
        <v>0</v>
      </c>
      <c r="M19" s="89">
        <f t="shared" si="2"/>
        <v>0</v>
      </c>
      <c r="N19" s="89">
        <f t="shared" si="2"/>
        <v>0</v>
      </c>
      <c r="O19" s="91"/>
    </row>
    <row r="20" spans="1:15" s="92" customFormat="1" ht="10.5" customHeight="1" x14ac:dyDescent="0.2">
      <c r="A20" s="93" t="s">
        <v>62</v>
      </c>
      <c r="B20" s="57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1"/>
    </row>
    <row r="21" spans="1:15" x14ac:dyDescent="0.2">
      <c r="A21" s="88" t="s">
        <v>63</v>
      </c>
      <c r="B21" s="89">
        <f t="shared" ref="B21:B34" si="3">SUM(C21:N21)</f>
        <v>0</v>
      </c>
      <c r="C21" s="84">
        <f>[3]Apr08!$S$1+Wagesinterface!C4+Wagesinterface!H4-Wagesinterface!I4</f>
        <v>0</v>
      </c>
      <c r="D21" s="84">
        <f>[3]May08!$S$1+Wagesinterface!C5+Wagesinterface!H5-Wagesinterface!I5</f>
        <v>0</v>
      </c>
      <c r="E21" s="84">
        <f>[3]Jun08!$S$1+Wagesinterface!C6+Wagesinterface!H6-Wagesinterface!I6</f>
        <v>0</v>
      </c>
      <c r="F21" s="84">
        <f>[3]Jul08!$S$1+Wagesinterface!C7+Wagesinterface!H7-Wagesinterface!I7</f>
        <v>0</v>
      </c>
      <c r="G21" s="84">
        <f>[3]Aug08!$S$1+Wagesinterface!C8+Wagesinterface!H8-Wagesinterface!I8</f>
        <v>0</v>
      </c>
      <c r="H21" s="84">
        <f>[3]Sep08!$S$1+Wagesinterface!C9+Wagesinterface!H9-Wagesinterface!I9</f>
        <v>0</v>
      </c>
      <c r="I21" s="84">
        <f>[3]Oct08!$S$1+Wagesinterface!C10+Wagesinterface!H10-Wagesinterface!I10</f>
        <v>0</v>
      </c>
      <c r="J21" s="84">
        <f>[3]Nov08!$S$1+Wagesinterface!C11+Wagesinterface!H11-Wagesinterface!I11</f>
        <v>0</v>
      </c>
      <c r="K21" s="84">
        <f>[3]Dec08!$S$1+Wagesinterface!C12+Wagesinterface!H12-Wagesinterface!I12</f>
        <v>0</v>
      </c>
      <c r="L21" s="84">
        <f>[3]Jan09!$S$1+Wagesinterface!C13+Wagesinterface!H13-Wagesinterface!I13</f>
        <v>0</v>
      </c>
      <c r="M21" s="84">
        <f>[3]Feb09!$S$1+Wagesinterface!C14+Wagesinterface!H14-Wagesinterface!I14</f>
        <v>0</v>
      </c>
      <c r="N21" s="84">
        <f>[3]Mar09!$S$1+Wagesinterface!C15+Wagesinterface!H15-Wagesinterface!I15</f>
        <v>0</v>
      </c>
      <c r="O21" s="26"/>
    </row>
    <row r="22" spans="1:15" x14ac:dyDescent="0.2">
      <c r="A22" s="95" t="s">
        <v>72</v>
      </c>
      <c r="B22" s="89">
        <f t="shared" si="3"/>
        <v>0</v>
      </c>
      <c r="C22" s="84">
        <f>[3]Apr08!$T$1</f>
        <v>0</v>
      </c>
      <c r="D22" s="84">
        <f>[3]May08!$T$1</f>
        <v>0</v>
      </c>
      <c r="E22" s="84">
        <f>[3]Jun08!$T$1</f>
        <v>0</v>
      </c>
      <c r="F22" s="84">
        <f>[3]Jul08!$T$1</f>
        <v>0</v>
      </c>
      <c r="G22" s="84">
        <f>[3]Aug08!$T$1</f>
        <v>0</v>
      </c>
      <c r="H22" s="84">
        <f>[3]Sep08!$T$1</f>
        <v>0</v>
      </c>
      <c r="I22" s="84">
        <f>[3]Oct08!$T$1</f>
        <v>0</v>
      </c>
      <c r="J22" s="84">
        <f>[3]Nov08!$T$1</f>
        <v>0</v>
      </c>
      <c r="K22" s="84">
        <f>[3]Dec08!$T$1</f>
        <v>0</v>
      </c>
      <c r="L22" s="84">
        <f>[3]Jan09!$T$1</f>
        <v>0</v>
      </c>
      <c r="M22" s="84">
        <f>[3]Feb09!$T$1</f>
        <v>0</v>
      </c>
      <c r="N22" s="84">
        <f>[3]Mar09!$T$1</f>
        <v>0</v>
      </c>
      <c r="O22" s="26"/>
    </row>
    <row r="23" spans="1:15" x14ac:dyDescent="0.2">
      <c r="A23" s="95" t="s">
        <v>64</v>
      </c>
      <c r="B23" s="89">
        <f t="shared" si="3"/>
        <v>0</v>
      </c>
      <c r="C23" s="84">
        <f>[3]Apr08!$U$1</f>
        <v>0</v>
      </c>
      <c r="D23" s="84">
        <f>[3]May08!$U$1</f>
        <v>0</v>
      </c>
      <c r="E23" s="84">
        <f>[3]Jun08!$U$1</f>
        <v>0</v>
      </c>
      <c r="F23" s="84">
        <f>[3]Jul08!$U$1</f>
        <v>0</v>
      </c>
      <c r="G23" s="84">
        <f>[3]Aug08!$U$1</f>
        <v>0</v>
      </c>
      <c r="H23" s="84">
        <f>[3]Sep08!$U$1</f>
        <v>0</v>
      </c>
      <c r="I23" s="84">
        <f>[3]Oct08!$U$1</f>
        <v>0</v>
      </c>
      <c r="J23" s="84">
        <f>[3]Nov08!$U$1</f>
        <v>0</v>
      </c>
      <c r="K23" s="84">
        <f>[3]Dec08!$U$1</f>
        <v>0</v>
      </c>
      <c r="L23" s="84">
        <f>[3]Jan09!$U$1</f>
        <v>0</v>
      </c>
      <c r="M23" s="84">
        <f>[3]Feb09!$U$1</f>
        <v>0</v>
      </c>
      <c r="N23" s="84">
        <f>[3]Mar09!$U$1</f>
        <v>0</v>
      </c>
      <c r="O23" s="26"/>
    </row>
    <row r="24" spans="1:15" x14ac:dyDescent="0.2">
      <c r="A24" s="95" t="s">
        <v>73</v>
      </c>
      <c r="B24" s="89">
        <f t="shared" si="3"/>
        <v>0</v>
      </c>
      <c r="C24" s="84">
        <f>[3]Apr08!$V$1</f>
        <v>0</v>
      </c>
      <c r="D24" s="84">
        <f>[3]May08!$V$1</f>
        <v>0</v>
      </c>
      <c r="E24" s="84">
        <f>[3]Jun08!$V$1</f>
        <v>0</v>
      </c>
      <c r="F24" s="84">
        <f>[3]Jul08!$V$1</f>
        <v>0</v>
      </c>
      <c r="G24" s="84">
        <f>[3]Aug08!$V$1</f>
        <v>0</v>
      </c>
      <c r="H24" s="84">
        <f>[3]Sep08!$V$1</f>
        <v>0</v>
      </c>
      <c r="I24" s="84">
        <f>[3]Oct08!$V$1</f>
        <v>0</v>
      </c>
      <c r="J24" s="84">
        <f>[3]Nov08!$V$1</f>
        <v>0</v>
      </c>
      <c r="K24" s="84">
        <f>[3]Dec08!$V$1</f>
        <v>0</v>
      </c>
      <c r="L24" s="84">
        <f>[3]Jan09!$V$1</f>
        <v>0</v>
      </c>
      <c r="M24" s="84">
        <f>[3]Feb09!$V$1</f>
        <v>0</v>
      </c>
      <c r="N24" s="84">
        <f>[3]Mar09!$V$1</f>
        <v>0</v>
      </c>
      <c r="O24" s="26"/>
    </row>
    <row r="25" spans="1:15" x14ac:dyDescent="0.2">
      <c r="A25" s="95" t="s">
        <v>74</v>
      </c>
      <c r="B25" s="89">
        <f t="shared" si="3"/>
        <v>0</v>
      </c>
      <c r="C25" s="84">
        <f>[3]Apr08!$W$1</f>
        <v>0</v>
      </c>
      <c r="D25" s="84">
        <f>[3]May08!$W$1</f>
        <v>0</v>
      </c>
      <c r="E25" s="84">
        <f>[3]Jun08!$W$1</f>
        <v>0</v>
      </c>
      <c r="F25" s="84">
        <f>[3]Jul08!$W$1</f>
        <v>0</v>
      </c>
      <c r="G25" s="84">
        <f>[3]Aug08!$W$1</f>
        <v>0</v>
      </c>
      <c r="H25" s="84">
        <f>[3]Sep08!$W$1</f>
        <v>0</v>
      </c>
      <c r="I25" s="84">
        <f>[3]Oct08!$W$1</f>
        <v>0</v>
      </c>
      <c r="J25" s="84">
        <f>[3]Nov08!$W$1</f>
        <v>0</v>
      </c>
      <c r="K25" s="84">
        <f>[3]Dec08!$W$1</f>
        <v>0</v>
      </c>
      <c r="L25" s="84">
        <f>[3]Jan09!$W$1</f>
        <v>0</v>
      </c>
      <c r="M25" s="84">
        <f>[3]Feb09!$W$1</f>
        <v>0</v>
      </c>
      <c r="N25" s="84">
        <f>[3]Mar09!$W$1</f>
        <v>0</v>
      </c>
      <c r="O25" s="26"/>
    </row>
    <row r="26" spans="1:15" x14ac:dyDescent="0.2">
      <c r="A26" s="95" t="s">
        <v>75</v>
      </c>
      <c r="B26" s="89">
        <f t="shared" si="3"/>
        <v>0</v>
      </c>
      <c r="C26" s="84">
        <f>[3]Apr08!$X$1</f>
        <v>0</v>
      </c>
      <c r="D26" s="84">
        <f>[3]May08!$X$1</f>
        <v>0</v>
      </c>
      <c r="E26" s="84">
        <f>[3]Jun08!$X$1</f>
        <v>0</v>
      </c>
      <c r="F26" s="84">
        <f>[3]Jul08!$X$1</f>
        <v>0</v>
      </c>
      <c r="G26" s="84">
        <f>[3]Aug08!$X$1</f>
        <v>0</v>
      </c>
      <c r="H26" s="84">
        <f>[3]Sep08!$X$1</f>
        <v>0</v>
      </c>
      <c r="I26" s="84">
        <f>[3]Oct08!$X$1</f>
        <v>0</v>
      </c>
      <c r="J26" s="84">
        <f>[3]Nov08!$X$1</f>
        <v>0</v>
      </c>
      <c r="K26" s="84">
        <f>[3]Dec08!$X$1</f>
        <v>0</v>
      </c>
      <c r="L26" s="84">
        <f>[3]Jan09!$X$1</f>
        <v>0</v>
      </c>
      <c r="M26" s="84">
        <f>[3]Feb09!$X$1</f>
        <v>0</v>
      </c>
      <c r="N26" s="84">
        <f>[3]Mar09!$X$1</f>
        <v>0</v>
      </c>
      <c r="O26" s="26"/>
    </row>
    <row r="27" spans="1:15" x14ac:dyDescent="0.2">
      <c r="A27" s="95" t="s">
        <v>65</v>
      </c>
      <c r="B27" s="89">
        <f t="shared" si="3"/>
        <v>0</v>
      </c>
      <c r="C27" s="84">
        <f>[3]Apr08!$Y$1</f>
        <v>0</v>
      </c>
      <c r="D27" s="84">
        <f>[3]May08!$Y$1</f>
        <v>0</v>
      </c>
      <c r="E27" s="84">
        <f>[3]Jun08!$Y$1</f>
        <v>0</v>
      </c>
      <c r="F27" s="84">
        <f>[3]Jul08!$Y$1</f>
        <v>0</v>
      </c>
      <c r="G27" s="84">
        <f>[3]Aug08!$Y$1</f>
        <v>0</v>
      </c>
      <c r="H27" s="84">
        <f>[3]Sep08!$Y$1</f>
        <v>0</v>
      </c>
      <c r="I27" s="84">
        <f>[3]Oct08!$Y$1</f>
        <v>0</v>
      </c>
      <c r="J27" s="84">
        <f>[3]Nov08!$Y$1</f>
        <v>0</v>
      </c>
      <c r="K27" s="84">
        <f>[3]Dec08!$Y$1</f>
        <v>0</v>
      </c>
      <c r="L27" s="84">
        <f>[3]Jan09!$Y$1</f>
        <v>0</v>
      </c>
      <c r="M27" s="84">
        <f>[3]Feb09!$Y$1</f>
        <v>0</v>
      </c>
      <c r="N27" s="84">
        <f>[3]Mar09!$Y$1</f>
        <v>0</v>
      </c>
      <c r="O27" s="26"/>
    </row>
    <row r="28" spans="1:15" x14ac:dyDescent="0.2">
      <c r="A28" s="95" t="s">
        <v>66</v>
      </c>
      <c r="B28" s="89">
        <f t="shared" si="3"/>
        <v>0</v>
      </c>
      <c r="C28" s="84">
        <f>[3]Apr08!$Z$1</f>
        <v>0</v>
      </c>
      <c r="D28" s="84">
        <f>[3]May08!$Z$1</f>
        <v>0</v>
      </c>
      <c r="E28" s="84">
        <f>[3]Jun08!$Z$1</f>
        <v>0</v>
      </c>
      <c r="F28" s="84">
        <f>[3]Jul08!$Z$1</f>
        <v>0</v>
      </c>
      <c r="G28" s="84">
        <f>[3]Aug08!$Z$1</f>
        <v>0</v>
      </c>
      <c r="H28" s="84">
        <f>[3]Sep08!$Z$1</f>
        <v>0</v>
      </c>
      <c r="I28" s="84">
        <f>[3]Oct08!$Z$1</f>
        <v>0</v>
      </c>
      <c r="J28" s="84">
        <f>[3]Nov08!$Z$1</f>
        <v>0</v>
      </c>
      <c r="K28" s="84">
        <f>[3]Dec08!$Z$1</f>
        <v>0</v>
      </c>
      <c r="L28" s="84">
        <f>[3]Jan09!$Z$1</f>
        <v>0</v>
      </c>
      <c r="M28" s="84">
        <f>[3]Feb09!$Z$1</f>
        <v>0</v>
      </c>
      <c r="N28" s="84">
        <f>[3]Mar09!$Z$1</f>
        <v>0</v>
      </c>
      <c r="O28" s="26"/>
    </row>
    <row r="29" spans="1:15" x14ac:dyDescent="0.2">
      <c r="A29" s="95" t="s">
        <v>67</v>
      </c>
      <c r="B29" s="89">
        <f t="shared" si="3"/>
        <v>0</v>
      </c>
      <c r="C29" s="84">
        <f>-[2]Apr08!$U$1</f>
        <v>0</v>
      </c>
      <c r="D29" s="84">
        <f>-[2]May08!$U$1</f>
        <v>0</v>
      </c>
      <c r="E29" s="84">
        <f>-[2]Jun08!$U$1</f>
        <v>0</v>
      </c>
      <c r="F29" s="84">
        <f>-[2]Jul08!$U$1</f>
        <v>0</v>
      </c>
      <c r="G29" s="84">
        <f>-[2]Aug08!$U$1</f>
        <v>0</v>
      </c>
      <c r="H29" s="84">
        <f>-[2]Sep08!$U$1</f>
        <v>0</v>
      </c>
      <c r="I29" s="84">
        <f>-[2]Oct08!$U$1</f>
        <v>0</v>
      </c>
      <c r="J29" s="84">
        <f>-[2]Nov08!$U$1</f>
        <v>0</v>
      </c>
      <c r="K29" s="84">
        <f>-[2]Dec08!$U$1</f>
        <v>0</v>
      </c>
      <c r="L29" s="84">
        <f>-[2]Jan09!$U$1</f>
        <v>0</v>
      </c>
      <c r="M29" s="84">
        <f>-[2]Feb09!$U$1</f>
        <v>0</v>
      </c>
      <c r="N29" s="84">
        <f>-[2]Mar09!$U$1</f>
        <v>0</v>
      </c>
      <c r="O29" s="26"/>
    </row>
    <row r="30" spans="1:15" x14ac:dyDescent="0.2">
      <c r="A30" s="95" t="s">
        <v>68</v>
      </c>
      <c r="B30" s="89">
        <f t="shared" si="3"/>
        <v>0</v>
      </c>
      <c r="C30" s="84">
        <f>[4]Apr08!$Z$1</f>
        <v>0</v>
      </c>
      <c r="D30" s="84">
        <f>[4]May08!$Z$1</f>
        <v>0</v>
      </c>
      <c r="E30" s="84">
        <f>[4]Jun08!$Z$1</f>
        <v>0</v>
      </c>
      <c r="F30" s="84">
        <f>[4]Jul08!$Z$1</f>
        <v>0</v>
      </c>
      <c r="G30" s="84">
        <f>[4]Aug08!$Z$1</f>
        <v>0</v>
      </c>
      <c r="H30" s="84">
        <f>[4]Sep08!$Z$1</f>
        <v>0</v>
      </c>
      <c r="I30" s="84">
        <f>[4]Oct08!$Z$1</f>
        <v>0</v>
      </c>
      <c r="J30" s="84">
        <f>[4]Nov08!$Z$1</f>
        <v>0</v>
      </c>
      <c r="K30" s="84">
        <f>[4]Dec08!$Z$1</f>
        <v>0</v>
      </c>
      <c r="L30" s="84">
        <f>[4]Jan09!$Z$1</f>
        <v>0</v>
      </c>
      <c r="M30" s="84">
        <f>[4]Feb09!$Z$1</f>
        <v>0</v>
      </c>
      <c r="N30" s="84">
        <f>[4]Mar09!$Z$1</f>
        <v>0</v>
      </c>
      <c r="O30" s="26"/>
    </row>
    <row r="31" spans="1:15" x14ac:dyDescent="0.2">
      <c r="A31" s="95" t="s">
        <v>76</v>
      </c>
      <c r="B31" s="89">
        <f t="shared" si="3"/>
        <v>0</v>
      </c>
      <c r="C31" s="84">
        <f>[5]Apr08!$V$1+[4]Apr08!$Y$1</f>
        <v>0</v>
      </c>
      <c r="D31" s="84">
        <f>[5]May08!$V$1+[4]May08!$Y$1</f>
        <v>0</v>
      </c>
      <c r="E31" s="84">
        <f>[5]Jun08!$V$1+[4]Jun08!$Y$1</f>
        <v>0</v>
      </c>
      <c r="F31" s="84">
        <f>[5]Jul08!$V$1+[4]Jul08!$Y$1</f>
        <v>0</v>
      </c>
      <c r="G31" s="84">
        <f>[5]Aug08!$V$1+[4]Aug08!$Y$1</f>
        <v>0</v>
      </c>
      <c r="H31" s="84">
        <f>[5]Sep08!$V$1+[4]Sep08!$Y$1</f>
        <v>0</v>
      </c>
      <c r="I31" s="84">
        <f>[5]Oct08!$V$1+[4]Oct08!$Y$1</f>
        <v>0</v>
      </c>
      <c r="J31" s="84">
        <f>[5]Nov08!$V$1+[4]Nov08!$Y$1</f>
        <v>0</v>
      </c>
      <c r="K31" s="84">
        <f>[5]Dec08!$V$1+[4]Dec08!$Y$1</f>
        <v>0</v>
      </c>
      <c r="L31" s="84">
        <f>[5]Jan09!$V$1+[4]Jan09!$Y$1</f>
        <v>0</v>
      </c>
      <c r="M31" s="84">
        <f>[5]Feb09!$V$1+[4]Feb09!$Y$1</f>
        <v>0</v>
      </c>
      <c r="N31" s="84">
        <f>[5]Mar09!$V$1+[4]Mar09!$Y$1</f>
        <v>0</v>
      </c>
      <c r="O31" s="26"/>
    </row>
    <row r="32" spans="1:15" x14ac:dyDescent="0.2">
      <c r="A32" s="95" t="s">
        <v>77</v>
      </c>
      <c r="B32" s="89">
        <f t="shared" si="3"/>
        <v>0</v>
      </c>
      <c r="C32" s="84">
        <f>[3]Apr08!$AA$1</f>
        <v>0</v>
      </c>
      <c r="D32" s="84">
        <f>[3]May08!$AA$1</f>
        <v>0</v>
      </c>
      <c r="E32" s="84">
        <f>[3]Jun08!$AA$1</f>
        <v>0</v>
      </c>
      <c r="F32" s="84">
        <f>[3]Jul08!$AA$1</f>
        <v>0</v>
      </c>
      <c r="G32" s="84">
        <f>[3]Aug08!$AA$1</f>
        <v>0</v>
      </c>
      <c r="H32" s="84">
        <f>[3]Sep08!$AA$1</f>
        <v>0</v>
      </c>
      <c r="I32" s="84">
        <f>[3]Oct08!$AA$1</f>
        <v>0</v>
      </c>
      <c r="J32" s="84">
        <f>[3]Nov08!$AA$1</f>
        <v>0</v>
      </c>
      <c r="K32" s="84">
        <f>[3]Dec08!$AA$1</f>
        <v>0</v>
      </c>
      <c r="L32" s="84">
        <f>[3]Jan09!$AA$1</f>
        <v>0</v>
      </c>
      <c r="M32" s="84">
        <f>[3]Feb09!$AA$1</f>
        <v>0</v>
      </c>
      <c r="N32" s="84">
        <f>[3]Mar09!$AA$1</f>
        <v>0</v>
      </c>
      <c r="O32" s="26"/>
    </row>
    <row r="33" spans="1:15" x14ac:dyDescent="0.2">
      <c r="A33" s="88" t="s">
        <v>83</v>
      </c>
      <c r="B33" s="89">
        <f t="shared" si="3"/>
        <v>0</v>
      </c>
      <c r="C33" s="84">
        <f>-([1]Schedule!$V$1-[1]Schedule!$W$1+[1]Schedule!$X$1)/12</f>
        <v>0</v>
      </c>
      <c r="D33" s="84">
        <f>-([1]Schedule!$V$1-[1]Schedule!$W$1+[1]Schedule!$X$1)/12</f>
        <v>0</v>
      </c>
      <c r="E33" s="84">
        <f>-([1]Schedule!$V$1-[1]Schedule!$W$1+[1]Schedule!$X$1)/12</f>
        <v>0</v>
      </c>
      <c r="F33" s="84">
        <f>-([1]Schedule!$V$1-[1]Schedule!$W$1+[1]Schedule!$X$1)/12</f>
        <v>0</v>
      </c>
      <c r="G33" s="84">
        <f>-([1]Schedule!$V$1-[1]Schedule!$W$1+[1]Schedule!$X$1)/12</f>
        <v>0</v>
      </c>
      <c r="H33" s="84">
        <f>-([1]Schedule!$V$1-[1]Schedule!$W$1+[1]Schedule!$X$1)/12</f>
        <v>0</v>
      </c>
      <c r="I33" s="84">
        <f>-([1]Schedule!$V$1-[1]Schedule!$W$1+[1]Schedule!$X$1)/12</f>
        <v>0</v>
      </c>
      <c r="J33" s="84">
        <f>-([1]Schedule!$V$1-[1]Schedule!$W$1+[1]Schedule!$X$1)/12</f>
        <v>0</v>
      </c>
      <c r="K33" s="84">
        <f>-([1]Schedule!$V$1-[1]Schedule!$W$1+[1]Schedule!$X$1)/12</f>
        <v>0</v>
      </c>
      <c r="L33" s="84">
        <f>-([1]Schedule!$V$1-[1]Schedule!$W$1+[1]Schedule!$X$1)/12</f>
        <v>0</v>
      </c>
      <c r="M33" s="84">
        <f>-([1]Schedule!$V$1-[1]Schedule!$W$1+[1]Schedule!$X$1)/12</f>
        <v>0</v>
      </c>
      <c r="N33" s="84">
        <f>-([1]Schedule!$V$1-[1]Schedule!$W$1+[1]Schedule!$X$1)/12</f>
        <v>0</v>
      </c>
      <c r="O33" s="26"/>
    </row>
    <row r="34" spans="1:15" x14ac:dyDescent="0.2">
      <c r="A34" s="88" t="s">
        <v>0</v>
      </c>
      <c r="B34" s="89">
        <f t="shared" si="3"/>
        <v>0</v>
      </c>
      <c r="C34" s="84">
        <f>([1]Schedule!$I$1)/12</f>
        <v>0</v>
      </c>
      <c r="D34" s="84">
        <f>([1]Schedule!$I$1)/12</f>
        <v>0</v>
      </c>
      <c r="E34" s="84">
        <f>([1]Schedule!$I$1)/12</f>
        <v>0</v>
      </c>
      <c r="F34" s="84">
        <f>([1]Schedule!$I$1)/12</f>
        <v>0</v>
      </c>
      <c r="G34" s="84">
        <f>([1]Schedule!$I$1)/12</f>
        <v>0</v>
      </c>
      <c r="H34" s="84">
        <f>([1]Schedule!$I$1)/12</f>
        <v>0</v>
      </c>
      <c r="I34" s="84">
        <f>([1]Schedule!$I$1)/12</f>
        <v>0</v>
      </c>
      <c r="J34" s="84">
        <f>([1]Schedule!$I$1)/12</f>
        <v>0</v>
      </c>
      <c r="K34" s="84">
        <f>([1]Schedule!$I$1)/12</f>
        <v>0</v>
      </c>
      <c r="L34" s="84">
        <f>([1]Schedule!$I$1)/12</f>
        <v>0</v>
      </c>
      <c r="M34" s="84">
        <f>([1]Schedule!$I$1)/12</f>
        <v>0</v>
      </c>
      <c r="N34" s="84">
        <f>([1]Schedule!$I$1)/12</f>
        <v>0</v>
      </c>
      <c r="O34" s="26"/>
    </row>
    <row r="35" spans="1:15" x14ac:dyDescent="0.2">
      <c r="A35" s="90" t="s">
        <v>62</v>
      </c>
      <c r="B35" s="89">
        <f>SUM(B21:B34)</f>
        <v>0</v>
      </c>
      <c r="C35" s="89">
        <f t="shared" ref="C35:N35" si="4">SUM(C21:C34)</f>
        <v>0</v>
      </c>
      <c r="D35" s="89">
        <f t="shared" si="4"/>
        <v>0</v>
      </c>
      <c r="E35" s="89">
        <f t="shared" si="4"/>
        <v>0</v>
      </c>
      <c r="F35" s="89">
        <f t="shared" si="4"/>
        <v>0</v>
      </c>
      <c r="G35" s="89">
        <f t="shared" si="4"/>
        <v>0</v>
      </c>
      <c r="H35" s="89">
        <f t="shared" si="4"/>
        <v>0</v>
      </c>
      <c r="I35" s="89">
        <f t="shared" si="4"/>
        <v>0</v>
      </c>
      <c r="J35" s="89">
        <f t="shared" si="4"/>
        <v>0</v>
      </c>
      <c r="K35" s="89">
        <f t="shared" si="4"/>
        <v>0</v>
      </c>
      <c r="L35" s="89">
        <f t="shared" si="4"/>
        <v>0</v>
      </c>
      <c r="M35" s="89">
        <f t="shared" si="4"/>
        <v>0</v>
      </c>
      <c r="N35" s="89">
        <f t="shared" si="4"/>
        <v>0</v>
      </c>
      <c r="O35" s="26"/>
    </row>
    <row r="36" spans="1:15" ht="7.5" customHeight="1" x14ac:dyDescent="0.2">
      <c r="A36" s="9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26"/>
    </row>
    <row r="37" spans="1:15" x14ac:dyDescent="0.2">
      <c r="A37" s="90" t="s">
        <v>69</v>
      </c>
      <c r="B37" s="89">
        <f t="shared" ref="B37:N37" si="5">B19-B35</f>
        <v>0</v>
      </c>
      <c r="C37" s="89">
        <f t="shared" si="5"/>
        <v>0</v>
      </c>
      <c r="D37" s="89">
        <f t="shared" si="5"/>
        <v>0</v>
      </c>
      <c r="E37" s="89">
        <f t="shared" si="5"/>
        <v>0</v>
      </c>
      <c r="F37" s="89">
        <f t="shared" si="5"/>
        <v>0</v>
      </c>
      <c r="G37" s="89">
        <f t="shared" si="5"/>
        <v>0</v>
      </c>
      <c r="H37" s="89">
        <f t="shared" si="5"/>
        <v>0</v>
      </c>
      <c r="I37" s="89">
        <f t="shared" si="5"/>
        <v>0</v>
      </c>
      <c r="J37" s="89">
        <f t="shared" si="5"/>
        <v>0</v>
      </c>
      <c r="K37" s="89">
        <f t="shared" si="5"/>
        <v>0</v>
      </c>
      <c r="L37" s="89">
        <f t="shared" si="5"/>
        <v>0</v>
      </c>
      <c r="M37" s="89">
        <f t="shared" si="5"/>
        <v>0</v>
      </c>
      <c r="N37" s="89">
        <f t="shared" si="5"/>
        <v>0</v>
      </c>
      <c r="O37" s="26"/>
    </row>
    <row r="38" spans="1:15" x14ac:dyDescent="0.2">
      <c r="A38" s="88" t="s">
        <v>70</v>
      </c>
      <c r="B38" s="89">
        <f>SUM(C38:N38)</f>
        <v>0</v>
      </c>
      <c r="C38" s="84">
        <f>[4]Apr08!$J$1</f>
        <v>0</v>
      </c>
      <c r="D38" s="84">
        <f>[4]May08!$J$1</f>
        <v>0</v>
      </c>
      <c r="E38" s="84">
        <f>[4]Jun08!$J$1</f>
        <v>0</v>
      </c>
      <c r="F38" s="84">
        <f>[4]Jul08!$J$1</f>
        <v>0</v>
      </c>
      <c r="G38" s="84">
        <f>[4]Aug08!$J$1</f>
        <v>0</v>
      </c>
      <c r="H38" s="84">
        <f>[4]Sep08!$J$1</f>
        <v>0</v>
      </c>
      <c r="I38" s="84">
        <f>[4]Oct08!$J$1</f>
        <v>0</v>
      </c>
      <c r="J38" s="84">
        <f>[4]Nov08!$J$1</f>
        <v>0</v>
      </c>
      <c r="K38" s="84">
        <f>[4]Dec08!$J$1</f>
        <v>0</v>
      </c>
      <c r="L38" s="84">
        <f>[4]Jan09!$J$1</f>
        <v>0</v>
      </c>
      <c r="M38" s="84">
        <f>[4]Feb09!$J$1</f>
        <v>0</v>
      </c>
      <c r="N38" s="84">
        <f>[4]Mar09!$J$1</f>
        <v>0</v>
      </c>
      <c r="O38" s="26"/>
    </row>
    <row r="39" spans="1:15" x14ac:dyDescent="0.2">
      <c r="A39" s="90" t="s">
        <v>71</v>
      </c>
      <c r="B39" s="89">
        <f t="shared" ref="B39:N39" si="6">B37+B38</f>
        <v>0</v>
      </c>
      <c r="C39" s="89">
        <f t="shared" si="6"/>
        <v>0</v>
      </c>
      <c r="D39" s="89">
        <f t="shared" si="6"/>
        <v>0</v>
      </c>
      <c r="E39" s="89">
        <f t="shared" si="6"/>
        <v>0</v>
      </c>
      <c r="F39" s="89">
        <f t="shared" si="6"/>
        <v>0</v>
      </c>
      <c r="G39" s="89">
        <f t="shared" si="6"/>
        <v>0</v>
      </c>
      <c r="H39" s="89">
        <f t="shared" si="6"/>
        <v>0</v>
      </c>
      <c r="I39" s="89">
        <f t="shared" si="6"/>
        <v>0</v>
      </c>
      <c r="J39" s="89">
        <f t="shared" si="6"/>
        <v>0</v>
      </c>
      <c r="K39" s="89">
        <f t="shared" si="6"/>
        <v>0</v>
      </c>
      <c r="L39" s="89">
        <f t="shared" si="6"/>
        <v>0</v>
      </c>
      <c r="M39" s="89">
        <f t="shared" si="6"/>
        <v>0</v>
      </c>
      <c r="N39" s="89">
        <f t="shared" si="6"/>
        <v>0</v>
      </c>
      <c r="O39" s="26"/>
    </row>
    <row r="40" spans="1:15" ht="7.5" customHeight="1" thickBot="1" x14ac:dyDescent="0.25">
      <c r="A40" s="97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31"/>
    </row>
    <row r="41" spans="1:15" x14ac:dyDescent="0.2">
      <c r="A41" s="101" t="s">
        <v>85</v>
      </c>
      <c r="B41" s="9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</row>
    <row r="42" spans="1:15" x14ac:dyDescent="0.2">
      <c r="A42" s="95" t="s">
        <v>78</v>
      </c>
      <c r="B42" s="57">
        <f>SUM(C42:N42)</f>
        <v>0</v>
      </c>
      <c r="C42" s="57">
        <f>[5]Apr08!$X$1+[4]Apr08!$AB$1</f>
        <v>0</v>
      </c>
      <c r="D42" s="57">
        <f>[5]May08!$X$1+[4]May08!$AB$1</f>
        <v>0</v>
      </c>
      <c r="E42" s="57">
        <f>[5]Jun08!$X$1+[4]Jun08!$AB$1</f>
        <v>0</v>
      </c>
      <c r="F42" s="57">
        <f>[5]Jul08!$X$1+[4]Jul08!$AB$1</f>
        <v>0</v>
      </c>
      <c r="G42" s="57">
        <f>[5]Aug08!$X$1+[4]Aug08!$AB$1</f>
        <v>0</v>
      </c>
      <c r="H42" s="57">
        <f>[5]Sep08!$X$1+[4]Sep08!$AB$1</f>
        <v>0</v>
      </c>
      <c r="I42" s="57">
        <f>[5]Oct08!$X$1+[4]Oct08!$AB$1</f>
        <v>0</v>
      </c>
      <c r="J42" s="57">
        <f>[5]Nov08!$X$1+[4]Nov08!$AB$1</f>
        <v>0</v>
      </c>
      <c r="K42" s="57">
        <f>[5]Dec08!$X$1+[4]Dec08!$AB$1</f>
        <v>0</v>
      </c>
      <c r="L42" s="57">
        <f>[5]Jan09!$X$1+[4]Jan09!$AB$1</f>
        <v>0</v>
      </c>
      <c r="M42" s="57">
        <f>[5]Feb09!$X$1+[4]Feb09!$AB$1</f>
        <v>0</v>
      </c>
      <c r="N42" s="57">
        <f>[5]Mar09!$X$1+[4]Mar09!$AB$1</f>
        <v>0</v>
      </c>
      <c r="O42" s="26"/>
    </row>
    <row r="43" spans="1:15" x14ac:dyDescent="0.2">
      <c r="A43" s="95" t="s">
        <v>99</v>
      </c>
      <c r="B43" s="57">
        <f>SUM(C43:N43)</f>
        <v>0</v>
      </c>
      <c r="C43" s="57">
        <f>-[2]Apr08!$W$1</f>
        <v>0</v>
      </c>
      <c r="D43" s="57">
        <f>-[2]May08!$W$1</f>
        <v>0</v>
      </c>
      <c r="E43" s="57">
        <f>-[2]Jun08!$W$1</f>
        <v>0</v>
      </c>
      <c r="F43" s="57">
        <f>-[2]Jul08!$W$1</f>
        <v>0</v>
      </c>
      <c r="G43" s="57">
        <f>-[2]Aug08!$W$1</f>
        <v>0</v>
      </c>
      <c r="H43" s="57">
        <f>-[2]Sep08!$W$1</f>
        <v>0</v>
      </c>
      <c r="I43" s="57">
        <f>-[2]Oct08!$W$1</f>
        <v>0</v>
      </c>
      <c r="J43" s="57">
        <f>-[2]Nov08!$W$1</f>
        <v>0</v>
      </c>
      <c r="K43" s="57">
        <f>-[2]Dec08!$W$1</f>
        <v>0</v>
      </c>
      <c r="L43" s="57">
        <f>-[2]Jan09!$W$1</f>
        <v>0</v>
      </c>
      <c r="M43" s="57">
        <f>-[2]Feb09!$W$1</f>
        <v>0</v>
      </c>
      <c r="N43" s="57">
        <f>-[2]Mar09!$W$1</f>
        <v>0</v>
      </c>
      <c r="O43" s="26"/>
    </row>
    <row r="44" spans="1:15" ht="12.75" thickBot="1" x14ac:dyDescent="0.25">
      <c r="A44" s="95" t="s">
        <v>84</v>
      </c>
      <c r="B44" s="57">
        <f>SUM(C44:N44)</f>
        <v>0</v>
      </c>
      <c r="C44" s="57">
        <f>IF(C9&gt;0,'Profit Forecast'!C$46/12,0)</f>
        <v>0</v>
      </c>
      <c r="D44" s="57">
        <f>IF(D9&gt;0,'Profit Forecast'!C$46/12,0)</f>
        <v>0</v>
      </c>
      <c r="E44" s="57">
        <f>IF(E9&gt;0,'Profit Forecast'!C$46/12,0)</f>
        <v>0</v>
      </c>
      <c r="F44" s="57">
        <f>IF(F9&gt;0,'Profit Forecast'!C$46/12,0)</f>
        <v>0</v>
      </c>
      <c r="G44" s="57">
        <f>IF(G9&gt;0,'Profit Forecast'!C$46/12,0)</f>
        <v>0</v>
      </c>
      <c r="H44" s="57">
        <f>IF(H9&gt;0,'Profit Forecast'!C$46/12,0)</f>
        <v>0</v>
      </c>
      <c r="I44" s="57">
        <f>IF(I9&gt;0,'Profit Forecast'!C$46/12,0)</f>
        <v>0</v>
      </c>
      <c r="J44" s="57">
        <f>IF(J9&gt;0,'Profit Forecast'!C$46/12,0)</f>
        <v>0</v>
      </c>
      <c r="K44" s="57">
        <f>IF(K9&gt;0,'Profit Forecast'!C$46/12,0)</f>
        <v>0</v>
      </c>
      <c r="L44" s="57">
        <f>IF(L9&gt;0,'Profit Forecast'!C$46/12,0)</f>
        <v>0</v>
      </c>
      <c r="M44" s="57">
        <f>IF(M9&gt;0,'Profit Forecast'!C$46/12,0)</f>
        <v>0</v>
      </c>
      <c r="N44" s="57">
        <f>IF(N9&gt;0,'Profit Forecast'!C$46/12,0)</f>
        <v>0</v>
      </c>
      <c r="O44" s="26"/>
    </row>
    <row r="45" spans="1:15" ht="12.75" thickBot="1" x14ac:dyDescent="0.25">
      <c r="A45" s="156" t="s">
        <v>98</v>
      </c>
      <c r="B45" s="155">
        <f>SUM(C45:N45)</f>
        <v>0</v>
      </c>
      <c r="C45" s="154">
        <f>C39-C42-C44</f>
        <v>0</v>
      </c>
      <c r="D45" s="130">
        <f t="shared" ref="D45:N45" si="7">D39-D42-D44</f>
        <v>0</v>
      </c>
      <c r="E45" s="130">
        <f t="shared" si="7"/>
        <v>0</v>
      </c>
      <c r="F45" s="130">
        <f t="shared" si="7"/>
        <v>0</v>
      </c>
      <c r="G45" s="130">
        <f t="shared" si="7"/>
        <v>0</v>
      </c>
      <c r="H45" s="130">
        <f t="shared" si="7"/>
        <v>0</v>
      </c>
      <c r="I45" s="130">
        <f t="shared" si="7"/>
        <v>0</v>
      </c>
      <c r="J45" s="130">
        <f t="shared" si="7"/>
        <v>0</v>
      </c>
      <c r="K45" s="130">
        <f t="shared" si="7"/>
        <v>0</v>
      </c>
      <c r="L45" s="130">
        <f t="shared" si="7"/>
        <v>0</v>
      </c>
      <c r="M45" s="130">
        <f t="shared" si="7"/>
        <v>0</v>
      </c>
      <c r="N45" s="130">
        <f t="shared" si="7"/>
        <v>0</v>
      </c>
      <c r="O45" s="26"/>
    </row>
    <row r="46" spans="1:15" x14ac:dyDescent="0.2">
      <c r="A46" s="95" t="s">
        <v>79</v>
      </c>
      <c r="B46" s="57">
        <f>SUM(C46:N46)</f>
        <v>0</v>
      </c>
      <c r="C46" s="57">
        <f>[5]Apr08!$J$1+[4]Apr08!$L$1</f>
        <v>0</v>
      </c>
      <c r="D46" s="57">
        <f>[5]May08!$J$1+[4]May08!$L$1</f>
        <v>0</v>
      </c>
      <c r="E46" s="57">
        <f>[5]Jun08!$J$1+[4]Jun08!$L$1</f>
        <v>0</v>
      </c>
      <c r="F46" s="57">
        <f>[5]Jul08!$J$1+[4]Jul08!$L$1</f>
        <v>0</v>
      </c>
      <c r="G46" s="57">
        <f>[5]Aug08!$J$1+[4]Aug08!$L$1</f>
        <v>0</v>
      </c>
      <c r="H46" s="57">
        <f>[5]Sep08!$J$1+[4]Sep08!$L$1</f>
        <v>0</v>
      </c>
      <c r="I46" s="57">
        <f>[5]Oct08!$J$1+[4]Oct08!$L$1</f>
        <v>0</v>
      </c>
      <c r="J46" s="57">
        <f>[5]Nov08!$J$1+[4]Nov08!$L$1</f>
        <v>0</v>
      </c>
      <c r="K46" s="57">
        <f>[5]Dec08!$J$1+[4]Dec08!$L$1</f>
        <v>0</v>
      </c>
      <c r="L46" s="57">
        <f>[5]Jan09!$J$1+[4]Jan09!$L$1</f>
        <v>0</v>
      </c>
      <c r="M46" s="57">
        <f>[5]Feb09!$J$1+[4]Feb09!$L$1</f>
        <v>0</v>
      </c>
      <c r="N46" s="57">
        <f>[5]Mar09!$J$1+[4]Mar09!$L$1</f>
        <v>0</v>
      </c>
      <c r="O46" s="26"/>
    </row>
    <row r="47" spans="1:15" ht="6" customHeight="1" thickBot="1" x14ac:dyDescent="0.25">
      <c r="A47" s="97"/>
      <c r="B47" s="10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1"/>
    </row>
  </sheetData>
  <mergeCells count="13">
    <mergeCell ref="D2:D3"/>
    <mergeCell ref="C2:C3"/>
    <mergeCell ref="A2:A4"/>
    <mergeCell ref="F2:F3"/>
    <mergeCell ref="J2:J3"/>
    <mergeCell ref="I2:I3"/>
    <mergeCell ref="H2:H3"/>
    <mergeCell ref="G2:G3"/>
    <mergeCell ref="N2:N3"/>
    <mergeCell ref="M2:M3"/>
    <mergeCell ref="L2:L3"/>
    <mergeCell ref="K2:K3"/>
    <mergeCell ref="E2:E3"/>
  </mergeCells>
  <phoneticPr fontId="0" type="noConversion"/>
  <printOptions gridLines="1"/>
  <pageMargins left="0.27559055118110237" right="0.47244094488188981" top="0.55118110236220474" bottom="0.39370078740157483" header="0.16" footer="0.15748031496062992"/>
  <pageSetup paperSize="9" orientation="landscape" horizontalDpi="4294967293" r:id="rId1"/>
  <headerFooter alignWithMargins="0">
    <oddHeader>&amp;C&amp;"Arial,Bold"&amp;11Financial accounts for the period
6 April 2008 to 5 April 2009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9" sqref="C9"/>
    </sheetView>
  </sheetViews>
  <sheetFormatPr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43" customWidth="1"/>
    <col min="7" max="7" width="2.7109375" style="2" customWidth="1"/>
    <col min="8" max="16384" width="9.140625" style="1"/>
  </cols>
  <sheetData>
    <row r="1" spans="1:8" ht="13.5" thickBot="1" x14ac:dyDescent="0.25">
      <c r="A1" s="104"/>
      <c r="B1" s="104"/>
      <c r="C1" s="104"/>
      <c r="D1" s="114"/>
      <c r="E1" s="107"/>
      <c r="F1" s="137"/>
      <c r="G1" s="104"/>
    </row>
    <row r="2" spans="1:8" ht="18" customHeight="1" thickBot="1" x14ac:dyDescent="0.25">
      <c r="A2" s="165"/>
      <c r="B2" s="166" t="s">
        <v>130</v>
      </c>
      <c r="C2" s="167" t="str">
        <f>Admin!L2</f>
        <v>2008-09</v>
      </c>
      <c r="D2" s="450" t="s">
        <v>16</v>
      </c>
      <c r="E2" s="451"/>
      <c r="F2" s="451"/>
      <c r="G2" s="133"/>
    </row>
    <row r="3" spans="1:8" ht="18.75" customHeight="1" x14ac:dyDescent="0.2">
      <c r="A3" s="165"/>
      <c r="B3" s="163"/>
      <c r="C3" s="164"/>
      <c r="D3" s="451"/>
      <c r="E3" s="451"/>
      <c r="F3" s="451"/>
      <c r="G3" s="133"/>
    </row>
    <row r="4" spans="1:8" x14ac:dyDescent="0.2">
      <c r="A4" s="104"/>
      <c r="B4" s="117"/>
      <c r="C4" s="117"/>
      <c r="D4" s="105"/>
      <c r="E4" s="107"/>
      <c r="F4" s="137"/>
      <c r="G4" s="133"/>
    </row>
    <row r="5" spans="1:8" x14ac:dyDescent="0.2">
      <c r="A5" s="104"/>
      <c r="B5" s="458" t="s">
        <v>100</v>
      </c>
      <c r="C5" s="459"/>
      <c r="D5" s="460"/>
      <c r="E5" s="342">
        <f>'SE Full'!O210</f>
        <v>0</v>
      </c>
      <c r="F5" s="137"/>
      <c r="G5" s="133"/>
    </row>
    <row r="6" spans="1:8" x14ac:dyDescent="0.2">
      <c r="A6" s="104"/>
      <c r="B6" s="117" t="s">
        <v>143</v>
      </c>
      <c r="C6" s="117" t="str">
        <f>Admin!L2</f>
        <v>2008-09</v>
      </c>
      <c r="D6" s="109"/>
      <c r="E6" s="134">
        <f>IF((E5&gt;0),Admin!N$4,0)</f>
        <v>0</v>
      </c>
      <c r="F6" s="137"/>
      <c r="G6" s="133"/>
    </row>
    <row r="7" spans="1:8" x14ac:dyDescent="0.2">
      <c r="A7" s="104"/>
      <c r="B7" s="461" t="s">
        <v>101</v>
      </c>
      <c r="C7" s="461"/>
      <c r="D7" s="462"/>
      <c r="E7" s="111">
        <f>IF((E5&gt;Admin!N4),(E5-E6),0)</f>
        <v>0</v>
      </c>
      <c r="F7" s="137"/>
      <c r="G7" s="133"/>
    </row>
    <row r="8" spans="1:8" x14ac:dyDescent="0.2">
      <c r="A8" s="104"/>
      <c r="B8" s="117" t="s">
        <v>132</v>
      </c>
      <c r="C8" s="117">
        <f>Admin!N$11</f>
        <v>0</v>
      </c>
      <c r="D8" s="168">
        <f>Admin!N$6</f>
        <v>0.2</v>
      </c>
      <c r="E8" s="107">
        <f>IF((E7&gt;0),(IF((E7&lt;Admin!N$12),E7*Admin!N$6,Admin!N$12*Admin!N$6)),0)</f>
        <v>0</v>
      </c>
      <c r="F8" s="137"/>
      <c r="G8" s="133"/>
      <c r="H8" s="159"/>
    </row>
    <row r="9" spans="1:8" ht="13.5" thickBot="1" x14ac:dyDescent="0.25">
      <c r="A9" s="104"/>
      <c r="B9" s="117" t="s">
        <v>131</v>
      </c>
      <c r="C9" s="117">
        <f>Admin!N$12</f>
        <v>34800</v>
      </c>
      <c r="D9" s="168">
        <f>Admin!N$7</f>
        <v>0.4</v>
      </c>
      <c r="E9" s="107">
        <f>IF((E7&gt;Admin!N$12),((E7-Admin!N$12)*Admin!N$7),0)</f>
        <v>0</v>
      </c>
      <c r="F9" s="137"/>
      <c r="G9" s="133"/>
    </row>
    <row r="10" spans="1:8" ht="13.5" thickBot="1" x14ac:dyDescent="0.25">
      <c r="A10" s="104"/>
      <c r="B10" s="124" t="s">
        <v>103</v>
      </c>
      <c r="C10" s="161"/>
      <c r="D10" s="158"/>
      <c r="E10" s="343">
        <f>SUM(E8:E9)</f>
        <v>0</v>
      </c>
      <c r="F10" s="137"/>
      <c r="G10" s="133"/>
    </row>
    <row r="11" spans="1:8" x14ac:dyDescent="0.2">
      <c r="A11" s="104"/>
      <c r="B11" s="117" t="s">
        <v>4</v>
      </c>
      <c r="C11" s="117"/>
      <c r="D11" s="110"/>
      <c r="E11" s="107">
        <f>-[2]Mar09!$X$1</f>
        <v>0</v>
      </c>
      <c r="F11" s="139"/>
      <c r="G11" s="135"/>
    </row>
    <row r="12" spans="1:8" x14ac:dyDescent="0.2">
      <c r="A12" s="104"/>
      <c r="B12" s="117"/>
      <c r="C12" s="117"/>
      <c r="D12" s="110"/>
      <c r="E12" s="107"/>
      <c r="F12" s="139"/>
      <c r="G12" s="135"/>
    </row>
    <row r="13" spans="1:8" ht="13.5" x14ac:dyDescent="0.25">
      <c r="A13" s="104"/>
      <c r="B13" s="180" t="s">
        <v>133</v>
      </c>
      <c r="C13" s="463">
        <f>Admin!B21</f>
        <v>40209</v>
      </c>
      <c r="D13" s="464"/>
      <c r="E13" s="107"/>
      <c r="F13" s="139"/>
      <c r="G13" s="135"/>
    </row>
    <row r="14" spans="1:8" ht="13.5" thickBot="1" x14ac:dyDescent="0.25">
      <c r="A14" s="104"/>
      <c r="B14" s="117"/>
      <c r="C14" s="117"/>
      <c r="D14" s="112"/>
      <c r="E14" s="113"/>
      <c r="F14" s="137"/>
      <c r="G14" s="135"/>
    </row>
    <row r="15" spans="1:8" ht="13.5" thickBot="1" x14ac:dyDescent="0.25">
      <c r="A15" s="104"/>
      <c r="B15" s="465" t="s">
        <v>142</v>
      </c>
      <c r="C15" s="466"/>
      <c r="D15" s="179">
        <f>Admin!L20</f>
        <v>0.08</v>
      </c>
      <c r="E15" s="111">
        <f>IF(E5&gt;Admin!N20,IF(E5&lt;Admin!N$23,(E5-Admin!N20)*Admin!L$20,(Admin!N$23-Admin!N20)*Admin!L$20),0)</f>
        <v>0</v>
      </c>
      <c r="F15" s="137"/>
      <c r="G15" s="136"/>
    </row>
    <row r="16" spans="1:8" ht="13.5" thickBot="1" x14ac:dyDescent="0.25">
      <c r="A16" s="104"/>
      <c r="B16" s="465" t="s">
        <v>141</v>
      </c>
      <c r="C16" s="466"/>
      <c r="D16" s="179">
        <f>Admin!L23</f>
        <v>0.01</v>
      </c>
      <c r="E16" s="111">
        <f>IF((E5&gt;Admin!N$23),((E5-Admin!N$23)*Admin!L$23),0)</f>
        <v>0</v>
      </c>
      <c r="F16" s="137"/>
      <c r="G16" s="136"/>
    </row>
    <row r="17" spans="1:7" ht="13.5" thickBot="1" x14ac:dyDescent="0.25">
      <c r="A17" s="104"/>
      <c r="B17" s="117"/>
      <c r="C17" s="117"/>
      <c r="D17" s="112"/>
      <c r="E17" s="113"/>
      <c r="F17" s="137"/>
      <c r="G17" s="135"/>
    </row>
    <row r="18" spans="1:7" ht="13.5" thickBot="1" x14ac:dyDescent="0.25">
      <c r="A18" s="104"/>
      <c r="B18" s="467" t="s">
        <v>102</v>
      </c>
      <c r="C18" s="466"/>
      <c r="D18" s="112"/>
      <c r="E18" s="343">
        <f>SUM(E10:E17)</f>
        <v>0</v>
      </c>
      <c r="F18" s="140"/>
      <c r="G18" s="134"/>
    </row>
    <row r="19" spans="1:7" s="6" customFormat="1" x14ac:dyDescent="0.2">
      <c r="A19" s="104"/>
      <c r="B19" s="116"/>
      <c r="C19" s="116"/>
      <c r="D19" s="112"/>
      <c r="E19" s="113"/>
      <c r="F19" s="140"/>
      <c r="G19" s="134"/>
    </row>
    <row r="20" spans="1:7" s="6" customFormat="1" ht="13.5" thickBot="1" x14ac:dyDescent="0.25">
      <c r="A20" s="104"/>
      <c r="B20" s="116"/>
      <c r="C20" s="116"/>
      <c r="D20" s="112"/>
      <c r="E20" s="113"/>
      <c r="F20" s="140"/>
      <c r="G20" s="134"/>
    </row>
    <row r="21" spans="1:7" s="6" customFormat="1" ht="18" customHeight="1" thickBot="1" x14ac:dyDescent="0.25">
      <c r="A21" s="104"/>
      <c r="B21" s="124" t="s">
        <v>15</v>
      </c>
      <c r="C21" s="162"/>
      <c r="D21" s="452" t="s">
        <v>5</v>
      </c>
      <c r="E21" s="453"/>
      <c r="F21" s="454"/>
      <c r="G21" s="104"/>
    </row>
    <row r="22" spans="1:7" s="6" customFormat="1" ht="12.75" customHeight="1" x14ac:dyDescent="0.2">
      <c r="A22" s="104"/>
      <c r="B22" s="117"/>
      <c r="C22" s="117"/>
      <c r="D22" s="112"/>
      <c r="E22" s="113"/>
      <c r="F22" s="137"/>
      <c r="G22" s="135"/>
    </row>
    <row r="23" spans="1:7" s="3" customFormat="1" x14ac:dyDescent="0.2">
      <c r="A23" s="118"/>
      <c r="B23" s="125"/>
      <c r="C23" s="125"/>
      <c r="D23" s="455" t="s">
        <v>13</v>
      </c>
      <c r="E23" s="457" t="s">
        <v>14</v>
      </c>
      <c r="F23" s="141"/>
      <c r="G23" s="134"/>
    </row>
    <row r="24" spans="1:7" s="3" customFormat="1" x14ac:dyDescent="0.2">
      <c r="A24" s="118"/>
      <c r="B24" s="125"/>
      <c r="C24" s="125"/>
      <c r="D24" s="456"/>
      <c r="E24" s="456"/>
      <c r="F24" s="141"/>
      <c r="G24" s="134"/>
    </row>
    <row r="25" spans="1:7" x14ac:dyDescent="0.2">
      <c r="A25" s="104"/>
      <c r="B25" s="125" t="s">
        <v>134</v>
      </c>
      <c r="C25" s="177" t="str">
        <f>Admin!B23</f>
        <v>2009-10</v>
      </c>
      <c r="D25" s="119" t="s">
        <v>3</v>
      </c>
      <c r="E25" s="111">
        <f>E18</f>
        <v>0</v>
      </c>
      <c r="F25" s="138"/>
      <c r="G25" s="134"/>
    </row>
    <row r="26" spans="1:7" x14ac:dyDescent="0.2">
      <c r="A26" s="104"/>
      <c r="B26" s="125" t="s">
        <v>12</v>
      </c>
      <c r="C26" s="125"/>
      <c r="D26" s="120">
        <f>Admin!B21</f>
        <v>40209</v>
      </c>
      <c r="E26" s="342">
        <f>E25/2</f>
        <v>0</v>
      </c>
      <c r="F26" s="138"/>
      <c r="G26" s="134"/>
    </row>
    <row r="27" spans="1:7" x14ac:dyDescent="0.2">
      <c r="A27" s="104"/>
      <c r="B27" s="125" t="s">
        <v>12</v>
      </c>
      <c r="C27" s="125"/>
      <c r="D27" s="120">
        <f>Admin!B22</f>
        <v>40390</v>
      </c>
      <c r="E27" s="342">
        <f>E25/2</f>
        <v>0</v>
      </c>
      <c r="F27" s="138"/>
      <c r="G27" s="134"/>
    </row>
    <row r="28" spans="1:7" x14ac:dyDescent="0.2">
      <c r="A28" s="104"/>
      <c r="B28" s="104"/>
      <c r="C28" s="104"/>
      <c r="D28" s="112"/>
      <c r="E28" s="107"/>
      <c r="F28" s="137"/>
      <c r="G28" s="134"/>
    </row>
    <row r="29" spans="1:7" x14ac:dyDescent="0.2">
      <c r="A29" s="104"/>
      <c r="B29" s="126" t="s">
        <v>17</v>
      </c>
      <c r="C29" s="129"/>
      <c r="D29" s="112"/>
      <c r="E29" s="107"/>
      <c r="F29" s="137"/>
      <c r="G29" s="134"/>
    </row>
    <row r="30" spans="1:7" s="7" customFormat="1" x14ac:dyDescent="0.2">
      <c r="A30" s="121"/>
      <c r="B30" s="127" t="s">
        <v>6</v>
      </c>
      <c r="C30" s="127"/>
      <c r="D30" s="121"/>
      <c r="E30" s="122"/>
      <c r="F30" s="142"/>
      <c r="G30" s="115"/>
    </row>
    <row r="31" spans="1:7" s="7" customFormat="1" x14ac:dyDescent="0.2">
      <c r="A31" s="121"/>
      <c r="B31" s="128" t="s">
        <v>7</v>
      </c>
      <c r="C31" s="128"/>
      <c r="D31" s="123"/>
      <c r="E31" s="122"/>
      <c r="F31" s="142"/>
      <c r="G31" s="115"/>
    </row>
    <row r="32" spans="1:7" s="7" customFormat="1" x14ac:dyDescent="0.2">
      <c r="A32" s="121"/>
      <c r="B32" s="178" t="s">
        <v>140</v>
      </c>
      <c r="C32" s="128"/>
      <c r="D32" s="123"/>
      <c r="E32" s="122"/>
      <c r="F32" s="142"/>
      <c r="G32" s="115"/>
    </row>
    <row r="33" spans="1:7" s="7" customFormat="1" x14ac:dyDescent="0.2">
      <c r="A33" s="121"/>
      <c r="B33" s="129" t="s">
        <v>80</v>
      </c>
      <c r="C33" s="129"/>
      <c r="D33" s="123"/>
      <c r="E33" s="106"/>
      <c r="F33" s="142"/>
      <c r="G33" s="115"/>
    </row>
    <row r="34" spans="1:7" s="7" customFormat="1" x14ac:dyDescent="0.2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4" sqref="B4"/>
    </sheetView>
  </sheetViews>
  <sheetFormatPr defaultRowHeight="12" x14ac:dyDescent="0.2"/>
  <cols>
    <col min="1" max="1" width="1.7109375" style="13" customWidth="1"/>
    <col min="2" max="2" width="9.140625" style="32"/>
    <col min="3" max="9" width="10.7109375" style="33" customWidth="1"/>
    <col min="10" max="10" width="1.7109375" style="13" customWidth="1"/>
    <col min="11" max="11" width="36.85546875" style="13" customWidth="1"/>
    <col min="12" max="12" width="1.7109375" style="13" customWidth="1"/>
    <col min="13" max="16384" width="9.140625" style="13"/>
  </cols>
  <sheetData>
    <row r="1" spans="1:12" ht="7.5" customHeight="1" x14ac:dyDescent="0.2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">
      <c r="A3" s="14"/>
      <c r="B3" s="468" t="s">
        <v>28</v>
      </c>
      <c r="C3" s="469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">
      <c r="A4" s="22"/>
      <c r="B4" s="23">
        <f>Admin!B5</f>
        <v>39568</v>
      </c>
      <c r="C4" s="24">
        <f>[6]Apr08!$M$1</f>
        <v>0</v>
      </c>
      <c r="D4" s="24">
        <f>[6]Apr08!$N$1</f>
        <v>0</v>
      </c>
      <c r="E4" s="24">
        <f>[6]Apr08!$O$1</f>
        <v>0</v>
      </c>
      <c r="F4" s="24">
        <f>[6]Apr08!$P$1+[6]Apr08!$Q$1</f>
        <v>0</v>
      </c>
      <c r="G4" s="24">
        <f>C4-SUM(D4:F4)</f>
        <v>0</v>
      </c>
      <c r="H4" s="24">
        <f>[6]Apr08!$T$1</f>
        <v>0</v>
      </c>
      <c r="I4" s="24">
        <f>[6]Apr08!$G$1</f>
        <v>0</v>
      </c>
      <c r="J4" s="25"/>
      <c r="K4" s="470" t="s">
        <v>29</v>
      </c>
      <c r="L4" s="26"/>
    </row>
    <row r="5" spans="1:12" ht="12" customHeight="1" x14ac:dyDescent="0.2">
      <c r="A5" s="22"/>
      <c r="B5" s="23">
        <f>Admin!B6</f>
        <v>39599</v>
      </c>
      <c r="C5" s="24">
        <f>[6]May08!$M$1</f>
        <v>0</v>
      </c>
      <c r="D5" s="24">
        <f>[6]May08!$N$1</f>
        <v>0</v>
      </c>
      <c r="E5" s="24">
        <f>[6]May08!$O$1</f>
        <v>0</v>
      </c>
      <c r="F5" s="24">
        <f>[6]May08!$P$1+[6]May08!$Q$1</f>
        <v>0</v>
      </c>
      <c r="G5" s="24">
        <f t="shared" ref="G5:G15" si="0">C5-SUM(D5:F5)</f>
        <v>0</v>
      </c>
      <c r="H5" s="24">
        <f>[6]May08!$T$1</f>
        <v>0</v>
      </c>
      <c r="I5" s="24">
        <f>[6]May08!$G$1</f>
        <v>0</v>
      </c>
      <c r="J5" s="25"/>
      <c r="K5" s="471"/>
      <c r="L5" s="26"/>
    </row>
    <row r="6" spans="1:12" x14ac:dyDescent="0.2">
      <c r="A6" s="22"/>
      <c r="B6" s="23">
        <f>Admin!B7</f>
        <v>39629</v>
      </c>
      <c r="C6" s="24">
        <f>[6]Jun08!$M$1</f>
        <v>0</v>
      </c>
      <c r="D6" s="24">
        <f>[6]Jun08!$N$1</f>
        <v>0</v>
      </c>
      <c r="E6" s="24">
        <f>[6]Jun08!$O$1</f>
        <v>0</v>
      </c>
      <c r="F6" s="24">
        <f>[6]Jun08!$P$1+[6]Jun08!$Q$1</f>
        <v>0</v>
      </c>
      <c r="G6" s="24">
        <f t="shared" si="0"/>
        <v>0</v>
      </c>
      <c r="H6" s="24">
        <f>[6]Jun08!$T$1</f>
        <v>0</v>
      </c>
      <c r="I6" s="24">
        <f>[6]Jun08!$G$1</f>
        <v>0</v>
      </c>
      <c r="J6" s="25"/>
      <c r="K6" s="471"/>
      <c r="L6" s="26"/>
    </row>
    <row r="7" spans="1:12" x14ac:dyDescent="0.2">
      <c r="A7" s="22"/>
      <c r="B7" s="23">
        <f>Admin!B8</f>
        <v>39660</v>
      </c>
      <c r="C7" s="24">
        <f>[6]Jul08!$M$1</f>
        <v>0</v>
      </c>
      <c r="D7" s="24">
        <f>[6]Jul08!$N$1</f>
        <v>0</v>
      </c>
      <c r="E7" s="24">
        <f>[6]Jul08!$O$1</f>
        <v>0</v>
      </c>
      <c r="F7" s="24">
        <f>[6]Jul08!$P$1+[6]Jul08!$Q$1</f>
        <v>0</v>
      </c>
      <c r="G7" s="24">
        <f t="shared" si="0"/>
        <v>0</v>
      </c>
      <c r="H7" s="24">
        <f>[6]Jul08!$T$1</f>
        <v>0</v>
      </c>
      <c r="I7" s="24">
        <f>[6]Jul08!$G$1</f>
        <v>0</v>
      </c>
      <c r="J7" s="25"/>
      <c r="K7" s="471"/>
      <c r="L7" s="26"/>
    </row>
    <row r="8" spans="1:12" ht="12" customHeight="1" x14ac:dyDescent="0.2">
      <c r="A8" s="22"/>
      <c r="B8" s="23">
        <f>Admin!B9</f>
        <v>39691</v>
      </c>
      <c r="C8" s="24">
        <f>[6]Aug08!$M$1</f>
        <v>0</v>
      </c>
      <c r="D8" s="24">
        <f>[6]Aug08!$N$1</f>
        <v>0</v>
      </c>
      <c r="E8" s="24">
        <f>[6]Aug08!$O$1</f>
        <v>0</v>
      </c>
      <c r="F8" s="24">
        <f>[6]Aug08!$P$1+[6]Aug08!$Q$1</f>
        <v>0</v>
      </c>
      <c r="G8" s="24">
        <f t="shared" si="0"/>
        <v>0</v>
      </c>
      <c r="H8" s="24">
        <f>[6]Aug08!$T$1</f>
        <v>0</v>
      </c>
      <c r="I8" s="24">
        <f>[6]Aug08!$G$1</f>
        <v>0</v>
      </c>
      <c r="J8" s="25"/>
      <c r="K8" s="470" t="s">
        <v>30</v>
      </c>
      <c r="L8" s="26"/>
    </row>
    <row r="9" spans="1:12" ht="12" customHeight="1" x14ac:dyDescent="0.2">
      <c r="A9" s="22"/>
      <c r="B9" s="23">
        <f>Admin!B10</f>
        <v>39721</v>
      </c>
      <c r="C9" s="24">
        <f>[6]Sep08!$M$1</f>
        <v>0</v>
      </c>
      <c r="D9" s="24">
        <f>[6]Sep08!$N$1</f>
        <v>0</v>
      </c>
      <c r="E9" s="24">
        <f>[6]Sep08!$O$1</f>
        <v>0</v>
      </c>
      <c r="F9" s="24">
        <f>[6]Sep08!$P$1+[6]Sep08!$Q$1</f>
        <v>0</v>
      </c>
      <c r="G9" s="24">
        <f t="shared" si="0"/>
        <v>0</v>
      </c>
      <c r="H9" s="24">
        <f>[6]Sep08!$T$1</f>
        <v>0</v>
      </c>
      <c r="I9" s="24">
        <f>[6]Sep08!$G$1</f>
        <v>0</v>
      </c>
      <c r="J9" s="25"/>
      <c r="K9" s="471"/>
      <c r="L9" s="26"/>
    </row>
    <row r="10" spans="1:12" ht="12" customHeight="1" x14ac:dyDescent="0.2">
      <c r="A10" s="22"/>
      <c r="B10" s="23">
        <f>Admin!B11</f>
        <v>39752</v>
      </c>
      <c r="C10" s="24">
        <f>[6]Oct08!$M$1</f>
        <v>0</v>
      </c>
      <c r="D10" s="24">
        <f>[6]Oct08!$N$1</f>
        <v>0</v>
      </c>
      <c r="E10" s="24">
        <f>[6]Oct08!$O$1</f>
        <v>0</v>
      </c>
      <c r="F10" s="24">
        <f>[6]Oct08!$P$1+[6]Oct08!$Q$1</f>
        <v>0</v>
      </c>
      <c r="G10" s="24">
        <f t="shared" si="0"/>
        <v>0</v>
      </c>
      <c r="H10" s="24">
        <f>[6]Oct08!$T$1</f>
        <v>0</v>
      </c>
      <c r="I10" s="24">
        <f>[6]Oct08!$G$1</f>
        <v>0</v>
      </c>
      <c r="J10" s="25"/>
      <c r="K10" s="471"/>
      <c r="L10" s="26"/>
    </row>
    <row r="11" spans="1:12" ht="12" customHeight="1" x14ac:dyDescent="0.2">
      <c r="A11" s="22"/>
      <c r="B11" s="23">
        <f>Admin!B12</f>
        <v>39782</v>
      </c>
      <c r="C11" s="24">
        <f>[6]Nov08!$M$1</f>
        <v>0</v>
      </c>
      <c r="D11" s="24">
        <f>[6]Nov08!$N$1</f>
        <v>0</v>
      </c>
      <c r="E11" s="24">
        <f>[6]Nov08!$O$1</f>
        <v>0</v>
      </c>
      <c r="F11" s="24">
        <f>[6]Nov08!$P$1+[6]Nov08!$Q$1</f>
        <v>0</v>
      </c>
      <c r="G11" s="24">
        <f t="shared" si="0"/>
        <v>0</v>
      </c>
      <c r="H11" s="24">
        <f>[6]Nov08!$T$1</f>
        <v>0</v>
      </c>
      <c r="I11" s="24">
        <f>[6]Nov08!$G$1</f>
        <v>0</v>
      </c>
      <c r="J11" s="25"/>
      <c r="K11" s="471"/>
      <c r="L11" s="26"/>
    </row>
    <row r="12" spans="1:12" ht="12" customHeight="1" x14ac:dyDescent="0.2">
      <c r="A12" s="22"/>
      <c r="B12" s="23">
        <f>Admin!B13</f>
        <v>39813</v>
      </c>
      <c r="C12" s="24">
        <f>[6]Dec08!$M$1</f>
        <v>0</v>
      </c>
      <c r="D12" s="24">
        <f>[6]Dec08!$N$1</f>
        <v>0</v>
      </c>
      <c r="E12" s="24">
        <f>[6]Dec08!$O$1</f>
        <v>0</v>
      </c>
      <c r="F12" s="24">
        <f>[6]Dec08!$P$1+[6]Dec08!$Q$1</f>
        <v>0</v>
      </c>
      <c r="G12" s="24">
        <f t="shared" si="0"/>
        <v>0</v>
      </c>
      <c r="H12" s="24">
        <f>[6]Dec08!$T$1</f>
        <v>0</v>
      </c>
      <c r="I12" s="24">
        <f>[6]Dec08!$G$1</f>
        <v>0</v>
      </c>
      <c r="J12" s="25"/>
      <c r="K12" s="470"/>
      <c r="L12" s="26"/>
    </row>
    <row r="13" spans="1:12" x14ac:dyDescent="0.2">
      <c r="A13" s="22"/>
      <c r="B13" s="23">
        <f>Admin!B14</f>
        <v>39844</v>
      </c>
      <c r="C13" s="24">
        <f>[6]Jan09!$M$1</f>
        <v>0</v>
      </c>
      <c r="D13" s="24">
        <f>[6]Jan09!$N$1</f>
        <v>0</v>
      </c>
      <c r="E13" s="24">
        <f>[6]Jan09!$O$1</f>
        <v>0</v>
      </c>
      <c r="F13" s="24">
        <f>[6]Jan09!$P$1+[6]Jan09!$Q$1</f>
        <v>0</v>
      </c>
      <c r="G13" s="24">
        <f t="shared" si="0"/>
        <v>0</v>
      </c>
      <c r="H13" s="24">
        <f>[6]Jan09!$T$1</f>
        <v>0</v>
      </c>
      <c r="I13" s="24">
        <f>[6]Jan09!$G$1</f>
        <v>0</v>
      </c>
      <c r="J13" s="25"/>
      <c r="K13" s="471"/>
      <c r="L13" s="26"/>
    </row>
    <row r="14" spans="1:12" x14ac:dyDescent="0.2">
      <c r="A14" s="22"/>
      <c r="B14" s="23">
        <f>Admin!B15</f>
        <v>39872</v>
      </c>
      <c r="C14" s="24">
        <f>[6]Feb09!$M$1</f>
        <v>0</v>
      </c>
      <c r="D14" s="24">
        <f>[6]Feb09!$N$1</f>
        <v>0</v>
      </c>
      <c r="E14" s="24">
        <f>[6]Feb09!$O$1</f>
        <v>0</v>
      </c>
      <c r="F14" s="24">
        <f>[6]Feb09!$P$1+[6]Feb09!$Q$1</f>
        <v>0</v>
      </c>
      <c r="G14" s="24">
        <f t="shared" si="0"/>
        <v>0</v>
      </c>
      <c r="H14" s="24">
        <f>[6]Feb09!$T$1</f>
        <v>0</v>
      </c>
      <c r="I14" s="24">
        <f>[6]Feb09!$G$1</f>
        <v>0</v>
      </c>
      <c r="J14" s="25"/>
      <c r="K14" s="471"/>
      <c r="L14" s="26"/>
    </row>
    <row r="15" spans="1:12" x14ac:dyDescent="0.2">
      <c r="A15" s="22"/>
      <c r="B15" s="23">
        <f>Admin!B16</f>
        <v>39903</v>
      </c>
      <c r="C15" s="24">
        <f>[6]Mar09!$M$1</f>
        <v>0</v>
      </c>
      <c r="D15" s="24">
        <f>[6]Mar09!$N$1</f>
        <v>0</v>
      </c>
      <c r="E15" s="24">
        <f>[6]Mar09!$O$1</f>
        <v>0</v>
      </c>
      <c r="F15" s="24">
        <f>[6]Mar09!$P$1+[6]Mar09!$Q$1</f>
        <v>0</v>
      </c>
      <c r="G15" s="24">
        <f t="shared" si="0"/>
        <v>0</v>
      </c>
      <c r="H15" s="24">
        <f>[6]Mar09!$T$1</f>
        <v>0</v>
      </c>
      <c r="I15" s="24">
        <f>[6]Mar09!$G$1</f>
        <v>0</v>
      </c>
      <c r="J15" s="25"/>
      <c r="K15" s="25"/>
      <c r="L15" s="26"/>
    </row>
    <row r="16" spans="1:12" ht="12.75" thickBot="1" x14ac:dyDescent="0.25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H4" sqref="H4"/>
    </sheetView>
  </sheetViews>
  <sheetFormatPr defaultRowHeight="12" x14ac:dyDescent="0.2"/>
  <cols>
    <col min="1" max="1" width="1.42578125" style="13" customWidth="1"/>
    <col min="2" max="2" width="10.7109375" style="78" customWidth="1"/>
    <col min="3" max="3" width="0.85546875" style="79" customWidth="1"/>
    <col min="4" max="4" width="8.7109375" style="80" customWidth="1"/>
    <col min="5" max="5" width="0.85546875" style="81" customWidth="1"/>
    <col min="6" max="6" width="8.7109375" style="80" customWidth="1"/>
    <col min="7" max="7" width="0.85546875" style="80" customWidth="1"/>
    <col min="8" max="8" width="7.7109375" style="82" customWidth="1"/>
    <col min="9" max="9" width="0.85546875" style="80" customWidth="1"/>
    <col min="10" max="10" width="8" style="80" customWidth="1"/>
    <col min="11" max="11" width="0.85546875" style="80" customWidth="1"/>
    <col min="12" max="12" width="7.7109375" style="80" customWidth="1"/>
    <col min="13" max="13" width="0.85546875" style="80" customWidth="1"/>
    <col min="14" max="14" width="7.7109375" style="83" customWidth="1"/>
    <col min="15" max="15" width="0.85546875" style="84" customWidth="1"/>
    <col min="16" max="16" width="8" style="84" customWidth="1"/>
    <col min="17" max="17" width="0.85546875" style="84" customWidth="1"/>
    <col min="18" max="18" width="7.7109375" style="85" customWidth="1"/>
    <col min="19" max="19" width="0.85546875" style="80" customWidth="1"/>
    <col min="20" max="20" width="7.7109375" style="83" customWidth="1"/>
    <col min="21" max="21" width="0.85546875" style="84" customWidth="1"/>
    <col min="22" max="22" width="8" style="84" customWidth="1"/>
    <col min="23" max="23" width="0.85546875" style="84" customWidth="1"/>
    <col min="24" max="24" width="7.7109375" style="85" customWidth="1"/>
    <col min="25" max="25" width="0.85546875" style="80" customWidth="1"/>
    <col min="26" max="26" width="9" style="80" customWidth="1"/>
    <col min="27" max="27" width="0.85546875" style="80" customWidth="1"/>
    <col min="28" max="28" width="10.7109375" style="80" customWidth="1"/>
    <col min="29" max="29" width="1.7109375" style="13" customWidth="1"/>
    <col min="30" max="33" width="9.7109375" style="86" customWidth="1"/>
    <col min="34" max="34" width="2.7109375" style="13" customWidth="1"/>
    <col min="35" max="16384" width="9.140625" style="13"/>
  </cols>
  <sheetData>
    <row r="1" spans="1:34" ht="12.75" x14ac:dyDescent="0.2">
      <c r="A1" s="8"/>
      <c r="B1" s="34"/>
      <c r="C1" s="34"/>
      <c r="D1" s="35"/>
      <c r="E1" s="35"/>
      <c r="F1" s="35"/>
      <c r="G1" s="35"/>
      <c r="H1" s="479" t="s">
        <v>31</v>
      </c>
      <c r="I1" s="480"/>
      <c r="J1" s="480"/>
      <c r="K1" s="480"/>
      <c r="L1" s="481"/>
      <c r="M1" s="35"/>
      <c r="N1" s="479" t="s">
        <v>31</v>
      </c>
      <c r="O1" s="480"/>
      <c r="P1" s="480"/>
      <c r="Q1" s="480"/>
      <c r="R1" s="481"/>
      <c r="S1" s="35"/>
      <c r="T1" s="479" t="s">
        <v>31</v>
      </c>
      <c r="U1" s="480"/>
      <c r="V1" s="480"/>
      <c r="W1" s="480"/>
      <c r="X1" s="481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2" t="s">
        <v>44</v>
      </c>
      <c r="AE2" s="483"/>
      <c r="AF2" s="483"/>
      <c r="AG2" s="484"/>
      <c r="AH2" s="47"/>
    </row>
    <row r="3" spans="1:34" x14ac:dyDescent="0.2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72" t="s">
        <v>45</v>
      </c>
      <c r="AE3" s="475"/>
      <c r="AF3" s="475"/>
      <c r="AG3" s="475"/>
      <c r="AH3" s="26"/>
    </row>
    <row r="4" spans="1:34" ht="12.75" x14ac:dyDescent="0.2">
      <c r="A4" s="22"/>
      <c r="B4" s="476" t="s">
        <v>46</v>
      </c>
      <c r="C4" s="477"/>
      <c r="D4" s="477"/>
      <c r="E4" s="478"/>
      <c r="F4" s="478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74"/>
      <c r="AE4" s="475"/>
      <c r="AF4" s="475"/>
      <c r="AG4" s="475"/>
      <c r="AH4" s="26"/>
    </row>
    <row r="5" spans="1:34" x14ac:dyDescent="0.2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74"/>
      <c r="AE5" s="475"/>
      <c r="AF5" s="475"/>
      <c r="AG5" s="475"/>
      <c r="AH5" s="26"/>
    </row>
    <row r="6" spans="1:34" x14ac:dyDescent="0.2">
      <c r="A6" s="22"/>
      <c r="B6" s="61">
        <f>Admin!B4</f>
        <v>39544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74"/>
      <c r="AE6" s="475"/>
      <c r="AF6" s="475"/>
      <c r="AG6" s="475"/>
      <c r="AH6" s="26"/>
    </row>
    <row r="7" spans="1:34" x14ac:dyDescent="0.2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74"/>
      <c r="AE7" s="475"/>
      <c r="AF7" s="475"/>
      <c r="AG7" s="475"/>
      <c r="AH7" s="26"/>
    </row>
    <row r="8" spans="1:34" x14ac:dyDescent="0.2">
      <c r="A8" s="22"/>
      <c r="B8" s="61">
        <f>Admin!B5</f>
        <v>39568</v>
      </c>
      <c r="C8" s="62"/>
      <c r="D8" s="63">
        <f>D6+F8-L8-R8-X8+Z6</f>
        <v>0</v>
      </c>
      <c r="E8" s="64"/>
      <c r="F8" s="57">
        <f>IF((H$4+N$4+T$4)=0,0,[3]Apr08!$P$1)</f>
        <v>0</v>
      </c>
      <c r="G8" s="57"/>
      <c r="H8" s="65">
        <f>H4</f>
        <v>0</v>
      </c>
      <c r="I8" s="57"/>
      <c r="J8" s="57">
        <f>[2]Apr08!$P$1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[2]Apr08!$Q$1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[2]Apr08!$R$1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74"/>
      <c r="AE8" s="475"/>
      <c r="AF8" s="475"/>
      <c r="AG8" s="475"/>
      <c r="AH8" s="26"/>
    </row>
    <row r="9" spans="1:34" x14ac:dyDescent="0.2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74"/>
      <c r="AE9" s="475"/>
      <c r="AF9" s="475"/>
      <c r="AG9" s="475"/>
      <c r="AH9" s="26"/>
    </row>
    <row r="10" spans="1:34" ht="12.75" x14ac:dyDescent="0.2">
      <c r="A10" s="22"/>
      <c r="B10" s="61">
        <f>Admin!B6</f>
        <v>39599</v>
      </c>
      <c r="C10" s="62"/>
      <c r="D10" s="63">
        <f>D8+F10-L10-R10-X10+Z8</f>
        <v>0</v>
      </c>
      <c r="E10" s="64"/>
      <c r="F10" s="57">
        <f>IF((H$4+N$4+T$4)=0,0,[3]May08!$P$1)</f>
        <v>0</v>
      </c>
      <c r="G10" s="57"/>
      <c r="H10" s="65">
        <f>H8</f>
        <v>0</v>
      </c>
      <c r="I10" s="57"/>
      <c r="J10" s="57">
        <f>[2]May08!$P$1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[2]May08!$Q$1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[2]May08!$R$1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72" t="s">
        <v>47</v>
      </c>
      <c r="AE11" s="475"/>
      <c r="AF11" s="475"/>
      <c r="AG11" s="475"/>
      <c r="AH11" s="26"/>
    </row>
    <row r="12" spans="1:34" x14ac:dyDescent="0.2">
      <c r="A12" s="22"/>
      <c r="B12" s="61">
        <f>Admin!B7</f>
        <v>39629</v>
      </c>
      <c r="C12" s="62"/>
      <c r="D12" s="63">
        <f>D10+F12-L12-R12-X12+Z10</f>
        <v>0</v>
      </c>
      <c r="E12" s="64"/>
      <c r="F12" s="57">
        <f>IF((H$4+N$4+T$4)=0,0,[3]Jun08!$P$1)</f>
        <v>0</v>
      </c>
      <c r="G12" s="57"/>
      <c r="H12" s="65">
        <f>H10</f>
        <v>0</v>
      </c>
      <c r="I12" s="57"/>
      <c r="J12" s="57">
        <f>[2]Jun08!$P$1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[2]Jun08!$Q$1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[2]Jun08!$R$1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74"/>
      <c r="AE12" s="475"/>
      <c r="AF12" s="475"/>
      <c r="AG12" s="475"/>
      <c r="AH12" s="26"/>
    </row>
    <row r="13" spans="1:34" x14ac:dyDescent="0.2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74"/>
      <c r="AE13" s="475"/>
      <c r="AF13" s="475"/>
      <c r="AG13" s="475"/>
      <c r="AH13" s="26"/>
    </row>
    <row r="14" spans="1:34" ht="12" customHeight="1" x14ac:dyDescent="0.2">
      <c r="A14" s="22"/>
      <c r="B14" s="61">
        <f>Admin!B8</f>
        <v>39660</v>
      </c>
      <c r="C14" s="62"/>
      <c r="D14" s="63">
        <f>D12+F14-L14-R14-X14+Z12</f>
        <v>0</v>
      </c>
      <c r="E14" s="64"/>
      <c r="F14" s="57">
        <f>IF((H$4+N$4+T$4)=0,0,[3]Jul08!$P$1)</f>
        <v>0</v>
      </c>
      <c r="G14" s="57"/>
      <c r="H14" s="65">
        <f>H12</f>
        <v>0</v>
      </c>
      <c r="I14" s="57"/>
      <c r="J14" s="57">
        <f>[2]Jul08!$P$1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[2]Jul08!$Q$1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[2]Jul08!$R$1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72" t="s">
        <v>48</v>
      </c>
      <c r="AE15" s="473"/>
      <c r="AF15" s="473"/>
      <c r="AG15" s="473"/>
      <c r="AH15" s="26"/>
    </row>
    <row r="16" spans="1:34" ht="12" customHeight="1" x14ac:dyDescent="0.2">
      <c r="A16" s="22"/>
      <c r="B16" s="61">
        <f>Admin!B9</f>
        <v>39691</v>
      </c>
      <c r="C16" s="62"/>
      <c r="D16" s="63">
        <f>D14+F16-L16-R16-X16+Z14</f>
        <v>0</v>
      </c>
      <c r="E16" s="64"/>
      <c r="F16" s="57">
        <f>IF((H$4+N$4+T$4)=0,0,[3]Aug08!$P$1)</f>
        <v>0</v>
      </c>
      <c r="G16" s="57"/>
      <c r="H16" s="65">
        <f>H14</f>
        <v>0</v>
      </c>
      <c r="I16" s="57"/>
      <c r="J16" s="57">
        <f>[2]Aug08!$P$1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[2]Aug08!$Q$1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[2]Aug08!$R$1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72"/>
      <c r="AE16" s="473"/>
      <c r="AF16" s="473"/>
      <c r="AG16" s="473"/>
      <c r="AH16" s="26"/>
    </row>
    <row r="17" spans="1:34" ht="12" customHeight="1" x14ac:dyDescent="0.2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72"/>
      <c r="AE17" s="473"/>
      <c r="AF17" s="473"/>
      <c r="AG17" s="473"/>
      <c r="AH17" s="26"/>
    </row>
    <row r="18" spans="1:34" ht="12" customHeight="1" x14ac:dyDescent="0.2">
      <c r="A18" s="22"/>
      <c r="B18" s="61">
        <f>Admin!B10</f>
        <v>39721</v>
      </c>
      <c r="C18" s="62"/>
      <c r="D18" s="63">
        <f>D16+F18-L18-R18-X18+Z16</f>
        <v>0</v>
      </c>
      <c r="E18" s="64"/>
      <c r="F18" s="57">
        <f>IF((H$4+N$4+T$4)=0,0,[3]Sep08!$P$1)</f>
        <v>0</v>
      </c>
      <c r="G18" s="57"/>
      <c r="H18" s="65">
        <f>H16</f>
        <v>0</v>
      </c>
      <c r="I18" s="57"/>
      <c r="J18" s="57">
        <f>[2]Sep08!$P$1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[2]Sep08!$Q$1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[2]Sep08!$R$1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72" t="s">
        <v>49</v>
      </c>
      <c r="AE19" s="473"/>
      <c r="AF19" s="473"/>
      <c r="AG19" s="473"/>
      <c r="AH19" s="26"/>
    </row>
    <row r="20" spans="1:34" ht="12" customHeight="1" x14ac:dyDescent="0.2">
      <c r="A20" s="22"/>
      <c r="B20" s="61">
        <f>Admin!B11</f>
        <v>39752</v>
      </c>
      <c r="C20" s="62"/>
      <c r="D20" s="63">
        <f>D18+F20-L20-R20-X20+Z18</f>
        <v>0</v>
      </c>
      <c r="E20" s="64"/>
      <c r="F20" s="57">
        <f>IF((H$4+N$4+T$4)=0,0,[3]Oct08!$P$1)</f>
        <v>0</v>
      </c>
      <c r="G20" s="57"/>
      <c r="H20" s="65">
        <f>H18</f>
        <v>0</v>
      </c>
      <c r="I20" s="57"/>
      <c r="J20" s="57">
        <f>[2]Oct08!$P$1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[2]Oct08!$Q$1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[2]Oct08!$R$1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72"/>
      <c r="AE20" s="473"/>
      <c r="AF20" s="473"/>
      <c r="AG20" s="473"/>
      <c r="AH20" s="26"/>
    </row>
    <row r="21" spans="1:34" ht="12" customHeight="1" x14ac:dyDescent="0.2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72"/>
      <c r="AE21" s="473"/>
      <c r="AF21" s="473"/>
      <c r="AG21" s="473"/>
      <c r="AH21" s="26"/>
    </row>
    <row r="22" spans="1:34" ht="12" customHeight="1" x14ac:dyDescent="0.2">
      <c r="A22" s="22"/>
      <c r="B22" s="61">
        <f>Admin!B12</f>
        <v>39782</v>
      </c>
      <c r="C22" s="62"/>
      <c r="D22" s="63">
        <f>D20+F22-L22-R22-X22+Z20</f>
        <v>0</v>
      </c>
      <c r="E22" s="64"/>
      <c r="F22" s="57">
        <f>IF((H$4+N$4+T$4)=0,0,[3]Nov08!$P$1)</f>
        <v>0</v>
      </c>
      <c r="G22" s="57"/>
      <c r="H22" s="65">
        <f>H20</f>
        <v>0</v>
      </c>
      <c r="I22" s="57"/>
      <c r="J22" s="57">
        <f>[2]Nov08!$P$1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[2]Nov08!$Q$1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[2]Nov08!$R$1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72" t="s">
        <v>50</v>
      </c>
      <c r="AE23" s="473"/>
      <c r="AF23" s="473"/>
      <c r="AG23" s="473"/>
      <c r="AH23" s="26"/>
    </row>
    <row r="24" spans="1:34" x14ac:dyDescent="0.2">
      <c r="A24" s="22"/>
      <c r="B24" s="61">
        <f>Admin!B13</f>
        <v>39813</v>
      </c>
      <c r="C24" s="62"/>
      <c r="D24" s="63">
        <f>D22+F24-L24-R24-X24+Z22</f>
        <v>0</v>
      </c>
      <c r="E24" s="64"/>
      <c r="F24" s="57">
        <f>IF((H$4+N$4+T$4)=0,0,[3]Dec08!$P$1)</f>
        <v>0</v>
      </c>
      <c r="G24" s="57"/>
      <c r="H24" s="65">
        <f>H22</f>
        <v>0</v>
      </c>
      <c r="I24" s="57"/>
      <c r="J24" s="57">
        <f>[2]Dec08!$P$1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[2]Dec08!$Q$1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[2]Dec08!$R$1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72"/>
      <c r="AE24" s="473"/>
      <c r="AF24" s="473"/>
      <c r="AG24" s="473"/>
      <c r="AH24" s="26"/>
    </row>
    <row r="25" spans="1:34" x14ac:dyDescent="0.2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72"/>
      <c r="AE25" s="473"/>
      <c r="AF25" s="473"/>
      <c r="AG25" s="473"/>
      <c r="AH25" s="26"/>
    </row>
    <row r="26" spans="1:34" x14ac:dyDescent="0.2">
      <c r="A26" s="22"/>
      <c r="B26" s="61">
        <f>Admin!B14</f>
        <v>39844</v>
      </c>
      <c r="C26" s="62"/>
      <c r="D26" s="63">
        <f>D24+F26-L26-R26-X26+Z24</f>
        <v>0</v>
      </c>
      <c r="E26" s="64"/>
      <c r="F26" s="57">
        <f>IF((H$4+N$4+T$4)=0,0,[3]Jan09!$P$1)</f>
        <v>0</v>
      </c>
      <c r="G26" s="57"/>
      <c r="H26" s="65">
        <f>H24</f>
        <v>0</v>
      </c>
      <c r="I26" s="57"/>
      <c r="J26" s="57">
        <f>[2]Jan09!$P$1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[2]Jan09!$Q$1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[2]Jan09!$R$1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74"/>
      <c r="AE26" s="475"/>
      <c r="AF26" s="475"/>
      <c r="AG26" s="475"/>
      <c r="AH26" s="26"/>
    </row>
    <row r="27" spans="1:34" x14ac:dyDescent="0.2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">
      <c r="A28" s="22"/>
      <c r="B28" s="61">
        <f>Admin!B15</f>
        <v>39872</v>
      </c>
      <c r="C28" s="62"/>
      <c r="D28" s="63">
        <f>D26+F28-L28-R28-X28+Z26</f>
        <v>0</v>
      </c>
      <c r="E28" s="64"/>
      <c r="F28" s="57">
        <f>IF((H$4+N$4+T$4)=0,0,[3]Feb09!$P$1)</f>
        <v>0</v>
      </c>
      <c r="G28" s="57"/>
      <c r="H28" s="65">
        <f>H26</f>
        <v>0</v>
      </c>
      <c r="I28" s="57"/>
      <c r="J28" s="57">
        <f>[2]Feb09!$P$1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[2]Feb09!$Q$1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[2]Feb09!$R$1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72" t="s">
        <v>51</v>
      </c>
      <c r="AE28" s="473"/>
      <c r="AF28" s="473"/>
      <c r="AG28" s="473"/>
      <c r="AH28" s="26"/>
    </row>
    <row r="29" spans="1:34" x14ac:dyDescent="0.2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72"/>
      <c r="AE29" s="473"/>
      <c r="AF29" s="473"/>
      <c r="AG29" s="473"/>
      <c r="AH29" s="26"/>
    </row>
    <row r="30" spans="1:34" x14ac:dyDescent="0.2">
      <c r="A30" s="22"/>
      <c r="B30" s="61">
        <f>Admin!B17</f>
        <v>39908</v>
      </c>
      <c r="C30" s="62"/>
      <c r="D30" s="63">
        <f>D28+F30-L30-R30-X30+Z28</f>
        <v>0</v>
      </c>
      <c r="E30" s="64"/>
      <c r="F30" s="57">
        <f>IF((H$4+N$4+T$4)=0,0,[3]Mar09!$P$1)</f>
        <v>0</v>
      </c>
      <c r="G30" s="57"/>
      <c r="H30" s="65">
        <f>H28</f>
        <v>0</v>
      </c>
      <c r="I30" s="57"/>
      <c r="J30" s="57">
        <f>[2]Mar09!$P$1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[2]Mar09!$Q$1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[2]Mar09!$R$1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74"/>
      <c r="AE30" s="475"/>
      <c r="AF30" s="475"/>
      <c r="AG30" s="475"/>
      <c r="AH30" s="26"/>
    </row>
    <row r="31" spans="1:34" ht="12.75" thickBot="1" x14ac:dyDescent="0.25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B2" sqref="B2:B4"/>
    </sheetView>
  </sheetViews>
  <sheetFormatPr defaultRowHeight="12" x14ac:dyDescent="0.2"/>
  <cols>
    <col min="1" max="1" width="1.7109375" style="147" customWidth="1"/>
    <col min="2" max="2" width="19.7109375" style="13" customWidth="1"/>
    <col min="3" max="3" width="9.140625" style="13"/>
    <col min="4" max="14" width="9" style="13" customWidth="1"/>
    <col min="15" max="15" width="9.85546875" style="13" customWidth="1"/>
    <col min="16" max="16" width="1.7109375" style="13" customWidth="1"/>
    <col min="17" max="16384" width="9.140625" style="13"/>
  </cols>
  <sheetData>
    <row r="1" spans="1:17" ht="6" customHeight="1" thickBot="1" x14ac:dyDescent="0.25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">
      <c r="A2" s="25"/>
      <c r="B2" s="491" t="s">
        <v>147</v>
      </c>
      <c r="C2" s="182" t="s">
        <v>144</v>
      </c>
      <c r="D2" s="446">
        <f>Admin!B5</f>
        <v>39568</v>
      </c>
      <c r="E2" s="445">
        <f>Admin!B6</f>
        <v>39599</v>
      </c>
      <c r="F2" s="445">
        <f>Admin!B7</f>
        <v>39629</v>
      </c>
      <c r="G2" s="445">
        <f>Admin!B8</f>
        <v>39660</v>
      </c>
      <c r="H2" s="445">
        <f>Admin!B9</f>
        <v>39691</v>
      </c>
      <c r="I2" s="445">
        <f>Admin!B10</f>
        <v>39721</v>
      </c>
      <c r="J2" s="445">
        <f>Admin!B11</f>
        <v>39752</v>
      </c>
      <c r="K2" s="445">
        <f>Admin!B12</f>
        <v>39782</v>
      </c>
      <c r="L2" s="445">
        <f>Admin!B13</f>
        <v>39813</v>
      </c>
      <c r="M2" s="445">
        <f>Admin!B14</f>
        <v>39844</v>
      </c>
      <c r="N2" s="445">
        <f>Admin!B15</f>
        <v>39872</v>
      </c>
      <c r="O2" s="445">
        <f>Admin!B16</f>
        <v>39903</v>
      </c>
      <c r="P2" s="132"/>
    </row>
    <row r="3" spans="1:17" ht="12" customHeight="1" x14ac:dyDescent="0.2">
      <c r="A3" s="25"/>
      <c r="B3" s="492"/>
      <c r="C3" s="183">
        <f>Admin!B$17</f>
        <v>39908</v>
      </c>
      <c r="D3" s="447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132"/>
    </row>
    <row r="4" spans="1:17" ht="12.75" thickBot="1" x14ac:dyDescent="0.25">
      <c r="A4" s="25"/>
      <c r="B4" s="490"/>
      <c r="C4" s="181" t="s">
        <v>53</v>
      </c>
      <c r="D4" s="87" t="s">
        <v>53</v>
      </c>
      <c r="E4" s="87" t="s">
        <v>53</v>
      </c>
      <c r="F4" s="87" t="s">
        <v>53</v>
      </c>
      <c r="G4" s="87" t="s">
        <v>53</v>
      </c>
      <c r="H4" s="87" t="s">
        <v>53</v>
      </c>
      <c r="I4" s="87" t="s">
        <v>53</v>
      </c>
      <c r="J4" s="87" t="s">
        <v>53</v>
      </c>
      <c r="K4" s="87" t="s">
        <v>53</v>
      </c>
      <c r="L4" s="87" t="s">
        <v>53</v>
      </c>
      <c r="M4" s="87" t="s">
        <v>53</v>
      </c>
      <c r="N4" s="103" t="s">
        <v>53</v>
      </c>
      <c r="O4" s="87" t="s">
        <v>53</v>
      </c>
      <c r="P4" s="132"/>
    </row>
    <row r="5" spans="1:17" s="92" customFormat="1" x14ac:dyDescent="0.2">
      <c r="A5" s="152"/>
      <c r="B5" s="148" t="s">
        <v>1</v>
      </c>
      <c r="C5" s="89">
        <f>SUM(D5:O5)</f>
        <v>0</v>
      </c>
      <c r="D5" s="89">
        <f>'Profit &amp; Loss Account'!C9</f>
        <v>0</v>
      </c>
      <c r="E5" s="89">
        <f>'Profit &amp; Loss Account'!D9</f>
        <v>0</v>
      </c>
      <c r="F5" s="89">
        <f>'Profit &amp; Loss Account'!E9</f>
        <v>0</v>
      </c>
      <c r="G5" s="89">
        <f>'Profit &amp; Loss Account'!F9</f>
        <v>0</v>
      </c>
      <c r="H5" s="89">
        <f>'Profit &amp; Loss Account'!G9</f>
        <v>0</v>
      </c>
      <c r="I5" s="89">
        <f>'Profit &amp; Loss Account'!H9</f>
        <v>0</v>
      </c>
      <c r="J5" s="89">
        <f>'Profit &amp; Loss Account'!I9</f>
        <v>0</v>
      </c>
      <c r="K5" s="89">
        <f>'Profit &amp; Loss Account'!J9</f>
        <v>0</v>
      </c>
      <c r="L5" s="89">
        <f>'Profit &amp; Loss Account'!K9</f>
        <v>0</v>
      </c>
      <c r="M5" s="89">
        <f>'Profit &amp; Loss Account'!L9</f>
        <v>0</v>
      </c>
      <c r="N5" s="89">
        <f>'Profit &amp; Loss Account'!M9</f>
        <v>0</v>
      </c>
      <c r="O5" s="89">
        <f>'Profit &amp; Loss Account'!N9</f>
        <v>0</v>
      </c>
      <c r="P5" s="131"/>
    </row>
    <row r="6" spans="1:17" s="144" customFormat="1" ht="6" customHeight="1" x14ac:dyDescent="0.2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">
      <c r="A7" s="25"/>
      <c r="B7" s="146" t="s">
        <v>86</v>
      </c>
      <c r="C7" s="89">
        <f>SUM(D7:O7)</f>
        <v>0</v>
      </c>
      <c r="D7" s="84">
        <f>'Profit &amp; Loss Account'!C11</f>
        <v>0</v>
      </c>
      <c r="E7" s="84">
        <f>'Profit &amp; Loss Account'!D11</f>
        <v>0</v>
      </c>
      <c r="F7" s="84">
        <f>'Profit &amp; Loss Account'!E11</f>
        <v>0</v>
      </c>
      <c r="G7" s="84">
        <f>'Profit &amp; Loss Account'!F11</f>
        <v>0</v>
      </c>
      <c r="H7" s="84">
        <f>'Profit &amp; Loss Account'!G11</f>
        <v>0</v>
      </c>
      <c r="I7" s="84">
        <f>'Profit &amp; Loss Account'!H11</f>
        <v>0</v>
      </c>
      <c r="J7" s="84">
        <f>'Profit &amp; Loss Account'!I11</f>
        <v>0</v>
      </c>
      <c r="K7" s="84">
        <f>'Profit &amp; Loss Account'!J11</f>
        <v>0</v>
      </c>
      <c r="L7" s="84">
        <f>'Profit &amp; Loss Account'!K11</f>
        <v>0</v>
      </c>
      <c r="M7" s="84">
        <f>'Profit &amp; Loss Account'!L11</f>
        <v>0</v>
      </c>
      <c r="N7" s="84">
        <f>'Profit &amp; Loss Account'!M11</f>
        <v>0</v>
      </c>
      <c r="O7" s="84">
        <f>'Profit &amp; Loss Account'!N11</f>
        <v>0</v>
      </c>
      <c r="P7" s="132"/>
    </row>
    <row r="8" spans="1:17" s="145" customFormat="1" ht="6" customHeight="1" x14ac:dyDescent="0.2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">
      <c r="A9" s="152"/>
      <c r="B9" s="202" t="s">
        <v>59</v>
      </c>
      <c r="C9" s="89">
        <f>SUM(D9:O9)</f>
        <v>0</v>
      </c>
      <c r="D9" s="89">
        <f>'Profit &amp; Loss Account'!C17</f>
        <v>0</v>
      </c>
      <c r="E9" s="89">
        <f>'Profit &amp; Loss Account'!D17</f>
        <v>0</v>
      </c>
      <c r="F9" s="89">
        <f>'Profit &amp; Loss Account'!E17</f>
        <v>0</v>
      </c>
      <c r="G9" s="89">
        <f>'Profit &amp; Loss Account'!F17</f>
        <v>0</v>
      </c>
      <c r="H9" s="89">
        <f>'Profit &amp; Loss Account'!G17</f>
        <v>0</v>
      </c>
      <c r="I9" s="89">
        <f>'Profit &amp; Loss Account'!H17</f>
        <v>0</v>
      </c>
      <c r="J9" s="89">
        <f>'Profit &amp; Loss Account'!I17</f>
        <v>0</v>
      </c>
      <c r="K9" s="89">
        <f>'Profit &amp; Loss Account'!J17</f>
        <v>0</v>
      </c>
      <c r="L9" s="89">
        <f>'Profit &amp; Loss Account'!K17</f>
        <v>0</v>
      </c>
      <c r="M9" s="89">
        <f>'Profit &amp; Loss Account'!L17</f>
        <v>0</v>
      </c>
      <c r="N9" s="89">
        <f>'Profit &amp; Loss Account'!M17</f>
        <v>0</v>
      </c>
      <c r="O9" s="89">
        <f>'Profit &amp; Loss Account'!N17</f>
        <v>0</v>
      </c>
      <c r="P9" s="131"/>
    </row>
    <row r="10" spans="1:17" s="92" customFormat="1" ht="6" customHeight="1" x14ac:dyDescent="0.2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">
      <c r="A13" s="25"/>
      <c r="B13" s="202" t="s">
        <v>87</v>
      </c>
      <c r="C13" s="89">
        <f>SUM(D13:O13)</f>
        <v>0</v>
      </c>
      <c r="D13" s="89">
        <f>'Profit &amp; Loss Account'!C35</f>
        <v>0</v>
      </c>
      <c r="E13" s="89">
        <f>'Profit &amp; Loss Account'!D35</f>
        <v>0</v>
      </c>
      <c r="F13" s="89">
        <f>'Profit &amp; Loss Account'!E35</f>
        <v>0</v>
      </c>
      <c r="G13" s="89">
        <f>'Profit &amp; Loss Account'!F35</f>
        <v>0</v>
      </c>
      <c r="H13" s="89">
        <f>'Profit &amp; Loss Account'!G35</f>
        <v>0</v>
      </c>
      <c r="I13" s="89">
        <f>'Profit &amp; Loss Account'!H35</f>
        <v>0</v>
      </c>
      <c r="J13" s="89">
        <f>'Profit &amp; Loss Account'!I35</f>
        <v>0</v>
      </c>
      <c r="K13" s="89">
        <f>'Profit &amp; Loss Account'!J35</f>
        <v>0</v>
      </c>
      <c r="L13" s="89">
        <f>'Profit &amp; Loss Account'!K35</f>
        <v>0</v>
      </c>
      <c r="M13" s="89">
        <f>'Profit &amp; Loss Account'!L35</f>
        <v>0</v>
      </c>
      <c r="N13" s="89">
        <f>'Profit &amp; Loss Account'!M35</f>
        <v>0</v>
      </c>
      <c r="O13" s="89">
        <f>'Profit &amp; Loss Account'!N35</f>
        <v>0</v>
      </c>
      <c r="P13" s="132"/>
    </row>
    <row r="14" spans="1:17" ht="6" customHeight="1" x14ac:dyDescent="0.2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">
      <c r="A15" s="25"/>
      <c r="B15" s="148" t="s">
        <v>69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">
      <c r="A16" s="25"/>
      <c r="B16" s="146" t="s">
        <v>70</v>
      </c>
      <c r="C16" s="89">
        <f>SUM(D16:O16)</f>
        <v>0</v>
      </c>
      <c r="D16" s="84">
        <f>'Profit &amp; Loss Account'!C38</f>
        <v>0</v>
      </c>
      <c r="E16" s="84">
        <f>'Profit &amp; Loss Account'!D38</f>
        <v>0</v>
      </c>
      <c r="F16" s="84">
        <f>'Profit &amp; Loss Account'!E38</f>
        <v>0</v>
      </c>
      <c r="G16" s="84">
        <f>'Profit &amp; Loss Account'!F38</f>
        <v>0</v>
      </c>
      <c r="H16" s="84">
        <f>'Profit &amp; Loss Account'!G38</f>
        <v>0</v>
      </c>
      <c r="I16" s="84">
        <f>'Profit &amp; Loss Account'!H38</f>
        <v>0</v>
      </c>
      <c r="J16" s="84">
        <f>'Profit &amp; Loss Account'!I38</f>
        <v>0</v>
      </c>
      <c r="K16" s="84">
        <f>'Profit &amp; Loss Account'!J38</f>
        <v>0</v>
      </c>
      <c r="L16" s="84">
        <f>'Profit &amp; Loss Account'!K38</f>
        <v>0</v>
      </c>
      <c r="M16" s="84">
        <f>'Profit &amp; Loss Account'!L38</f>
        <v>0</v>
      </c>
      <c r="N16" s="84">
        <f>'Profit &amp; Loss Account'!M38</f>
        <v>0</v>
      </c>
      <c r="O16" s="84">
        <f>'Profit &amp; Loss Account'!N38</f>
        <v>0</v>
      </c>
      <c r="P16" s="25"/>
      <c r="Q16" s="147"/>
    </row>
    <row r="17" spans="1:17" x14ac:dyDescent="0.2">
      <c r="A17" s="25"/>
      <c r="B17" s="151" t="s">
        <v>71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75" thickBot="1" x14ac:dyDescent="0.25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">
      <c r="A19" s="25"/>
      <c r="B19" s="488" t="s">
        <v>148</v>
      </c>
      <c r="C19" s="182" t="s">
        <v>144</v>
      </c>
      <c r="D19" s="446">
        <f t="shared" ref="D19:O19" si="3">D2</f>
        <v>39568</v>
      </c>
      <c r="E19" s="446">
        <f t="shared" si="3"/>
        <v>39599</v>
      </c>
      <c r="F19" s="446">
        <f t="shared" si="3"/>
        <v>39629</v>
      </c>
      <c r="G19" s="446">
        <f t="shared" si="3"/>
        <v>39660</v>
      </c>
      <c r="H19" s="446">
        <f t="shared" si="3"/>
        <v>39691</v>
      </c>
      <c r="I19" s="446">
        <f t="shared" si="3"/>
        <v>39721</v>
      </c>
      <c r="J19" s="446">
        <f t="shared" si="3"/>
        <v>39752</v>
      </c>
      <c r="K19" s="446">
        <f t="shared" si="3"/>
        <v>39782</v>
      </c>
      <c r="L19" s="446">
        <f t="shared" si="3"/>
        <v>39813</v>
      </c>
      <c r="M19" s="446">
        <f t="shared" si="3"/>
        <v>39844</v>
      </c>
      <c r="N19" s="446">
        <f t="shared" si="3"/>
        <v>39872</v>
      </c>
      <c r="O19" s="446">
        <f t="shared" si="3"/>
        <v>39903</v>
      </c>
      <c r="P19" s="132"/>
    </row>
    <row r="20" spans="1:17" ht="12" customHeight="1" x14ac:dyDescent="0.2">
      <c r="A20" s="25"/>
      <c r="B20" s="489"/>
      <c r="C20" s="183">
        <f>Admin!B$17</f>
        <v>39908</v>
      </c>
      <c r="D20" s="485"/>
      <c r="E20" s="485"/>
      <c r="F20" s="485"/>
      <c r="G20" s="485"/>
      <c r="H20" s="485"/>
      <c r="I20" s="485"/>
      <c r="J20" s="485"/>
      <c r="K20" s="485"/>
      <c r="L20" s="485"/>
      <c r="M20" s="485"/>
      <c r="N20" s="485"/>
      <c r="O20" s="485"/>
      <c r="P20" s="132"/>
    </row>
    <row r="21" spans="1:17" ht="12.75" thickBot="1" x14ac:dyDescent="0.25">
      <c r="A21" s="25"/>
      <c r="B21" s="490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">
      <c r="A24" s="25"/>
      <c r="B24" s="146" t="s">
        <v>86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">
      <c r="A26" s="152"/>
      <c r="B26" s="202" t="s">
        <v>59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">
      <c r="A30" s="25"/>
      <c r="B30" s="202" t="s">
        <v>87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">
      <c r="A32" s="25"/>
      <c r="B32" s="148" t="s">
        <v>69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">
      <c r="A33" s="25"/>
      <c r="B33" s="146" t="s">
        <v>70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">
      <c r="A34" s="25"/>
      <c r="B34" s="151" t="s">
        <v>71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25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5" thickBot="1" x14ac:dyDescent="0.25">
      <c r="A36" s="25"/>
      <c r="B36" s="486" t="s">
        <v>97</v>
      </c>
      <c r="C36" s="487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">
      <c r="A37" s="25"/>
      <c r="B37" s="88" t="s">
        <v>89</v>
      </c>
      <c r="C37" s="149">
        <f>'Profit &amp; Loss Account'!B33+'Profit &amp; Loss Account'!B34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">
      <c r="A38" s="25"/>
      <c r="B38" s="88" t="s">
        <v>88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">
      <c r="A39" s="25"/>
      <c r="B39" s="88" t="s">
        <v>90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">
      <c r="A40" s="25"/>
      <c r="B40" s="95" t="s">
        <v>91</v>
      </c>
      <c r="C40" s="149">
        <f>Admin!N$4</f>
        <v>6035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">
      <c r="A41" s="25"/>
      <c r="B41" s="95" t="s">
        <v>92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">
      <c r="A42" s="25"/>
      <c r="B42" s="95" t="s">
        <v>93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">
      <c r="A43" s="25"/>
      <c r="B43" s="95" t="s">
        <v>94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">
      <c r="A44" s="25"/>
      <c r="B44" s="95" t="s">
        <v>95</v>
      </c>
      <c r="C44" s="149">
        <f>IF(C41&gt;Admin!N20,IF(C41&lt;Admin!N$23,(C41-Admin!N20)*Admin!L$20,(Admin!N$23-Admin!N20)*Admin!L$20),0)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">
      <c r="A46" s="25"/>
      <c r="B46" s="95" t="s">
        <v>96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75" thickBot="1" x14ac:dyDescent="0.25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I2:I3"/>
    <mergeCell ref="J2:J3"/>
    <mergeCell ref="B2:B4"/>
    <mergeCell ref="D2:D3"/>
    <mergeCell ref="E2:E3"/>
    <mergeCell ref="F2:F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K2:K3"/>
    <mergeCell ref="L2:L3"/>
    <mergeCell ref="M2:M3"/>
    <mergeCell ref="N2:N3"/>
    <mergeCell ref="G2:G3"/>
    <mergeCell ref="H2:H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D2" sqref="D2:F2"/>
    </sheetView>
  </sheetViews>
  <sheetFormatPr defaultRowHeight="12" x14ac:dyDescent="0.2"/>
  <cols>
    <col min="1" max="1" width="1.5703125" style="188" customWidth="1"/>
    <col min="2" max="2" width="10.140625" style="200" bestFit="1" customWidth="1"/>
    <col min="3" max="3" width="4.7109375" style="188" customWidth="1"/>
    <col min="4" max="5" width="11.140625" style="188" customWidth="1"/>
    <col min="6" max="6" width="11" style="188" customWidth="1"/>
    <col min="7" max="7" width="9.140625" style="201"/>
    <col min="8" max="8" width="4.7109375" style="188" customWidth="1"/>
    <col min="9" max="12" width="9.140625" style="188"/>
    <col min="13" max="13" width="12.85546875" style="188" customWidth="1"/>
    <col min="14" max="14" width="9.140625" style="188"/>
    <col min="15" max="15" width="3.28515625" style="188" customWidth="1"/>
    <col min="16" max="16384" width="9.140625" style="188"/>
  </cols>
  <sheetData>
    <row r="1" spans="1:15" ht="12" customHeight="1" thickBot="1" x14ac:dyDescent="0.25">
      <c r="A1" s="171"/>
      <c r="B1" s="186" t="s">
        <v>104</v>
      </c>
      <c r="C1" s="171"/>
      <c r="D1" s="500"/>
      <c r="E1" s="500"/>
      <c r="F1" s="500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">
      <c r="A2" s="171"/>
      <c r="B2" s="189">
        <v>39507</v>
      </c>
      <c r="C2" s="171"/>
      <c r="D2" s="495" t="s">
        <v>105</v>
      </c>
      <c r="E2" s="495"/>
      <c r="F2" s="495"/>
      <c r="G2" s="190" t="s">
        <v>106</v>
      </c>
      <c r="H2" s="171"/>
      <c r="I2" s="171"/>
      <c r="J2" s="497" t="s">
        <v>123</v>
      </c>
      <c r="K2" s="497"/>
      <c r="L2" s="190" t="str">
        <f>G2</f>
        <v>2008-09</v>
      </c>
      <c r="M2" s="171"/>
      <c r="N2" s="171"/>
      <c r="O2" s="171"/>
    </row>
    <row r="3" spans="1:15" ht="12" customHeight="1" thickBot="1" x14ac:dyDescent="0.25">
      <c r="A3" s="171"/>
      <c r="B3" s="189">
        <v>39538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39544</v>
      </c>
      <c r="C4" s="171"/>
      <c r="D4" s="494" t="s">
        <v>355</v>
      </c>
      <c r="E4" s="494"/>
      <c r="F4" s="494"/>
      <c r="G4" s="172">
        <v>1</v>
      </c>
      <c r="H4" s="171"/>
      <c r="I4" s="494" t="s">
        <v>124</v>
      </c>
      <c r="J4" s="494"/>
      <c r="K4" s="494"/>
      <c r="L4" s="494"/>
      <c r="M4" s="494"/>
      <c r="N4" s="169">
        <v>6035</v>
      </c>
      <c r="O4" s="170" t="s">
        <v>53</v>
      </c>
    </row>
    <row r="5" spans="1:15" ht="12" customHeight="1" x14ac:dyDescent="0.2">
      <c r="A5" s="171"/>
      <c r="B5" s="193">
        <v>39568</v>
      </c>
      <c r="C5" s="171"/>
      <c r="D5" s="494" t="s">
        <v>107</v>
      </c>
      <c r="E5" s="494"/>
      <c r="F5" s="494"/>
      <c r="G5" s="172">
        <v>0.2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39599</v>
      </c>
      <c r="C6" s="171"/>
      <c r="D6" s="171"/>
      <c r="E6" s="171"/>
      <c r="F6" s="171"/>
      <c r="G6" s="170"/>
      <c r="H6" s="171"/>
      <c r="I6" s="494" t="s">
        <v>145</v>
      </c>
      <c r="J6" s="494"/>
      <c r="K6" s="494"/>
      <c r="L6" s="494"/>
      <c r="M6" s="494"/>
      <c r="N6" s="172">
        <v>0.2</v>
      </c>
      <c r="O6" s="170" t="s">
        <v>119</v>
      </c>
    </row>
    <row r="7" spans="1:15" ht="12" customHeight="1" x14ac:dyDescent="0.2">
      <c r="A7" s="171"/>
      <c r="B7" s="193">
        <v>39629</v>
      </c>
      <c r="C7" s="171"/>
      <c r="D7" s="494" t="s">
        <v>114</v>
      </c>
      <c r="E7" s="494"/>
      <c r="F7" s="494"/>
      <c r="G7" s="170"/>
      <c r="H7" s="171"/>
      <c r="I7" s="494" t="s">
        <v>146</v>
      </c>
      <c r="J7" s="494"/>
      <c r="K7" s="494"/>
      <c r="L7" s="494"/>
      <c r="M7" s="494"/>
      <c r="N7" s="172">
        <v>0.4</v>
      </c>
      <c r="O7" s="170" t="s">
        <v>119</v>
      </c>
    </row>
    <row r="8" spans="1:15" ht="12" customHeight="1" x14ac:dyDescent="0.2">
      <c r="A8" s="171"/>
      <c r="B8" s="193">
        <v>39660</v>
      </c>
      <c r="C8" s="171"/>
      <c r="D8" s="171" t="s">
        <v>115</v>
      </c>
      <c r="E8" s="194">
        <v>12000</v>
      </c>
      <c r="F8" s="171" t="s">
        <v>116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39691</v>
      </c>
      <c r="C9" s="171"/>
      <c r="D9" s="171"/>
      <c r="E9" s="170"/>
      <c r="F9" s="171"/>
      <c r="G9" s="170"/>
      <c r="H9" s="171"/>
      <c r="I9" s="494" t="s">
        <v>125</v>
      </c>
      <c r="J9" s="498"/>
      <c r="K9" s="498"/>
      <c r="L9" s="173" t="s">
        <v>126</v>
      </c>
      <c r="M9" s="173" t="s">
        <v>127</v>
      </c>
      <c r="N9" s="174" t="s">
        <v>149</v>
      </c>
      <c r="O9" s="170"/>
    </row>
    <row r="10" spans="1:15" ht="12" customHeight="1" x14ac:dyDescent="0.2">
      <c r="A10" s="171"/>
      <c r="B10" s="193">
        <v>39721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">
      <c r="A11" s="171"/>
      <c r="B11" s="193">
        <v>39752</v>
      </c>
      <c r="C11" s="171"/>
      <c r="D11" s="495" t="s">
        <v>108</v>
      </c>
      <c r="E11" s="495"/>
      <c r="F11" s="495"/>
      <c r="G11" s="170" t="s">
        <v>119</v>
      </c>
      <c r="H11" s="171"/>
      <c r="I11" s="171" t="s">
        <v>128</v>
      </c>
      <c r="J11" s="171"/>
      <c r="K11" s="175">
        <v>0.2</v>
      </c>
      <c r="L11" s="170">
        <f>N11</f>
        <v>0</v>
      </c>
      <c r="M11" s="170">
        <f>N12</f>
        <v>34800</v>
      </c>
      <c r="N11" s="176">
        <v>0</v>
      </c>
      <c r="O11" s="170"/>
    </row>
    <row r="12" spans="1:15" ht="12" customHeight="1" x14ac:dyDescent="0.2">
      <c r="A12" s="171"/>
      <c r="B12" s="193">
        <v>39782</v>
      </c>
      <c r="C12" s="171"/>
      <c r="D12" s="171"/>
      <c r="E12" s="171"/>
      <c r="F12" s="171"/>
      <c r="G12" s="170"/>
      <c r="H12" s="171"/>
      <c r="I12" s="171" t="s">
        <v>129</v>
      </c>
      <c r="J12" s="171"/>
      <c r="K12" s="175">
        <v>0.4</v>
      </c>
      <c r="L12" s="170">
        <f>N12</f>
        <v>34800</v>
      </c>
      <c r="M12" s="171"/>
      <c r="N12" s="176">
        <v>34800</v>
      </c>
      <c r="O12" s="170"/>
    </row>
    <row r="13" spans="1:15" ht="12" customHeight="1" x14ac:dyDescent="0.2">
      <c r="A13" s="171"/>
      <c r="B13" s="193">
        <v>39813</v>
      </c>
      <c r="C13" s="171"/>
      <c r="D13" s="494" t="s">
        <v>109</v>
      </c>
      <c r="E13" s="494"/>
      <c r="F13" s="494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">
      <c r="A14" s="171"/>
      <c r="B14" s="193">
        <v>39844</v>
      </c>
      <c r="C14" s="171"/>
      <c r="D14" s="494" t="s">
        <v>110</v>
      </c>
      <c r="E14" s="494"/>
      <c r="F14" s="494"/>
      <c r="G14" s="172">
        <v>0.1</v>
      </c>
      <c r="H14" s="171"/>
      <c r="I14" s="499" t="s">
        <v>136</v>
      </c>
      <c r="J14" s="499"/>
      <c r="K14" s="499"/>
      <c r="L14" s="195" t="str">
        <f>G2</f>
        <v>2008-09</v>
      </c>
      <c r="M14" s="171"/>
      <c r="N14" s="171"/>
      <c r="O14" s="171"/>
    </row>
    <row r="15" spans="1:15" ht="12" customHeight="1" x14ac:dyDescent="0.2">
      <c r="A15" s="171"/>
      <c r="B15" s="193">
        <v>39872</v>
      </c>
      <c r="C15" s="171"/>
      <c r="D15" s="494" t="s">
        <v>111</v>
      </c>
      <c r="E15" s="494"/>
      <c r="F15" s="494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39903</v>
      </c>
      <c r="C16" s="171"/>
      <c r="D16" s="494" t="s">
        <v>112</v>
      </c>
      <c r="E16" s="494"/>
      <c r="F16" s="494"/>
      <c r="G16" s="172">
        <v>0.33</v>
      </c>
      <c r="H16" s="171"/>
      <c r="I16" s="494" t="s">
        <v>137</v>
      </c>
      <c r="J16" s="494"/>
      <c r="K16" s="494"/>
      <c r="L16" s="196">
        <v>2.2999999999999998</v>
      </c>
      <c r="M16" s="171"/>
      <c r="N16" s="171"/>
      <c r="O16" s="171"/>
    </row>
    <row r="17" spans="1:15" ht="12" customHeight="1" thickBot="1" x14ac:dyDescent="0.25">
      <c r="A17" s="171"/>
      <c r="B17" s="203">
        <v>39908</v>
      </c>
      <c r="C17" s="171"/>
      <c r="D17" s="494" t="s">
        <v>113</v>
      </c>
      <c r="E17" s="494"/>
      <c r="F17" s="494"/>
      <c r="G17" s="172">
        <v>0.25</v>
      </c>
      <c r="H17" s="171"/>
      <c r="I17" s="340"/>
      <c r="J17" s="340"/>
      <c r="K17" s="340"/>
      <c r="L17" s="341"/>
      <c r="M17" s="171"/>
      <c r="N17" s="171"/>
      <c r="O17" s="171"/>
    </row>
    <row r="18" spans="1:15" ht="12" customHeight="1" x14ac:dyDescent="0.2">
      <c r="A18" s="171"/>
      <c r="B18" s="193">
        <v>39933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">
      <c r="A19" s="171"/>
      <c r="B19" s="193">
        <v>39964</v>
      </c>
      <c r="C19" s="171"/>
      <c r="D19" s="495" t="s">
        <v>117</v>
      </c>
      <c r="E19" s="495"/>
      <c r="F19" s="170" t="s">
        <v>122</v>
      </c>
      <c r="G19" s="170" t="s">
        <v>118</v>
      </c>
      <c r="H19" s="171"/>
      <c r="I19" s="493" t="s">
        <v>138</v>
      </c>
      <c r="J19" s="493"/>
      <c r="K19" s="493"/>
      <c r="L19" s="171"/>
      <c r="M19" s="496" t="s">
        <v>405</v>
      </c>
      <c r="N19" s="171"/>
      <c r="O19" s="171"/>
    </row>
    <row r="20" spans="1:15" ht="12" customHeight="1" x14ac:dyDescent="0.2">
      <c r="A20" s="171"/>
      <c r="B20" s="193">
        <v>39994</v>
      </c>
      <c r="C20" s="171"/>
      <c r="D20" s="187"/>
      <c r="E20" s="187"/>
      <c r="F20" s="170"/>
      <c r="G20" s="170"/>
      <c r="H20" s="171"/>
      <c r="I20" s="493"/>
      <c r="J20" s="493"/>
      <c r="K20" s="493"/>
      <c r="L20" s="172">
        <v>0.08</v>
      </c>
      <c r="M20" s="496"/>
      <c r="N20" s="176">
        <v>5435</v>
      </c>
      <c r="O20" s="170" t="s">
        <v>53</v>
      </c>
    </row>
    <row r="21" spans="1:15" ht="12" customHeight="1" x14ac:dyDescent="0.2">
      <c r="A21" s="171"/>
      <c r="B21" s="193">
        <v>40209</v>
      </c>
      <c r="C21" s="171"/>
      <c r="D21" s="494" t="s">
        <v>120</v>
      </c>
      <c r="E21" s="494"/>
      <c r="F21" s="194">
        <v>10000</v>
      </c>
      <c r="G21" s="196">
        <v>0.4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40390</v>
      </c>
      <c r="C22" s="171"/>
      <c r="D22" s="171" t="s">
        <v>121</v>
      </c>
      <c r="E22" s="171"/>
      <c r="F22" s="194">
        <v>10001</v>
      </c>
      <c r="G22" s="196">
        <v>0.25</v>
      </c>
      <c r="H22" s="171"/>
      <c r="I22" s="493" t="s">
        <v>139</v>
      </c>
      <c r="J22" s="493"/>
      <c r="K22" s="493"/>
      <c r="L22" s="171"/>
      <c r="M22" s="496" t="s">
        <v>406</v>
      </c>
      <c r="N22" s="171"/>
      <c r="O22" s="171"/>
    </row>
    <row r="23" spans="1:15" ht="12" customHeight="1" thickBot="1" x14ac:dyDescent="0.25">
      <c r="A23" s="171"/>
      <c r="B23" s="203" t="s">
        <v>135</v>
      </c>
      <c r="C23" s="171"/>
      <c r="D23" s="171"/>
      <c r="E23" s="171"/>
      <c r="F23" s="170"/>
      <c r="G23" s="198"/>
      <c r="H23" s="171"/>
      <c r="I23" s="493"/>
      <c r="J23" s="493"/>
      <c r="K23" s="493"/>
      <c r="L23" s="172">
        <v>0.01</v>
      </c>
      <c r="M23" s="496"/>
      <c r="N23" s="176">
        <v>40040</v>
      </c>
      <c r="O23" s="170" t="s">
        <v>53</v>
      </c>
    </row>
    <row r="24" spans="1:15" ht="12" customHeight="1" x14ac:dyDescent="0.2">
      <c r="A24" s="171"/>
      <c r="B24" s="199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</sheetData>
  <sheetProtection password="CC41" sheet="1" objects="1" scenarios="1"/>
  <mergeCells count="24">
    <mergeCell ref="D1:F1"/>
    <mergeCell ref="D2:F2"/>
    <mergeCell ref="D11:F11"/>
    <mergeCell ref="D4:F4"/>
    <mergeCell ref="D5:F5"/>
    <mergeCell ref="J2:K2"/>
    <mergeCell ref="I4:M4"/>
    <mergeCell ref="D13:F13"/>
    <mergeCell ref="D16:F16"/>
    <mergeCell ref="D17:F17"/>
    <mergeCell ref="D14:F14"/>
    <mergeCell ref="D15:F15"/>
    <mergeCell ref="I9:K9"/>
    <mergeCell ref="I14:K14"/>
    <mergeCell ref="I22:K23"/>
    <mergeCell ref="D21:E21"/>
    <mergeCell ref="D19:E19"/>
    <mergeCell ref="I6:M6"/>
    <mergeCell ref="I7:M7"/>
    <mergeCell ref="M19:M20"/>
    <mergeCell ref="M22:M23"/>
    <mergeCell ref="I16:K16"/>
    <mergeCell ref="D7:F7"/>
    <mergeCell ref="I19:K2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2009-04-14T14:11:23Z</cp:lastPrinted>
  <dcterms:created xsi:type="dcterms:W3CDTF">2002-12-30T15:31:19Z</dcterms:created>
  <dcterms:modified xsi:type="dcterms:W3CDTF">2012-01-15T18:05:08Z</dcterms:modified>
</cp:coreProperties>
</file>