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defaultThemeVersion="124226"/>
  <bookViews>
    <workbookView xWindow="360" yWindow="15" windowWidth="11340" windowHeight="6540" tabRatio="771"/>
  </bookViews>
  <sheets>
    <sheet name="Business Details" sheetId="20" r:id="rId1"/>
    <sheet name="SE Short" sheetId="19" r:id="rId2"/>
    <sheet name="Profit &amp; Loss Acc" sheetId="6" r:id="rId3"/>
    <sheet name="Fixed Assets" sheetId="16" r:id="rId4"/>
    <sheet name="Draft Tax calculation" sheetId="8" r:id="rId5"/>
    <sheet name="Wages Forecast" sheetId="17" r:id="rId6"/>
    <sheet name="Admin" sheetId="18" r:id="rId7"/>
  </sheets>
  <externalReferences>
    <externalReference r:id="rId8"/>
    <externalReference r:id="rId9"/>
  </externalReferences>
  <definedNames>
    <definedName name="_xlnm.Print_Titles" localSheetId="3">'Fixed Assets'!$1:$4</definedName>
    <definedName name="_xlnm.Print_Titles" localSheetId="2">'Profit &amp; Loss Acc'!$2:$4</definedName>
  </definedNames>
  <calcPr calcId="145621"/>
</workbook>
</file>

<file path=xl/calcChain.xml><?xml version="1.0" encoding="utf-8"?>
<calcChain xmlns="http://schemas.openxmlformats.org/spreadsheetml/2006/main">
  <c r="E15" i="8" l="1"/>
  <c r="E14" i="8"/>
  <c r="N24" i="6" l="1"/>
  <c r="O7" i="17" s="1"/>
  <c r="F5" i="6"/>
  <c r="G5" i="17" s="1"/>
  <c r="G19" i="17" s="1"/>
  <c r="L5" i="6"/>
  <c r="M5" i="17" s="1"/>
  <c r="J5" i="6"/>
  <c r="K5" i="17" s="1"/>
  <c r="K19" i="17" s="1"/>
  <c r="I5" i="6"/>
  <c r="J5" i="17" s="1"/>
  <c r="J19" i="17" s="1"/>
  <c r="H5" i="6"/>
  <c r="I5" i="17" s="1"/>
  <c r="I19" i="17" s="1"/>
  <c r="E5" i="6"/>
  <c r="F5" i="17" s="1"/>
  <c r="D5" i="6"/>
  <c r="E5" i="17" s="1"/>
  <c r="E24" i="6"/>
  <c r="F7" i="17" s="1"/>
  <c r="F22" i="17" s="1"/>
  <c r="G24" i="6"/>
  <c r="H7" i="17" s="1"/>
  <c r="H24" i="6"/>
  <c r="I7" i="17" s="1"/>
  <c r="I22" i="17" s="1"/>
  <c r="I24" i="6"/>
  <c r="J7" i="17" s="1"/>
  <c r="J22" i="17" s="1"/>
  <c r="J24" i="6"/>
  <c r="K7" i="17" s="1"/>
  <c r="K22" i="17" s="1"/>
  <c r="M24" i="6"/>
  <c r="N7" i="17" s="1"/>
  <c r="N22" i="17" s="1"/>
  <c r="I36" i="16"/>
  <c r="I37" i="16"/>
  <c r="I38" i="16"/>
  <c r="I39" i="16"/>
  <c r="I40" i="16"/>
  <c r="I41" i="16"/>
  <c r="I42" i="16"/>
  <c r="I43" i="16"/>
  <c r="J7" i="16"/>
  <c r="J8" i="16"/>
  <c r="J9" i="16"/>
  <c r="J10" i="16"/>
  <c r="J11" i="16"/>
  <c r="J12" i="16"/>
  <c r="J13" i="16"/>
  <c r="J14" i="16"/>
  <c r="J18" i="16"/>
  <c r="J23" i="16" s="1"/>
  <c r="J19" i="16"/>
  <c r="J20" i="16"/>
  <c r="J21" i="16"/>
  <c r="J22" i="16"/>
  <c r="J26" i="16"/>
  <c r="J27" i="16"/>
  <c r="J28" i="16"/>
  <c r="J29" i="16"/>
  <c r="J30" i="16"/>
  <c r="J47" i="16"/>
  <c r="J48" i="16"/>
  <c r="J49" i="16"/>
  <c r="J50" i="16"/>
  <c r="J51" i="16"/>
  <c r="J55" i="16"/>
  <c r="J56" i="16"/>
  <c r="J57" i="16"/>
  <c r="J58" i="16"/>
  <c r="J59" i="16"/>
  <c r="P7" i="16"/>
  <c r="P8" i="16"/>
  <c r="P9" i="16"/>
  <c r="P10" i="16"/>
  <c r="P11" i="16"/>
  <c r="P12" i="16"/>
  <c r="P13" i="16"/>
  <c r="P14" i="16"/>
  <c r="P18" i="16"/>
  <c r="P19" i="16"/>
  <c r="P20" i="16"/>
  <c r="P21" i="16"/>
  <c r="P22" i="16"/>
  <c r="P26" i="16"/>
  <c r="P27" i="16"/>
  <c r="P28" i="16"/>
  <c r="P29" i="16"/>
  <c r="P30" i="16"/>
  <c r="P36" i="16"/>
  <c r="P37" i="16"/>
  <c r="P38" i="16"/>
  <c r="P39" i="16"/>
  <c r="P40" i="16"/>
  <c r="P41" i="16"/>
  <c r="P42" i="16"/>
  <c r="P43" i="16"/>
  <c r="P47" i="16"/>
  <c r="P48" i="16"/>
  <c r="P49" i="16"/>
  <c r="P50" i="16"/>
  <c r="P51" i="16"/>
  <c r="P55" i="16"/>
  <c r="P56" i="16"/>
  <c r="P57" i="16"/>
  <c r="P58" i="16"/>
  <c r="P59" i="16"/>
  <c r="Q7" i="16"/>
  <c r="Q8" i="16"/>
  <c r="Q9" i="16"/>
  <c r="Q10" i="16"/>
  <c r="Q11" i="16"/>
  <c r="Q12" i="16"/>
  <c r="Q13" i="16"/>
  <c r="Q14" i="16"/>
  <c r="Q18" i="16"/>
  <c r="Q19" i="16"/>
  <c r="Q20" i="16"/>
  <c r="Q21" i="16"/>
  <c r="Q22" i="16"/>
  <c r="Q26" i="16"/>
  <c r="Q31" i="16" s="1"/>
  <c r="Q27" i="16"/>
  <c r="Q28" i="16"/>
  <c r="Q29" i="16"/>
  <c r="Q30" i="16"/>
  <c r="Q36" i="16"/>
  <c r="Q37" i="16"/>
  <c r="Q38" i="16"/>
  <c r="Q39" i="16"/>
  <c r="Q40" i="16"/>
  <c r="Q41" i="16"/>
  <c r="Q42" i="16"/>
  <c r="Q43" i="16"/>
  <c r="Q47" i="16"/>
  <c r="Q48" i="16"/>
  <c r="Q49" i="16"/>
  <c r="Q50" i="16"/>
  <c r="Q51" i="16"/>
  <c r="Q55" i="16"/>
  <c r="Q60" i="16" s="1"/>
  <c r="Q56" i="16"/>
  <c r="Q57" i="16"/>
  <c r="Q58" i="16"/>
  <c r="Q59" i="16"/>
  <c r="K7" i="16"/>
  <c r="K8" i="16"/>
  <c r="K9" i="16"/>
  <c r="K10" i="16"/>
  <c r="K11" i="16"/>
  <c r="K12" i="16"/>
  <c r="K13" i="16"/>
  <c r="K14" i="16"/>
  <c r="K18" i="16"/>
  <c r="K19" i="16"/>
  <c r="K20" i="16"/>
  <c r="K21" i="16"/>
  <c r="K23" i="16" s="1"/>
  <c r="K22" i="16"/>
  <c r="K26" i="16"/>
  <c r="K27" i="16"/>
  <c r="K28" i="16"/>
  <c r="K29" i="16"/>
  <c r="K30" i="16"/>
  <c r="K36" i="16"/>
  <c r="K37" i="16"/>
  <c r="K38" i="16"/>
  <c r="K39" i="16"/>
  <c r="K40" i="16"/>
  <c r="K41" i="16"/>
  <c r="K42" i="16"/>
  <c r="K43" i="16"/>
  <c r="K47" i="16"/>
  <c r="K48" i="16"/>
  <c r="K49" i="16"/>
  <c r="K50" i="16"/>
  <c r="K51" i="16"/>
  <c r="K55" i="16"/>
  <c r="K56" i="16"/>
  <c r="K57" i="16"/>
  <c r="K58" i="16"/>
  <c r="K59" i="16"/>
  <c r="C14" i="6"/>
  <c r="D14" i="6"/>
  <c r="E14" i="6"/>
  <c r="F14" i="6"/>
  <c r="G14" i="6"/>
  <c r="H14" i="6"/>
  <c r="I14" i="6"/>
  <c r="J14" i="6"/>
  <c r="K14" i="6"/>
  <c r="L14" i="6"/>
  <c r="M14" i="6"/>
  <c r="N14" i="6"/>
  <c r="C15" i="6"/>
  <c r="D15" i="6"/>
  <c r="E15" i="6"/>
  <c r="F15" i="6"/>
  <c r="G15" i="6"/>
  <c r="H15" i="6"/>
  <c r="I15" i="6"/>
  <c r="J15" i="6"/>
  <c r="K15" i="6"/>
  <c r="L15" i="6"/>
  <c r="M15" i="6"/>
  <c r="N15" i="6"/>
  <c r="C16" i="6"/>
  <c r="D16" i="6"/>
  <c r="E16" i="6"/>
  <c r="F16" i="6"/>
  <c r="G16" i="6"/>
  <c r="H16" i="6"/>
  <c r="I16" i="6"/>
  <c r="J16" i="6"/>
  <c r="K16" i="6"/>
  <c r="L16" i="6"/>
  <c r="M16" i="6"/>
  <c r="N16" i="6"/>
  <c r="C17" i="6"/>
  <c r="D17" i="6"/>
  <c r="E17" i="6"/>
  <c r="F17" i="6"/>
  <c r="G17" i="6"/>
  <c r="H17" i="6"/>
  <c r="I17" i="6"/>
  <c r="J17" i="6"/>
  <c r="K17" i="6"/>
  <c r="L17" i="6"/>
  <c r="M17" i="6"/>
  <c r="N17" i="6"/>
  <c r="C18" i="6"/>
  <c r="D18" i="6"/>
  <c r="E18" i="6"/>
  <c r="F18" i="6"/>
  <c r="G18" i="6"/>
  <c r="H18" i="6"/>
  <c r="I18" i="6"/>
  <c r="J18" i="6"/>
  <c r="K18" i="6"/>
  <c r="L18" i="6"/>
  <c r="M18" i="6"/>
  <c r="N18" i="6"/>
  <c r="C19" i="6"/>
  <c r="D19" i="6"/>
  <c r="E19" i="6"/>
  <c r="F19" i="6"/>
  <c r="G19" i="6"/>
  <c r="H19" i="6"/>
  <c r="I19" i="6"/>
  <c r="J19" i="6"/>
  <c r="K19" i="6"/>
  <c r="L19" i="6"/>
  <c r="M19" i="6"/>
  <c r="N19" i="6"/>
  <c r="C20" i="6"/>
  <c r="D20" i="6"/>
  <c r="E20" i="6"/>
  <c r="F20" i="6"/>
  <c r="G20" i="6"/>
  <c r="H20" i="6"/>
  <c r="I20" i="6"/>
  <c r="J20" i="6"/>
  <c r="K20" i="6"/>
  <c r="L20" i="6"/>
  <c r="M20" i="6"/>
  <c r="N20" i="6"/>
  <c r="C21" i="6"/>
  <c r="D21" i="6"/>
  <c r="E21" i="6"/>
  <c r="F21" i="6"/>
  <c r="G21" i="6"/>
  <c r="H21" i="6"/>
  <c r="I21" i="6"/>
  <c r="J21" i="6"/>
  <c r="K21" i="6"/>
  <c r="L21" i="6"/>
  <c r="M21" i="6"/>
  <c r="N21" i="6"/>
  <c r="M5" i="6"/>
  <c r="N5" i="17" s="1"/>
  <c r="K24" i="6"/>
  <c r="L7" i="17" s="1"/>
  <c r="L22" i="17" s="1"/>
  <c r="D112" i="19"/>
  <c r="R116" i="19"/>
  <c r="D94" i="19"/>
  <c r="S23" i="19"/>
  <c r="S17" i="19"/>
  <c r="V2" i="19"/>
  <c r="Q2" i="19"/>
  <c r="N31" i="19"/>
  <c r="N25" i="20"/>
  <c r="C29" i="19"/>
  <c r="N26" i="19"/>
  <c r="F22" i="19"/>
  <c r="C22" i="19"/>
  <c r="N20" i="19"/>
  <c r="C17" i="19"/>
  <c r="C15" i="19"/>
  <c r="C13" i="19"/>
  <c r="R8" i="19"/>
  <c r="O8" i="19"/>
  <c r="C8" i="19"/>
  <c r="B3" i="6"/>
  <c r="C44" i="16"/>
  <c r="D35" i="16"/>
  <c r="C62" i="16"/>
  <c r="C60" i="16"/>
  <c r="C54" i="16"/>
  <c r="C52" i="16"/>
  <c r="C46" i="16"/>
  <c r="C33" i="16"/>
  <c r="C31" i="16"/>
  <c r="C25" i="16"/>
  <c r="C23" i="16"/>
  <c r="C17" i="16"/>
  <c r="D6" i="16"/>
  <c r="C15" i="16"/>
  <c r="C1" i="16"/>
  <c r="J4" i="16"/>
  <c r="I4" i="16"/>
  <c r="H4" i="16"/>
  <c r="K4" i="16"/>
  <c r="D26" i="8"/>
  <c r="D25" i="8"/>
  <c r="C12" i="8"/>
  <c r="D15" i="8"/>
  <c r="D14" i="8"/>
  <c r="C24" i="8"/>
  <c r="L2" i="18"/>
  <c r="C2" i="8" s="1"/>
  <c r="C6" i="8" s="1"/>
  <c r="C3" i="17"/>
  <c r="C18" i="17" s="1"/>
  <c r="O2" i="17"/>
  <c r="N2" i="17"/>
  <c r="N17" i="17" s="1"/>
  <c r="M2" i="17"/>
  <c r="M17" i="17" s="1"/>
  <c r="L2" i="17"/>
  <c r="L17" i="17" s="1"/>
  <c r="K2" i="17"/>
  <c r="K17" i="17" s="1"/>
  <c r="J2" i="17"/>
  <c r="J17" i="17" s="1"/>
  <c r="I2" i="17"/>
  <c r="H2" i="17"/>
  <c r="G2" i="17"/>
  <c r="G17" i="17" s="1"/>
  <c r="F2" i="17"/>
  <c r="F17" i="17" s="1"/>
  <c r="E2" i="17"/>
  <c r="D2" i="17"/>
  <c r="D17" i="17" s="1"/>
  <c r="N2" i="6"/>
  <c r="M2" i="6"/>
  <c r="L2" i="6"/>
  <c r="K2" i="6"/>
  <c r="J2" i="6"/>
  <c r="I2" i="6"/>
  <c r="H2" i="6"/>
  <c r="G2" i="6"/>
  <c r="F2" i="6"/>
  <c r="E2" i="6"/>
  <c r="D2" i="6"/>
  <c r="C2" i="6"/>
  <c r="D9" i="8"/>
  <c r="C9" i="8"/>
  <c r="D8" i="8"/>
  <c r="C8" i="8"/>
  <c r="L14" i="18"/>
  <c r="L12" i="18"/>
  <c r="M11" i="18"/>
  <c r="L11" i="18"/>
  <c r="N4" i="6"/>
  <c r="M4" i="6"/>
  <c r="L4" i="6"/>
  <c r="K4" i="6"/>
  <c r="J4" i="6"/>
  <c r="I4" i="6"/>
  <c r="H4" i="6"/>
  <c r="G4" i="6"/>
  <c r="F4" i="6"/>
  <c r="E4" i="6"/>
  <c r="D4" i="6"/>
  <c r="C4" i="6"/>
  <c r="E17" i="17"/>
  <c r="H17" i="17"/>
  <c r="I17" i="17"/>
  <c r="O17" i="17"/>
  <c r="B28" i="6"/>
  <c r="B29" i="6"/>
  <c r="B30" i="6"/>
  <c r="I15" i="16"/>
  <c r="I23" i="16"/>
  <c r="I31" i="16"/>
  <c r="I52" i="16"/>
  <c r="I60" i="16"/>
  <c r="J44" i="16"/>
  <c r="B31" i="6"/>
  <c r="N44" i="16"/>
  <c r="H44" i="16"/>
  <c r="N31" i="16"/>
  <c r="N15" i="16"/>
  <c r="N23" i="16"/>
  <c r="N52" i="16"/>
  <c r="N60" i="16"/>
  <c r="H31" i="16"/>
  <c r="H15" i="16"/>
  <c r="H23" i="16"/>
  <c r="H52" i="16"/>
  <c r="H60" i="16"/>
  <c r="D44" i="16"/>
  <c r="D52" i="16"/>
  <c r="D60" i="16"/>
  <c r="D62" i="16"/>
  <c r="D15" i="16"/>
  <c r="D23" i="16"/>
  <c r="D33" i="16" s="1"/>
  <c r="D31" i="16"/>
  <c r="H33" i="16" l="1"/>
  <c r="K52" i="16"/>
  <c r="F22" i="6"/>
  <c r="G13" i="17" s="1"/>
  <c r="Q44" i="16"/>
  <c r="P60" i="16"/>
  <c r="P23" i="16"/>
  <c r="P33" i="16" s="1"/>
  <c r="P52" i="16"/>
  <c r="Q52" i="16"/>
  <c r="Q62" i="16" s="1"/>
  <c r="Q1" i="16" s="1"/>
  <c r="O85" i="19" s="1"/>
  <c r="Q23" i="16"/>
  <c r="H62" i="16"/>
  <c r="I33" i="16"/>
  <c r="I1" i="16" s="1"/>
  <c r="D80" i="19" s="1"/>
  <c r="J15" i="16"/>
  <c r="I44" i="16"/>
  <c r="I62" i="16" s="1"/>
  <c r="N33" i="16"/>
  <c r="K31" i="16"/>
  <c r="P44" i="16"/>
  <c r="P62" i="16" s="1"/>
  <c r="D1" i="16"/>
  <c r="K44" i="16"/>
  <c r="P15" i="16"/>
  <c r="J31" i="16"/>
  <c r="B17" i="6"/>
  <c r="Q15" i="16"/>
  <c r="Q33" i="16" s="1"/>
  <c r="N62" i="16"/>
  <c r="K15" i="16"/>
  <c r="J52" i="16"/>
  <c r="H1" i="16"/>
  <c r="J22" i="6"/>
  <c r="K13" i="17" s="1"/>
  <c r="N22" i="6"/>
  <c r="O13" i="17" s="1"/>
  <c r="K60" i="16"/>
  <c r="K62" i="16" s="1"/>
  <c r="P31" i="16"/>
  <c r="J60" i="16"/>
  <c r="J62" i="16" s="1"/>
  <c r="B20" i="6"/>
  <c r="B21" i="6"/>
  <c r="B19" i="6"/>
  <c r="B18" i="6"/>
  <c r="I22" i="6"/>
  <c r="J13" i="17" s="1"/>
  <c r="M22" i="6"/>
  <c r="N13" i="17" s="1"/>
  <c r="E22" i="6"/>
  <c r="F13" i="17" s="1"/>
  <c r="L22" i="6"/>
  <c r="M13" i="17" s="1"/>
  <c r="D22" i="6"/>
  <c r="E13" i="17" s="1"/>
  <c r="H22" i="6"/>
  <c r="I13" i="17" s="1"/>
  <c r="B14" i="6"/>
  <c r="K22" i="6"/>
  <c r="L13" i="17" s="1"/>
  <c r="B16" i="6"/>
  <c r="G22" i="6"/>
  <c r="H13" i="17" s="1"/>
  <c r="B4" i="6"/>
  <c r="A4" i="6" s="1"/>
  <c r="L24" i="6"/>
  <c r="M7" i="17" s="1"/>
  <c r="M22" i="17" s="1"/>
  <c r="G5" i="6"/>
  <c r="H5" i="17" s="1"/>
  <c r="H19" i="17" s="1"/>
  <c r="N5" i="6"/>
  <c r="O5" i="17" s="1"/>
  <c r="O19" i="17" s="1"/>
  <c r="F24" i="6"/>
  <c r="G7" i="17" s="1"/>
  <c r="G22" i="17" s="1"/>
  <c r="C24" i="6"/>
  <c r="K5" i="6"/>
  <c r="L5" i="17" s="1"/>
  <c r="L19" i="17" s="1"/>
  <c r="D24" i="6"/>
  <c r="E7" i="17" s="1"/>
  <c r="E22" i="17" s="1"/>
  <c r="C5" i="6"/>
  <c r="O22" i="17"/>
  <c r="N19" i="17"/>
  <c r="F19" i="17"/>
  <c r="M19" i="17"/>
  <c r="E19" i="17"/>
  <c r="H22" i="17"/>
  <c r="C22" i="6"/>
  <c r="D13" i="17" s="1"/>
  <c r="B15" i="6"/>
  <c r="J33" i="16" l="1"/>
  <c r="J1" i="16" s="1"/>
  <c r="J1" i="6" s="1"/>
  <c r="N1" i="16"/>
  <c r="K33" i="16"/>
  <c r="K1" i="16" s="1"/>
  <c r="B22" i="6"/>
  <c r="C13" i="17"/>
  <c r="B5" i="6"/>
  <c r="D7" i="17"/>
  <c r="B24" i="6"/>
  <c r="O99" i="19" s="1"/>
  <c r="D5" i="17"/>
  <c r="C5" i="17" s="1"/>
  <c r="P1" i="16"/>
  <c r="D19" i="17"/>
  <c r="C19" i="17" s="1"/>
  <c r="D85" i="19" l="1"/>
  <c r="E28" i="17"/>
  <c r="M28" i="17"/>
  <c r="F28" i="17"/>
  <c r="N28" i="17"/>
  <c r="G28" i="17"/>
  <c r="O28" i="17"/>
  <c r="H28" i="17"/>
  <c r="D28" i="17"/>
  <c r="I28" i="17"/>
  <c r="J28" i="17"/>
  <c r="K28" i="17"/>
  <c r="L28" i="17"/>
  <c r="O80" i="19"/>
  <c r="E24" i="17"/>
  <c r="M24" i="17"/>
  <c r="O24" i="17"/>
  <c r="I24" i="17"/>
  <c r="J24" i="17"/>
  <c r="L24" i="17"/>
  <c r="F24" i="17"/>
  <c r="N24" i="17"/>
  <c r="G24" i="17"/>
  <c r="D24" i="17"/>
  <c r="K24" i="17"/>
  <c r="H24" i="17"/>
  <c r="D22" i="17"/>
  <c r="C22" i="17" s="1"/>
  <c r="C7" i="17"/>
  <c r="D55" i="19"/>
  <c r="D46" i="19"/>
  <c r="O51" i="19"/>
  <c r="O55" i="19"/>
  <c r="O46" i="19"/>
  <c r="O60" i="19"/>
  <c r="D60" i="19"/>
  <c r="D38" i="19"/>
  <c r="H20" i="17"/>
  <c r="G20" i="17"/>
  <c r="O20" i="17"/>
  <c r="E20" i="17"/>
  <c r="E26" i="17" s="1"/>
  <c r="F20" i="17"/>
  <c r="N20" i="17"/>
  <c r="M20" i="17"/>
  <c r="D20" i="17"/>
  <c r="L20" i="17"/>
  <c r="K20" i="17"/>
  <c r="J20" i="17"/>
  <c r="I20" i="17"/>
  <c r="C33" i="17"/>
  <c r="N26" i="17" l="1"/>
  <c r="N30" i="17" s="1"/>
  <c r="M27" i="6" s="1"/>
  <c r="E30" i="17"/>
  <c r="D27" i="6" s="1"/>
  <c r="M26" i="17"/>
  <c r="M30" i="17" s="1"/>
  <c r="L27" i="6" s="1"/>
  <c r="H26" i="17"/>
  <c r="I26" i="17"/>
  <c r="I30" i="17" s="1"/>
  <c r="H27" i="6" s="1"/>
  <c r="G26" i="17"/>
  <c r="G30" i="17" s="1"/>
  <c r="F27" i="6" s="1"/>
  <c r="J26" i="17"/>
  <c r="J30" i="17" s="1"/>
  <c r="I27" i="6" s="1"/>
  <c r="D26" i="17"/>
  <c r="C20" i="17"/>
  <c r="K26" i="17"/>
  <c r="K30" i="17" s="1"/>
  <c r="J27" i="6" s="1"/>
  <c r="F26" i="17"/>
  <c r="F30" i="17" s="1"/>
  <c r="E27" i="6" s="1"/>
  <c r="H30" i="17"/>
  <c r="G27" i="6" s="1"/>
  <c r="L26" i="17"/>
  <c r="L30" i="17" s="1"/>
  <c r="K27" i="6" s="1"/>
  <c r="O26" i="17"/>
  <c r="O30" i="17" s="1"/>
  <c r="N27" i="6" s="1"/>
  <c r="C24" i="17"/>
  <c r="C28" i="17"/>
  <c r="D30" i="17" l="1"/>
  <c r="C26" i="17"/>
  <c r="C30" i="17" l="1"/>
  <c r="C34" i="17" s="1"/>
  <c r="C27" i="6"/>
  <c r="B27" i="6" l="1"/>
  <c r="C35" i="17"/>
  <c r="C36" i="17" s="1"/>
  <c r="C39" i="17" l="1"/>
  <c r="C37" i="17"/>
  <c r="C38" i="17"/>
  <c r="C41" i="17" l="1"/>
  <c r="F32" i="6" s="1"/>
  <c r="F33" i="6" s="1"/>
  <c r="D32" i="6" l="1"/>
  <c r="D33" i="6" s="1"/>
  <c r="J32" i="6"/>
  <c r="J33" i="6" s="1"/>
  <c r="C32" i="6"/>
  <c r="G32" i="6"/>
  <c r="G33" i="6" s="1"/>
  <c r="E32" i="6"/>
  <c r="E33" i="6" s="1"/>
  <c r="I32" i="6"/>
  <c r="I33" i="6" s="1"/>
  <c r="N32" i="6"/>
  <c r="N33" i="6" s="1"/>
  <c r="K32" i="6"/>
  <c r="K33" i="6" s="1"/>
  <c r="H32" i="6"/>
  <c r="H33" i="6" s="1"/>
  <c r="M32" i="6"/>
  <c r="M33" i="6" s="1"/>
  <c r="L32" i="6"/>
  <c r="L33" i="6" s="1"/>
  <c r="C33" i="6"/>
  <c r="B32" i="6" l="1"/>
  <c r="B33" i="6"/>
  <c r="B1" i="6" l="1"/>
  <c r="C1" i="6" l="1"/>
  <c r="D1" i="6"/>
  <c r="I1" i="6"/>
  <c r="N9" i="6" l="1"/>
  <c r="I11" i="6"/>
  <c r="H6" i="6"/>
  <c r="E7" i="6"/>
  <c r="D6" i="6"/>
  <c r="H11" i="6"/>
  <c r="G6" i="6"/>
  <c r="C7" i="6"/>
  <c r="D7" i="6"/>
  <c r="M7" i="6"/>
  <c r="F7" i="6"/>
  <c r="E11" i="6"/>
  <c r="E6" i="6"/>
  <c r="F6" i="6"/>
  <c r="J7" i="6"/>
  <c r="K7" i="6"/>
  <c r="L7" i="6"/>
  <c r="H8" i="6"/>
  <c r="N7" i="6"/>
  <c r="G7" i="6"/>
  <c r="M6" i="6"/>
  <c r="N6" i="6"/>
  <c r="E8" i="6"/>
  <c r="F8" i="6"/>
  <c r="G8" i="6"/>
  <c r="C9" i="6"/>
  <c r="I8" i="6"/>
  <c r="J8" i="6"/>
  <c r="H7" i="6"/>
  <c r="I7" i="6"/>
  <c r="M8" i="6"/>
  <c r="N8" i="6"/>
  <c r="J9" i="6"/>
  <c r="K9" i="6"/>
  <c r="D9" i="6"/>
  <c r="E9" i="6"/>
  <c r="C8" i="6"/>
  <c r="D8" i="6"/>
  <c r="H9" i="6"/>
  <c r="I9" i="6"/>
  <c r="D11" i="6"/>
  <c r="L9" i="6"/>
  <c r="K8" i="6"/>
  <c r="L8" i="6"/>
  <c r="B10" i="6"/>
  <c r="C11" i="6"/>
  <c r="L11" i="6"/>
  <c r="M11" i="6"/>
  <c r="F11" i="6"/>
  <c r="G11" i="6"/>
  <c r="F9" i="6"/>
  <c r="G9" i="6"/>
  <c r="J11" i="6"/>
  <c r="K11" i="6"/>
  <c r="J6" i="6"/>
  <c r="C6" i="6"/>
  <c r="N11" i="6"/>
  <c r="I6" i="6"/>
  <c r="K6" i="6"/>
  <c r="L6" i="6"/>
  <c r="M9" i="6"/>
  <c r="B11" i="6" l="1"/>
  <c r="B6" i="6"/>
  <c r="B7" i="6"/>
  <c r="B8" i="6"/>
  <c r="B9" i="6"/>
  <c r="H10" i="6"/>
  <c r="H12" i="6" s="1"/>
  <c r="G10" i="6"/>
  <c r="G12" i="6" s="1"/>
  <c r="C10" i="6"/>
  <c r="C12" i="6" s="1"/>
  <c r="J10" i="6"/>
  <c r="J12" i="6" s="1"/>
  <c r="K10" i="6"/>
  <c r="K12" i="6" s="1"/>
  <c r="D10" i="6"/>
  <c r="D12" i="6" s="1"/>
  <c r="F10" i="6"/>
  <c r="F12" i="6" s="1"/>
  <c r="E10" i="6"/>
  <c r="E12" i="6" s="1"/>
  <c r="L10" i="6"/>
  <c r="L12" i="6" s="1"/>
  <c r="M10" i="6"/>
  <c r="M12" i="6" s="1"/>
  <c r="I10" i="6"/>
  <c r="I12" i="6" s="1"/>
  <c r="N10" i="6"/>
  <c r="N12" i="6" s="1"/>
  <c r="F9" i="17" l="1"/>
  <c r="F11" i="17" s="1"/>
  <c r="F15" i="17" s="1"/>
  <c r="E13" i="6"/>
  <c r="E23" i="6" s="1"/>
  <c r="G9" i="17"/>
  <c r="G11" i="17" s="1"/>
  <c r="G15" i="17" s="1"/>
  <c r="F13" i="6"/>
  <c r="F23" i="6" s="1"/>
  <c r="L13" i="6"/>
  <c r="L23" i="6" s="1"/>
  <c r="M9" i="17"/>
  <c r="M11" i="17" s="1"/>
  <c r="M15" i="17" s="1"/>
  <c r="O9" i="17"/>
  <c r="O11" i="17" s="1"/>
  <c r="O15" i="17" s="1"/>
  <c r="N13" i="6"/>
  <c r="N23" i="6" s="1"/>
  <c r="J13" i="6"/>
  <c r="J23" i="6" s="1"/>
  <c r="K9" i="17"/>
  <c r="K11" i="17" s="1"/>
  <c r="K15" i="17" s="1"/>
  <c r="I13" i="6"/>
  <c r="I23" i="6" s="1"/>
  <c r="J9" i="17"/>
  <c r="J11" i="17" s="1"/>
  <c r="J15" i="17" s="1"/>
  <c r="K13" i="6"/>
  <c r="K23" i="6" s="1"/>
  <c r="L9" i="17"/>
  <c r="L11" i="17" s="1"/>
  <c r="L15" i="17" s="1"/>
  <c r="D9" i="17"/>
  <c r="C13" i="6"/>
  <c r="C23" i="6" s="1"/>
  <c r="I9" i="17"/>
  <c r="I11" i="17" s="1"/>
  <c r="I15" i="17" s="1"/>
  <c r="H13" i="6"/>
  <c r="H23" i="6" s="1"/>
  <c r="D13" i="6"/>
  <c r="D23" i="6" s="1"/>
  <c r="E9" i="17"/>
  <c r="E11" i="17" s="1"/>
  <c r="E15" i="17" s="1"/>
  <c r="N9" i="17"/>
  <c r="N11" i="17" s="1"/>
  <c r="N15" i="17" s="1"/>
  <c r="M13" i="6"/>
  <c r="M23" i="6" s="1"/>
  <c r="H9" i="17"/>
  <c r="H11" i="17" s="1"/>
  <c r="H15" i="17" s="1"/>
  <c r="G13" i="6"/>
  <c r="G23" i="6" s="1"/>
  <c r="B12" i="6"/>
  <c r="C9" i="17" l="1"/>
  <c r="D11" i="17"/>
  <c r="B13" i="6"/>
  <c r="B23" i="6" s="1"/>
  <c r="O64" i="19"/>
  <c r="D71" i="19" l="1"/>
  <c r="O71" i="19"/>
  <c r="O106" i="19" s="1"/>
  <c r="O94" i="19" s="1"/>
  <c r="D34" i="20" s="1"/>
  <c r="O34" i="20" s="1"/>
  <c r="D123" i="19" s="1"/>
  <c r="D15" i="17"/>
  <c r="C15" i="17" s="1"/>
  <c r="C11" i="17"/>
  <c r="D99" i="19" l="1"/>
  <c r="D106" i="19" s="1"/>
  <c r="E5" i="8" s="1"/>
  <c r="E7" i="8" l="1"/>
  <c r="E6" i="8"/>
  <c r="E8" i="8" l="1"/>
  <c r="E9" i="8"/>
  <c r="E10" i="8" l="1"/>
  <c r="E17" i="8" s="1"/>
  <c r="E24" i="8" s="1"/>
  <c r="E26" i="8" l="1"/>
  <c r="E25" i="8"/>
</calcChain>
</file>

<file path=xl/sharedStrings.xml><?xml version="1.0" encoding="utf-8"?>
<sst xmlns="http://schemas.openxmlformats.org/spreadsheetml/2006/main" count="345" uniqueCount="234">
  <si>
    <t>Interest</t>
  </si>
  <si>
    <t>Sales Turnover</t>
  </si>
  <si>
    <t>Gross Profit</t>
  </si>
  <si>
    <t>Advertising &amp; promotion</t>
  </si>
  <si>
    <t>Legal &amp; professional</t>
  </si>
  <si>
    <t>Other finance charges</t>
  </si>
  <si>
    <t>Other expenses</t>
  </si>
  <si>
    <t>Total Expenses</t>
  </si>
  <si>
    <t>Net Profit/Loss</t>
  </si>
  <si>
    <t>Employee costs</t>
  </si>
  <si>
    <t>Premises costs</t>
  </si>
  <si>
    <t>General admin expenses</t>
  </si>
  <si>
    <t>Previous Year</t>
  </si>
  <si>
    <t>Capital Allowances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</si>
  <si>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</si>
  <si>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</si>
  <si>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</si>
  <si>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</si>
  <si>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</si>
  <si>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Profit &amp; Loss Account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</si>
  <si>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</si>
  <si>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</si>
  <si>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</si>
  <si>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</si>
  <si>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</si>
  <si>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Any Other Business Income</t>
  </si>
  <si>
    <t>NOTES:</t>
  </si>
  <si>
    <t>Mileage Allowance</t>
  </si>
  <si>
    <t>Fuel &amp; Oil Expenses</t>
  </si>
  <si>
    <t>Car Hire/Vehicle Leasing</t>
  </si>
  <si>
    <t>Repairs, servicing and parts</t>
  </si>
  <si>
    <t>Road tax and insurance</t>
  </si>
  <si>
    <t>Cost of Sales</t>
  </si>
  <si>
    <t>Business details</t>
  </si>
  <si>
    <t>Asset Description</t>
  </si>
  <si>
    <t>Purchase Reference</t>
  </si>
  <si>
    <t>Original Cost</t>
  </si>
  <si>
    <t>W Down Allowance</t>
  </si>
  <si>
    <t>Sales      Value</t>
  </si>
  <si>
    <t>Capital Allowance</t>
  </si>
  <si>
    <t>Balancing Charge</t>
  </si>
  <si>
    <t>Enter % Personal use of vehicles</t>
  </si>
  <si>
    <t>Enter mileage and vehicle expenses on the sales and expenses sheet and the formula will automatically select the best option</t>
  </si>
  <si>
    <t>Profit &amp; Loss account automatically updates with the most tax efficient option</t>
  </si>
  <si>
    <t>Date     Asset Purchased</t>
  </si>
  <si>
    <t>Profit from Self employment</t>
  </si>
  <si>
    <t>Total income on which tax is due</t>
  </si>
  <si>
    <t>Income Tax payable</t>
  </si>
  <si>
    <t>TOTAL Income Tax &amp; NI Liability</t>
  </si>
  <si>
    <t>To receive Full Pension entitlement NI has to be paid 44 years out of 49 years (16 - 65)</t>
  </si>
  <si>
    <t>£</t>
  </si>
  <si>
    <t>Investment Grants</t>
  </si>
  <si>
    <t>General Expenses</t>
  </si>
  <si>
    <t>Profit (Loss) before Tax</t>
  </si>
  <si>
    <t>FORECAST TAX CALCULATION</t>
  </si>
  <si>
    <t>Less Capital Allowances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</si>
  <si>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</si>
  <si>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</si>
  <si>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</si>
  <si>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</si>
  <si>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</si>
  <si>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</si>
  <si>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</si>
  <si>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Financial Business Health Check</t>
  </si>
  <si>
    <t>Income Tax &amp; NI Liability</t>
  </si>
  <si>
    <t>Financial Health Check</t>
  </si>
  <si>
    <t>Forecast Profit</t>
  </si>
  <si>
    <t>Drawings Week 1</t>
  </si>
  <si>
    <t>Drawings Week 2</t>
  </si>
  <si>
    <t>Drawings Week 3</t>
  </si>
  <si>
    <t>Drawings Week 4</t>
  </si>
  <si>
    <t>Dates</t>
  </si>
  <si>
    <t xml:space="preserve">Capital Tax Allowances </t>
  </si>
  <si>
    <t>2008-09</t>
  </si>
  <si>
    <t>Income Tax Rates</t>
  </si>
  <si>
    <t>Personal allowance</t>
  </si>
  <si>
    <t>Writing down allowance</t>
  </si>
  <si>
    <t>Basic rate applicable on taxable income up to higher rate</t>
  </si>
  <si>
    <t>%</t>
  </si>
  <si>
    <t>Allowances restricted on Motor vehicles</t>
  </si>
  <si>
    <t>Higher rate applicable on taxable income over higher rate</t>
  </si>
  <si>
    <t xml:space="preserve">Costing over </t>
  </si>
  <si>
    <t>Restricted to</t>
  </si>
  <si>
    <t>Taxable Bands Allowances</t>
  </si>
  <si>
    <t>Start Level</t>
  </si>
  <si>
    <t xml:space="preserve"> End Level</t>
  </si>
  <si>
    <t xml:space="preserve"> Tax Band </t>
  </si>
  <si>
    <t>Depreciation Rates Applied</t>
  </si>
  <si>
    <t>Basic rate</t>
  </si>
  <si>
    <t>Higher rate</t>
  </si>
  <si>
    <t>Land &amp; Property</t>
  </si>
  <si>
    <t>Plant &amp; Machinery</t>
  </si>
  <si>
    <t>National Insurance rates</t>
  </si>
  <si>
    <t>Fixtures &amp; Fittings</t>
  </si>
  <si>
    <t>Computer Equipment</t>
  </si>
  <si>
    <t>NI Class 2 rate</t>
  </si>
  <si>
    <t>Motor Vehicles</t>
  </si>
  <si>
    <t>NI Class 4 rate between lower profits and upper profits limit</t>
  </si>
  <si>
    <t>Mileage Allowances</t>
  </si>
  <si>
    <t>Miles</t>
  </si>
  <si>
    <t>p per mile</t>
  </si>
  <si>
    <t>Higher rate allowance up to</t>
  </si>
  <si>
    <t>NI Class 4 rate above upper profits limit</t>
  </si>
  <si>
    <t>Lower rate allowance over</t>
  </si>
  <si>
    <t>2009-10</t>
  </si>
  <si>
    <t xml:space="preserve">TAXATION CALCULATION </t>
  </si>
  <si>
    <t>Minus Personal Allowance</t>
  </si>
  <si>
    <t>Income Tax first band</t>
  </si>
  <si>
    <t>Income Tax second band</t>
  </si>
  <si>
    <t>Amounts Payable by</t>
  </si>
  <si>
    <t>Class 4 NI Contribution Lower - Upper profits</t>
  </si>
  <si>
    <t>Class 4 NI Contribution Upper profits</t>
  </si>
  <si>
    <t>Tax &amp; NI Assessment</t>
  </si>
  <si>
    <t>Pension Entitlement</t>
  </si>
  <si>
    <t>Total Year</t>
  </si>
  <si>
    <t>ACTUAL                          Profit and Loss Account</t>
  </si>
  <si>
    <t>FORECAST                   Profit and Loss Account</t>
  </si>
  <si>
    <t>TOTAL</t>
  </si>
  <si>
    <t>W Down Net Value</t>
  </si>
  <si>
    <t>TOTAL FIXED ASSETS AT</t>
  </si>
  <si>
    <t>Vehicles under £12,000 bought before</t>
  </si>
  <si>
    <t>Sub total Vehicles under £12000 purchased before</t>
  </si>
  <si>
    <t>Vehicles over £12,000 bought before</t>
  </si>
  <si>
    <t>Sub total Vehicles over £12000 purchased before</t>
  </si>
  <si>
    <t>FIXED ASSETS EXISTING at</t>
  </si>
  <si>
    <t>Vehicles under £12,000 bought after</t>
  </si>
  <si>
    <t>Sub total Vehicles under £12000 purchased after</t>
  </si>
  <si>
    <t>Vehicles over £12,000 bought after</t>
  </si>
  <si>
    <t>Sub total Vehicles over £12000 purchased after</t>
  </si>
  <si>
    <t xml:space="preserve">FIXED ASSET ADDITIONS </t>
  </si>
  <si>
    <t>Fixed Assets including Commercial vehicles bought before</t>
  </si>
  <si>
    <t>Fixed Assets including Commercial vehicles bought after</t>
  </si>
  <si>
    <t>Fixed Assets incl Commercial vehicles bght before</t>
  </si>
  <si>
    <t>Fixed Assets incl Commercial vehicles bght after</t>
  </si>
  <si>
    <t>Date     Asset or Vehicle    Sold</t>
  </si>
  <si>
    <t>Annual Investment Allowance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</si>
  <si>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</si>
  <si>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</si>
  <si>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</si>
  <si>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t>Description of business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</si>
  <si>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</si>
  <si>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</si>
  <si>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t xml:space="preserve">If your business started sifter </t>
  </si>
  <si>
    <t>Postcode of your business</t>
  </si>
  <si>
    <t>If your business ceased before</t>
  </si>
  <si>
    <t>If your business name, description, address or postcode</t>
  </si>
  <si>
    <t>enter the final date of trading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</si>
  <si>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</si>
  <si>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</si>
  <si>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</si>
  <si>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</si>
  <si>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</si>
  <si>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</si>
  <si>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</si>
  <si>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</si>
  <si>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</si>
  <si>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</si>
  <si>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</si>
  <si>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</si>
  <si>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     &amp; Customs</t>
  </si>
  <si>
    <t>Self-employment (short)</t>
  </si>
  <si>
    <t xml:space="preserve">Tax year </t>
  </si>
  <si>
    <t>to</t>
  </si>
  <si>
    <r>
      <t xml:space="preserve">enter the start date </t>
    </r>
    <r>
      <rPr>
        <i/>
        <sz val="8"/>
        <rFont val="Arial"/>
        <family val="2"/>
      </rPr>
      <t>DD/MM/YYYY</t>
    </r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</si>
  <si>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</si>
  <si>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8</t>
  </si>
  <si>
    <t>by your business</t>
  </si>
  <si>
    <t xml:space="preserve"> - excluding Business Start-up Allowance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</si>
  <si>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</si>
  <si>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</si>
  <si>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</si>
  <si>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t>Cost of goods bought for re-sale or goods used</t>
  </si>
  <si>
    <t>Accountancy, legal and other professional fees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</si>
  <si>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</si>
  <si>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</si>
  <si>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</si>
  <si>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t>Wages, salaries and other staff costs</t>
  </si>
  <si>
    <t>Telephone, fax, stationery and other office costs</t>
  </si>
  <si>
    <t>Rent, rates, power and insurance costs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</si>
  <si>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</si>
  <si>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</si>
  <si>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</si>
  <si>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</si>
  <si>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</si>
  <si>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</si>
  <si>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</si>
  <si>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8 + box 9 minus box 19)</t>
  </si>
  <si>
    <t>income (box 8 + box 9 minus box 19 is negative)</t>
  </si>
  <si>
    <t>Tax allowances for vehicles and equipment (capital allowances)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</si>
  <si>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</si>
  <si>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</si>
  <si>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</si>
  <si>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</si>
  <si>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</si>
  <si>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</si>
  <si>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</si>
  <si>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</si>
  <si>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Loss brought forward from earlier years set-off against</t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</si>
  <si>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</si>
  <si>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</si>
  <si>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</si>
  <si>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</si>
  <si>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</si>
  <si>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</si>
  <si>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</si>
  <si>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 xml:space="preserve">for </t>
  </si>
  <si>
    <t>Loss to be carried back to previous year(s) and set-off</t>
  </si>
  <si>
    <t xml:space="preserve">If you have been given a </t>
  </si>
  <si>
    <t>Class 4 NICs</t>
  </si>
  <si>
    <t>against income (or capital gains)</t>
  </si>
  <si>
    <t>of the notes</t>
  </si>
  <si>
    <t>Total loss to carry forward after all other set-offs</t>
  </si>
  <si>
    <t>Deductions on payment and deduction statements from</t>
  </si>
  <si>
    <t xml:space="preserve"> - including unused losses brought forward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</si>
  <si>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</si>
  <si>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Taxi Driver</t>
  </si>
  <si>
    <t>COPY DETAILS TO HMRC FORM          Submit HMRC paper return                               by 31st October 2009                            OR PRINT &amp; FILE RETURN ONLINE                   by 31st January 2010</t>
  </si>
  <si>
    <t>Business income - if your annual turnover was below £67,000</t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</si>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</sst>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9"/>
      <name val="Arial"/>
    </font>
    <font>
      <b/>
      <i/>
      <sz val="9"/>
      <name val="Times New Roman"/>
      <family val="1"/>
    </font>
    <font>
      <b/>
      <sz val="10"/>
      <color indexed="10"/>
      <name val="Times New Roman"/>
      <family val="1"/>
    </font>
    <font>
      <sz val="9"/>
      <color indexed="18"/>
      <name val="Times New Roman"/>
      <family val="1"/>
    </font>
    <font>
      <sz val="10"/>
      <color indexed="18"/>
      <name val="Arial"/>
    </font>
    <font>
      <b/>
      <sz val="10"/>
      <color indexed="18"/>
      <name val="Times New Roman"/>
      <family val="1"/>
    </font>
    <font>
      <b/>
      <sz val="10"/>
      <color indexed="18"/>
      <name val="Arial"/>
    </font>
    <font>
      <b/>
      <sz val="8"/>
      <color indexed="10"/>
      <name val="Arial"/>
      <family val="2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sz val="9"/>
      <name val="Arial"/>
    </font>
    <font>
      <b/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sz val="14"/>
      <name val="Arial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/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0">
    <xf numFmtId="0" fontId="0" fillId="0" borderId="0" xfId="0"/>
    <xf numFmtId="0" fontId="2" fillId="0" borderId="0" xfId="0" applyFont="1" applyProtection="1">
      <protection hidden="1"/>
    </xf>
    <xf numFmtId="166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Alignment="1" applyProtection="1">
      <protection hidden="1"/>
    </xf>
    <xf numFmtId="0" fontId="2" fillId="0" borderId="0" xfId="0" applyFont="1"/>
    <xf numFmtId="165" fontId="2" fillId="0" borderId="0" xfId="0" applyNumberFormat="1" applyFont="1"/>
    <xf numFmtId="0" fontId="7" fillId="0" borderId="0" xfId="0" applyFont="1" applyAlignment="1" applyProtection="1">
      <alignment horizontal="center"/>
      <protection hidden="1"/>
    </xf>
    <xf numFmtId="165" fontId="2" fillId="0" borderId="0" xfId="0" applyNumberFormat="1" applyFont="1" applyFill="1"/>
    <xf numFmtId="166" fontId="2" fillId="0" borderId="1" xfId="0" applyNumberFormat="1" applyFont="1" applyBorder="1" applyAlignment="1" applyProtection="1">
      <alignment horizontal="center"/>
      <protection hidden="1"/>
    </xf>
    <xf numFmtId="165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/>
    <xf numFmtId="0" fontId="8" fillId="0" borderId="0" xfId="0" applyFont="1" applyFill="1" applyAlignment="1"/>
    <xf numFmtId="14" fontId="8" fillId="0" borderId="0" xfId="0" applyNumberFormat="1" applyFont="1" applyFill="1" applyAlignment="1"/>
    <xf numFmtId="9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/>
    <xf numFmtId="165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/>
    <xf numFmtId="9" fontId="8" fillId="0" borderId="0" xfId="0" applyNumberFormat="1" applyFont="1" applyFill="1" applyAlignment="1"/>
    <xf numFmtId="15" fontId="8" fillId="0" borderId="0" xfId="0" applyNumberFormat="1" applyFont="1" applyFill="1" applyAlignment="1"/>
    <xf numFmtId="0" fontId="8" fillId="0" borderId="0" xfId="0" applyFont="1" applyFill="1" applyBorder="1" applyAlignment="1"/>
    <xf numFmtId="165" fontId="8" fillId="2" borderId="2" xfId="0" applyNumberFormat="1" applyFont="1" applyFill="1" applyBorder="1" applyAlignment="1"/>
    <xf numFmtId="4" fontId="8" fillId="0" borderId="0" xfId="0" applyNumberFormat="1" applyFont="1" applyFill="1" applyBorder="1" applyAlignment="1"/>
    <xf numFmtId="0" fontId="15" fillId="3" borderId="2" xfId="0" applyFont="1" applyFill="1" applyBorder="1" applyAlignment="1" applyProtection="1">
      <alignment horizontal="left" vertical="center" wrapText="1" indent="1"/>
      <protection hidden="1"/>
    </xf>
    <xf numFmtId="166" fontId="7" fillId="4" borderId="3" xfId="0" applyNumberFormat="1" applyFont="1" applyFill="1" applyBorder="1" applyAlignment="1" applyProtection="1">
      <alignment horizontal="center" vertical="center"/>
      <protection hidden="1"/>
    </xf>
    <xf numFmtId="165" fontId="14" fillId="4" borderId="4" xfId="0" applyNumberFormat="1" applyFont="1" applyFill="1" applyBorder="1" applyAlignment="1">
      <alignment horizontal="center" vertical="center" wrapText="1"/>
    </xf>
    <xf numFmtId="166" fontId="7" fillId="4" borderId="5" xfId="0" applyNumberFormat="1" applyFont="1" applyFill="1" applyBorder="1" applyAlignment="1" applyProtection="1">
      <alignment horizontal="center" vertical="center"/>
      <protection hidden="1"/>
    </xf>
    <xf numFmtId="165" fontId="19" fillId="4" borderId="4" xfId="0" applyNumberFormat="1" applyFont="1" applyFill="1" applyBorder="1" applyAlignment="1">
      <alignment horizontal="center" vertical="center" wrapText="1"/>
    </xf>
    <xf numFmtId="0" fontId="2" fillId="4" borderId="0" xfId="0" applyFont="1" applyFill="1" applyProtection="1">
      <protection hidden="1"/>
    </xf>
    <xf numFmtId="2" fontId="2" fillId="4" borderId="0" xfId="0" applyNumberFormat="1" applyFont="1" applyFill="1" applyAlignment="1" applyProtection="1">
      <alignment horizontal="center"/>
      <protection hidden="1"/>
    </xf>
    <xf numFmtId="165" fontId="2" fillId="4" borderId="0" xfId="0" applyNumberFormat="1" applyFont="1" applyFill="1" applyBorder="1" applyAlignment="1" applyProtection="1">
      <alignment horizontal="center"/>
      <protection hidden="1"/>
    </xf>
    <xf numFmtId="1" fontId="2" fillId="4" borderId="0" xfId="0" applyNumberFormat="1" applyFont="1" applyFill="1" applyProtection="1">
      <protection hidden="1"/>
    </xf>
    <xf numFmtId="166" fontId="2" fillId="4" borderId="0" xfId="0" applyNumberFormat="1" applyFont="1" applyFill="1" applyAlignment="1" applyProtection="1">
      <alignment horizontal="center"/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164" fontId="2" fillId="4" borderId="0" xfId="0" applyNumberFormat="1" applyFont="1" applyFill="1" applyBorder="1" applyAlignment="1" applyProtection="1">
      <alignment horizontal="center"/>
      <protection hidden="1"/>
    </xf>
    <xf numFmtId="165" fontId="2" fillId="4" borderId="2" xfId="0" applyNumberFormat="1" applyFont="1" applyFill="1" applyBorder="1" applyAlignment="1" applyProtection="1">
      <alignment horizontal="center"/>
      <protection hidden="1"/>
    </xf>
    <xf numFmtId="167" fontId="2" fillId="4" borderId="0" xfId="0" applyNumberFormat="1" applyFont="1" applyFill="1" applyBorder="1" applyAlignment="1" applyProtection="1">
      <alignment horizontal="center"/>
      <protection hidden="1"/>
    </xf>
    <xf numFmtId="166" fontId="2" fillId="4" borderId="0" xfId="0" applyNumberFormat="1" applyFont="1" applyFill="1" applyBorder="1" applyAlignment="1" applyProtection="1">
      <alignment horizontal="center"/>
      <protection hidden="1"/>
    </xf>
    <xf numFmtId="0" fontId="2" fillId="4" borderId="4" xfId="0" applyFont="1" applyFill="1" applyBorder="1" applyAlignment="1" applyProtection="1">
      <alignment horizontal="left" vertical="center" indent="1"/>
      <protection hidden="1"/>
    </xf>
    <xf numFmtId="0" fontId="20" fillId="4" borderId="0" xfId="0" applyFont="1" applyFill="1" applyBorder="1" applyAlignment="1">
      <alignment horizontal="left" vertical="center" indent="1"/>
    </xf>
    <xf numFmtId="164" fontId="2" fillId="4" borderId="0" xfId="0" applyNumberFormat="1" applyFont="1" applyFill="1" applyBorder="1" applyAlignment="1" applyProtection="1">
      <protection hidden="1"/>
    </xf>
    <xf numFmtId="1" fontId="6" fillId="4" borderId="0" xfId="0" applyNumberFormat="1" applyFont="1" applyFill="1" applyBorder="1" applyAlignment="1" applyProtection="1">
      <alignment horizontal="center"/>
      <protection hidden="1"/>
    </xf>
    <xf numFmtId="166" fontId="4" fillId="4" borderId="0" xfId="0" applyNumberFormat="1" applyFont="1" applyFill="1" applyBorder="1" applyAlignment="1" applyProtection="1">
      <alignment horizontal="center"/>
      <protection hidden="1"/>
    </xf>
    <xf numFmtId="15" fontId="2" fillId="4" borderId="0" xfId="0" applyNumberFormat="1" applyFont="1" applyFill="1" applyAlignment="1" applyProtection="1">
      <alignment horizontal="center"/>
      <protection hidden="1"/>
    </xf>
    <xf numFmtId="165" fontId="4" fillId="4" borderId="0" xfId="0" applyNumberFormat="1" applyFont="1" applyFill="1" applyBorder="1" applyAlignment="1" applyProtection="1">
      <alignment horizontal="center"/>
      <protection hidden="1"/>
    </xf>
    <xf numFmtId="166" fontId="4" fillId="4" borderId="0" xfId="0" applyNumberFormat="1" applyFont="1" applyFill="1" applyAlignment="1" applyProtection="1">
      <alignment horizontal="center"/>
      <protection hidden="1"/>
    </xf>
    <xf numFmtId="1" fontId="2" fillId="4" borderId="0" xfId="0" applyNumberFormat="1" applyFont="1" applyFill="1" applyBorder="1" applyAlignment="1" applyProtection="1">
      <protection hidden="1"/>
    </xf>
    <xf numFmtId="0" fontId="4" fillId="4" borderId="0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indent="1"/>
      <protection hidden="1"/>
    </xf>
    <xf numFmtId="1" fontId="2" fillId="4" borderId="0" xfId="0" applyNumberFormat="1" applyFont="1" applyFill="1" applyBorder="1" applyAlignment="1" applyProtection="1">
      <alignment horizontal="center"/>
      <protection hidden="1"/>
    </xf>
    <xf numFmtId="2" fontId="2" fillId="4" borderId="2" xfId="0" applyNumberFormat="1" applyFont="1" applyFill="1" applyBorder="1" applyAlignment="1" applyProtection="1">
      <alignment horizontal="center"/>
      <protection hidden="1"/>
    </xf>
    <xf numFmtId="1" fontId="2" fillId="4" borderId="0" xfId="0" applyNumberFormat="1" applyFont="1" applyFill="1" applyBorder="1" applyProtection="1">
      <protection hidden="1"/>
    </xf>
    <xf numFmtId="15" fontId="2" fillId="4" borderId="2" xfId="0" applyNumberFormat="1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left" indent="1"/>
      <protection hidden="1"/>
    </xf>
    <xf numFmtId="0" fontId="2" fillId="4" borderId="0" xfId="0" applyFont="1" applyFill="1" applyAlignment="1" applyProtection="1">
      <protection hidden="1"/>
    </xf>
    <xf numFmtId="0" fontId="10" fillId="4" borderId="0" xfId="0" applyFont="1" applyFill="1" applyBorder="1" applyAlignment="1" applyProtection="1">
      <alignment horizontal="left" indent="1"/>
      <protection hidden="1"/>
    </xf>
    <xf numFmtId="165" fontId="4" fillId="4" borderId="0" xfId="0" applyNumberFormat="1" applyFont="1" applyFill="1" applyBorder="1" applyAlignment="1" applyProtection="1">
      <protection hidden="1"/>
    </xf>
    <xf numFmtId="1" fontId="2" fillId="4" borderId="0" xfId="0" applyNumberFormat="1" applyFont="1" applyFill="1" applyAlignment="1" applyProtection="1">
      <protection hidden="1"/>
    </xf>
    <xf numFmtId="166" fontId="2" fillId="4" borderId="0" xfId="0" applyNumberFormat="1" applyFont="1" applyFill="1" applyBorder="1" applyAlignment="1" applyProtection="1">
      <protection hidden="1"/>
    </xf>
    <xf numFmtId="15" fontId="8" fillId="4" borderId="0" xfId="0" applyNumberFormat="1" applyFont="1" applyFill="1" applyAlignment="1" applyProtection="1">
      <alignment horizontal="left" indent="1"/>
      <protection hidden="1"/>
    </xf>
    <xf numFmtId="15" fontId="2" fillId="4" borderId="0" xfId="0" applyNumberFormat="1" applyFont="1" applyFill="1" applyAlignment="1" applyProtection="1">
      <protection hidden="1"/>
    </xf>
    <xf numFmtId="0" fontId="8" fillId="4" borderId="0" xfId="0" applyFont="1" applyFill="1" applyBorder="1" applyAlignment="1" applyProtection="1">
      <alignment horizontal="left" indent="1"/>
      <protection hidden="1"/>
    </xf>
    <xf numFmtId="165" fontId="2" fillId="4" borderId="0" xfId="0" applyNumberFormat="1" applyFont="1" applyFill="1" applyBorder="1" applyAlignment="1" applyProtection="1">
      <protection hidden="1"/>
    </xf>
    <xf numFmtId="0" fontId="2" fillId="4" borderId="0" xfId="0" applyFont="1" applyFill="1" applyBorder="1" applyAlignment="1" applyProtection="1">
      <protection hidden="1"/>
    </xf>
    <xf numFmtId="0" fontId="8" fillId="4" borderId="0" xfId="0" applyFont="1" applyFill="1" applyBorder="1"/>
    <xf numFmtId="3" fontId="8" fillId="4" borderId="0" xfId="0" applyNumberFormat="1" applyFont="1" applyFill="1" applyBorder="1"/>
    <xf numFmtId="0" fontId="8" fillId="4" borderId="0" xfId="0" applyFont="1" applyFill="1"/>
    <xf numFmtId="0" fontId="8" fillId="0" borderId="0" xfId="0" applyFont="1"/>
    <xf numFmtId="3" fontId="8" fillId="4" borderId="5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3" fontId="8" fillId="4" borderId="6" xfId="0" applyNumberFormat="1" applyFont="1" applyFill="1" applyBorder="1" applyAlignment="1">
      <alignment horizontal="center"/>
    </xf>
    <xf numFmtId="0" fontId="10" fillId="4" borderId="0" xfId="0" applyFont="1" applyFill="1" applyBorder="1"/>
    <xf numFmtId="3" fontId="10" fillId="4" borderId="0" xfId="0" applyNumberFormat="1" applyFont="1" applyFill="1" applyBorder="1" applyAlignment="1">
      <alignment horizontal="right" indent="1"/>
    </xf>
    <xf numFmtId="166" fontId="8" fillId="0" borderId="2" xfId="0" applyNumberFormat="1" applyFont="1" applyBorder="1"/>
    <xf numFmtId="0" fontId="10" fillId="4" borderId="0" xfId="0" applyFont="1" applyFill="1"/>
    <xf numFmtId="0" fontId="10" fillId="0" borderId="0" xfId="0" applyFont="1"/>
    <xf numFmtId="166" fontId="8" fillId="4" borderId="0" xfId="0" applyNumberFormat="1" applyFont="1" applyFill="1" applyBorder="1"/>
    <xf numFmtId="0" fontId="10" fillId="0" borderId="0" xfId="0" applyFont="1" applyFill="1"/>
    <xf numFmtId="3" fontId="8" fillId="4" borderId="0" xfId="0" applyNumberFormat="1" applyFont="1" applyFill="1" applyBorder="1" applyAlignment="1">
      <alignment horizontal="left" indent="1"/>
    </xf>
    <xf numFmtId="166" fontId="8" fillId="0" borderId="0" xfId="0" applyNumberFormat="1" applyFont="1" applyBorder="1"/>
    <xf numFmtId="0" fontId="8" fillId="0" borderId="0" xfId="0" applyFont="1" applyFill="1"/>
    <xf numFmtId="3" fontId="10" fillId="4" borderId="0" xfId="0" applyNumberFormat="1" applyFont="1" applyFill="1" applyBorder="1" applyAlignment="1">
      <alignment horizontal="left" indent="1"/>
    </xf>
    <xf numFmtId="166" fontId="10" fillId="4" borderId="0" xfId="0" applyNumberFormat="1" applyFont="1" applyFill="1" applyBorder="1"/>
    <xf numFmtId="0" fontId="8" fillId="0" borderId="0" xfId="0" applyFont="1" applyBorder="1"/>
    <xf numFmtId="3" fontId="10" fillId="4" borderId="0" xfId="0" applyNumberFormat="1" applyFont="1" applyFill="1" applyBorder="1" applyAlignment="1"/>
    <xf numFmtId="3" fontId="8" fillId="4" borderId="7" xfId="0" applyNumberFormat="1" applyFont="1" applyFill="1" applyBorder="1" applyAlignment="1">
      <alignment horizontal="left" indent="1"/>
    </xf>
    <xf numFmtId="166" fontId="8" fillId="4" borderId="8" xfId="0" applyNumberFormat="1" applyFont="1" applyFill="1" applyBorder="1"/>
    <xf numFmtId="0" fontId="8" fillId="4" borderId="7" xfId="0" applyFont="1" applyFill="1" applyBorder="1" applyAlignment="1">
      <alignment horizontal="left" indent="1"/>
    </xf>
    <xf numFmtId="166" fontId="10" fillId="4" borderId="9" xfId="0" applyNumberFormat="1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3" fontId="8" fillId="4" borderId="10" xfId="0" applyNumberFormat="1" applyFont="1" applyFill="1" applyBorder="1"/>
    <xf numFmtId="166" fontId="8" fillId="4" borderId="12" xfId="0" applyNumberFormat="1" applyFont="1" applyFill="1" applyBorder="1"/>
    <xf numFmtId="0" fontId="10" fillId="4" borderId="13" xfId="0" applyFont="1" applyFill="1" applyBorder="1" applyAlignment="1">
      <alignment horizontal="left" indent="1"/>
    </xf>
    <xf numFmtId="3" fontId="8" fillId="4" borderId="14" xfId="0" applyNumberFormat="1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8" xfId="0" applyFont="1" applyFill="1" applyBorder="1"/>
    <xf numFmtId="0" fontId="10" fillId="4" borderId="4" xfId="0" applyFont="1" applyFill="1" applyBorder="1" applyAlignment="1">
      <alignment horizontal="left" indent="1"/>
    </xf>
    <xf numFmtId="166" fontId="10" fillId="4" borderId="4" xfId="0" applyNumberFormat="1" applyFont="1" applyFill="1" applyBorder="1"/>
    <xf numFmtId="166" fontId="8" fillId="4" borderId="5" xfId="0" applyNumberFormat="1" applyFont="1" applyFill="1" applyBorder="1"/>
    <xf numFmtId="3" fontId="8" fillId="4" borderId="12" xfId="0" applyNumberFormat="1" applyFont="1" applyFill="1" applyBorder="1"/>
    <xf numFmtId="0" fontId="8" fillId="4" borderId="12" xfId="0" applyFont="1" applyFill="1" applyBorder="1"/>
    <xf numFmtId="0" fontId="4" fillId="4" borderId="0" xfId="0" applyFont="1" applyFill="1" applyAlignment="1" applyProtection="1">
      <alignment horizontal="right" vertical="center" wrapText="1" indent="1"/>
      <protection hidden="1"/>
    </xf>
    <xf numFmtId="0" fontId="2" fillId="4" borderId="0" xfId="0" applyFont="1" applyFill="1" applyAlignment="1">
      <alignment horizontal="left" indent="1"/>
    </xf>
    <xf numFmtId="0" fontId="4" fillId="4" borderId="0" xfId="0" applyFont="1" applyFill="1" applyAlignment="1" applyProtection="1">
      <alignment horizontal="right" vertical="center" indent="1"/>
      <protection hidden="1"/>
    </xf>
    <xf numFmtId="0" fontId="7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Border="1" applyProtection="1">
      <protection hidden="1"/>
    </xf>
    <xf numFmtId="166" fontId="8" fillId="0" borderId="2" xfId="0" applyNumberFormat="1" applyFont="1" applyFill="1" applyBorder="1"/>
    <xf numFmtId="166" fontId="7" fillId="4" borderId="0" xfId="0" applyNumberFormat="1" applyFont="1" applyFill="1" applyAlignment="1" applyProtection="1">
      <alignment horizontal="center"/>
      <protection hidden="1"/>
    </xf>
    <xf numFmtId="165" fontId="10" fillId="4" borderId="2" xfId="0" applyNumberFormat="1" applyFont="1" applyFill="1" applyBorder="1" applyAlignment="1">
      <alignment horizontal="center"/>
    </xf>
    <xf numFmtId="9" fontId="10" fillId="4" borderId="2" xfId="0" applyNumberFormat="1" applyFont="1" applyFill="1" applyBorder="1" applyAlignment="1">
      <alignment horizontal="center"/>
    </xf>
    <xf numFmtId="15" fontId="8" fillId="4" borderId="0" xfId="0" applyNumberFormat="1" applyFont="1" applyFill="1" applyBorder="1" applyAlignment="1">
      <alignment horizontal="center"/>
    </xf>
    <xf numFmtId="9" fontId="8" fillId="4" borderId="0" xfId="0" applyNumberFormat="1" applyFont="1" applyFill="1" applyBorder="1" applyAlignment="1"/>
    <xf numFmtId="9" fontId="8" fillId="4" borderId="0" xfId="0" applyNumberFormat="1" applyFont="1" applyFill="1" applyBorder="1" applyAlignment="1">
      <alignment horizontal="center"/>
    </xf>
    <xf numFmtId="165" fontId="8" fillId="4" borderId="0" xfId="0" applyNumberFormat="1" applyFont="1" applyFill="1" applyBorder="1" applyAlignment="1">
      <alignment horizontal="center"/>
    </xf>
    <xf numFmtId="0" fontId="1" fillId="4" borderId="0" xfId="0" applyFont="1" applyFill="1" applyAlignment="1"/>
    <xf numFmtId="165" fontId="8" fillId="4" borderId="0" xfId="0" applyNumberFormat="1" applyFont="1" applyFill="1" applyBorder="1" applyAlignment="1"/>
    <xf numFmtId="165" fontId="8" fillId="4" borderId="0" xfId="0" applyNumberFormat="1" applyFont="1" applyFill="1" applyAlignment="1">
      <alignment horizontal="center"/>
    </xf>
    <xf numFmtId="165" fontId="8" fillId="4" borderId="0" xfId="0" applyNumberFormat="1" applyFont="1" applyFill="1" applyAlignment="1"/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15" fontId="8" fillId="4" borderId="0" xfId="0" applyNumberFormat="1" applyFont="1" applyFill="1" applyAlignment="1"/>
    <xf numFmtId="165" fontId="8" fillId="4" borderId="2" xfId="0" applyNumberFormat="1" applyFont="1" applyFill="1" applyBorder="1" applyAlignment="1"/>
    <xf numFmtId="0" fontId="1" fillId="4" borderId="0" xfId="0" applyFont="1" applyFill="1" applyBorder="1" applyAlignment="1"/>
    <xf numFmtId="165" fontId="8" fillId="4" borderId="4" xfId="0" applyNumberFormat="1" applyFont="1" applyFill="1" applyBorder="1" applyAlignment="1"/>
    <xf numFmtId="4" fontId="8" fillId="4" borderId="0" xfId="0" applyNumberFormat="1" applyFont="1" applyFill="1" applyBorder="1" applyAlignment="1"/>
    <xf numFmtId="166" fontId="8" fillId="4" borderId="2" xfId="0" applyNumberFormat="1" applyFont="1" applyFill="1" applyBorder="1" applyAlignment="1">
      <alignment horizontal="center"/>
    </xf>
    <xf numFmtId="165" fontId="8" fillId="4" borderId="2" xfId="0" applyNumberFormat="1" applyFont="1" applyFill="1" applyBorder="1" applyAlignment="1">
      <alignment horizontal="center"/>
    </xf>
    <xf numFmtId="15" fontId="8" fillId="4" borderId="0" xfId="0" applyNumberFormat="1" applyFont="1" applyFill="1" applyBorder="1" applyAlignment="1"/>
    <xf numFmtId="0" fontId="8" fillId="4" borderId="0" xfId="0" applyFont="1" applyFill="1" applyBorder="1" applyAlignment="1"/>
    <xf numFmtId="166" fontId="8" fillId="4" borderId="0" xfId="0" applyNumberFormat="1" applyFont="1" applyFill="1" applyBorder="1" applyAlignment="1">
      <alignment horizontal="center"/>
    </xf>
    <xf numFmtId="166" fontId="8" fillId="4" borderId="0" xfId="0" applyNumberFormat="1" applyFont="1" applyFill="1" applyBorder="1" applyAlignment="1">
      <alignment horizontal="center" vertical="center"/>
    </xf>
    <xf numFmtId="166" fontId="8" fillId="4" borderId="4" xfId="0" applyNumberFormat="1" applyFont="1" applyFill="1" applyBorder="1" applyAlignment="1">
      <alignment horizontal="center"/>
    </xf>
    <xf numFmtId="165" fontId="8" fillId="4" borderId="4" xfId="0" applyNumberFormat="1" applyFont="1" applyFill="1" applyBorder="1" applyAlignment="1">
      <alignment horizontal="center"/>
    </xf>
    <xf numFmtId="15" fontId="12" fillId="4" borderId="0" xfId="0" applyNumberFormat="1" applyFont="1" applyFill="1" applyBorder="1" applyAlignment="1">
      <alignment horizontal="center" wrapText="1"/>
    </xf>
    <xf numFmtId="0" fontId="13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 wrapText="1"/>
    </xf>
    <xf numFmtId="0" fontId="10" fillId="4" borderId="0" xfId="0" applyFont="1" applyFill="1" applyBorder="1" applyAlignment="1"/>
    <xf numFmtId="165" fontId="8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Alignment="1"/>
    <xf numFmtId="166" fontId="2" fillId="0" borderId="16" xfId="0" applyNumberFormat="1" applyFont="1" applyBorder="1" applyAlignment="1" applyProtection="1">
      <alignment horizontal="center"/>
      <protection hidden="1"/>
    </xf>
    <xf numFmtId="166" fontId="2" fillId="4" borderId="2" xfId="0" applyNumberFormat="1" applyFont="1" applyFill="1" applyBorder="1" applyAlignment="1" applyProtection="1">
      <alignment horizontal="center"/>
      <protection hidden="1"/>
    </xf>
    <xf numFmtId="9" fontId="8" fillId="0" borderId="2" xfId="0" applyNumberFormat="1" applyFont="1" applyFill="1" applyBorder="1" applyAlignment="1">
      <alignment horizontal="center"/>
    </xf>
    <xf numFmtId="0" fontId="21" fillId="0" borderId="0" xfId="0" applyFont="1" applyProtection="1">
      <protection hidden="1"/>
    </xf>
    <xf numFmtId="0" fontId="22" fillId="4" borderId="0" xfId="0" applyFont="1" applyFill="1"/>
    <xf numFmtId="0" fontId="23" fillId="4" borderId="0" xfId="0" applyFont="1" applyFill="1" applyProtection="1">
      <protection hidden="1"/>
    </xf>
    <xf numFmtId="15" fontId="3" fillId="4" borderId="12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15" fontId="3" fillId="0" borderId="17" xfId="0" applyNumberFormat="1" applyFont="1" applyFill="1" applyBorder="1" applyAlignment="1" applyProtection="1">
      <alignment horizontal="center"/>
      <protection hidden="1"/>
    </xf>
    <xf numFmtId="0" fontId="12" fillId="0" borderId="2" xfId="0" applyFont="1" applyBorder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/>
      <protection hidden="1"/>
    </xf>
    <xf numFmtId="0" fontId="12" fillId="4" borderId="0" xfId="0" applyFont="1" applyFill="1" applyBorder="1" applyAlignment="1" applyProtection="1">
      <alignment horizontal="center" vertical="center"/>
      <protection hidden="1"/>
    </xf>
    <xf numFmtId="0" fontId="12" fillId="4" borderId="0" xfId="0" applyFont="1" applyFill="1" applyBorder="1" applyAlignment="1" applyProtection="1">
      <alignment horizontal="center"/>
      <protection hidden="1"/>
    </xf>
    <xf numFmtId="15" fontId="3" fillId="0" borderId="4" xfId="0" applyNumberFormat="1" applyFont="1" applyBorder="1" applyAlignment="1" applyProtection="1">
      <alignment horizontal="center"/>
      <protection hidden="1"/>
    </xf>
    <xf numFmtId="9" fontId="23" fillId="0" borderId="2" xfId="0" applyNumberFormat="1" applyFont="1" applyBorder="1" applyAlignment="1" applyProtection="1">
      <alignment horizontal="center"/>
      <protection hidden="1"/>
    </xf>
    <xf numFmtId="1" fontId="23" fillId="0" borderId="2" xfId="0" applyNumberFormat="1" applyFont="1" applyBorder="1" applyAlignment="1" applyProtection="1">
      <alignment horizontal="center"/>
      <protection hidden="1"/>
    </xf>
    <xf numFmtId="15" fontId="3" fillId="0" borderId="17" xfId="0" applyNumberFormat="1" applyFont="1" applyBorder="1" applyAlignment="1" applyProtection="1">
      <alignment horizontal="center"/>
      <protection hidden="1"/>
    </xf>
    <xf numFmtId="0" fontId="23" fillId="0" borderId="2" xfId="0" applyFont="1" applyBorder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 vertical="center" wrapText="1"/>
      <protection hidden="1"/>
    </xf>
    <xf numFmtId="0" fontId="23" fillId="4" borderId="0" xfId="0" applyFont="1" applyFill="1" applyAlignment="1" applyProtection="1">
      <alignment horizontal="center" wrapText="1"/>
      <protection hidden="1"/>
    </xf>
    <xf numFmtId="9" fontId="23" fillId="4" borderId="0" xfId="0" applyNumberFormat="1" applyFont="1" applyFill="1" applyAlignment="1" applyProtection="1">
      <alignment horizontal="center"/>
      <protection hidden="1"/>
    </xf>
    <xf numFmtId="0" fontId="23" fillId="0" borderId="2" xfId="0" applyFont="1" applyFill="1" applyBorder="1" applyAlignment="1" applyProtection="1">
      <alignment horizontal="center"/>
      <protection hidden="1"/>
    </xf>
    <xf numFmtId="0" fontId="9" fillId="0" borderId="2" xfId="0" applyFont="1" applyBorder="1" applyAlignment="1" applyProtection="1">
      <alignment horizontal="center"/>
      <protection hidden="1"/>
    </xf>
    <xf numFmtId="2" fontId="23" fillId="0" borderId="2" xfId="0" applyNumberFormat="1" applyFont="1" applyBorder="1" applyAlignment="1" applyProtection="1">
      <alignment horizontal="center"/>
      <protection hidden="1"/>
    </xf>
    <xf numFmtId="0" fontId="23" fillId="4" borderId="0" xfId="0" applyFont="1" applyFill="1" applyAlignment="1" applyProtection="1">
      <alignment wrapText="1"/>
      <protection hidden="1"/>
    </xf>
    <xf numFmtId="2" fontId="23" fillId="4" borderId="0" xfId="0" applyNumberFormat="1" applyFont="1" applyFill="1" applyAlignment="1" applyProtection="1">
      <alignment horizontal="center"/>
      <protection hidden="1"/>
    </xf>
    <xf numFmtId="15" fontId="3" fillId="4" borderId="0" xfId="0" applyNumberFormat="1" applyFont="1" applyFill="1" applyAlignment="1" applyProtection="1">
      <alignment horizontal="center"/>
      <protection hidden="1"/>
    </xf>
    <xf numFmtId="15" fontId="3" fillId="0" borderId="0" xfId="0" applyNumberFormat="1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24" fillId="4" borderId="18" xfId="0" applyFont="1" applyFill="1" applyBorder="1" applyAlignment="1" applyProtection="1">
      <alignment horizontal="left" vertical="center" wrapText="1" indent="1"/>
      <protection hidden="1"/>
    </xf>
    <xf numFmtId="0" fontId="24" fillId="4" borderId="19" xfId="0" applyFont="1" applyFill="1" applyBorder="1" applyAlignment="1">
      <alignment horizontal="left" vertical="center" wrapText="1" indent="1"/>
    </xf>
    <xf numFmtId="0" fontId="0" fillId="4" borderId="0" xfId="0" applyFill="1" applyBorder="1" applyAlignment="1">
      <alignment horizontal="left" vertical="center" wrapText="1" indent="1"/>
    </xf>
    <xf numFmtId="0" fontId="0" fillId="4" borderId="0" xfId="0" applyFill="1" applyAlignment="1">
      <alignment horizontal="left" vertical="center" wrapText="1" indent="1"/>
    </xf>
    <xf numFmtId="9" fontId="2" fillId="4" borderId="0" xfId="0" applyNumberFormat="1" applyFont="1" applyFill="1" applyBorder="1" applyAlignment="1" applyProtection="1">
      <alignment horizontal="center"/>
      <protection hidden="1"/>
    </xf>
    <xf numFmtId="0" fontId="2" fillId="4" borderId="0" xfId="0" applyFont="1" applyFill="1" applyBorder="1" applyAlignment="1" applyProtection="1">
      <alignment horizontal="left" vertical="center" indent="1"/>
      <protection hidden="1"/>
    </xf>
    <xf numFmtId="0" fontId="5" fillId="4" borderId="0" xfId="0" applyFont="1" applyFill="1" applyBorder="1" applyAlignment="1" applyProtection="1">
      <alignment horizontal="right"/>
      <protection hidden="1"/>
    </xf>
    <xf numFmtId="9" fontId="2" fillId="4" borderId="0" xfId="0" applyNumberFormat="1" applyFont="1" applyFill="1" applyAlignment="1" applyProtection="1">
      <alignment horizontal="center"/>
      <protection hidden="1"/>
    </xf>
    <xf numFmtId="0" fontId="2" fillId="4" borderId="18" xfId="0" applyFont="1" applyFill="1" applyBorder="1" applyAlignment="1" applyProtection="1">
      <alignment horizontal="left" vertical="center" indent="1"/>
      <protection hidden="1"/>
    </xf>
    <xf numFmtId="15" fontId="2" fillId="4" borderId="0" xfId="0" applyNumberFormat="1" applyFont="1" applyFill="1" applyAlignment="1" applyProtection="1">
      <alignment horizontal="left" indent="1"/>
      <protection hidden="1"/>
    </xf>
    <xf numFmtId="15" fontId="10" fillId="4" borderId="0" xfId="0" applyNumberFormat="1" applyFont="1" applyFill="1" applyAlignment="1" applyProtection="1">
      <alignment horizontal="left" indent="1"/>
      <protection hidden="1"/>
    </xf>
    <xf numFmtId="1" fontId="2" fillId="0" borderId="0" xfId="0" applyNumberFormat="1" applyFont="1" applyProtection="1">
      <protection hidden="1"/>
    </xf>
    <xf numFmtId="3" fontId="8" fillId="4" borderId="20" xfId="0" applyNumberFormat="1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 vertical="center" wrapText="1"/>
    </xf>
    <xf numFmtId="15" fontId="8" fillId="4" borderId="21" xfId="0" applyNumberFormat="1" applyFont="1" applyFill="1" applyBorder="1" applyAlignment="1">
      <alignment horizontal="center" vertical="center" wrapText="1"/>
    </xf>
    <xf numFmtId="17" fontId="11" fillId="4" borderId="22" xfId="0" applyNumberFormat="1" applyFont="1" applyFill="1" applyBorder="1" applyAlignment="1" applyProtection="1">
      <alignment horizontal="center" vertical="center" wrapText="1"/>
      <protection hidden="1"/>
    </xf>
    <xf numFmtId="17" fontId="11" fillId="4" borderId="0" xfId="0" applyNumberFormat="1" applyFont="1" applyFill="1" applyAlignment="1" applyProtection="1">
      <alignment horizontal="center"/>
      <protection hidden="1"/>
    </xf>
    <xf numFmtId="0" fontId="11" fillId="4" borderId="16" xfId="0" applyFont="1" applyFill="1" applyBorder="1" applyAlignment="1" applyProtection="1">
      <alignment horizontal="center" vertical="center" wrapText="1"/>
      <protection hidden="1"/>
    </xf>
    <xf numFmtId="17" fontId="11" fillId="0" borderId="0" xfId="0" applyNumberFormat="1" applyFont="1" applyAlignment="1" applyProtection="1">
      <alignment horizontal="center"/>
      <protection hidden="1"/>
    </xf>
    <xf numFmtId="0" fontId="11" fillId="4" borderId="0" xfId="0" applyFont="1" applyFill="1" applyProtection="1">
      <protection hidden="1"/>
    </xf>
    <xf numFmtId="0" fontId="11" fillId="0" borderId="0" xfId="0" applyFont="1" applyProtection="1">
      <protection hidden="1"/>
    </xf>
    <xf numFmtId="15" fontId="3" fillId="4" borderId="2" xfId="0" applyNumberFormat="1" applyFont="1" applyFill="1" applyBorder="1" applyAlignment="1">
      <alignment horizontal="center" vertical="center" wrapText="1"/>
    </xf>
    <xf numFmtId="9" fontId="8" fillId="4" borderId="23" xfId="0" applyNumberFormat="1" applyFont="1" applyFill="1" applyBorder="1" applyAlignment="1">
      <alignment horizontal="center"/>
    </xf>
    <xf numFmtId="0" fontId="0" fillId="4" borderId="23" xfId="0" applyFill="1" applyBorder="1" applyAlignment="1"/>
    <xf numFmtId="165" fontId="8" fillId="4" borderId="5" xfId="0" applyNumberFormat="1" applyFont="1" applyFill="1" applyBorder="1" applyAlignment="1"/>
    <xf numFmtId="0" fontId="9" fillId="4" borderId="18" xfId="0" applyFont="1" applyFill="1" applyBorder="1" applyAlignment="1">
      <alignment horizontal="right" vertical="center"/>
    </xf>
    <xf numFmtId="168" fontId="9" fillId="4" borderId="19" xfId="0" applyNumberFormat="1" applyFont="1" applyFill="1" applyBorder="1" applyAlignment="1">
      <alignment horizontal="center" vertical="center"/>
    </xf>
    <xf numFmtId="165" fontId="10" fillId="4" borderId="5" xfId="0" applyNumberFormat="1" applyFont="1" applyFill="1" applyBorder="1" applyAlignment="1">
      <alignment horizontal="center"/>
    </xf>
    <xf numFmtId="15" fontId="8" fillId="0" borderId="2" xfId="0" applyNumberFormat="1" applyFont="1" applyFill="1" applyBorder="1" applyAlignment="1"/>
    <xf numFmtId="165" fontId="8" fillId="0" borderId="2" xfId="0" applyNumberFormat="1" applyFont="1" applyFill="1" applyBorder="1" applyAlignment="1"/>
    <xf numFmtId="0" fontId="11" fillId="0" borderId="0" xfId="0" applyFont="1"/>
    <xf numFmtId="0" fontId="11" fillId="4" borderId="24" xfId="0" applyFont="1" applyFill="1" applyBorder="1"/>
    <xf numFmtId="0" fontId="11" fillId="4" borderId="25" xfId="0" applyFont="1" applyFill="1" applyBorder="1"/>
    <xf numFmtId="0" fontId="11" fillId="4" borderId="26" xfId="0" applyFont="1" applyFill="1" applyBorder="1"/>
    <xf numFmtId="0" fontId="11" fillId="4" borderId="27" xfId="0" applyFont="1" applyFill="1" applyBorder="1"/>
    <xf numFmtId="0" fontId="11" fillId="4" borderId="0" xfId="0" applyFont="1" applyFill="1" applyBorder="1"/>
    <xf numFmtId="0" fontId="26" fillId="4" borderId="0" xfId="0" applyFont="1" applyFill="1" applyBorder="1"/>
    <xf numFmtId="0" fontId="26" fillId="4" borderId="28" xfId="0" applyFont="1" applyFill="1" applyBorder="1"/>
    <xf numFmtId="0" fontId="11" fillId="4" borderId="0" xfId="0" applyFont="1" applyFill="1" applyBorder="1" applyAlignment="1"/>
    <xf numFmtId="0" fontId="11" fillId="4" borderId="28" xfId="0" applyFont="1" applyFill="1" applyBorder="1" applyAlignment="1"/>
    <xf numFmtId="0" fontId="11" fillId="4" borderId="28" xfId="0" applyFont="1" applyFill="1" applyBorder="1"/>
    <xf numFmtId="0" fontId="26" fillId="0" borderId="29" xfId="0" applyFont="1" applyFill="1" applyBorder="1"/>
    <xf numFmtId="168" fontId="26" fillId="4" borderId="0" xfId="0" applyNumberFormat="1" applyFont="1" applyFill="1" applyBorder="1" applyAlignment="1"/>
    <xf numFmtId="0" fontId="0" fillId="4" borderId="0" xfId="0" applyFill="1" applyBorder="1" applyAlignment="1"/>
    <xf numFmtId="0" fontId="0" fillId="4" borderId="0" xfId="0" applyFill="1" applyAlignment="1"/>
    <xf numFmtId="0" fontId="26" fillId="4" borderId="0" xfId="0" applyFont="1" applyFill="1" applyBorder="1" applyAlignment="1"/>
    <xf numFmtId="0" fontId="26" fillId="4" borderId="30" xfId="0" applyFont="1" applyFill="1" applyBorder="1" applyAlignment="1"/>
    <xf numFmtId="0" fontId="11" fillId="4" borderId="31" xfId="0" applyFont="1" applyFill="1" applyBorder="1"/>
    <xf numFmtId="0" fontId="26" fillId="4" borderId="0" xfId="0" applyFont="1" applyFill="1" applyBorder="1" applyAlignment="1">
      <alignment vertical="center"/>
    </xf>
    <xf numFmtId="0" fontId="26" fillId="4" borderId="30" xfId="0" applyFont="1" applyFill="1" applyBorder="1"/>
    <xf numFmtId="0" fontId="11" fillId="4" borderId="0" xfId="0" applyFont="1" applyFill="1" applyBorder="1" applyAlignment="1">
      <alignment vertical="center"/>
    </xf>
    <xf numFmtId="0" fontId="11" fillId="4" borderId="30" xfId="0" applyFont="1" applyFill="1" applyBorder="1"/>
    <xf numFmtId="0" fontId="0" fillId="0" borderId="29" xfId="0" applyFill="1" applyBorder="1" applyAlignment="1">
      <alignment horizontal="center"/>
    </xf>
    <xf numFmtId="0" fontId="26" fillId="4" borderId="30" xfId="0" applyFont="1" applyFill="1" applyBorder="1" applyAlignment="1">
      <alignment vertical="center"/>
    </xf>
    <xf numFmtId="0" fontId="11" fillId="4" borderId="0" xfId="0" applyFont="1" applyFill="1"/>
    <xf numFmtId="0" fontId="11" fillId="0" borderId="29" xfId="0" applyFont="1" applyFill="1" applyBorder="1" applyAlignment="1">
      <alignment horizontal="left"/>
    </xf>
    <xf numFmtId="0" fontId="28" fillId="4" borderId="0" xfId="0" applyFont="1" applyFill="1" applyBorder="1"/>
    <xf numFmtId="0" fontId="29" fillId="0" borderId="29" xfId="0" applyFont="1" applyFill="1" applyBorder="1" applyAlignment="1">
      <alignment horizontal="center"/>
    </xf>
    <xf numFmtId="0" fontId="28" fillId="4" borderId="0" xfId="0" applyFont="1" applyFill="1" applyBorder="1" applyAlignment="1">
      <alignment vertical="center"/>
    </xf>
    <xf numFmtId="0" fontId="30" fillId="4" borderId="0" xfId="0" applyFont="1" applyFill="1" applyBorder="1"/>
    <xf numFmtId="0" fontId="31" fillId="4" borderId="29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" fontId="31" fillId="4" borderId="29" xfId="0" applyNumberFormat="1" applyFont="1" applyFill="1" applyBorder="1" applyAlignment="1">
      <alignment horizontal="center" vertical="center"/>
    </xf>
    <xf numFmtId="0" fontId="31" fillId="4" borderId="0" xfId="0" applyFont="1" applyFill="1" applyBorder="1" applyAlignment="1">
      <alignment horizontal="center" vertical="center"/>
    </xf>
    <xf numFmtId="3" fontId="27" fillId="4" borderId="0" xfId="0" applyNumberFormat="1" applyFont="1" applyFill="1" applyBorder="1" applyAlignment="1">
      <alignment vertical="center"/>
    </xf>
    <xf numFmtId="1" fontId="31" fillId="4" borderId="0" xfId="0" applyNumberFormat="1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33" fillId="4" borderId="0" xfId="0" applyFont="1" applyFill="1" applyBorder="1" applyAlignment="1">
      <alignment vertical="center"/>
    </xf>
    <xf numFmtId="0" fontId="11" fillId="4" borderId="32" xfId="0" applyFont="1" applyFill="1" applyBorder="1"/>
    <xf numFmtId="0" fontId="11" fillId="4" borderId="33" xfId="0" applyFont="1" applyFill="1" applyBorder="1"/>
    <xf numFmtId="0" fontId="11" fillId="4" borderId="34" xfId="0" applyFont="1" applyFill="1" applyBorder="1"/>
    <xf numFmtId="0" fontId="37" fillId="0" borderId="0" xfId="0" applyFont="1" applyAlignment="1" applyProtection="1">
      <alignment horizontal="center" vertical="center"/>
      <protection hidden="1"/>
    </xf>
    <xf numFmtId="0" fontId="11" fillId="4" borderId="24" xfId="0" applyFont="1" applyFill="1" applyBorder="1" applyProtection="1">
      <protection hidden="1"/>
    </xf>
    <xf numFmtId="0" fontId="11" fillId="4" borderId="25" xfId="0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27" xfId="0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26" fillId="4" borderId="0" xfId="0" applyFont="1" applyFill="1" applyBorder="1" applyProtection="1">
      <protection hidden="1"/>
    </xf>
    <xf numFmtId="0" fontId="26" fillId="4" borderId="28" xfId="0" applyFont="1" applyFill="1" applyBorder="1" applyProtection="1">
      <protection hidden="1"/>
    </xf>
    <xf numFmtId="0" fontId="11" fillId="4" borderId="0" xfId="0" applyFont="1" applyFill="1" applyBorder="1" applyAlignment="1" applyProtection="1">
      <protection hidden="1"/>
    </xf>
    <xf numFmtId="0" fontId="11" fillId="4" borderId="28" xfId="0" applyFont="1" applyFill="1" applyBorder="1" applyAlignment="1" applyProtection="1">
      <protection hidden="1"/>
    </xf>
    <xf numFmtId="0" fontId="11" fillId="4" borderId="35" xfId="0" applyFont="1" applyFill="1" applyBorder="1" applyProtection="1">
      <protection hidden="1"/>
    </xf>
    <xf numFmtId="0" fontId="11" fillId="4" borderId="36" xfId="0" applyFont="1" applyFill="1" applyBorder="1" applyProtection="1">
      <protection hidden="1"/>
    </xf>
    <xf numFmtId="0" fontId="11" fillId="4" borderId="37" xfId="0" applyFont="1" applyFill="1" applyBorder="1" applyProtection="1">
      <protection hidden="1"/>
    </xf>
    <xf numFmtId="0" fontId="11" fillId="0" borderId="0" xfId="0" applyFont="1" applyFill="1" applyProtection="1">
      <protection hidden="1"/>
    </xf>
    <xf numFmtId="0" fontId="11" fillId="4" borderId="38" xfId="0" applyFont="1" applyFill="1" applyBorder="1" applyProtection="1">
      <protection hidden="1"/>
    </xf>
    <xf numFmtId="0" fontId="11" fillId="4" borderId="39" xfId="0" applyFont="1" applyFill="1" applyBorder="1" applyProtection="1">
      <protection hidden="1"/>
    </xf>
    <xf numFmtId="0" fontId="11" fillId="4" borderId="40" xfId="0" applyFont="1" applyFill="1" applyBorder="1" applyProtection="1">
      <protection hidden="1"/>
    </xf>
    <xf numFmtId="0" fontId="26" fillId="0" borderId="29" xfId="0" applyFont="1" applyFill="1" applyBorder="1" applyProtection="1">
      <protection hidden="1"/>
    </xf>
    <xf numFmtId="168" fontId="26" fillId="4" borderId="0" xfId="0" applyNumberFormat="1" applyFont="1" applyFill="1" applyBorder="1" applyAlignment="1" applyProtection="1">
      <protection hidden="1"/>
    </xf>
    <xf numFmtId="0" fontId="0" fillId="4" borderId="0" xfId="0" applyFill="1" applyBorder="1" applyAlignment="1" applyProtection="1">
      <protection hidden="1"/>
    </xf>
    <xf numFmtId="0" fontId="0" fillId="4" borderId="0" xfId="0" applyFill="1" applyAlignment="1" applyProtection="1">
      <protection hidden="1"/>
    </xf>
    <xf numFmtId="0" fontId="26" fillId="4" borderId="0" xfId="0" applyFont="1" applyFill="1" applyBorder="1" applyAlignment="1" applyProtection="1">
      <protection hidden="1"/>
    </xf>
    <xf numFmtId="0" fontId="26" fillId="4" borderId="30" xfId="0" applyFont="1" applyFill="1" applyBorder="1" applyAlignment="1" applyProtection="1">
      <protection hidden="1"/>
    </xf>
    <xf numFmtId="0" fontId="11" fillId="4" borderId="31" xfId="0" applyFont="1" applyFill="1" applyBorder="1" applyProtection="1">
      <protection hidden="1"/>
    </xf>
    <xf numFmtId="0" fontId="26" fillId="4" borderId="0" xfId="0" applyFont="1" applyFill="1" applyBorder="1" applyAlignment="1" applyProtection="1">
      <alignment vertical="center"/>
      <protection hidden="1"/>
    </xf>
    <xf numFmtId="0" fontId="26" fillId="4" borderId="30" xfId="0" applyFont="1" applyFill="1" applyBorder="1" applyProtection="1">
      <protection hidden="1"/>
    </xf>
    <xf numFmtId="0" fontId="11" fillId="4" borderId="0" xfId="0" applyFont="1" applyFill="1" applyBorder="1" applyAlignment="1" applyProtection="1">
      <alignment vertical="center"/>
      <protection hidden="1"/>
    </xf>
    <xf numFmtId="0" fontId="11" fillId="4" borderId="30" xfId="0" applyFont="1" applyFill="1" applyBorder="1" applyProtection="1">
      <protection hidden="1"/>
    </xf>
    <xf numFmtId="0" fontId="26" fillId="4" borderId="30" xfId="0" applyFont="1" applyFill="1" applyBorder="1" applyAlignment="1" applyProtection="1">
      <alignment vertical="center"/>
      <protection hidden="1"/>
    </xf>
    <xf numFmtId="0" fontId="28" fillId="4" borderId="0" xfId="0" applyFont="1" applyFill="1" applyBorder="1" applyProtection="1">
      <protection hidden="1"/>
    </xf>
    <xf numFmtId="0" fontId="28" fillId="4" borderId="0" xfId="0" applyFont="1" applyFill="1" applyBorder="1" applyAlignment="1" applyProtection="1">
      <alignment vertical="center"/>
      <protection hidden="1"/>
    </xf>
    <xf numFmtId="0" fontId="11" fillId="4" borderId="32" xfId="0" applyFont="1" applyFill="1" applyBorder="1" applyProtection="1">
      <protection hidden="1"/>
    </xf>
    <xf numFmtId="0" fontId="11" fillId="4" borderId="33" xfId="0" applyFont="1" applyFill="1" applyBorder="1" applyProtection="1">
      <protection hidden="1"/>
    </xf>
    <xf numFmtId="0" fontId="11" fillId="4" borderId="34" xfId="0" applyFont="1" applyFill="1" applyBorder="1" applyProtection="1">
      <protection hidden="1"/>
    </xf>
    <xf numFmtId="0" fontId="31" fillId="4" borderId="29" xfId="0" applyFont="1" applyFill="1" applyBorder="1" applyAlignment="1" applyProtection="1">
      <alignment horizontal="center" vertical="center"/>
      <protection hidden="1"/>
    </xf>
    <xf numFmtId="0" fontId="32" fillId="4" borderId="0" xfId="0" applyFont="1" applyFill="1" applyBorder="1" applyAlignment="1" applyProtection="1">
      <alignment horizontal="center" vertical="center"/>
      <protection hidden="1"/>
    </xf>
    <xf numFmtId="1" fontId="31" fillId="4" borderId="29" xfId="0" applyNumberFormat="1" applyFont="1" applyFill="1" applyBorder="1" applyAlignment="1" applyProtection="1">
      <alignment horizontal="center" vertical="center"/>
      <protection hidden="1"/>
    </xf>
    <xf numFmtId="1" fontId="39" fillId="4" borderId="31" xfId="0" applyNumberFormat="1" applyFont="1" applyFill="1" applyBorder="1" applyAlignment="1" applyProtection="1">
      <alignment horizontal="center" vertical="center"/>
      <protection hidden="1"/>
    </xf>
    <xf numFmtId="1" fontId="39" fillId="4" borderId="0" xfId="0" applyNumberFormat="1" applyFont="1" applyFill="1" applyBorder="1" applyAlignment="1" applyProtection="1">
      <alignment horizontal="center" vertical="center"/>
      <protection hidden="1"/>
    </xf>
    <xf numFmtId="0" fontId="40" fillId="0" borderId="0" xfId="0" applyFont="1" applyProtection="1">
      <protection hidden="1"/>
    </xf>
    <xf numFmtId="0" fontId="26" fillId="4" borderId="31" xfId="0" applyFont="1" applyFill="1" applyBorder="1" applyProtection="1">
      <protection hidden="1"/>
    </xf>
    <xf numFmtId="0" fontId="11" fillId="4" borderId="30" xfId="0" applyFont="1" applyFill="1" applyBorder="1" applyAlignment="1" applyProtection="1">
      <alignment horizontal="center"/>
      <protection hidden="1"/>
    </xf>
    <xf numFmtId="3" fontId="11" fillId="0" borderId="0" xfId="0" applyNumberFormat="1" applyFont="1" applyProtection="1">
      <protection hidden="1"/>
    </xf>
    <xf numFmtId="0" fontId="25" fillId="4" borderId="0" xfId="0" applyFont="1" applyFill="1" applyBorder="1" applyProtection="1">
      <protection hidden="1"/>
    </xf>
    <xf numFmtId="0" fontId="11" fillId="0" borderId="0" xfId="0" applyFont="1" applyBorder="1" applyProtection="1">
      <protection hidden="1"/>
    </xf>
    <xf numFmtId="0" fontId="27" fillId="4" borderId="0" xfId="0" applyFont="1" applyFill="1" applyBorder="1" applyAlignment="1" applyProtection="1">
      <alignment vertical="center"/>
      <protection hidden="1"/>
    </xf>
    <xf numFmtId="0" fontId="11" fillId="4" borderId="33" xfId="0" applyFont="1" applyFill="1" applyBorder="1" applyAlignment="1" applyProtection="1">
      <protection hidden="1"/>
    </xf>
    <xf numFmtId="0" fontId="26" fillId="4" borderId="33" xfId="0" applyFont="1" applyFill="1" applyBorder="1" applyAlignment="1" applyProtection="1">
      <protection hidden="1"/>
    </xf>
    <xf numFmtId="0" fontId="11" fillId="4" borderId="38" xfId="0" applyFont="1" applyFill="1" applyBorder="1" applyAlignment="1" applyProtection="1">
      <protection hidden="1"/>
    </xf>
    <xf numFmtId="0" fontId="11" fillId="4" borderId="39" xfId="0" applyFont="1" applyFill="1" applyBorder="1" applyAlignment="1" applyProtection="1">
      <protection hidden="1"/>
    </xf>
    <xf numFmtId="0" fontId="11" fillId="4" borderId="40" xfId="0" applyFont="1" applyFill="1" applyBorder="1" applyAlignment="1" applyProtection="1">
      <protection hidden="1"/>
    </xf>
    <xf numFmtId="0" fontId="11" fillId="4" borderId="32" xfId="0" applyFont="1" applyFill="1" applyBorder="1" applyAlignment="1" applyProtection="1">
      <protection hidden="1"/>
    </xf>
    <xf numFmtId="0" fontId="26" fillId="4" borderId="33" xfId="0" applyFont="1" applyFill="1" applyBorder="1" applyProtection="1">
      <protection hidden="1"/>
    </xf>
    <xf numFmtId="0" fontId="39" fillId="4" borderId="33" xfId="0" applyFont="1" applyFill="1" applyBorder="1" applyAlignment="1" applyProtection="1">
      <alignment horizontal="center" vertical="center"/>
      <protection hidden="1"/>
    </xf>
    <xf numFmtId="0" fontId="27" fillId="4" borderId="33" xfId="0" applyFont="1" applyFill="1" applyBorder="1" applyAlignment="1" applyProtection="1">
      <alignment vertical="center"/>
      <protection hidden="1"/>
    </xf>
    <xf numFmtId="0" fontId="32" fillId="4" borderId="33" xfId="0" applyFont="1" applyFill="1" applyBorder="1" applyAlignment="1" applyProtection="1">
      <alignment horizontal="center" vertical="center"/>
      <protection hidden="1"/>
    </xf>
    <xf numFmtId="1" fontId="39" fillId="4" borderId="33" xfId="0" applyNumberFormat="1" applyFont="1" applyFill="1" applyBorder="1" applyAlignment="1" applyProtection="1">
      <alignment horizontal="center" vertical="center"/>
      <protection hidden="1"/>
    </xf>
    <xf numFmtId="0" fontId="27" fillId="4" borderId="0" xfId="0" applyFont="1" applyFill="1" applyBorder="1" applyAlignment="1" applyProtection="1">
      <protection hidden="1"/>
    </xf>
    <xf numFmtId="0" fontId="27" fillId="4" borderId="0" xfId="0" applyFont="1" applyFill="1" applyBorder="1" applyProtection="1">
      <protection hidden="1"/>
    </xf>
    <xf numFmtId="0" fontId="27" fillId="0" borderId="29" xfId="0" applyFont="1" applyFill="1" applyBorder="1" applyAlignment="1" applyProtection="1">
      <alignment horizontal="left"/>
      <protection hidden="1"/>
    </xf>
    <xf numFmtId="0" fontId="27" fillId="0" borderId="29" xfId="0" applyFont="1" applyFill="1" applyBorder="1" applyAlignment="1" applyProtection="1">
      <alignment horizontal="center"/>
      <protection hidden="1"/>
    </xf>
    <xf numFmtId="166" fontId="8" fillId="0" borderId="2" xfId="0" applyNumberFormat="1" applyFont="1" applyFill="1" applyBorder="1" applyAlignment="1">
      <alignment horizontal="center"/>
    </xf>
    <xf numFmtId="15" fontId="8" fillId="0" borderId="16" xfId="0" applyNumberFormat="1" applyFont="1" applyFill="1" applyBorder="1" applyAlignment="1"/>
    <xf numFmtId="0" fontId="8" fillId="0" borderId="16" xfId="0" applyFont="1" applyFill="1" applyBorder="1" applyAlignment="1"/>
    <xf numFmtId="165" fontId="8" fillId="0" borderId="16" xfId="0" applyNumberFormat="1" applyFont="1" applyFill="1" applyBorder="1" applyAlignment="1"/>
    <xf numFmtId="0" fontId="8" fillId="0" borderId="2" xfId="0" applyFont="1" applyFill="1" applyBorder="1" applyAlignment="1"/>
    <xf numFmtId="15" fontId="8" fillId="0" borderId="22" xfId="0" applyNumberFormat="1" applyFont="1" applyFill="1" applyBorder="1" applyAlignment="1"/>
    <xf numFmtId="0" fontId="8" fillId="0" borderId="22" xfId="0" applyFont="1" applyFill="1" applyBorder="1" applyAlignment="1"/>
    <xf numFmtId="165" fontId="8" fillId="0" borderId="22" xfId="0" applyNumberFormat="1" applyFont="1" applyFill="1" applyBorder="1" applyAlignment="1"/>
    <xf numFmtId="0" fontId="10" fillId="0" borderId="16" xfId="0" applyFont="1" applyFill="1" applyBorder="1" applyAlignment="1"/>
    <xf numFmtId="0" fontId="10" fillId="0" borderId="2" xfId="0" applyFont="1" applyFill="1" applyBorder="1" applyAlignment="1"/>
    <xf numFmtId="0" fontId="10" fillId="0" borderId="22" xfId="0" applyFont="1" applyFill="1" applyBorder="1" applyAlignment="1"/>
    <xf numFmtId="15" fontId="23" fillId="3" borderId="19" xfId="0" applyNumberFormat="1" applyFont="1" applyFill="1" applyBorder="1" applyAlignment="1">
      <alignment horizontal="left"/>
    </xf>
    <xf numFmtId="15" fontId="8" fillId="3" borderId="41" xfId="0" applyNumberFormat="1" applyFont="1" applyFill="1" applyBorder="1" applyAlignment="1">
      <alignment horizontal="left"/>
    </xf>
    <xf numFmtId="0" fontId="23" fillId="3" borderId="19" xfId="0" applyFont="1" applyFill="1" applyBorder="1" applyAlignment="1">
      <alignment horizontal="left"/>
    </xf>
    <xf numFmtId="15" fontId="8" fillId="3" borderId="19" xfId="0" applyNumberFormat="1" applyFont="1" applyFill="1" applyBorder="1" applyAlignment="1">
      <alignment horizontal="left"/>
    </xf>
    <xf numFmtId="168" fontId="9" fillId="3" borderId="19" xfId="0" applyNumberFormat="1" applyFont="1" applyFill="1" applyBorder="1" applyAlignment="1">
      <alignment horizontal="center" vertical="center"/>
    </xf>
    <xf numFmtId="15" fontId="23" fillId="2" borderId="19" xfId="0" applyNumberFormat="1" applyFont="1" applyFill="1" applyBorder="1" applyAlignment="1">
      <alignment horizontal="left"/>
    </xf>
    <xf numFmtId="15" fontId="8" fillId="2" borderId="41" xfId="0" applyNumberFormat="1" applyFont="1" applyFill="1" applyBorder="1" applyAlignment="1">
      <alignment horizontal="left"/>
    </xf>
    <xf numFmtId="0" fontId="23" fillId="2" borderId="19" xfId="0" applyFont="1" applyFill="1" applyBorder="1" applyAlignment="1">
      <alignment horizontal="left"/>
    </xf>
    <xf numFmtId="15" fontId="8" fillId="2" borderId="19" xfId="0" applyNumberFormat="1" applyFont="1" applyFill="1" applyBorder="1" applyAlignment="1">
      <alignment horizontal="left"/>
    </xf>
    <xf numFmtId="0" fontId="24" fillId="2" borderId="19" xfId="0" applyFont="1" applyFill="1" applyBorder="1" applyAlignment="1">
      <alignment horizontal="center" vertical="center"/>
    </xf>
    <xf numFmtId="0" fontId="26" fillId="4" borderId="0" xfId="0" applyFont="1" applyFill="1" applyProtection="1">
      <protection hidden="1"/>
    </xf>
    <xf numFmtId="0" fontId="23" fillId="4" borderId="0" xfId="0" applyFont="1" applyFill="1" applyAlignment="1" applyProtection="1">
      <protection hidden="1"/>
    </xf>
    <xf numFmtId="2" fontId="23" fillId="4" borderId="0" xfId="0" applyNumberFormat="1" applyFont="1" applyFill="1" applyBorder="1" applyAlignment="1" applyProtection="1">
      <alignment horizontal="center"/>
      <protection hidden="1"/>
    </xf>
    <xf numFmtId="165" fontId="2" fillId="0" borderId="2" xfId="0" applyNumberFormat="1" applyFont="1" applyFill="1" applyBorder="1" applyAlignment="1" applyProtection="1">
      <alignment horizontal="center"/>
      <protection hidden="1"/>
    </xf>
    <xf numFmtId="165" fontId="4" fillId="0" borderId="4" xfId="0" applyNumberFormat="1" applyFont="1" applyFill="1" applyBorder="1" applyAlignment="1" applyProtection="1">
      <alignment horizontal="center"/>
      <protection hidden="1"/>
    </xf>
    <xf numFmtId="3" fontId="27" fillId="4" borderId="44" xfId="0" applyNumberFormat="1" applyFont="1" applyFill="1" applyBorder="1" applyAlignment="1">
      <alignment vertical="center"/>
    </xf>
    <xf numFmtId="3" fontId="27" fillId="4" borderId="42" xfId="0" applyNumberFormat="1" applyFont="1" applyFill="1" applyBorder="1" applyAlignment="1">
      <alignment vertical="center"/>
    </xf>
    <xf numFmtId="3" fontId="27" fillId="4" borderId="43" xfId="0" applyNumberFormat="1" applyFont="1" applyFill="1" applyBorder="1" applyAlignment="1">
      <alignment vertical="center"/>
    </xf>
    <xf numFmtId="169" fontId="27" fillId="0" borderId="44" xfId="0" applyNumberFormat="1" applyFont="1" applyFill="1" applyBorder="1" applyAlignment="1">
      <alignment horizontal="center" vertical="center"/>
    </xf>
    <xf numFmtId="169" fontId="27" fillId="0" borderId="42" xfId="0" applyNumberFormat="1" applyFont="1" applyBorder="1" applyAlignment="1">
      <alignment horizontal="center" vertical="center"/>
    </xf>
    <xf numFmtId="169" fontId="0" fillId="0" borderId="43" xfId="0" applyNumberFormat="1" applyBorder="1" applyAlignment="1">
      <alignment horizontal="center"/>
    </xf>
    <xf numFmtId="3" fontId="27" fillId="0" borderId="44" xfId="0" applyNumberFormat="1" applyFont="1" applyFill="1" applyBorder="1" applyAlignment="1">
      <alignment vertical="center"/>
    </xf>
    <xf numFmtId="3" fontId="27" fillId="0" borderId="42" xfId="0" applyNumberFormat="1" applyFont="1" applyBorder="1" applyAlignment="1">
      <alignment vertical="center"/>
    </xf>
    <xf numFmtId="3" fontId="27" fillId="0" borderId="43" xfId="0" applyNumberFormat="1" applyFont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168" fontId="26" fillId="4" borderId="0" xfId="0" applyNumberFormat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0" borderId="45" xfId="0" applyFont="1" applyFill="1" applyBorder="1" applyAlignment="1">
      <alignment horizontal="left" vertical="center" indent="1"/>
    </xf>
    <xf numFmtId="0" fontId="9" fillId="0" borderId="46" xfId="0" applyFont="1" applyFill="1" applyBorder="1" applyAlignment="1">
      <alignment horizontal="left" vertical="center" indent="1"/>
    </xf>
    <xf numFmtId="0" fontId="9" fillId="0" borderId="47" xfId="0" applyFont="1" applyFill="1" applyBorder="1" applyAlignment="1">
      <alignment horizontal="left" vertical="center" indent="1"/>
    </xf>
    <xf numFmtId="0" fontId="11" fillId="0" borderId="44" xfId="0" applyFont="1" applyFill="1" applyBorder="1" applyAlignment="1">
      <alignment vertical="center"/>
    </xf>
    <xf numFmtId="0" fontId="11" fillId="0" borderId="42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/>
    </xf>
    <xf numFmtId="0" fontId="27" fillId="0" borderId="44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26" fillId="4" borderId="0" xfId="0" applyFont="1" applyFill="1" applyBorder="1" applyAlignment="1">
      <alignment vertical="center"/>
    </xf>
    <xf numFmtId="169" fontId="27" fillId="0" borderId="42" xfId="0" applyNumberFormat="1" applyFont="1" applyFill="1" applyBorder="1" applyAlignment="1">
      <alignment horizontal="center" vertical="center"/>
    </xf>
    <xf numFmtId="169" fontId="27" fillId="0" borderId="43" xfId="0" applyNumberFormat="1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right"/>
    </xf>
    <xf numFmtId="0" fontId="11" fillId="0" borderId="43" xfId="0" applyFont="1" applyFill="1" applyBorder="1" applyAlignment="1">
      <alignment horizontal="right"/>
    </xf>
    <xf numFmtId="0" fontId="38" fillId="0" borderId="0" xfId="0" applyFont="1" applyFill="1" applyBorder="1" applyAlignment="1" applyProtection="1">
      <alignment vertical="center"/>
      <protection hidden="1"/>
    </xf>
    <xf numFmtId="3" fontId="27" fillId="0" borderId="44" xfId="0" applyNumberFormat="1" applyFont="1" applyFill="1" applyBorder="1" applyAlignment="1" applyProtection="1">
      <alignment vertical="center"/>
      <protection hidden="1"/>
    </xf>
    <xf numFmtId="3" fontId="27" fillId="0" borderId="42" xfId="0" applyNumberFormat="1" applyFont="1" applyBorder="1" applyAlignment="1" applyProtection="1">
      <alignment vertical="center"/>
      <protection hidden="1"/>
    </xf>
    <xf numFmtId="3" fontId="27" fillId="0" borderId="43" xfId="0" applyNumberFormat="1" applyFont="1" applyBorder="1" applyAlignment="1" applyProtection="1">
      <alignment vertical="center"/>
      <protection hidden="1"/>
    </xf>
    <xf numFmtId="0" fontId="38" fillId="0" borderId="39" xfId="0" applyFont="1" applyFill="1" applyBorder="1" applyAlignment="1" applyProtection="1">
      <alignment vertical="center"/>
      <protection hidden="1"/>
    </xf>
    <xf numFmtId="0" fontId="38" fillId="0" borderId="39" xfId="0" applyFont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3" fontId="27" fillId="0" borderId="42" xfId="0" applyNumberFormat="1" applyFont="1" applyFill="1" applyBorder="1" applyAlignment="1" applyProtection="1">
      <alignment vertical="center"/>
      <protection hidden="1"/>
    </xf>
    <xf numFmtId="3" fontId="27" fillId="0" borderId="43" xfId="0" applyNumberFormat="1" applyFont="1" applyFill="1" applyBorder="1" applyAlignment="1" applyProtection="1">
      <alignment vertical="center"/>
      <protection hidden="1"/>
    </xf>
    <xf numFmtId="0" fontId="38" fillId="0" borderId="0" xfId="0" applyFont="1" applyFill="1" applyAlignment="1" applyProtection="1">
      <alignment vertical="center"/>
      <protection hidden="1"/>
    </xf>
    <xf numFmtId="0" fontId="26" fillId="4" borderId="0" xfId="0" applyFont="1" applyFill="1" applyBorder="1" applyAlignment="1" applyProtection="1">
      <protection hidden="1"/>
    </xf>
    <xf numFmtId="0" fontId="38" fillId="0" borderId="33" xfId="0" applyFont="1" applyFill="1" applyBorder="1" applyAlignment="1" applyProtection="1">
      <alignment vertical="center"/>
      <protection hidden="1"/>
    </xf>
    <xf numFmtId="0" fontId="27" fillId="0" borderId="44" xfId="0" applyFont="1" applyFill="1" applyBorder="1" applyAlignment="1" applyProtection="1">
      <alignment horizontal="right"/>
      <protection hidden="1"/>
    </xf>
    <xf numFmtId="0" fontId="27" fillId="0" borderId="43" xfId="0" applyFont="1" applyFill="1" applyBorder="1" applyAlignment="1" applyProtection="1">
      <alignment horizontal="right"/>
      <protection hidden="1"/>
    </xf>
    <xf numFmtId="168" fontId="26" fillId="4" borderId="0" xfId="0" applyNumberFormat="1" applyFont="1" applyFill="1" applyBorder="1" applyAlignment="1" applyProtection="1">
      <alignment horizontal="left"/>
      <protection hidden="1"/>
    </xf>
    <xf numFmtId="169" fontId="27" fillId="0" borderId="44" xfId="0" applyNumberFormat="1" applyFont="1" applyFill="1" applyBorder="1" applyAlignment="1" applyProtection="1">
      <alignment horizontal="center" vertical="center"/>
      <protection hidden="1"/>
    </xf>
    <xf numFmtId="169" fontId="27" fillId="0" borderId="42" xfId="0" applyNumberFormat="1" applyFont="1" applyFill="1" applyBorder="1" applyAlignment="1" applyProtection="1">
      <alignment horizontal="center" vertical="center"/>
      <protection hidden="1"/>
    </xf>
    <xf numFmtId="169" fontId="27" fillId="0" borderId="43" xfId="0" applyNumberFormat="1" applyFont="1" applyFill="1" applyBorder="1" applyAlignment="1" applyProtection="1">
      <alignment horizontal="center" vertical="center"/>
      <protection hidden="1"/>
    </xf>
    <xf numFmtId="0" fontId="38" fillId="0" borderId="42" xfId="0" applyFont="1" applyFill="1" applyBorder="1" applyAlignment="1" applyProtection="1">
      <alignment vertical="center"/>
      <protection hidden="1"/>
    </xf>
    <xf numFmtId="0" fontId="26" fillId="0" borderId="33" xfId="0" applyFont="1" applyFill="1" applyBorder="1" applyAlignment="1" applyProtection="1">
      <alignment vertical="center"/>
      <protection hidden="1"/>
    </xf>
    <xf numFmtId="0" fontId="11" fillId="5" borderId="0" xfId="0" applyFont="1" applyFill="1" applyAlignment="1" applyProtection="1">
      <protection hidden="1"/>
    </xf>
    <xf numFmtId="0" fontId="11" fillId="0" borderId="36" xfId="0" applyFont="1" applyBorder="1" applyAlignment="1" applyProtection="1">
      <protection hidden="1"/>
    </xf>
    <xf numFmtId="0" fontId="27" fillId="0" borderId="44" xfId="0" applyFont="1" applyFill="1" applyBorder="1" applyAlignment="1" applyProtection="1">
      <alignment vertical="center"/>
      <protection hidden="1"/>
    </xf>
    <xf numFmtId="0" fontId="27" fillId="0" borderId="42" xfId="0" applyFont="1" applyFill="1" applyBorder="1" applyAlignment="1" applyProtection="1">
      <alignment vertical="center"/>
      <protection hidden="1"/>
    </xf>
    <xf numFmtId="0" fontId="27" fillId="0" borderId="43" xfId="0" applyFont="1" applyFill="1" applyBorder="1" applyAlignment="1" applyProtection="1">
      <alignment vertical="center"/>
      <protection hidden="1"/>
    </xf>
    <xf numFmtId="0" fontId="27" fillId="0" borderId="44" xfId="0" applyFont="1" applyFill="1" applyBorder="1" applyAlignment="1" applyProtection="1">
      <alignment horizontal="center" vertical="center"/>
      <protection hidden="1"/>
    </xf>
    <xf numFmtId="0" fontId="27" fillId="0" borderId="43" xfId="0" applyFont="1" applyFill="1" applyBorder="1" applyAlignment="1" applyProtection="1">
      <alignment horizontal="center" vertical="center"/>
      <protection hidden="1"/>
    </xf>
    <xf numFmtId="0" fontId="27" fillId="0" borderId="42" xfId="0" applyFont="1" applyFill="1" applyBorder="1" applyAlignment="1" applyProtection="1">
      <alignment horizontal="center" vertical="center"/>
      <protection hidden="1"/>
    </xf>
    <xf numFmtId="0" fontId="38" fillId="0" borderId="48" xfId="0" applyFont="1" applyFill="1" applyBorder="1" applyAlignment="1" applyProtection="1">
      <alignment vertical="center"/>
      <protection hidden="1"/>
    </xf>
    <xf numFmtId="0" fontId="26" fillId="4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0" fontId="11" fillId="4" borderId="22" xfId="0" applyFont="1" applyFill="1" applyBorder="1" applyAlignment="1" applyProtection="1">
      <alignment horizontal="center" vertical="center" wrapText="1"/>
      <protection hidden="1"/>
    </xf>
    <xf numFmtId="0" fontId="11" fillId="4" borderId="16" xfId="0" applyFont="1" applyFill="1" applyBorder="1" applyAlignment="1" applyProtection="1">
      <alignment horizontal="center" vertical="center" wrapText="1"/>
      <protection hidden="1"/>
    </xf>
    <xf numFmtId="17" fontId="11" fillId="4" borderId="22" xfId="0" applyNumberFormat="1" applyFont="1" applyFill="1" applyBorder="1" applyAlignment="1" applyProtection="1">
      <alignment horizontal="center" vertical="center" wrapText="1"/>
      <protection hidden="1"/>
    </xf>
    <xf numFmtId="165" fontId="17" fillId="4" borderId="18" xfId="0" applyNumberFormat="1" applyFont="1" applyFill="1" applyBorder="1" applyAlignment="1">
      <alignment horizontal="center" vertical="center" wrapText="1"/>
    </xf>
    <xf numFmtId="0" fontId="18" fillId="4" borderId="41" xfId="0" applyFont="1" applyFill="1" applyBorder="1" applyAlignment="1">
      <alignment horizontal="center" vertical="center" wrapText="1"/>
    </xf>
    <xf numFmtId="0" fontId="18" fillId="4" borderId="19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 applyProtection="1">
      <alignment horizontal="left" vertical="center" wrapText="1" indent="1"/>
      <protection hidden="1"/>
    </xf>
    <xf numFmtId="0" fontId="16" fillId="0" borderId="2" xfId="0" applyFont="1" applyBorder="1" applyAlignment="1">
      <alignment horizontal="left" vertical="center" indent="1"/>
    </xf>
    <xf numFmtId="15" fontId="8" fillId="4" borderId="6" xfId="0" applyNumberFormat="1" applyFont="1" applyFill="1" applyBorder="1" applyAlignment="1">
      <alignment horizontal="center" vertical="center" wrapText="1"/>
    </xf>
    <xf numFmtId="15" fontId="1" fillId="4" borderId="2" xfId="0" applyNumberFormat="1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right" vertical="center"/>
    </xf>
    <xf numFmtId="0" fontId="0" fillId="3" borderId="41" xfId="0" applyFill="1" applyBorder="1" applyAlignment="1">
      <alignment horizontal="right" vertical="center"/>
    </xf>
    <xf numFmtId="0" fontId="0" fillId="3" borderId="41" xfId="0" applyFill="1" applyBorder="1" applyAlignment="1"/>
    <xf numFmtId="0" fontId="8" fillId="2" borderId="18" xfId="0" applyFont="1" applyFill="1" applyBorder="1" applyAlignment="1">
      <alignment horizontal="right" vertical="center" wrapText="1"/>
    </xf>
    <xf numFmtId="0" fontId="8" fillId="2" borderId="41" xfId="0" applyFont="1" applyFill="1" applyBorder="1" applyAlignment="1">
      <alignment horizontal="right" vertical="center" wrapText="1"/>
    </xf>
    <xf numFmtId="0" fontId="8" fillId="3" borderId="18" xfId="0" applyFont="1" applyFill="1" applyBorder="1" applyAlignment="1">
      <alignment horizontal="right" vertical="center"/>
    </xf>
    <xf numFmtId="0" fontId="2" fillId="3" borderId="41" xfId="0" applyFont="1" applyFill="1" applyBorder="1" applyAlignment="1">
      <alignment horizontal="right" vertical="center"/>
    </xf>
    <xf numFmtId="0" fontId="8" fillId="3" borderId="18" xfId="0" applyFont="1" applyFill="1" applyBorder="1" applyAlignment="1">
      <alignment horizontal="right" vertical="center" wrapText="1"/>
    </xf>
    <xf numFmtId="0" fontId="8" fillId="3" borderId="41" xfId="0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horizontal="right" vertical="center"/>
    </xf>
    <xf numFmtId="0" fontId="2" fillId="2" borderId="41" xfId="0" applyFont="1" applyFill="1" applyBorder="1" applyAlignment="1">
      <alignment horizontal="right" vertical="center"/>
    </xf>
    <xf numFmtId="0" fontId="9" fillId="2" borderId="18" xfId="0" applyFont="1" applyFill="1" applyBorder="1" applyAlignment="1">
      <alignment horizontal="right" vertical="center"/>
    </xf>
    <xf numFmtId="0" fontId="0" fillId="2" borderId="41" xfId="0" applyFill="1" applyBorder="1" applyAlignment="1">
      <alignment horizontal="right" vertical="center"/>
    </xf>
    <xf numFmtId="0" fontId="9" fillId="3" borderId="18" xfId="0" applyFont="1" applyFill="1" applyBorder="1" applyAlignment="1">
      <alignment horizontal="right" vertical="center"/>
    </xf>
    <xf numFmtId="0" fontId="11" fillId="2" borderId="18" xfId="0" applyFont="1" applyFill="1" applyBorder="1" applyAlignment="1">
      <alignment horizontal="right" vertical="center"/>
    </xf>
    <xf numFmtId="0" fontId="0" fillId="2" borderId="41" xfId="0" applyFill="1" applyBorder="1" applyAlignment="1"/>
    <xf numFmtId="165" fontId="8" fillId="4" borderId="2" xfId="0" applyNumberFormat="1" applyFont="1" applyFill="1" applyBorder="1" applyAlignment="1">
      <alignment horizontal="center" vertical="center" wrapText="1"/>
    </xf>
    <xf numFmtId="165" fontId="1" fillId="4" borderId="2" xfId="0" applyNumberFormat="1" applyFont="1" applyFill="1" applyBorder="1" applyAlignment="1">
      <alignment horizontal="center" vertical="center" wrapText="1"/>
    </xf>
    <xf numFmtId="15" fontId="8" fillId="4" borderId="2" xfId="0" applyNumberFormat="1" applyFont="1" applyFill="1" applyBorder="1" applyAlignment="1">
      <alignment horizontal="center" vertical="center" wrapText="1"/>
    </xf>
    <xf numFmtId="14" fontId="8" fillId="4" borderId="16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4" fontId="10" fillId="4" borderId="49" xfId="0" applyNumberFormat="1" applyFont="1" applyFill="1" applyBorder="1" applyAlignment="1">
      <alignment horizontal="center"/>
    </xf>
    <xf numFmtId="0" fontId="0" fillId="4" borderId="17" xfId="0" applyFill="1" applyBorder="1" applyAlignment="1"/>
    <xf numFmtId="9" fontId="8" fillId="4" borderId="2" xfId="0" applyNumberFormat="1" applyFont="1" applyFill="1" applyBorder="1" applyAlignment="1">
      <alignment horizontal="center" vertical="center" wrapText="1"/>
    </xf>
    <xf numFmtId="9" fontId="1" fillId="4" borderId="2" xfId="0" applyNumberFormat="1" applyFont="1" applyFill="1" applyBorder="1" applyAlignment="1">
      <alignment horizontal="center" vertical="center" wrapText="1"/>
    </xf>
    <xf numFmtId="165" fontId="10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5" fontId="8" fillId="4" borderId="22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2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4" borderId="2" xfId="0" applyFill="1" applyBorder="1" applyAlignment="1" applyProtection="1">
      <alignment horizontal="center" vertical="center" wrapText="1"/>
      <protection hidden="1"/>
    </xf>
    <xf numFmtId="0" fontId="2" fillId="4" borderId="6" xfId="0" applyFont="1" applyFill="1" applyBorder="1" applyAlignment="1" applyProtection="1">
      <alignment horizontal="left" vertical="center" indent="1"/>
      <protection hidden="1"/>
    </xf>
    <xf numFmtId="0" fontId="2" fillId="4" borderId="3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0" fontId="2" fillId="4" borderId="2" xfId="0" applyFont="1" applyFill="1" applyBorder="1" applyAlignment="1" applyProtection="1">
      <alignment horizontal="left" vertical="center" indent="1"/>
      <protection hidden="1"/>
    </xf>
    <xf numFmtId="0" fontId="0" fillId="0" borderId="2" xfId="0" applyBorder="1" applyAlignment="1">
      <alignment horizontal="left" vertical="center" indent="1"/>
    </xf>
    <xf numFmtId="166" fontId="2" fillId="4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4" borderId="41" xfId="0" applyFill="1" applyBorder="1" applyAlignment="1" applyProtection="1">
      <alignment horizontal="center" vertical="center" wrapText="1"/>
      <protection hidden="1"/>
    </xf>
    <xf numFmtId="0" fontId="0" fillId="4" borderId="19" xfId="0" applyFill="1" applyBorder="1" applyAlignment="1" applyProtection="1">
      <alignment horizontal="center" vertical="center" wrapText="1"/>
      <protection hidden="1"/>
    </xf>
    <xf numFmtId="2" fontId="2" fillId="4" borderId="22" xfId="0" applyNumberFormat="1" applyFont="1" applyFill="1" applyBorder="1" applyAlignment="1" applyProtection="1">
      <alignment horizontal="center" wrapText="1"/>
      <protection hidden="1"/>
    </xf>
    <xf numFmtId="0" fontId="0" fillId="4" borderId="16" xfId="0" applyFill="1" applyBorder="1" applyAlignment="1" applyProtection="1">
      <alignment horizontal="center" wrapText="1"/>
      <protection hidden="1"/>
    </xf>
    <xf numFmtId="165" fontId="2" fillId="4" borderId="22" xfId="0" applyNumberFormat="1" applyFont="1" applyFill="1" applyBorder="1" applyAlignment="1" applyProtection="1">
      <alignment horizontal="center" wrapText="1"/>
      <protection hidden="1"/>
    </xf>
    <xf numFmtId="168" fontId="5" fillId="4" borderId="0" xfId="0" applyNumberFormat="1" applyFont="1" applyFill="1" applyBorder="1" applyAlignment="1" applyProtection="1">
      <alignment horizontal="left"/>
      <protection hidden="1"/>
    </xf>
    <xf numFmtId="168" fontId="20" fillId="0" borderId="0" xfId="0" applyNumberFormat="1" applyFont="1" applyAlignment="1"/>
    <xf numFmtId="0" fontId="2" fillId="4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4" fillId="4" borderId="18" xfId="0" applyFont="1" applyFill="1" applyBorder="1" applyAlignment="1" applyProtection="1">
      <alignment horizontal="left" indent="1"/>
      <protection hidden="1"/>
    </xf>
    <xf numFmtId="3" fontId="10" fillId="4" borderId="13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17" fontId="2" fillId="4" borderId="5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20" xfId="0" applyFont="1" applyFill="1" applyBorder="1" applyAlignment="1" applyProtection="1">
      <alignment horizontal="center" vertical="center" wrapText="1"/>
      <protection hidden="1"/>
    </xf>
    <xf numFmtId="17" fontId="2" fillId="4" borderId="22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16" xfId="0" applyFont="1" applyFill="1" applyBorder="1" applyAlignment="1" applyProtection="1">
      <alignment horizontal="center" vertical="center" wrapText="1"/>
      <protection hidden="1"/>
    </xf>
    <xf numFmtId="17" fontId="8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left" wrapText="1" indent="1"/>
    </xf>
    <xf numFmtId="0" fontId="0" fillId="0" borderId="55" xfId="0" applyBorder="1" applyAlignment="1">
      <alignment horizontal="left" wrapText="1" indent="1"/>
    </xf>
    <xf numFmtId="3" fontId="10" fillId="4" borderId="52" xfId="0" applyNumberFormat="1" applyFont="1" applyFill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23" fillId="4" borderId="0" xfId="0" applyFont="1" applyFill="1" applyAlignment="1" applyProtection="1">
      <protection hidden="1"/>
    </xf>
    <xf numFmtId="0" fontId="12" fillId="4" borderId="0" xfId="0" applyFont="1" applyFill="1" applyAlignment="1" applyProtection="1">
      <alignment horizontal="center"/>
      <protection hidden="1"/>
    </xf>
    <xf numFmtId="0" fontId="12" fillId="0" borderId="2" xfId="0" applyFont="1" applyBorder="1" applyAlignment="1" applyProtection="1">
      <alignment horizont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protection hidden="1"/>
    </xf>
    <xf numFmtId="0" fontId="23" fillId="4" borderId="0" xfId="0" applyFont="1" applyFill="1" applyAlignment="1" applyProtection="1">
      <alignment horizontal="left" vertical="center" wrapText="1" indent="1"/>
      <protection hidden="1"/>
    </xf>
    <xf numFmtId="0" fontId="23" fillId="4" borderId="0" xfId="0" applyFont="1" applyFill="1" applyAlignment="1" applyProtection="1">
      <alignment wrapText="1"/>
      <protection hidden="1"/>
    </xf>
    <xf numFmtId="0" fontId="9" fillId="0" borderId="2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nsesyearto05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xireceipts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1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2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3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4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5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6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7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8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9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10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11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  <row r="2">
          <cell r="A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Feb09"/>
      <sheetName val="Jan09"/>
      <sheetName val="Mar09"/>
    </sheetNames>
    <sheetDataSet>
      <sheetData sheetId="0">
        <row r="1">
          <cell r="E1">
            <v>0</v>
          </cell>
          <cell r="F1">
            <v>0</v>
          </cell>
        </row>
      </sheetData>
      <sheetData sheetId="1">
        <row r="1">
          <cell r="E1">
            <v>0</v>
          </cell>
          <cell r="F1">
            <v>0</v>
          </cell>
        </row>
      </sheetData>
      <sheetData sheetId="2">
        <row r="1">
          <cell r="E1">
            <v>0</v>
          </cell>
          <cell r="F1">
            <v>0</v>
          </cell>
        </row>
      </sheetData>
      <sheetData sheetId="3">
        <row r="1">
          <cell r="E1">
            <v>0</v>
          </cell>
          <cell r="F1">
            <v>0</v>
          </cell>
        </row>
      </sheetData>
      <sheetData sheetId="4">
        <row r="1">
          <cell r="E1">
            <v>0</v>
          </cell>
          <cell r="F1">
            <v>0</v>
          </cell>
        </row>
      </sheetData>
      <sheetData sheetId="5">
        <row r="1">
          <cell r="E1">
            <v>0</v>
          </cell>
          <cell r="F1">
            <v>0</v>
          </cell>
        </row>
      </sheetData>
      <sheetData sheetId="6">
        <row r="1">
          <cell r="E1">
            <v>0</v>
          </cell>
          <cell r="F1">
            <v>0</v>
          </cell>
        </row>
      </sheetData>
      <sheetData sheetId="7">
        <row r="1">
          <cell r="E1">
            <v>0</v>
          </cell>
          <cell r="F1">
            <v>0</v>
          </cell>
        </row>
      </sheetData>
      <sheetData sheetId="8">
        <row r="1">
          <cell r="E1">
            <v>0</v>
          </cell>
          <cell r="F1">
            <v>0</v>
          </cell>
        </row>
      </sheetData>
      <sheetData sheetId="9">
        <row r="1">
          <cell r="E1">
            <v>0</v>
          </cell>
          <cell r="F1">
            <v>0</v>
          </cell>
        </row>
      </sheetData>
      <sheetData sheetId="10">
        <row r="1">
          <cell r="E1">
            <v>0</v>
          </cell>
          <cell r="F1">
            <v>0</v>
          </cell>
        </row>
      </sheetData>
      <sheetData sheetId="11">
        <row r="1">
          <cell r="E1">
            <v>0</v>
          </cell>
          <cell r="F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D29" sqref="D29:F29"/>
    </sheetView>
  </sheetViews>
  <sheetFormatPr defaultRowHeight="12" x14ac:dyDescent="0.2"/>
  <cols>
    <col min="1" max="1" width="3.7109375" style="206" customWidth="1"/>
    <col min="2" max="2" width="0.85546875" style="206" customWidth="1"/>
    <col min="3" max="3" width="3.7109375" style="206" customWidth="1"/>
    <col min="4" max="4" width="4.7109375" style="206" customWidth="1"/>
    <col min="5" max="5" width="1.7109375" style="206" customWidth="1"/>
    <col min="6" max="6" width="10.7109375" style="206" customWidth="1"/>
    <col min="7" max="7" width="1.7109375" style="206" customWidth="1"/>
    <col min="8" max="9" width="2.5703125" style="206" customWidth="1"/>
    <col min="10" max="11" width="6.7109375" style="206" customWidth="1"/>
    <col min="12" max="12" width="3.7109375" style="206" customWidth="1"/>
    <col min="13" max="13" width="0.85546875" style="206" customWidth="1"/>
    <col min="14" max="15" width="3.7109375" style="206" customWidth="1"/>
    <col min="16" max="17" width="6.7109375" style="206" customWidth="1"/>
    <col min="18" max="18" width="1.7109375" style="206" customWidth="1"/>
    <col min="19" max="20" width="2.5703125" style="206" customWidth="1"/>
    <col min="21" max="21" width="2.7109375" style="206" customWidth="1"/>
    <col min="22" max="22" width="7.7109375" style="206" customWidth="1"/>
    <col min="23" max="23" width="4.7109375" style="206" customWidth="1"/>
    <col min="24" max="16384" width="9.140625" style="206"/>
  </cols>
  <sheetData>
    <row r="1" spans="1:23" ht="15.75" customHeight="1" x14ac:dyDescent="0.2">
      <c r="A1" s="349" t="s">
        <v>136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1"/>
    </row>
    <row r="2" spans="1:23" ht="3.95" customHeight="1" x14ac:dyDescent="0.2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9"/>
    </row>
    <row r="3" spans="1:23" x14ac:dyDescent="0.2">
      <c r="A3" s="210"/>
      <c r="B3" s="211"/>
      <c r="C3" s="212" t="s">
        <v>137</v>
      </c>
      <c r="D3" s="212"/>
      <c r="E3" s="212"/>
      <c r="F3" s="211"/>
      <c r="G3" s="211"/>
      <c r="H3" s="211"/>
      <c r="I3" s="211"/>
      <c r="J3" s="211"/>
      <c r="K3" s="211"/>
      <c r="L3" s="211"/>
      <c r="M3" s="211"/>
      <c r="N3" s="212" t="s">
        <v>138</v>
      </c>
      <c r="O3" s="212"/>
      <c r="P3" s="212"/>
      <c r="Q3" s="212"/>
      <c r="R3" s="212"/>
      <c r="S3" s="212"/>
      <c r="T3" s="212"/>
      <c r="U3" s="212"/>
      <c r="V3" s="212"/>
      <c r="W3" s="213"/>
    </row>
    <row r="4" spans="1:23" ht="8.1" customHeight="1" x14ac:dyDescent="0.2">
      <c r="A4" s="210"/>
      <c r="B4" s="211"/>
      <c r="C4" s="212"/>
      <c r="D4" s="212"/>
      <c r="E4" s="212"/>
      <c r="F4" s="211"/>
      <c r="G4" s="211"/>
      <c r="H4" s="211"/>
      <c r="I4" s="211"/>
      <c r="J4" s="211"/>
      <c r="K4" s="211"/>
      <c r="L4" s="211"/>
      <c r="M4" s="211"/>
      <c r="N4" s="212"/>
      <c r="O4" s="212"/>
      <c r="P4" s="212"/>
      <c r="Q4" s="212"/>
      <c r="R4" s="212"/>
      <c r="S4" s="212"/>
      <c r="T4" s="212"/>
      <c r="U4" s="212"/>
      <c r="V4" s="212"/>
      <c r="W4" s="213"/>
    </row>
    <row r="5" spans="1:23" ht="15" customHeight="1" x14ac:dyDescent="0.2">
      <c r="A5" s="210"/>
      <c r="B5" s="211"/>
      <c r="C5" s="352"/>
      <c r="D5" s="353"/>
      <c r="E5" s="353"/>
      <c r="F5" s="353"/>
      <c r="G5" s="353"/>
      <c r="H5" s="353"/>
      <c r="I5" s="353"/>
      <c r="J5" s="354"/>
      <c r="K5" s="214"/>
      <c r="L5" s="211"/>
      <c r="M5" s="211"/>
      <c r="N5" s="214"/>
      <c r="O5" s="355"/>
      <c r="P5" s="356"/>
      <c r="Q5" s="214"/>
      <c r="R5" s="355"/>
      <c r="S5" s="357"/>
      <c r="T5" s="358"/>
      <c r="U5" s="359"/>
      <c r="V5" s="214"/>
      <c r="W5" s="215"/>
    </row>
    <row r="6" spans="1:23" ht="6" customHeight="1" x14ac:dyDescent="0.2">
      <c r="A6" s="210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6"/>
    </row>
    <row r="7" spans="1:23" ht="12.75" x14ac:dyDescent="0.2">
      <c r="A7" s="217">
        <v>1</v>
      </c>
      <c r="B7" s="211"/>
      <c r="C7" s="212" t="s">
        <v>139</v>
      </c>
      <c r="D7" s="212"/>
      <c r="E7" s="212"/>
      <c r="F7" s="211"/>
      <c r="G7" s="211"/>
      <c r="H7" s="211"/>
      <c r="I7" s="211"/>
      <c r="J7" s="211"/>
      <c r="K7" s="211"/>
      <c r="L7" s="217">
        <v>4</v>
      </c>
      <c r="M7" s="211"/>
      <c r="N7" s="212" t="s">
        <v>140</v>
      </c>
      <c r="O7" s="212"/>
      <c r="P7" s="212"/>
      <c r="Q7" s="212"/>
      <c r="R7" s="218"/>
      <c r="S7" s="219"/>
      <c r="T7" s="220"/>
      <c r="U7" s="220"/>
      <c r="V7" s="221"/>
      <c r="W7" s="222"/>
    </row>
    <row r="8" spans="1:23" ht="15" customHeight="1" x14ac:dyDescent="0.2">
      <c r="A8" s="223"/>
      <c r="B8" s="211"/>
      <c r="C8" s="352" t="s">
        <v>215</v>
      </c>
      <c r="D8" s="353"/>
      <c r="E8" s="353"/>
      <c r="F8" s="353"/>
      <c r="G8" s="353"/>
      <c r="H8" s="353"/>
      <c r="I8" s="353"/>
      <c r="J8" s="354"/>
      <c r="K8" s="211"/>
      <c r="L8" s="211"/>
      <c r="M8" s="211"/>
      <c r="N8" s="224" t="s">
        <v>141</v>
      </c>
      <c r="O8" s="212"/>
      <c r="P8" s="212"/>
      <c r="Q8" s="212"/>
      <c r="R8" s="212"/>
      <c r="S8" s="212"/>
      <c r="T8" s="212"/>
      <c r="U8" s="212"/>
      <c r="V8" s="212"/>
      <c r="W8" s="225"/>
    </row>
    <row r="9" spans="1:23" ht="8.1" customHeight="1" x14ac:dyDescent="0.2">
      <c r="A9" s="223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26"/>
      <c r="O9" s="226"/>
      <c r="P9" s="226"/>
      <c r="Q9" s="226"/>
      <c r="R9" s="211"/>
      <c r="S9" s="211"/>
      <c r="T9" s="211"/>
      <c r="U9" s="211"/>
      <c r="V9" s="211"/>
      <c r="W9" s="227"/>
    </row>
    <row r="10" spans="1:23" ht="15" customHeight="1" x14ac:dyDescent="0.2">
      <c r="A10" s="223"/>
      <c r="B10" s="211"/>
      <c r="C10" s="352"/>
      <c r="D10" s="353"/>
      <c r="E10" s="353"/>
      <c r="F10" s="353"/>
      <c r="G10" s="353"/>
      <c r="H10" s="353"/>
      <c r="I10" s="353"/>
      <c r="J10" s="354"/>
      <c r="K10" s="211"/>
      <c r="L10" s="211"/>
      <c r="M10" s="211"/>
      <c r="N10" s="228"/>
      <c r="O10" s="226"/>
      <c r="P10" s="226"/>
      <c r="Q10" s="226"/>
      <c r="R10" s="211"/>
      <c r="S10" s="211"/>
      <c r="T10" s="211"/>
      <c r="U10" s="211"/>
      <c r="V10" s="211"/>
      <c r="W10" s="227"/>
    </row>
    <row r="11" spans="1:23" ht="8.1" customHeight="1" x14ac:dyDescent="0.2">
      <c r="A11" s="223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27"/>
    </row>
    <row r="12" spans="1:23" ht="15" customHeight="1" x14ac:dyDescent="0.2">
      <c r="A12" s="223"/>
      <c r="B12" s="211"/>
      <c r="C12" s="352"/>
      <c r="D12" s="353"/>
      <c r="E12" s="353"/>
      <c r="F12" s="353"/>
      <c r="G12" s="353"/>
      <c r="H12" s="353"/>
      <c r="I12" s="353"/>
      <c r="J12" s="354"/>
      <c r="K12" s="211"/>
      <c r="L12" s="217">
        <v>5</v>
      </c>
      <c r="M12" s="211"/>
      <c r="N12" s="212" t="s">
        <v>142</v>
      </c>
      <c r="O12" s="212"/>
      <c r="P12" s="212"/>
      <c r="Q12" s="212"/>
      <c r="R12" s="218"/>
      <c r="S12" s="346">
        <v>39177</v>
      </c>
      <c r="T12" s="360"/>
      <c r="U12" s="360"/>
      <c r="V12" s="360"/>
      <c r="W12" s="225"/>
    </row>
    <row r="13" spans="1:23" ht="11.25" customHeight="1" x14ac:dyDescent="0.2">
      <c r="A13" s="223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361" t="s">
        <v>163</v>
      </c>
      <c r="O13" s="361"/>
      <c r="P13" s="361"/>
      <c r="Q13" s="361"/>
      <c r="R13" s="361"/>
      <c r="S13" s="361"/>
      <c r="T13" s="361"/>
      <c r="U13" s="361"/>
      <c r="V13" s="361"/>
      <c r="W13" s="229"/>
    </row>
    <row r="14" spans="1:23" ht="8.1" customHeight="1" x14ac:dyDescent="0.2">
      <c r="A14" s="223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27"/>
    </row>
    <row r="15" spans="1:23" ht="15" x14ac:dyDescent="0.2">
      <c r="A15" s="217">
        <v>2</v>
      </c>
      <c r="B15" s="211"/>
      <c r="C15" s="212" t="s">
        <v>143</v>
      </c>
      <c r="D15" s="212"/>
      <c r="E15" s="212"/>
      <c r="F15" s="211"/>
      <c r="G15" s="211"/>
      <c r="H15" s="211"/>
      <c r="I15" s="211"/>
      <c r="J15" s="211"/>
      <c r="K15" s="211"/>
      <c r="L15" s="230"/>
      <c r="M15" s="211"/>
      <c r="N15" s="338"/>
      <c r="O15" s="362"/>
      <c r="P15" s="362"/>
      <c r="Q15" s="363"/>
      <c r="R15" s="212"/>
      <c r="S15" s="212"/>
      <c r="T15" s="212"/>
      <c r="U15" s="212"/>
      <c r="V15" s="212"/>
      <c r="W15" s="225"/>
    </row>
    <row r="16" spans="1:23" ht="6" customHeight="1" x14ac:dyDescent="0.2">
      <c r="A16" s="223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27"/>
    </row>
    <row r="17" spans="1:23" ht="15" customHeight="1" x14ac:dyDescent="0.2">
      <c r="A17" s="223"/>
      <c r="B17" s="211"/>
      <c r="C17" s="364"/>
      <c r="D17" s="365"/>
      <c r="E17" s="211"/>
      <c r="F17" s="231"/>
      <c r="G17" s="211"/>
      <c r="H17" s="211"/>
      <c r="I17" s="211"/>
      <c r="J17" s="211"/>
      <c r="K17" s="211"/>
      <c r="L17" s="211"/>
      <c r="M17" s="211"/>
      <c r="N17" s="212"/>
      <c r="O17" s="212"/>
      <c r="P17" s="212"/>
      <c r="Q17" s="212"/>
      <c r="R17" s="212"/>
      <c r="S17" s="212"/>
      <c r="T17" s="212"/>
      <c r="U17" s="212"/>
      <c r="V17" s="212"/>
      <c r="W17" s="225"/>
    </row>
    <row r="18" spans="1:23" ht="12.75" x14ac:dyDescent="0.2">
      <c r="A18" s="223"/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7">
        <v>6</v>
      </c>
      <c r="M18" s="212"/>
      <c r="N18" s="212" t="s">
        <v>144</v>
      </c>
      <c r="O18" s="232"/>
      <c r="P18" s="212"/>
      <c r="Q18" s="212"/>
      <c r="R18" s="212"/>
      <c r="S18" s="346">
        <v>39544</v>
      </c>
      <c r="T18" s="347"/>
      <c r="U18" s="348"/>
      <c r="V18" s="348"/>
      <c r="W18" s="225"/>
    </row>
    <row r="19" spans="1:23" x14ac:dyDescent="0.2">
      <c r="A19" s="217">
        <v>3</v>
      </c>
      <c r="B19" s="211"/>
      <c r="C19" s="212" t="s">
        <v>145</v>
      </c>
      <c r="D19" s="211"/>
      <c r="E19" s="211"/>
      <c r="F19" s="211"/>
      <c r="G19" s="211"/>
      <c r="H19" s="211"/>
      <c r="I19" s="211"/>
      <c r="J19" s="211"/>
      <c r="K19" s="211"/>
      <c r="L19" s="214"/>
      <c r="M19" s="221"/>
      <c r="N19" s="224" t="s">
        <v>146</v>
      </c>
      <c r="O19" s="226"/>
      <c r="P19" s="226"/>
      <c r="Q19" s="226"/>
      <c r="R19" s="214"/>
      <c r="S19" s="214"/>
      <c r="T19" s="211"/>
      <c r="U19" s="211"/>
      <c r="V19" s="211"/>
      <c r="W19" s="227"/>
    </row>
    <row r="20" spans="1:23" x14ac:dyDescent="0.2">
      <c r="A20" s="223"/>
      <c r="B20" s="211"/>
      <c r="C20" s="212" t="s">
        <v>147</v>
      </c>
      <c r="D20" s="211"/>
      <c r="E20" s="211"/>
      <c r="F20" s="211"/>
      <c r="G20" s="211"/>
      <c r="H20" s="211"/>
      <c r="I20" s="211"/>
      <c r="J20" s="211"/>
      <c r="K20" s="211"/>
      <c r="L20" s="214"/>
      <c r="M20" s="214"/>
      <c r="N20" s="226"/>
      <c r="O20" s="226"/>
      <c r="P20" s="226"/>
      <c r="Q20" s="226"/>
      <c r="R20" s="214"/>
      <c r="S20" s="214"/>
      <c r="T20" s="211"/>
      <c r="U20" s="211"/>
      <c r="V20" s="211"/>
      <c r="W20" s="227"/>
    </row>
    <row r="21" spans="1:23" ht="15" x14ac:dyDescent="0.2">
      <c r="A21" s="223"/>
      <c r="B21" s="211"/>
      <c r="C21" s="224" t="s">
        <v>148</v>
      </c>
      <c r="D21" s="226"/>
      <c r="E21" s="226"/>
      <c r="F21" s="226"/>
      <c r="G21" s="226"/>
      <c r="H21" s="226"/>
      <c r="I21" s="226"/>
      <c r="J21" s="226"/>
      <c r="K21" s="226"/>
      <c r="L21" s="214"/>
      <c r="M21" s="214"/>
      <c r="N21" s="338"/>
      <c r="O21" s="339"/>
      <c r="P21" s="339"/>
      <c r="Q21" s="340"/>
      <c r="R21" s="214"/>
      <c r="S21" s="214"/>
      <c r="T21" s="211"/>
      <c r="U21" s="211"/>
      <c r="V21" s="211"/>
      <c r="W21" s="227"/>
    </row>
    <row r="22" spans="1:23" ht="9.9499999999999993" customHeight="1" x14ac:dyDescent="0.2">
      <c r="A22" s="223"/>
      <c r="B22" s="211"/>
      <c r="C22" s="224" t="s">
        <v>149</v>
      </c>
      <c r="D22" s="211"/>
      <c r="E22" s="211"/>
      <c r="F22" s="211"/>
      <c r="G22" s="211"/>
      <c r="H22" s="211"/>
      <c r="I22" s="211"/>
      <c r="J22" s="211"/>
      <c r="K22" s="211"/>
      <c r="L22" s="230"/>
      <c r="M22" s="214"/>
      <c r="N22" s="226"/>
      <c r="O22" s="226"/>
      <c r="P22" s="226"/>
      <c r="Q22" s="226"/>
      <c r="R22" s="214"/>
      <c r="S22" s="214"/>
      <c r="T22" s="211"/>
      <c r="U22" s="211"/>
      <c r="V22" s="211"/>
      <c r="W22" s="227"/>
    </row>
    <row r="23" spans="1:23" x14ac:dyDescent="0.2">
      <c r="A23" s="223"/>
      <c r="B23" s="211"/>
      <c r="C23" s="226"/>
      <c r="D23" s="211"/>
      <c r="E23" s="211"/>
      <c r="F23" s="211"/>
      <c r="G23" s="211"/>
      <c r="H23" s="211"/>
      <c r="I23" s="211"/>
      <c r="J23" s="211"/>
      <c r="K23" s="211"/>
      <c r="L23" s="217">
        <v>7</v>
      </c>
      <c r="M23" s="214"/>
      <c r="N23" s="224" t="s">
        <v>150</v>
      </c>
      <c r="O23" s="226"/>
      <c r="P23" s="226"/>
      <c r="Q23" s="226"/>
      <c r="R23" s="214"/>
      <c r="S23" s="214"/>
      <c r="T23" s="211"/>
      <c r="U23" s="211"/>
      <c r="V23" s="211"/>
      <c r="W23" s="227"/>
    </row>
    <row r="24" spans="1:23" ht="15" customHeight="1" x14ac:dyDescent="0.25">
      <c r="A24" s="223"/>
      <c r="B24" s="211"/>
      <c r="C24" s="233"/>
      <c r="D24" s="211"/>
      <c r="E24" s="211"/>
      <c r="F24" s="211"/>
      <c r="G24" s="211"/>
      <c r="H24" s="211"/>
      <c r="I24" s="211"/>
      <c r="J24" s="211"/>
      <c r="K24" s="211"/>
      <c r="L24" s="214"/>
      <c r="M24" s="214"/>
      <c r="N24" s="234" t="s">
        <v>151</v>
      </c>
      <c r="O24" s="226"/>
      <c r="P24" s="226"/>
      <c r="Q24" s="226"/>
      <c r="R24" s="214"/>
      <c r="S24" s="214"/>
      <c r="T24" s="211"/>
      <c r="U24" s="211"/>
      <c r="V24" s="211"/>
      <c r="W24" s="227"/>
    </row>
    <row r="25" spans="1:23" ht="15" customHeight="1" x14ac:dyDescent="0.2">
      <c r="A25" s="223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4"/>
      <c r="M25" s="214"/>
      <c r="N25" s="338">
        <f>Admin!B17</f>
        <v>39908</v>
      </c>
      <c r="O25" s="339"/>
      <c r="P25" s="339"/>
      <c r="Q25" s="340"/>
      <c r="R25" s="214"/>
      <c r="S25" s="214"/>
      <c r="T25" s="211"/>
      <c r="U25" s="211"/>
      <c r="V25" s="211"/>
      <c r="W25" s="227"/>
    </row>
    <row r="26" spans="1:23" ht="12" customHeight="1" x14ac:dyDescent="0.2">
      <c r="A26" s="223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4"/>
      <c r="M26" s="214"/>
      <c r="N26" s="234"/>
      <c r="O26" s="226"/>
      <c r="P26" s="226"/>
      <c r="Q26" s="226"/>
      <c r="R26" s="214"/>
      <c r="S26" s="214"/>
      <c r="T26" s="211"/>
      <c r="U26" s="211"/>
      <c r="V26" s="211"/>
      <c r="W26" s="227"/>
    </row>
    <row r="27" spans="1:23" x14ac:dyDescent="0.2">
      <c r="A27" s="217">
        <v>26</v>
      </c>
      <c r="B27" s="211"/>
      <c r="C27" s="235" t="s">
        <v>152</v>
      </c>
      <c r="D27" s="211"/>
      <c r="E27" s="211"/>
      <c r="F27" s="211"/>
      <c r="G27" s="211"/>
      <c r="H27" s="211"/>
      <c r="I27" s="211"/>
      <c r="J27" s="211"/>
      <c r="K27" s="211"/>
      <c r="L27" s="217">
        <v>24</v>
      </c>
      <c r="M27" s="211"/>
      <c r="N27" s="235" t="s">
        <v>153</v>
      </c>
      <c r="O27" s="212"/>
      <c r="P27" s="212"/>
      <c r="Q27" s="212"/>
      <c r="R27" s="212"/>
      <c r="S27" s="212"/>
      <c r="T27" s="212"/>
      <c r="U27" s="212"/>
      <c r="V27" s="212"/>
      <c r="W27" s="227"/>
    </row>
    <row r="28" spans="1:23" ht="12" customHeight="1" x14ac:dyDescent="0.2">
      <c r="A28" s="212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2"/>
      <c r="M28" s="211"/>
      <c r="N28" s="232" t="s">
        <v>154</v>
      </c>
      <c r="O28" s="212"/>
      <c r="P28" s="212"/>
      <c r="Q28" s="212"/>
      <c r="R28" s="212"/>
      <c r="S28" s="212"/>
      <c r="T28" s="212"/>
      <c r="U28" s="212"/>
      <c r="V28" s="212"/>
      <c r="W28" s="227"/>
    </row>
    <row r="29" spans="1:23" ht="15" customHeight="1" x14ac:dyDescent="0.2">
      <c r="A29" s="211"/>
      <c r="B29" s="211"/>
      <c r="C29" s="236" t="s">
        <v>50</v>
      </c>
      <c r="D29" s="341">
        <v>0</v>
      </c>
      <c r="E29" s="342"/>
      <c r="F29" s="343"/>
      <c r="G29" s="237" t="s">
        <v>155</v>
      </c>
      <c r="H29" s="238">
        <v>0</v>
      </c>
      <c r="I29" s="238">
        <v>0</v>
      </c>
      <c r="J29" s="211"/>
      <c r="K29" s="211"/>
      <c r="L29" s="212"/>
      <c r="M29" s="211"/>
      <c r="N29" s="236" t="s">
        <v>50</v>
      </c>
      <c r="O29" s="341">
        <v>0</v>
      </c>
      <c r="P29" s="344"/>
      <c r="Q29" s="345"/>
      <c r="R29" s="237" t="s">
        <v>155</v>
      </c>
      <c r="S29" s="238">
        <v>0</v>
      </c>
      <c r="T29" s="238">
        <v>0</v>
      </c>
      <c r="U29" s="212"/>
      <c r="V29" s="212"/>
      <c r="W29" s="227"/>
    </row>
    <row r="30" spans="1:23" ht="8.1" customHeight="1" x14ac:dyDescent="0.2">
      <c r="A30" s="211"/>
      <c r="B30" s="211"/>
      <c r="C30" s="239"/>
      <c r="D30" s="240"/>
      <c r="E30" s="240"/>
      <c r="F30" s="240"/>
      <c r="G30" s="237"/>
      <c r="H30" s="241"/>
      <c r="I30" s="241"/>
      <c r="J30" s="211"/>
      <c r="K30" s="211"/>
      <c r="L30" s="211"/>
      <c r="M30" s="211"/>
      <c r="N30" s="230"/>
      <c r="O30" s="230"/>
      <c r="P30" s="230"/>
      <c r="Q30" s="230"/>
      <c r="R30" s="230"/>
      <c r="S30" s="230"/>
      <c r="T30" s="230"/>
      <c r="U30" s="211"/>
      <c r="V30" s="211"/>
      <c r="W30" s="227"/>
    </row>
    <row r="31" spans="1:23" s="243" customFormat="1" ht="12" customHeight="1" x14ac:dyDescent="0.2">
      <c r="A31" s="226"/>
      <c r="B31" s="226"/>
      <c r="C31" s="224" t="s">
        <v>156</v>
      </c>
      <c r="D31" s="240"/>
      <c r="E31" s="240"/>
      <c r="F31" s="240"/>
      <c r="G31" s="237"/>
      <c r="H31" s="241"/>
      <c r="I31" s="241"/>
      <c r="J31" s="226"/>
      <c r="K31" s="226"/>
      <c r="L31" s="226"/>
      <c r="M31" s="226"/>
      <c r="N31" s="224" t="s">
        <v>157</v>
      </c>
      <c r="O31" s="226"/>
      <c r="P31" s="226"/>
      <c r="Q31" s="226"/>
      <c r="R31" s="226"/>
      <c r="S31" s="226"/>
      <c r="T31" s="226"/>
      <c r="U31" s="226"/>
      <c r="V31" s="226"/>
      <c r="W31" s="242"/>
    </row>
    <row r="32" spans="1:23" s="243" customFormat="1" ht="12" customHeight="1" x14ac:dyDescent="0.2">
      <c r="A32" s="226"/>
      <c r="B32" s="226"/>
      <c r="C32" s="244" t="s">
        <v>158</v>
      </c>
      <c r="D32" s="240"/>
      <c r="E32" s="240"/>
      <c r="F32" s="240"/>
      <c r="G32" s="237"/>
      <c r="H32" s="241"/>
      <c r="I32" s="241"/>
      <c r="J32" s="226"/>
      <c r="K32" s="226"/>
      <c r="L32" s="226"/>
      <c r="M32" s="226"/>
      <c r="N32" s="244" t="s">
        <v>158</v>
      </c>
      <c r="O32" s="240"/>
      <c r="P32" s="240"/>
      <c r="Q32" s="240"/>
      <c r="R32" s="237"/>
      <c r="S32" s="241"/>
      <c r="T32" s="241"/>
      <c r="U32" s="226"/>
      <c r="V32" s="226"/>
      <c r="W32" s="242"/>
    </row>
    <row r="33" spans="1:23" ht="3.95" customHeight="1" x14ac:dyDescent="0.2">
      <c r="A33" s="223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26"/>
      <c r="O33" s="226"/>
      <c r="P33" s="226"/>
      <c r="Q33" s="226"/>
      <c r="R33" s="211"/>
      <c r="S33" s="211"/>
      <c r="T33" s="211"/>
      <c r="U33" s="211"/>
      <c r="V33" s="211"/>
      <c r="W33" s="227"/>
    </row>
    <row r="34" spans="1:23" ht="15" customHeight="1" x14ac:dyDescent="0.2">
      <c r="A34" s="211"/>
      <c r="B34" s="211"/>
      <c r="C34" s="236" t="s">
        <v>50</v>
      </c>
      <c r="D34" s="335">
        <f>'SE Short'!O94</f>
        <v>0</v>
      </c>
      <c r="E34" s="336"/>
      <c r="F34" s="337"/>
      <c r="G34" s="237" t="s">
        <v>155</v>
      </c>
      <c r="H34" s="238">
        <v>0</v>
      </c>
      <c r="I34" s="238">
        <v>0</v>
      </c>
      <c r="J34" s="211"/>
      <c r="K34" s="211"/>
      <c r="L34" s="211"/>
      <c r="M34" s="211"/>
      <c r="N34" s="236" t="s">
        <v>50</v>
      </c>
      <c r="O34" s="335">
        <f>D29-D34+'SE Short'!O106</f>
        <v>0</v>
      </c>
      <c r="P34" s="336"/>
      <c r="Q34" s="337"/>
      <c r="R34" s="237" t="s">
        <v>155</v>
      </c>
      <c r="S34" s="238">
        <v>0</v>
      </c>
      <c r="T34" s="238">
        <v>0</v>
      </c>
      <c r="U34" s="211"/>
      <c r="V34" s="211"/>
      <c r="W34" s="227"/>
    </row>
    <row r="35" spans="1:23" ht="8.1" customHeight="1" x14ac:dyDescent="0.2">
      <c r="A35" s="245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7"/>
    </row>
  </sheetData>
  <mergeCells count="18">
    <mergeCell ref="S18:V18"/>
    <mergeCell ref="A1:W1"/>
    <mergeCell ref="C5:J5"/>
    <mergeCell ref="O5:P5"/>
    <mergeCell ref="R5:U5"/>
    <mergeCell ref="C8:J8"/>
    <mergeCell ref="C10:J10"/>
    <mergeCell ref="C12:J12"/>
    <mergeCell ref="S12:V12"/>
    <mergeCell ref="N13:V13"/>
    <mergeCell ref="N15:Q15"/>
    <mergeCell ref="C17:D17"/>
    <mergeCell ref="D34:F34"/>
    <mergeCell ref="O34:Q34"/>
    <mergeCell ref="N21:Q21"/>
    <mergeCell ref="N25:Q25"/>
    <mergeCell ref="D29:F29"/>
    <mergeCell ref="O29:Q29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workbookViewId="0">
      <selection activeCell="D106" sqref="D106:F106"/>
    </sheetView>
  </sheetViews>
  <sheetFormatPr defaultRowHeight="12" x14ac:dyDescent="0.2"/>
  <cols>
    <col min="1" max="1" width="3.7109375" style="196" customWidth="1"/>
    <col min="2" max="2" width="0.85546875" style="196" customWidth="1"/>
    <col min="3" max="3" width="3.7109375" style="196" customWidth="1"/>
    <col min="4" max="4" width="4.7109375" style="196" customWidth="1"/>
    <col min="5" max="5" width="1.7109375" style="196" customWidth="1"/>
    <col min="6" max="6" width="10.7109375" style="196" customWidth="1"/>
    <col min="7" max="7" width="1.7109375" style="196" customWidth="1"/>
    <col min="8" max="9" width="2.5703125" style="196" customWidth="1"/>
    <col min="10" max="11" width="6.7109375" style="196" customWidth="1"/>
    <col min="12" max="12" width="3.7109375" style="196" customWidth="1"/>
    <col min="13" max="13" width="0.85546875" style="196" customWidth="1"/>
    <col min="14" max="15" width="3.7109375" style="196" customWidth="1"/>
    <col min="16" max="17" width="6.7109375" style="196" customWidth="1"/>
    <col min="18" max="18" width="1.7109375" style="196" customWidth="1"/>
    <col min="19" max="20" width="2.5703125" style="196" customWidth="1"/>
    <col min="21" max="21" width="2.7109375" style="196" customWidth="1"/>
    <col min="22" max="22" width="7.7109375" style="196" customWidth="1"/>
    <col min="23" max="23" width="4.7109375" style="196" customWidth="1"/>
    <col min="24" max="16384" width="9.140625" style="196"/>
  </cols>
  <sheetData>
    <row r="1" spans="1:23" ht="30" customHeight="1" x14ac:dyDescent="0.2">
      <c r="A1" s="396" t="s">
        <v>159</v>
      </c>
      <c r="B1" s="396"/>
      <c r="C1" s="396"/>
      <c r="D1" s="396"/>
      <c r="E1" s="396"/>
      <c r="F1" s="396"/>
      <c r="G1" s="397" t="s">
        <v>216</v>
      </c>
      <c r="H1" s="397"/>
      <c r="I1" s="397"/>
      <c r="J1" s="397"/>
      <c r="K1" s="397"/>
      <c r="L1" s="397"/>
      <c r="M1" s="397"/>
      <c r="N1" s="397"/>
      <c r="O1" s="398" t="s">
        <v>160</v>
      </c>
      <c r="P1" s="398"/>
      <c r="Q1" s="398"/>
      <c r="R1" s="398"/>
      <c r="S1" s="398"/>
      <c r="T1" s="398"/>
      <c r="U1" s="398"/>
      <c r="V1" s="398"/>
      <c r="W1" s="398"/>
    </row>
    <row r="2" spans="1:23" ht="30" customHeight="1" x14ac:dyDescent="0.2">
      <c r="A2" s="396"/>
      <c r="B2" s="396"/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9" t="s">
        <v>161</v>
      </c>
      <c r="P2" s="399"/>
      <c r="Q2" s="400">
        <f>Admin!B4</f>
        <v>39544</v>
      </c>
      <c r="R2" s="400"/>
      <c r="S2" s="400"/>
      <c r="T2" s="400"/>
      <c r="U2" s="248" t="s">
        <v>162</v>
      </c>
      <c r="V2" s="400">
        <f>Admin!B17</f>
        <v>39908</v>
      </c>
      <c r="W2" s="400"/>
    </row>
    <row r="3" spans="1:23" ht="8.25" customHeight="1" x14ac:dyDescent="0.2">
      <c r="A3" s="386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</row>
    <row r="4" spans="1:23" ht="9.9499999999999993" customHeight="1" x14ac:dyDescent="0.2">
      <c r="A4" s="387"/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</row>
    <row r="5" spans="1:23" ht="6" customHeight="1" x14ac:dyDescent="0.2">
      <c r="A5" s="249"/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1"/>
    </row>
    <row r="6" spans="1:23" x14ac:dyDescent="0.2">
      <c r="A6" s="252"/>
      <c r="B6" s="253"/>
      <c r="C6" s="254" t="s">
        <v>137</v>
      </c>
      <c r="D6" s="254"/>
      <c r="E6" s="254"/>
      <c r="F6" s="253"/>
      <c r="G6" s="253"/>
      <c r="H6" s="253"/>
      <c r="I6" s="253"/>
      <c r="J6" s="253"/>
      <c r="K6" s="253"/>
      <c r="L6" s="253"/>
      <c r="M6" s="253"/>
      <c r="N6" s="254" t="s">
        <v>138</v>
      </c>
      <c r="O6" s="254"/>
      <c r="P6" s="254"/>
      <c r="Q6" s="254"/>
      <c r="R6" s="254"/>
      <c r="S6" s="254"/>
      <c r="T6" s="254"/>
      <c r="U6" s="254"/>
      <c r="V6" s="254"/>
      <c r="W6" s="255"/>
    </row>
    <row r="7" spans="1:23" ht="8.1" customHeight="1" x14ac:dyDescent="0.2">
      <c r="A7" s="252"/>
      <c r="B7" s="253"/>
      <c r="C7" s="254"/>
      <c r="D7" s="254"/>
      <c r="E7" s="254"/>
      <c r="F7" s="253"/>
      <c r="G7" s="253"/>
      <c r="H7" s="253"/>
      <c r="I7" s="253"/>
      <c r="J7" s="253"/>
      <c r="K7" s="253"/>
      <c r="L7" s="253"/>
      <c r="M7" s="253"/>
      <c r="N7" s="254"/>
      <c r="O7" s="254"/>
      <c r="P7" s="254"/>
      <c r="Q7" s="254"/>
      <c r="R7" s="254"/>
      <c r="S7" s="254"/>
      <c r="T7" s="254"/>
      <c r="U7" s="254"/>
      <c r="V7" s="254"/>
      <c r="W7" s="255"/>
    </row>
    <row r="8" spans="1:23" ht="15" customHeight="1" x14ac:dyDescent="0.25">
      <c r="A8" s="252"/>
      <c r="B8" s="253"/>
      <c r="C8" s="388" t="str">
        <f>IF('Business Details'!C5&gt;0,'Business Details'!C5," ")</f>
        <v xml:space="preserve"> </v>
      </c>
      <c r="D8" s="389"/>
      <c r="E8" s="389"/>
      <c r="F8" s="389"/>
      <c r="G8" s="389"/>
      <c r="H8" s="389"/>
      <c r="I8" s="389"/>
      <c r="J8" s="390"/>
      <c r="K8" s="305"/>
      <c r="L8" s="306"/>
      <c r="M8" s="306"/>
      <c r="N8" s="305"/>
      <c r="O8" s="391" t="str">
        <f>IF('Business Details'!O5&gt;0,'Business Details'!O5," ")</f>
        <v xml:space="preserve"> </v>
      </c>
      <c r="P8" s="392"/>
      <c r="Q8" s="305"/>
      <c r="R8" s="391" t="str">
        <f>IF('Business Details'!R5&gt;0,'Business Details'!R5," ")</f>
        <v xml:space="preserve"> </v>
      </c>
      <c r="S8" s="393"/>
      <c r="T8" s="393"/>
      <c r="U8" s="392"/>
      <c r="V8" s="256"/>
      <c r="W8" s="257"/>
    </row>
    <row r="9" spans="1:23" ht="6" customHeight="1" x14ac:dyDescent="0.2">
      <c r="A9" s="258"/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60"/>
    </row>
    <row r="10" spans="1:23" s="261" customFormat="1" ht="24.95" customHeight="1" x14ac:dyDescent="0.2">
      <c r="A10" s="394" t="s">
        <v>33</v>
      </c>
      <c r="B10" s="394"/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394"/>
    </row>
    <row r="11" spans="1:23" ht="8.1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ht="12.75" x14ac:dyDescent="0.2">
      <c r="A12" s="265">
        <v>1</v>
      </c>
      <c r="B12" s="253"/>
      <c r="C12" s="254" t="s">
        <v>139</v>
      </c>
      <c r="D12" s="254"/>
      <c r="E12" s="254"/>
      <c r="F12" s="253"/>
      <c r="G12" s="253"/>
      <c r="H12" s="253"/>
      <c r="I12" s="253"/>
      <c r="J12" s="253"/>
      <c r="K12" s="253"/>
      <c r="L12" s="265">
        <v>4</v>
      </c>
      <c r="M12" s="253"/>
      <c r="N12" s="254" t="s">
        <v>140</v>
      </c>
      <c r="O12" s="254"/>
      <c r="P12" s="254"/>
      <c r="Q12" s="254"/>
      <c r="R12" s="266"/>
      <c r="S12" s="267"/>
      <c r="T12" s="268"/>
      <c r="U12" s="268"/>
      <c r="V12" s="269"/>
      <c r="W12" s="270"/>
    </row>
    <row r="13" spans="1:23" ht="15" customHeight="1" x14ac:dyDescent="0.2">
      <c r="A13" s="271"/>
      <c r="B13" s="253"/>
      <c r="C13" s="388" t="str">
        <f>IF('Business Details'!C8&gt;0,'Business Details'!C8," ")</f>
        <v>Taxi Driver</v>
      </c>
      <c r="D13" s="389"/>
      <c r="E13" s="389"/>
      <c r="F13" s="389"/>
      <c r="G13" s="389"/>
      <c r="H13" s="389"/>
      <c r="I13" s="389"/>
      <c r="J13" s="390"/>
      <c r="K13" s="253"/>
      <c r="L13" s="253"/>
      <c r="M13" s="253"/>
      <c r="N13" s="272" t="s">
        <v>141</v>
      </c>
      <c r="O13" s="254"/>
      <c r="P13" s="254"/>
      <c r="Q13" s="254"/>
      <c r="R13" s="254"/>
      <c r="S13" s="254"/>
      <c r="T13" s="254"/>
      <c r="U13" s="254"/>
      <c r="V13" s="254"/>
      <c r="W13" s="273"/>
    </row>
    <row r="14" spans="1:23" ht="8.1" customHeight="1" x14ac:dyDescent="0.25">
      <c r="A14" s="271"/>
      <c r="B14" s="253"/>
      <c r="C14" s="306"/>
      <c r="D14" s="306"/>
      <c r="E14" s="306"/>
      <c r="F14" s="306"/>
      <c r="G14" s="306"/>
      <c r="H14" s="306"/>
      <c r="I14" s="306"/>
      <c r="J14" s="306"/>
      <c r="K14" s="253"/>
      <c r="L14" s="253"/>
      <c r="M14" s="253"/>
      <c r="N14" s="274"/>
      <c r="O14" s="274"/>
      <c r="P14" s="274"/>
      <c r="Q14" s="274"/>
      <c r="R14" s="253"/>
      <c r="S14" s="253"/>
      <c r="T14" s="253"/>
      <c r="U14" s="253"/>
      <c r="V14" s="253"/>
      <c r="W14" s="275"/>
    </row>
    <row r="15" spans="1:23" ht="15" customHeight="1" x14ac:dyDescent="0.25">
      <c r="A15" s="271"/>
      <c r="B15" s="253"/>
      <c r="C15" s="388" t="str">
        <f>IF('Business Details'!C10&gt;0,'Business Details'!C10," ")</f>
        <v xml:space="preserve"> </v>
      </c>
      <c r="D15" s="389"/>
      <c r="E15" s="389"/>
      <c r="F15" s="389"/>
      <c r="G15" s="389"/>
      <c r="H15" s="389"/>
      <c r="I15" s="389"/>
      <c r="J15" s="390"/>
      <c r="K15" s="253"/>
      <c r="L15" s="253"/>
      <c r="M15" s="253"/>
      <c r="N15" s="308"/>
      <c r="O15" s="274"/>
      <c r="P15" s="274"/>
      <c r="Q15" s="274"/>
      <c r="R15" s="253"/>
      <c r="S15" s="253"/>
      <c r="T15" s="253"/>
      <c r="U15" s="253"/>
      <c r="V15" s="253"/>
      <c r="W15" s="275"/>
    </row>
    <row r="16" spans="1:23" ht="8.1" customHeight="1" x14ac:dyDescent="0.25">
      <c r="A16" s="271"/>
      <c r="B16" s="253"/>
      <c r="C16" s="306"/>
      <c r="D16" s="306"/>
      <c r="E16" s="306"/>
      <c r="F16" s="306"/>
      <c r="G16" s="306"/>
      <c r="H16" s="306"/>
      <c r="I16" s="306"/>
      <c r="J16" s="306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75"/>
    </row>
    <row r="17" spans="1:23" ht="15" customHeight="1" x14ac:dyDescent="0.2">
      <c r="A17" s="271"/>
      <c r="B17" s="253"/>
      <c r="C17" s="388" t="str">
        <f>IF('Business Details'!C12&gt;0,'Business Details'!C12," ")</f>
        <v xml:space="preserve"> </v>
      </c>
      <c r="D17" s="389"/>
      <c r="E17" s="389"/>
      <c r="F17" s="389"/>
      <c r="G17" s="389"/>
      <c r="H17" s="389"/>
      <c r="I17" s="389"/>
      <c r="J17" s="390"/>
      <c r="K17" s="253"/>
      <c r="L17" s="265">
        <v>5</v>
      </c>
      <c r="M17" s="253"/>
      <c r="N17" s="254" t="s">
        <v>142</v>
      </c>
      <c r="O17" s="254"/>
      <c r="P17" s="254"/>
      <c r="Q17" s="254"/>
      <c r="R17" s="266"/>
      <c r="S17" s="380">
        <f>Admin!B4</f>
        <v>39544</v>
      </c>
      <c r="T17" s="380"/>
      <c r="U17" s="380"/>
      <c r="V17" s="380"/>
      <c r="W17" s="273"/>
    </row>
    <row r="18" spans="1:23" ht="12" customHeight="1" x14ac:dyDescent="0.2">
      <c r="A18" s="271"/>
      <c r="B18" s="253"/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395" t="s">
        <v>163</v>
      </c>
      <c r="O18" s="395"/>
      <c r="P18" s="395"/>
      <c r="Q18" s="395"/>
      <c r="R18" s="395"/>
      <c r="S18" s="395"/>
      <c r="T18" s="395"/>
      <c r="U18" s="395"/>
      <c r="V18" s="395"/>
      <c r="W18" s="276"/>
    </row>
    <row r="19" spans="1:23" ht="8.1" customHeight="1" x14ac:dyDescent="0.2">
      <c r="A19" s="271"/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75"/>
    </row>
    <row r="20" spans="1:23" ht="15" x14ac:dyDescent="0.2">
      <c r="A20" s="265">
        <v>2</v>
      </c>
      <c r="B20" s="253"/>
      <c r="C20" s="254" t="s">
        <v>143</v>
      </c>
      <c r="D20" s="254"/>
      <c r="E20" s="254"/>
      <c r="F20" s="253"/>
      <c r="G20" s="253"/>
      <c r="H20" s="253"/>
      <c r="I20" s="253"/>
      <c r="J20" s="253"/>
      <c r="K20" s="253"/>
      <c r="L20" s="195"/>
      <c r="M20" s="253"/>
      <c r="N20" s="381" t="str">
        <f>IF('Business Details'!N15&gt;0,'Business Details'!N15," ")</f>
        <v xml:space="preserve"> </v>
      </c>
      <c r="O20" s="382"/>
      <c r="P20" s="382"/>
      <c r="Q20" s="383"/>
      <c r="R20" s="254"/>
      <c r="S20" s="254"/>
      <c r="T20" s="254"/>
      <c r="U20" s="254"/>
      <c r="V20" s="254"/>
      <c r="W20" s="273"/>
    </row>
    <row r="21" spans="1:23" ht="8.1" customHeight="1" x14ac:dyDescent="0.2">
      <c r="A21" s="271"/>
      <c r="B21" s="253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75"/>
    </row>
    <row r="22" spans="1:23" ht="15" customHeight="1" x14ac:dyDescent="0.25">
      <c r="A22" s="271"/>
      <c r="B22" s="253"/>
      <c r="C22" s="378" t="str">
        <f>IF('Business Details'!C17&gt;0,'Business Details'!C17," ")</f>
        <v xml:space="preserve"> </v>
      </c>
      <c r="D22" s="379"/>
      <c r="E22" s="306"/>
      <c r="F22" s="307" t="str">
        <f>IF('Business Details'!F17&gt;0,'Business Details'!F17," ")</f>
        <v xml:space="preserve"> </v>
      </c>
      <c r="G22" s="253"/>
      <c r="H22" s="253"/>
      <c r="I22" s="253"/>
      <c r="J22" s="253"/>
      <c r="K22" s="253"/>
      <c r="L22" s="253"/>
      <c r="M22" s="253"/>
      <c r="N22" s="254"/>
      <c r="O22" s="254"/>
      <c r="P22" s="254"/>
      <c r="Q22" s="254"/>
      <c r="R22" s="254"/>
      <c r="S22" s="254"/>
      <c r="T22" s="254"/>
      <c r="U22" s="254"/>
      <c r="V22" s="254"/>
      <c r="W22" s="273"/>
    </row>
    <row r="23" spans="1:23" x14ac:dyDescent="0.2">
      <c r="A23" s="271"/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65">
        <v>6</v>
      </c>
      <c r="M23" s="254"/>
      <c r="N23" s="254" t="s">
        <v>144</v>
      </c>
      <c r="O23" s="277"/>
      <c r="P23" s="254"/>
      <c r="Q23" s="254"/>
      <c r="R23" s="254"/>
      <c r="S23" s="380">
        <f>Admin!B17</f>
        <v>39908</v>
      </c>
      <c r="T23" s="380"/>
      <c r="U23" s="380"/>
      <c r="V23" s="380"/>
      <c r="W23" s="273"/>
    </row>
    <row r="24" spans="1:23" x14ac:dyDescent="0.2">
      <c r="A24" s="265">
        <v>3</v>
      </c>
      <c r="B24" s="253"/>
      <c r="C24" s="254" t="s">
        <v>145</v>
      </c>
      <c r="D24" s="253"/>
      <c r="E24" s="253"/>
      <c r="F24" s="253"/>
      <c r="G24" s="253"/>
      <c r="H24" s="253"/>
      <c r="I24" s="253"/>
      <c r="J24" s="253"/>
      <c r="K24" s="253"/>
      <c r="L24" s="256"/>
      <c r="M24" s="269"/>
      <c r="N24" s="272" t="s">
        <v>146</v>
      </c>
      <c r="O24" s="274"/>
      <c r="P24" s="274"/>
      <c r="Q24" s="274"/>
      <c r="R24" s="256"/>
      <c r="S24" s="256"/>
      <c r="T24" s="253"/>
      <c r="U24" s="253"/>
      <c r="V24" s="253"/>
      <c r="W24" s="275"/>
    </row>
    <row r="25" spans="1:23" x14ac:dyDescent="0.2">
      <c r="A25" s="271"/>
      <c r="B25" s="253"/>
      <c r="C25" s="254" t="s">
        <v>147</v>
      </c>
      <c r="D25" s="253"/>
      <c r="E25" s="253"/>
      <c r="F25" s="253"/>
      <c r="G25" s="253"/>
      <c r="H25" s="253"/>
      <c r="I25" s="253"/>
      <c r="J25" s="253"/>
      <c r="K25" s="253"/>
      <c r="L25" s="256"/>
      <c r="M25" s="256"/>
      <c r="N25" s="274"/>
      <c r="O25" s="274"/>
      <c r="P25" s="274"/>
      <c r="Q25" s="274"/>
      <c r="R25" s="256"/>
      <c r="S25" s="256"/>
      <c r="T25" s="253"/>
      <c r="U25" s="253"/>
      <c r="V25" s="253"/>
      <c r="W25" s="275"/>
    </row>
    <row r="26" spans="1:23" ht="15" x14ac:dyDescent="0.2">
      <c r="A26" s="271"/>
      <c r="B26" s="253"/>
      <c r="C26" s="272" t="s">
        <v>148</v>
      </c>
      <c r="D26" s="274"/>
      <c r="E26" s="274"/>
      <c r="F26" s="274"/>
      <c r="G26" s="274"/>
      <c r="H26" s="274"/>
      <c r="I26" s="274"/>
      <c r="J26" s="274"/>
      <c r="K26" s="274"/>
      <c r="L26" s="256"/>
      <c r="M26" s="256"/>
      <c r="N26" s="381" t="str">
        <f>IF('Business Details'!N21&gt;0,'Business Details'!N21," ")</f>
        <v xml:space="preserve"> </v>
      </c>
      <c r="O26" s="382"/>
      <c r="P26" s="382"/>
      <c r="Q26" s="383"/>
      <c r="R26" s="256"/>
      <c r="S26" s="256"/>
      <c r="T26" s="253"/>
      <c r="U26" s="253"/>
      <c r="V26" s="253"/>
      <c r="W26" s="275"/>
    </row>
    <row r="27" spans="1:23" x14ac:dyDescent="0.2">
      <c r="A27" s="271"/>
      <c r="B27" s="253"/>
      <c r="C27" s="272" t="s">
        <v>149</v>
      </c>
      <c r="D27" s="253"/>
      <c r="E27" s="253"/>
      <c r="F27" s="253"/>
      <c r="G27" s="253"/>
      <c r="H27" s="253"/>
      <c r="I27" s="253"/>
      <c r="J27" s="253"/>
      <c r="K27" s="253"/>
      <c r="L27" s="195"/>
      <c r="M27" s="256"/>
      <c r="N27" s="274"/>
      <c r="O27" s="274"/>
      <c r="P27" s="274"/>
      <c r="Q27" s="274"/>
      <c r="R27" s="256"/>
      <c r="S27" s="256"/>
      <c r="T27" s="253"/>
      <c r="U27" s="253"/>
      <c r="V27" s="253"/>
      <c r="W27" s="275"/>
    </row>
    <row r="28" spans="1:23" x14ac:dyDescent="0.2">
      <c r="A28" s="271"/>
      <c r="B28" s="253"/>
      <c r="C28" s="274"/>
      <c r="D28" s="253"/>
      <c r="E28" s="253"/>
      <c r="F28" s="253"/>
      <c r="G28" s="253"/>
      <c r="H28" s="253"/>
      <c r="I28" s="253"/>
      <c r="J28" s="253"/>
      <c r="K28" s="253"/>
      <c r="L28" s="265">
        <v>7</v>
      </c>
      <c r="M28" s="256"/>
      <c r="N28" s="272" t="s">
        <v>150</v>
      </c>
      <c r="O28" s="274"/>
      <c r="P28" s="274"/>
      <c r="Q28" s="274"/>
      <c r="R28" s="256"/>
      <c r="S28" s="256"/>
      <c r="T28" s="253"/>
      <c r="U28" s="253"/>
      <c r="V28" s="253"/>
      <c r="W28" s="275"/>
    </row>
    <row r="29" spans="1:23" ht="15" customHeight="1" x14ac:dyDescent="0.25">
      <c r="A29" s="271"/>
      <c r="B29" s="253"/>
      <c r="C29" s="308" t="str">
        <f>IF('Business Details'!C24="x","x"," ")</f>
        <v xml:space="preserve"> </v>
      </c>
      <c r="D29" s="253"/>
      <c r="E29" s="253"/>
      <c r="F29" s="253"/>
      <c r="G29" s="253"/>
      <c r="H29" s="253"/>
      <c r="I29" s="253"/>
      <c r="J29" s="253"/>
      <c r="K29" s="253"/>
      <c r="L29" s="256"/>
      <c r="M29" s="256"/>
      <c r="N29" s="278" t="s">
        <v>151</v>
      </c>
      <c r="O29" s="274"/>
      <c r="P29" s="274"/>
      <c r="Q29" s="274"/>
      <c r="R29" s="256"/>
      <c r="S29" s="256"/>
      <c r="T29" s="253"/>
      <c r="U29" s="253"/>
      <c r="V29" s="253"/>
      <c r="W29" s="275"/>
    </row>
    <row r="30" spans="1:23" ht="8.1" customHeight="1" x14ac:dyDescent="0.2">
      <c r="A30" s="271"/>
      <c r="B30" s="253"/>
      <c r="C30" s="253"/>
      <c r="D30" s="253"/>
      <c r="E30" s="253"/>
      <c r="F30" s="253"/>
      <c r="G30" s="253"/>
      <c r="H30" s="253"/>
      <c r="I30" s="253"/>
      <c r="J30" s="253"/>
      <c r="K30" s="253"/>
      <c r="L30" s="256"/>
      <c r="M30" s="256"/>
      <c r="N30" s="278"/>
      <c r="O30" s="274"/>
      <c r="P30" s="274"/>
      <c r="Q30" s="274"/>
      <c r="R30" s="256"/>
      <c r="S30" s="256"/>
      <c r="T30" s="253"/>
      <c r="U30" s="253"/>
      <c r="V30" s="253"/>
      <c r="W30" s="275"/>
    </row>
    <row r="31" spans="1:23" ht="15" x14ac:dyDescent="0.2">
      <c r="A31" s="271"/>
      <c r="B31" s="253"/>
      <c r="C31" s="253"/>
      <c r="D31" s="253"/>
      <c r="E31" s="253"/>
      <c r="F31" s="253"/>
      <c r="G31" s="253"/>
      <c r="H31" s="253"/>
      <c r="I31" s="253"/>
      <c r="J31" s="253"/>
      <c r="K31" s="253"/>
      <c r="L31" s="256"/>
      <c r="M31" s="256"/>
      <c r="N31" s="381">
        <f>Admin!B17</f>
        <v>39908</v>
      </c>
      <c r="O31" s="382"/>
      <c r="P31" s="382"/>
      <c r="Q31" s="383"/>
      <c r="R31" s="256"/>
      <c r="S31" s="256"/>
      <c r="T31" s="253"/>
      <c r="U31" s="253"/>
      <c r="V31" s="253"/>
      <c r="W31" s="275"/>
    </row>
    <row r="32" spans="1:23" ht="8.1" customHeight="1" x14ac:dyDescent="0.2">
      <c r="A32" s="279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1"/>
    </row>
    <row r="33" spans="1:23" ht="24.95" customHeight="1" x14ac:dyDescent="0.2">
      <c r="A33" s="384" t="s">
        <v>217</v>
      </c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4"/>
      <c r="M33" s="384"/>
      <c r="N33" s="384"/>
      <c r="O33" s="384"/>
      <c r="P33" s="384"/>
      <c r="Q33" s="384"/>
      <c r="R33" s="384"/>
      <c r="S33" s="384"/>
      <c r="T33" s="384"/>
      <c r="U33" s="384"/>
      <c r="V33" s="384"/>
      <c r="W33" s="384"/>
    </row>
    <row r="34" spans="1:23" ht="8.1" customHeight="1" x14ac:dyDescent="0.2">
      <c r="A34" s="262"/>
      <c r="B34" s="263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4"/>
    </row>
    <row r="35" spans="1:23" x14ac:dyDescent="0.2">
      <c r="A35" s="265">
        <v>8</v>
      </c>
      <c r="B35" s="253"/>
      <c r="C35" s="254" t="s">
        <v>164</v>
      </c>
      <c r="D35" s="254"/>
      <c r="E35" s="254"/>
      <c r="F35" s="254"/>
      <c r="G35" s="254"/>
      <c r="H35" s="254"/>
      <c r="I35" s="254"/>
      <c r="J35" s="254"/>
      <c r="K35" s="254"/>
      <c r="L35" s="265">
        <v>9</v>
      </c>
      <c r="M35" s="253"/>
      <c r="N35" s="254" t="s">
        <v>165</v>
      </c>
      <c r="O35" s="254"/>
      <c r="P35" s="254"/>
      <c r="Q35" s="254"/>
      <c r="R35" s="254"/>
      <c r="S35" s="254"/>
      <c r="T35" s="254"/>
      <c r="U35" s="254"/>
      <c r="V35" s="254"/>
      <c r="W35" s="273"/>
    </row>
    <row r="36" spans="1:23" x14ac:dyDescent="0.2">
      <c r="A36" s="271"/>
      <c r="B36" s="253"/>
      <c r="C36" s="277" t="s">
        <v>166</v>
      </c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77" t="s">
        <v>167</v>
      </c>
      <c r="O36" s="253"/>
      <c r="P36" s="253"/>
      <c r="Q36" s="253"/>
      <c r="R36" s="253"/>
      <c r="S36" s="253"/>
      <c r="T36" s="253"/>
      <c r="U36" s="253"/>
      <c r="V36" s="253"/>
      <c r="W36" s="275"/>
    </row>
    <row r="37" spans="1:23" ht="6" customHeight="1" x14ac:dyDescent="0.2">
      <c r="A37" s="271"/>
      <c r="B37" s="253"/>
      <c r="C37" s="253"/>
      <c r="D37" s="253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75"/>
    </row>
    <row r="38" spans="1:23" ht="15.75" x14ac:dyDescent="0.2">
      <c r="A38" s="271"/>
      <c r="B38" s="253"/>
      <c r="C38" s="282" t="s">
        <v>50</v>
      </c>
      <c r="D38" s="367">
        <f>'Profit &amp; Loss Acc'!B5</f>
        <v>0</v>
      </c>
      <c r="E38" s="373"/>
      <c r="F38" s="374"/>
      <c r="G38" s="283" t="s">
        <v>155</v>
      </c>
      <c r="H38" s="284">
        <v>0</v>
      </c>
      <c r="I38" s="284">
        <v>0</v>
      </c>
      <c r="J38" s="253"/>
      <c r="K38" s="253"/>
      <c r="L38" s="253"/>
      <c r="M38" s="253"/>
      <c r="N38" s="282" t="s">
        <v>50</v>
      </c>
      <c r="O38" s="367"/>
      <c r="P38" s="373"/>
      <c r="Q38" s="374"/>
      <c r="R38" s="283" t="s">
        <v>155</v>
      </c>
      <c r="S38" s="284">
        <v>0</v>
      </c>
      <c r="T38" s="284">
        <v>0</v>
      </c>
      <c r="U38" s="285"/>
      <c r="V38" s="286"/>
      <c r="W38" s="275"/>
    </row>
    <row r="39" spans="1:23" ht="8.1" customHeight="1" x14ac:dyDescent="0.2">
      <c r="A39" s="279"/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1"/>
    </row>
    <row r="40" spans="1:23" ht="24.95" customHeight="1" x14ac:dyDescent="0.2">
      <c r="A40" s="370" t="s">
        <v>168</v>
      </c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</row>
    <row r="41" spans="1:23" s="287" customFormat="1" ht="14.1" customHeight="1" x14ac:dyDescent="0.2">
      <c r="A41" s="372" t="s">
        <v>169</v>
      </c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2"/>
      <c r="O41" s="372"/>
      <c r="P41" s="372"/>
      <c r="Q41" s="372"/>
      <c r="R41" s="372"/>
      <c r="S41" s="372"/>
      <c r="T41" s="372"/>
      <c r="U41" s="372"/>
      <c r="V41" s="372"/>
      <c r="W41" s="372"/>
    </row>
    <row r="42" spans="1:23" s="287" customFormat="1" ht="14.1" customHeight="1" x14ac:dyDescent="0.2">
      <c r="A42" s="385" t="s">
        <v>170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</row>
    <row r="43" spans="1:23" ht="8.1" customHeight="1" x14ac:dyDescent="0.2">
      <c r="A43" s="262"/>
      <c r="B43" s="263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4"/>
    </row>
    <row r="44" spans="1:23" x14ac:dyDescent="0.2">
      <c r="A44" s="265">
        <v>10</v>
      </c>
      <c r="B44" s="253"/>
      <c r="C44" s="254" t="s">
        <v>171</v>
      </c>
      <c r="D44" s="254"/>
      <c r="E44" s="254"/>
      <c r="F44" s="254"/>
      <c r="G44" s="254"/>
      <c r="H44" s="254"/>
      <c r="I44" s="254"/>
      <c r="J44" s="254"/>
      <c r="K44" s="254"/>
      <c r="L44" s="265">
        <v>15</v>
      </c>
      <c r="M44" s="253"/>
      <c r="N44" s="254" t="s">
        <v>172</v>
      </c>
      <c r="O44" s="253"/>
      <c r="P44" s="253"/>
      <c r="Q44" s="253"/>
      <c r="R44" s="253"/>
      <c r="S44" s="253"/>
      <c r="T44" s="253"/>
      <c r="U44" s="253"/>
      <c r="V44" s="253"/>
      <c r="W44" s="275"/>
    </row>
    <row r="45" spans="1:23" ht="6" customHeight="1" x14ac:dyDescent="0.2">
      <c r="A45" s="288"/>
      <c r="B45" s="253"/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75"/>
    </row>
    <row r="46" spans="1:23" ht="15.75" x14ac:dyDescent="0.2">
      <c r="A46" s="271"/>
      <c r="B46" s="253"/>
      <c r="C46" s="282" t="s">
        <v>50</v>
      </c>
      <c r="D46" s="367" t="str">
        <f>IF(('Profit &amp; Loss Acc'!B5&lt;30000)," ",'Profit &amp; Loss Acc'!B12-'Profit &amp; Loss Acc'!B10)</f>
        <v xml:space="preserve"> </v>
      </c>
      <c r="E46" s="373"/>
      <c r="F46" s="374"/>
      <c r="G46" s="283" t="s">
        <v>155</v>
      </c>
      <c r="H46" s="284">
        <v>0</v>
      </c>
      <c r="I46" s="284">
        <v>0</v>
      </c>
      <c r="J46" s="253"/>
      <c r="K46" s="253"/>
      <c r="L46" s="253"/>
      <c r="M46" s="253"/>
      <c r="N46" s="282" t="s">
        <v>50</v>
      </c>
      <c r="O46" s="367" t="str">
        <f>IF(('Profit &amp; Loss Acc'!B5&lt;30000)," ",'Profit &amp; Loss Acc'!B18)</f>
        <v xml:space="preserve"> </v>
      </c>
      <c r="P46" s="373"/>
      <c r="Q46" s="374"/>
      <c r="R46" s="283" t="s">
        <v>155</v>
      </c>
      <c r="S46" s="284">
        <v>0</v>
      </c>
      <c r="T46" s="284">
        <v>0</v>
      </c>
      <c r="U46" s="253"/>
      <c r="V46" s="253"/>
      <c r="W46" s="275"/>
    </row>
    <row r="47" spans="1:23" x14ac:dyDescent="0.2">
      <c r="A47" s="271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75"/>
    </row>
    <row r="48" spans="1:23" x14ac:dyDescent="0.2">
      <c r="A48" s="265">
        <v>11</v>
      </c>
      <c r="B48" s="253"/>
      <c r="C48" s="254" t="s">
        <v>173</v>
      </c>
      <c r="D48" s="254"/>
      <c r="E48" s="254"/>
      <c r="F48" s="254"/>
      <c r="G48" s="254"/>
      <c r="H48" s="254"/>
      <c r="I48" s="254"/>
      <c r="J48" s="254"/>
      <c r="K48" s="254"/>
      <c r="L48" s="265">
        <v>16</v>
      </c>
      <c r="M48" s="253"/>
      <c r="N48" s="254" t="s">
        <v>174</v>
      </c>
      <c r="O48" s="253"/>
      <c r="P48" s="253"/>
      <c r="Q48" s="253"/>
      <c r="R48" s="253"/>
      <c r="S48" s="253"/>
      <c r="T48" s="253"/>
      <c r="U48" s="253"/>
      <c r="V48" s="253"/>
      <c r="W48" s="275"/>
    </row>
    <row r="49" spans="1:23" ht="12.75" customHeight="1" x14ac:dyDescent="0.2">
      <c r="A49" s="271"/>
      <c r="B49" s="253"/>
      <c r="C49" s="277" t="s">
        <v>175</v>
      </c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75"/>
    </row>
    <row r="50" spans="1:23" ht="6" customHeight="1" x14ac:dyDescent="0.2">
      <c r="A50" s="288"/>
      <c r="B50" s="253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75"/>
    </row>
    <row r="51" spans="1:23" ht="15.75" x14ac:dyDescent="0.2">
      <c r="A51" s="271"/>
      <c r="B51" s="253"/>
      <c r="C51" s="282" t="s">
        <v>50</v>
      </c>
      <c r="D51" s="367"/>
      <c r="E51" s="373"/>
      <c r="F51" s="374"/>
      <c r="G51" s="283" t="s">
        <v>155</v>
      </c>
      <c r="H51" s="284">
        <v>0</v>
      </c>
      <c r="I51" s="284">
        <v>0</v>
      </c>
      <c r="J51" s="253"/>
      <c r="K51" s="253"/>
      <c r="L51" s="253"/>
      <c r="M51" s="253"/>
      <c r="N51" s="282" t="s">
        <v>50</v>
      </c>
      <c r="O51" s="367" t="str">
        <f>IF(('Profit &amp; Loss Acc'!B5&lt;30000)," ",'Profit &amp; Loss Acc'!B19+'Profit &amp; Loss Acc'!B20)</f>
        <v xml:space="preserve"> </v>
      </c>
      <c r="P51" s="373"/>
      <c r="Q51" s="374"/>
      <c r="R51" s="283" t="s">
        <v>155</v>
      </c>
      <c r="S51" s="284">
        <v>0</v>
      </c>
      <c r="T51" s="284">
        <v>0</v>
      </c>
      <c r="U51" s="253"/>
      <c r="V51" s="253"/>
      <c r="W51" s="275"/>
    </row>
    <row r="52" spans="1:23" ht="12.75" customHeight="1" x14ac:dyDescent="0.2">
      <c r="A52" s="271"/>
      <c r="B52" s="253"/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75"/>
    </row>
    <row r="53" spans="1:23" x14ac:dyDescent="0.2">
      <c r="A53" s="265">
        <v>12</v>
      </c>
      <c r="B53" s="253"/>
      <c r="C53" s="254" t="s">
        <v>176</v>
      </c>
      <c r="D53" s="254"/>
      <c r="E53" s="254"/>
      <c r="F53" s="254"/>
      <c r="G53" s="254"/>
      <c r="H53" s="254"/>
      <c r="I53" s="254"/>
      <c r="J53" s="254"/>
      <c r="K53" s="254"/>
      <c r="L53" s="265">
        <v>17</v>
      </c>
      <c r="M53" s="253"/>
      <c r="N53" s="254" t="s">
        <v>177</v>
      </c>
      <c r="O53" s="253"/>
      <c r="P53" s="253"/>
      <c r="Q53" s="253"/>
      <c r="R53" s="253"/>
      <c r="S53" s="253"/>
      <c r="T53" s="253"/>
      <c r="U53" s="253"/>
      <c r="V53" s="253"/>
      <c r="W53" s="275"/>
    </row>
    <row r="54" spans="1:23" ht="6" customHeight="1" x14ac:dyDescent="0.2">
      <c r="A54" s="288"/>
      <c r="B54" s="253"/>
      <c r="C54" s="254"/>
      <c r="D54" s="254"/>
      <c r="E54" s="254"/>
      <c r="F54" s="254"/>
      <c r="G54" s="254"/>
      <c r="H54" s="254"/>
      <c r="I54" s="254"/>
      <c r="J54" s="254"/>
      <c r="K54" s="254"/>
      <c r="L54" s="254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75"/>
    </row>
    <row r="55" spans="1:23" ht="15.75" x14ac:dyDescent="0.2">
      <c r="A55" s="271"/>
      <c r="B55" s="253"/>
      <c r="C55" s="282" t="s">
        <v>50</v>
      </c>
      <c r="D55" s="367" t="str">
        <f>IF(('Profit &amp; Loss Acc'!B5&lt;30000)," ",'Profit &amp; Loss Acc'!B14)</f>
        <v xml:space="preserve"> </v>
      </c>
      <c r="E55" s="373"/>
      <c r="F55" s="374"/>
      <c r="G55" s="283" t="s">
        <v>155</v>
      </c>
      <c r="H55" s="284">
        <v>0</v>
      </c>
      <c r="I55" s="284">
        <v>0</v>
      </c>
      <c r="J55" s="253"/>
      <c r="K55" s="253"/>
      <c r="L55" s="253"/>
      <c r="M55" s="253"/>
      <c r="N55" s="282" t="s">
        <v>50</v>
      </c>
      <c r="O55" s="367" t="str">
        <f>IF(('Profit &amp; Loss Acc'!B5&lt;30000)," ",'Profit &amp; Loss Acc'!B16)</f>
        <v xml:space="preserve"> </v>
      </c>
      <c r="P55" s="373"/>
      <c r="Q55" s="374"/>
      <c r="R55" s="283" t="s">
        <v>155</v>
      </c>
      <c r="S55" s="284">
        <v>0</v>
      </c>
      <c r="T55" s="284">
        <v>0</v>
      </c>
      <c r="U55" s="253"/>
      <c r="V55" s="253"/>
      <c r="W55" s="275"/>
    </row>
    <row r="56" spans="1:23" x14ac:dyDescent="0.2">
      <c r="A56" s="271"/>
      <c r="B56" s="253"/>
      <c r="C56" s="253"/>
      <c r="D56" s="253"/>
      <c r="E56" s="253"/>
      <c r="F56" s="253"/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75"/>
    </row>
    <row r="57" spans="1:23" x14ac:dyDescent="0.2">
      <c r="A57" s="265">
        <v>13</v>
      </c>
      <c r="B57" s="253"/>
      <c r="C57" s="254" t="s">
        <v>178</v>
      </c>
      <c r="D57" s="254"/>
      <c r="E57" s="254"/>
      <c r="F57" s="254"/>
      <c r="G57" s="254"/>
      <c r="H57" s="254"/>
      <c r="I57" s="254"/>
      <c r="J57" s="254"/>
      <c r="K57" s="254"/>
      <c r="L57" s="265">
        <v>18</v>
      </c>
      <c r="M57" s="253"/>
      <c r="N57" s="254" t="s">
        <v>179</v>
      </c>
      <c r="O57" s="253"/>
      <c r="P57" s="253"/>
      <c r="Q57" s="253"/>
      <c r="R57" s="253"/>
      <c r="S57" s="253"/>
      <c r="T57" s="253"/>
      <c r="U57" s="253"/>
      <c r="V57" s="253"/>
      <c r="W57" s="275"/>
    </row>
    <row r="58" spans="1:23" x14ac:dyDescent="0.2">
      <c r="A58" s="271"/>
      <c r="B58" s="253"/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  <c r="N58" s="277" t="s">
        <v>180</v>
      </c>
      <c r="O58" s="253"/>
      <c r="P58" s="253"/>
      <c r="Q58" s="253"/>
      <c r="R58" s="253"/>
      <c r="S58" s="253"/>
      <c r="T58" s="253"/>
      <c r="U58" s="253"/>
      <c r="V58" s="253"/>
      <c r="W58" s="275"/>
    </row>
    <row r="59" spans="1:23" ht="6" customHeight="1" x14ac:dyDescent="0.2">
      <c r="A59" s="288"/>
      <c r="B59" s="253"/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75"/>
    </row>
    <row r="60" spans="1:23" ht="15.75" x14ac:dyDescent="0.2">
      <c r="A60" s="271"/>
      <c r="B60" s="253"/>
      <c r="C60" s="282" t="s">
        <v>50</v>
      </c>
      <c r="D60" s="367" t="str">
        <f>IF(('Profit &amp; Loss Acc'!B5&lt;30000)," ",'Profit &amp; Loss Acc'!B15)</f>
        <v xml:space="preserve"> </v>
      </c>
      <c r="E60" s="373"/>
      <c r="F60" s="374"/>
      <c r="G60" s="283" t="s">
        <v>155</v>
      </c>
      <c r="H60" s="284">
        <v>0</v>
      </c>
      <c r="I60" s="284">
        <v>0</v>
      </c>
      <c r="J60" s="253"/>
      <c r="K60" s="253"/>
      <c r="L60" s="253"/>
      <c r="M60" s="253"/>
      <c r="N60" s="282" t="s">
        <v>50</v>
      </c>
      <c r="O60" s="367" t="str">
        <f>IF(('Profit &amp; Loss Acc'!B5&lt;30000)," ",'Profit &amp; Loss Acc'!B17+'Profit &amp; Loss Acc'!B21)</f>
        <v xml:space="preserve"> </v>
      </c>
      <c r="P60" s="373"/>
      <c r="Q60" s="374"/>
      <c r="R60" s="283" t="s">
        <v>155</v>
      </c>
      <c r="S60" s="284">
        <v>0</v>
      </c>
      <c r="T60" s="284">
        <v>0</v>
      </c>
      <c r="U60" s="253"/>
      <c r="V60" s="253"/>
      <c r="W60" s="275"/>
    </row>
    <row r="61" spans="1:23" x14ac:dyDescent="0.2">
      <c r="A61" s="271"/>
      <c r="B61" s="253"/>
      <c r="C61" s="253"/>
      <c r="D61" s="253"/>
      <c r="E61" s="253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75"/>
    </row>
    <row r="62" spans="1:23" x14ac:dyDescent="0.2">
      <c r="A62" s="265">
        <v>14</v>
      </c>
      <c r="B62" s="253"/>
      <c r="C62" s="254" t="s">
        <v>181</v>
      </c>
      <c r="D62" s="254"/>
      <c r="E62" s="254"/>
      <c r="F62" s="254"/>
      <c r="G62" s="254"/>
      <c r="H62" s="254"/>
      <c r="I62" s="254"/>
      <c r="J62" s="254"/>
      <c r="K62" s="254"/>
      <c r="L62" s="265">
        <v>19</v>
      </c>
      <c r="M62" s="253"/>
      <c r="N62" s="254" t="s">
        <v>182</v>
      </c>
      <c r="O62" s="253"/>
      <c r="P62" s="253"/>
      <c r="Q62" s="253"/>
      <c r="R62" s="253"/>
      <c r="S62" s="253"/>
      <c r="T62" s="253"/>
      <c r="U62" s="253"/>
      <c r="V62" s="253"/>
      <c r="W62" s="275"/>
    </row>
    <row r="63" spans="1:23" ht="6" customHeight="1" x14ac:dyDescent="0.2">
      <c r="A63" s="288"/>
      <c r="B63" s="253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75"/>
    </row>
    <row r="64" spans="1:23" ht="15.75" x14ac:dyDescent="0.2">
      <c r="A64" s="271"/>
      <c r="B64" s="253"/>
      <c r="C64" s="282" t="s">
        <v>50</v>
      </c>
      <c r="D64" s="367"/>
      <c r="E64" s="373"/>
      <c r="F64" s="374"/>
      <c r="G64" s="283" t="s">
        <v>155</v>
      </c>
      <c r="H64" s="284">
        <v>0</v>
      </c>
      <c r="I64" s="284">
        <v>0</v>
      </c>
      <c r="J64" s="253"/>
      <c r="K64" s="253"/>
      <c r="L64" s="253"/>
      <c r="M64" s="253"/>
      <c r="N64" s="282" t="s">
        <v>50</v>
      </c>
      <c r="O64" s="367">
        <f>'Profit &amp; Loss Acc'!B12+'Profit &amp; Loss Acc'!B22-'Profit &amp; Loss Acc'!B10</f>
        <v>0</v>
      </c>
      <c r="P64" s="373"/>
      <c r="Q64" s="374"/>
      <c r="R64" s="283" t="s">
        <v>155</v>
      </c>
      <c r="S64" s="284">
        <v>0</v>
      </c>
      <c r="T64" s="284">
        <v>0</v>
      </c>
      <c r="U64" s="253"/>
      <c r="V64" s="253"/>
      <c r="W64" s="275"/>
    </row>
    <row r="65" spans="1:26" ht="8.1" customHeight="1" x14ac:dyDescent="0.2">
      <c r="A65" s="279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1"/>
    </row>
    <row r="66" spans="1:26" s="261" customFormat="1" ht="24.95" customHeight="1" x14ac:dyDescent="0.2">
      <c r="A66" s="377" t="s">
        <v>183</v>
      </c>
      <c r="B66" s="377"/>
      <c r="C66" s="377"/>
      <c r="D66" s="377"/>
      <c r="E66" s="377"/>
      <c r="F66" s="377"/>
      <c r="G66" s="377"/>
      <c r="H66" s="377"/>
      <c r="I66" s="377"/>
      <c r="J66" s="377"/>
      <c r="K66" s="377"/>
      <c r="L66" s="377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</row>
    <row r="67" spans="1:26" ht="8.1" customHeight="1" x14ac:dyDescent="0.2">
      <c r="A67" s="262"/>
      <c r="B67" s="263"/>
      <c r="C67" s="263"/>
      <c r="D67" s="263"/>
      <c r="E67" s="263"/>
      <c r="F67" s="263"/>
      <c r="G67" s="263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4"/>
    </row>
    <row r="68" spans="1:26" x14ac:dyDescent="0.2">
      <c r="A68" s="265">
        <v>20</v>
      </c>
      <c r="B68" s="253"/>
      <c r="C68" s="254" t="s">
        <v>184</v>
      </c>
      <c r="D68" s="254"/>
      <c r="E68" s="254"/>
      <c r="F68" s="254"/>
      <c r="G68" s="254"/>
      <c r="H68" s="254"/>
      <c r="I68" s="254"/>
      <c r="J68" s="254"/>
      <c r="K68" s="254"/>
      <c r="L68" s="265">
        <v>21</v>
      </c>
      <c r="M68" s="253"/>
      <c r="N68" s="254" t="s">
        <v>185</v>
      </c>
      <c r="O68" s="253"/>
      <c r="P68" s="253"/>
      <c r="Q68" s="253"/>
      <c r="R68" s="253"/>
      <c r="S68" s="253"/>
      <c r="T68" s="253"/>
      <c r="U68" s="253"/>
      <c r="V68" s="253"/>
      <c r="W68" s="275"/>
    </row>
    <row r="69" spans="1:26" x14ac:dyDescent="0.2">
      <c r="A69" s="271"/>
      <c r="B69" s="253"/>
      <c r="C69" s="277" t="s">
        <v>186</v>
      </c>
      <c r="D69" s="254"/>
      <c r="E69" s="254"/>
      <c r="F69" s="254"/>
      <c r="G69" s="254"/>
      <c r="H69" s="254"/>
      <c r="I69" s="254"/>
      <c r="J69" s="254"/>
      <c r="K69" s="254"/>
      <c r="L69" s="253"/>
      <c r="M69" s="253"/>
      <c r="N69" s="277" t="s">
        <v>187</v>
      </c>
      <c r="O69" s="253"/>
      <c r="P69" s="253"/>
      <c r="Q69" s="253"/>
      <c r="R69" s="253"/>
      <c r="S69" s="253"/>
      <c r="T69" s="253"/>
      <c r="U69" s="253"/>
      <c r="V69" s="253"/>
      <c r="W69" s="275"/>
    </row>
    <row r="70" spans="1:26" ht="6" customHeight="1" x14ac:dyDescent="0.2">
      <c r="A70" s="288"/>
      <c r="B70" s="253"/>
      <c r="C70" s="254"/>
      <c r="D70" s="254"/>
      <c r="E70" s="254"/>
      <c r="F70" s="254"/>
      <c r="G70" s="254"/>
      <c r="H70" s="254"/>
      <c r="I70" s="254"/>
      <c r="J70" s="254"/>
      <c r="K70" s="254"/>
      <c r="L70" s="254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75"/>
    </row>
    <row r="71" spans="1:26" ht="15.75" x14ac:dyDescent="0.2">
      <c r="A71" s="271"/>
      <c r="B71" s="253"/>
      <c r="C71" s="282" t="s">
        <v>50</v>
      </c>
      <c r="D71" s="367">
        <f>IF((D38+O38-O64)&gt;=0,D38+O38-O64,0)</f>
        <v>0</v>
      </c>
      <c r="E71" s="368"/>
      <c r="F71" s="369"/>
      <c r="G71" s="283" t="s">
        <v>155</v>
      </c>
      <c r="H71" s="284">
        <v>0</v>
      </c>
      <c r="I71" s="284">
        <v>0</v>
      </c>
      <c r="J71" s="253"/>
      <c r="K71" s="253"/>
      <c r="L71" s="253"/>
      <c r="M71" s="253"/>
      <c r="N71" s="282" t="s">
        <v>50</v>
      </c>
      <c r="O71" s="367">
        <f>IF((D38+O38-O64)&lt;0,-D38-O38+O64,0)</f>
        <v>0</v>
      </c>
      <c r="P71" s="368"/>
      <c r="Q71" s="369"/>
      <c r="R71" s="283" t="s">
        <v>155</v>
      </c>
      <c r="S71" s="284">
        <v>0</v>
      </c>
      <c r="T71" s="284">
        <v>0</v>
      </c>
      <c r="U71" s="253"/>
      <c r="V71" s="253"/>
      <c r="W71" s="289"/>
      <c r="Y71" s="290"/>
      <c r="Z71" s="290"/>
    </row>
    <row r="72" spans="1:26" ht="8.1" customHeight="1" x14ac:dyDescent="0.2">
      <c r="A72" s="279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0"/>
      <c r="P72" s="280"/>
      <c r="Q72" s="280"/>
      <c r="R72" s="280"/>
      <c r="S72" s="280"/>
      <c r="T72" s="280"/>
      <c r="U72" s="280"/>
      <c r="V72" s="280"/>
      <c r="W72" s="281"/>
    </row>
    <row r="73" spans="1:26" ht="24.95" customHeight="1" x14ac:dyDescent="0.2">
      <c r="A73" s="375" t="s">
        <v>188</v>
      </c>
      <c r="B73" s="375"/>
      <c r="C73" s="375"/>
      <c r="D73" s="37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5"/>
      <c r="W73" s="375"/>
      <c r="Y73" s="290"/>
      <c r="Z73" s="290"/>
    </row>
    <row r="74" spans="1:26" ht="14.1" customHeight="1" x14ac:dyDescent="0.2">
      <c r="A74" s="372" t="s">
        <v>189</v>
      </c>
      <c r="B74" s="372"/>
      <c r="C74" s="372"/>
      <c r="D74" s="372"/>
      <c r="E74" s="372"/>
      <c r="F74" s="372"/>
      <c r="G74" s="372"/>
      <c r="H74" s="372"/>
      <c r="I74" s="372"/>
      <c r="J74" s="372"/>
      <c r="K74" s="372"/>
      <c r="L74" s="372"/>
      <c r="M74" s="372"/>
      <c r="N74" s="372"/>
      <c r="O74" s="372"/>
      <c r="P74" s="372"/>
      <c r="Q74" s="372"/>
      <c r="R74" s="372"/>
      <c r="S74" s="372"/>
      <c r="T74" s="372"/>
      <c r="U74" s="372"/>
      <c r="V74" s="372"/>
      <c r="W74" s="372"/>
    </row>
    <row r="75" spans="1:26" ht="14.1" customHeight="1" x14ac:dyDescent="0.2">
      <c r="A75" s="372" t="s">
        <v>190</v>
      </c>
      <c r="B75" s="372"/>
      <c r="C75" s="372"/>
      <c r="D75" s="372"/>
      <c r="E75" s="372"/>
      <c r="F75" s="372"/>
      <c r="G75" s="372"/>
      <c r="H75" s="372"/>
      <c r="I75" s="372"/>
      <c r="J75" s="372"/>
      <c r="K75" s="372"/>
      <c r="L75" s="372"/>
      <c r="M75" s="372"/>
      <c r="N75" s="372"/>
      <c r="O75" s="372"/>
      <c r="P75" s="372"/>
      <c r="Q75" s="372"/>
      <c r="R75" s="372"/>
      <c r="S75" s="372"/>
      <c r="T75" s="372"/>
      <c r="U75" s="372"/>
      <c r="V75" s="372"/>
      <c r="W75" s="372"/>
      <c r="Y75" s="290"/>
      <c r="Z75" s="290"/>
    </row>
    <row r="76" spans="1:26" ht="13.5" customHeight="1" x14ac:dyDescent="0.2">
      <c r="A76" s="372" t="s">
        <v>191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</row>
    <row r="77" spans="1:26" ht="8.1" customHeight="1" x14ac:dyDescent="0.2">
      <c r="A77" s="262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4"/>
    </row>
    <row r="78" spans="1:26" x14ac:dyDescent="0.2">
      <c r="A78" s="265">
        <v>22</v>
      </c>
      <c r="B78" s="253"/>
      <c r="C78" s="254" t="s">
        <v>135</v>
      </c>
      <c r="D78" s="254"/>
      <c r="E78" s="254"/>
      <c r="F78" s="254"/>
      <c r="G78" s="254"/>
      <c r="H78" s="254"/>
      <c r="I78" s="254"/>
      <c r="J78" s="254"/>
      <c r="K78" s="254"/>
      <c r="L78" s="265">
        <v>24</v>
      </c>
      <c r="M78" s="195"/>
      <c r="N78" s="330" t="s">
        <v>218</v>
      </c>
      <c r="O78" s="195"/>
      <c r="P78" s="195"/>
      <c r="Q78" s="195"/>
      <c r="R78" s="195"/>
      <c r="S78" s="253"/>
      <c r="T78" s="253"/>
      <c r="U78" s="253"/>
      <c r="V78" s="253"/>
      <c r="W78" s="275"/>
    </row>
    <row r="79" spans="1:26" x14ac:dyDescent="0.2">
      <c r="A79" s="288"/>
      <c r="B79" s="253"/>
      <c r="C79" s="254"/>
      <c r="D79" s="254"/>
      <c r="E79" s="254"/>
      <c r="F79" s="254"/>
      <c r="G79" s="254"/>
      <c r="H79" s="254"/>
      <c r="I79" s="254"/>
      <c r="J79" s="254"/>
      <c r="K79" s="254"/>
      <c r="L79" s="195"/>
      <c r="M79" s="195"/>
      <c r="N79" s="195"/>
      <c r="O79" s="195"/>
      <c r="P79" s="195"/>
      <c r="Q79" s="195"/>
      <c r="R79" s="195"/>
      <c r="S79" s="291"/>
      <c r="T79" s="291"/>
      <c r="U79" s="291"/>
      <c r="V79" s="291"/>
      <c r="W79" s="275"/>
    </row>
    <row r="80" spans="1:26" ht="15" customHeight="1" x14ac:dyDescent="0.2">
      <c r="A80" s="288"/>
      <c r="B80" s="253"/>
      <c r="C80" s="282" t="s">
        <v>50</v>
      </c>
      <c r="D80" s="367">
        <f>IF(('Fixed Assets'!I1)&gt;0,'Fixed Assets'!I1,0)</f>
        <v>0</v>
      </c>
      <c r="E80" s="368"/>
      <c r="F80" s="369"/>
      <c r="G80" s="283" t="s">
        <v>155</v>
      </c>
      <c r="H80" s="284">
        <v>0</v>
      </c>
      <c r="I80" s="284">
        <v>0</v>
      </c>
      <c r="J80" s="254"/>
      <c r="K80" s="254"/>
      <c r="L80" s="254"/>
      <c r="M80" s="253"/>
      <c r="N80" s="282" t="s">
        <v>50</v>
      </c>
      <c r="O80" s="367">
        <f>IF(('Fixed Assets'!J1+'Fixed Assets'!P1)&gt;0,'Fixed Assets'!J1+'Fixed Assets'!P1,0)</f>
        <v>0</v>
      </c>
      <c r="P80" s="368"/>
      <c r="Q80" s="369"/>
      <c r="R80" s="283" t="s">
        <v>155</v>
      </c>
      <c r="S80" s="284">
        <v>0</v>
      </c>
      <c r="T80" s="284">
        <v>0</v>
      </c>
      <c r="U80" s="253"/>
      <c r="V80" s="253"/>
      <c r="W80" s="275"/>
    </row>
    <row r="81" spans="1:23" ht="6" customHeight="1" x14ac:dyDescent="0.2">
      <c r="A81" s="288"/>
      <c r="B81" s="253"/>
      <c r="C81" s="254"/>
      <c r="D81" s="254"/>
      <c r="E81" s="254"/>
      <c r="F81" s="254"/>
      <c r="G81" s="254"/>
      <c r="H81" s="254"/>
      <c r="I81" s="254"/>
      <c r="J81" s="254"/>
      <c r="K81" s="254"/>
      <c r="L81" s="254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75"/>
    </row>
    <row r="82" spans="1:23" x14ac:dyDescent="0.2">
      <c r="A82" s="265">
        <v>23</v>
      </c>
      <c r="B82" s="253"/>
      <c r="C82" s="330" t="s">
        <v>219</v>
      </c>
      <c r="D82" s="195"/>
      <c r="E82" s="195"/>
      <c r="F82" s="195"/>
      <c r="G82" s="195"/>
      <c r="H82" s="195"/>
      <c r="I82" s="195"/>
      <c r="J82" s="253"/>
      <c r="K82" s="253"/>
      <c r="L82" s="265">
        <v>25</v>
      </c>
      <c r="M82" s="253"/>
      <c r="N82" s="254" t="s">
        <v>192</v>
      </c>
      <c r="O82" s="253"/>
      <c r="P82" s="253"/>
      <c r="Q82" s="253"/>
      <c r="R82" s="253"/>
      <c r="S82" s="195"/>
      <c r="T82" s="195"/>
      <c r="U82" s="253"/>
      <c r="V82" s="253"/>
      <c r="W82" s="275"/>
    </row>
    <row r="83" spans="1:23" ht="11.25" customHeight="1" x14ac:dyDescent="0.2">
      <c r="A83" s="271"/>
      <c r="B83" s="253"/>
      <c r="C83" s="254" t="s">
        <v>220</v>
      </c>
      <c r="D83" s="253"/>
      <c r="E83" s="253"/>
      <c r="F83" s="253"/>
      <c r="G83" s="253"/>
      <c r="H83" s="253"/>
      <c r="I83" s="253"/>
      <c r="J83" s="253"/>
      <c r="K83" s="253"/>
      <c r="L83" s="254"/>
      <c r="M83" s="253"/>
      <c r="N83" s="254" t="s">
        <v>221</v>
      </c>
      <c r="O83" s="291"/>
      <c r="P83" s="291"/>
      <c r="Q83" s="291"/>
      <c r="R83" s="291"/>
      <c r="S83" s="280"/>
      <c r="T83" s="280"/>
      <c r="U83" s="280"/>
      <c r="V83" s="280"/>
      <c r="W83" s="281"/>
    </row>
    <row r="84" spans="1:23" ht="6" customHeight="1" x14ac:dyDescent="0.2">
      <c r="A84" s="288"/>
      <c r="B84" s="253"/>
      <c r="C84" s="254"/>
      <c r="D84" s="254"/>
      <c r="E84" s="254"/>
      <c r="F84" s="254"/>
      <c r="G84" s="254"/>
      <c r="H84" s="254"/>
      <c r="I84" s="254"/>
      <c r="J84" s="254"/>
      <c r="K84" s="254"/>
      <c r="L84" s="254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75"/>
    </row>
    <row r="85" spans="1:23" ht="15.75" x14ac:dyDescent="0.2">
      <c r="A85" s="288"/>
      <c r="B85" s="253"/>
      <c r="C85" s="282" t="s">
        <v>50</v>
      </c>
      <c r="D85" s="367">
        <f>IF(('Fixed Assets'!K1+'Fixed Assets'!J1)&lt;1000,'Fixed Assets'!K1,0)</f>
        <v>0</v>
      </c>
      <c r="E85" s="368"/>
      <c r="F85" s="369"/>
      <c r="G85" s="283" t="s">
        <v>155</v>
      </c>
      <c r="H85" s="284">
        <v>0</v>
      </c>
      <c r="I85" s="284">
        <v>0</v>
      </c>
      <c r="J85" s="254"/>
      <c r="K85" s="254"/>
      <c r="L85" s="253"/>
      <c r="M85" s="253"/>
      <c r="N85" s="282" t="s">
        <v>50</v>
      </c>
      <c r="O85" s="367">
        <f>IF('Fixed Assets'!Q1&gt;0,'Fixed Assets'!Q1,0)</f>
        <v>0</v>
      </c>
      <c r="P85" s="368"/>
      <c r="Q85" s="369"/>
      <c r="R85" s="283" t="s">
        <v>155</v>
      </c>
      <c r="S85" s="284">
        <v>0</v>
      </c>
      <c r="T85" s="284">
        <v>0</v>
      </c>
      <c r="U85" s="253"/>
      <c r="V85" s="253"/>
      <c r="W85" s="275"/>
    </row>
    <row r="86" spans="1:23" ht="8.1" customHeight="1" x14ac:dyDescent="0.2">
      <c r="A86" s="279"/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1"/>
    </row>
    <row r="87" spans="1:23" ht="24.95" customHeight="1" x14ac:dyDescent="0.2">
      <c r="A87" s="370" t="s">
        <v>193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</row>
    <row r="88" spans="1:23" ht="15.95" customHeight="1" x14ac:dyDescent="0.2">
      <c r="A88" s="372" t="s">
        <v>194</v>
      </c>
      <c r="B88" s="372"/>
      <c r="C88" s="372"/>
      <c r="D88" s="372"/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72"/>
      <c r="V88" s="372"/>
      <c r="W88" s="372"/>
    </row>
    <row r="89" spans="1:23" ht="15.75" customHeight="1" x14ac:dyDescent="0.2">
      <c r="A89" s="372" t="s">
        <v>195</v>
      </c>
      <c r="B89" s="372"/>
      <c r="C89" s="372"/>
      <c r="D89" s="372"/>
      <c r="E89" s="372"/>
      <c r="F89" s="372"/>
      <c r="G89" s="372"/>
      <c r="H89" s="372"/>
      <c r="I89" s="372"/>
      <c r="J89" s="372"/>
      <c r="K89" s="372"/>
      <c r="L89" s="372"/>
      <c r="M89" s="372"/>
      <c r="N89" s="372"/>
      <c r="O89" s="372"/>
      <c r="P89" s="372"/>
      <c r="Q89" s="372"/>
      <c r="R89" s="372"/>
      <c r="S89" s="372"/>
      <c r="T89" s="372"/>
      <c r="U89" s="372"/>
      <c r="V89" s="372"/>
      <c r="W89" s="372"/>
    </row>
    <row r="90" spans="1:23" ht="8.1" customHeight="1" x14ac:dyDescent="0.2">
      <c r="A90" s="262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4"/>
    </row>
    <row r="91" spans="1:23" x14ac:dyDescent="0.2">
      <c r="A91" s="265">
        <v>26</v>
      </c>
      <c r="B91" s="253"/>
      <c r="C91" s="254" t="s">
        <v>196</v>
      </c>
      <c r="D91" s="254"/>
      <c r="E91" s="254"/>
      <c r="F91" s="254"/>
      <c r="G91" s="254"/>
      <c r="H91" s="254"/>
      <c r="I91" s="254"/>
      <c r="J91" s="254"/>
      <c r="K91" s="254"/>
      <c r="L91" s="265">
        <v>28</v>
      </c>
      <c r="M91" s="253"/>
      <c r="N91" s="254" t="s">
        <v>197</v>
      </c>
      <c r="O91" s="253"/>
      <c r="P91" s="253"/>
      <c r="Q91" s="253"/>
      <c r="R91" s="253"/>
      <c r="S91" s="253"/>
      <c r="T91" s="253"/>
      <c r="U91" s="253"/>
      <c r="V91" s="253"/>
      <c r="W91" s="275"/>
    </row>
    <row r="92" spans="1:23" x14ac:dyDescent="0.2">
      <c r="A92" s="254"/>
      <c r="B92" s="253"/>
      <c r="C92" s="277" t="s">
        <v>222</v>
      </c>
      <c r="D92" s="254"/>
      <c r="E92" s="254"/>
      <c r="F92" s="254"/>
      <c r="G92" s="254"/>
      <c r="H92" s="254"/>
      <c r="I92" s="254"/>
      <c r="J92" s="254"/>
      <c r="K92" s="254"/>
      <c r="L92" s="254"/>
      <c r="M92" s="253"/>
      <c r="N92" s="254" t="s">
        <v>223</v>
      </c>
      <c r="O92" s="291"/>
      <c r="P92" s="291"/>
      <c r="Q92" s="291"/>
      <c r="R92" s="291"/>
      <c r="S92" s="291"/>
      <c r="T92" s="291"/>
      <c r="U92" s="291"/>
      <c r="V92" s="291"/>
      <c r="W92" s="275"/>
    </row>
    <row r="93" spans="1:23" ht="6" customHeight="1" x14ac:dyDescent="0.2">
      <c r="A93" s="254"/>
      <c r="B93" s="253"/>
      <c r="C93" s="254"/>
      <c r="D93" s="254"/>
      <c r="E93" s="254"/>
      <c r="F93" s="254"/>
      <c r="G93" s="254"/>
      <c r="H93" s="254"/>
      <c r="I93" s="254"/>
      <c r="J93" s="254"/>
      <c r="K93" s="254"/>
      <c r="L93" s="254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75"/>
    </row>
    <row r="94" spans="1:23" ht="15.75" x14ac:dyDescent="0.2">
      <c r="A94" s="253"/>
      <c r="B94" s="253"/>
      <c r="C94" s="282" t="s">
        <v>50</v>
      </c>
      <c r="D94" s="367">
        <f>'Business Details'!O29</f>
        <v>0</v>
      </c>
      <c r="E94" s="368"/>
      <c r="F94" s="369"/>
      <c r="G94" s="283" t="s">
        <v>155</v>
      </c>
      <c r="H94" s="284">
        <v>0</v>
      </c>
      <c r="I94" s="284">
        <v>0</v>
      </c>
      <c r="J94" s="253"/>
      <c r="K94" s="253"/>
      <c r="L94" s="253"/>
      <c r="M94" s="253"/>
      <c r="N94" s="282" t="s">
        <v>50</v>
      </c>
      <c r="O94" s="367">
        <f>IF(O106&gt;0,0,IF('Business Details'!D29=0,0,IF(D99&gt;'Business Details'!D29,'Business Details'!D29,D99)))</f>
        <v>0</v>
      </c>
      <c r="P94" s="373"/>
      <c r="Q94" s="374"/>
      <c r="R94" s="283" t="s">
        <v>155</v>
      </c>
      <c r="S94" s="284">
        <v>0</v>
      </c>
      <c r="T94" s="284">
        <v>0</v>
      </c>
      <c r="U94" s="253"/>
      <c r="V94" s="253"/>
      <c r="W94" s="275"/>
    </row>
    <row r="95" spans="1:23" x14ac:dyDescent="0.2">
      <c r="A95" s="253"/>
      <c r="B95" s="253"/>
      <c r="C95" s="253"/>
      <c r="D95" s="253"/>
      <c r="E95" s="253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75"/>
    </row>
    <row r="96" spans="1:23" x14ac:dyDescent="0.2">
      <c r="A96" s="265">
        <v>27</v>
      </c>
      <c r="B96" s="253"/>
      <c r="C96" s="254" t="s">
        <v>224</v>
      </c>
      <c r="D96" s="254"/>
      <c r="E96" s="254"/>
      <c r="F96" s="254"/>
      <c r="G96" s="254"/>
      <c r="H96" s="254"/>
      <c r="I96" s="254"/>
      <c r="J96" s="254"/>
      <c r="K96" s="254"/>
      <c r="L96" s="265">
        <v>29</v>
      </c>
      <c r="M96" s="253"/>
      <c r="N96" s="254" t="s">
        <v>198</v>
      </c>
      <c r="O96" s="253"/>
      <c r="P96" s="253"/>
      <c r="Q96" s="253"/>
      <c r="R96" s="253"/>
      <c r="S96" s="253"/>
      <c r="T96" s="253"/>
      <c r="U96" s="253"/>
      <c r="V96" s="253"/>
      <c r="W96" s="275"/>
    </row>
    <row r="97" spans="1:26" ht="12" customHeight="1" x14ac:dyDescent="0.2">
      <c r="A97" s="288"/>
      <c r="B97" s="253"/>
      <c r="C97" s="254" t="s">
        <v>225</v>
      </c>
      <c r="D97" s="254"/>
      <c r="E97" s="254"/>
      <c r="F97" s="254"/>
      <c r="G97" s="254"/>
      <c r="H97" s="254"/>
      <c r="I97" s="254"/>
      <c r="J97" s="254"/>
      <c r="K97" s="254"/>
      <c r="L97" s="254"/>
      <c r="M97" s="253"/>
      <c r="N97" s="277" t="s">
        <v>199</v>
      </c>
      <c r="O97" s="253"/>
      <c r="P97" s="253"/>
      <c r="Q97" s="253"/>
      <c r="R97" s="253"/>
      <c r="S97" s="253"/>
      <c r="T97" s="253"/>
      <c r="U97" s="253"/>
      <c r="V97" s="253"/>
      <c r="W97" s="275"/>
    </row>
    <row r="98" spans="1:26" ht="6" customHeight="1" x14ac:dyDescent="0.2">
      <c r="A98" s="288"/>
      <c r="B98" s="253"/>
      <c r="C98" s="254"/>
      <c r="D98" s="254"/>
      <c r="E98" s="254"/>
      <c r="F98" s="254"/>
      <c r="G98" s="254"/>
      <c r="H98" s="254"/>
      <c r="I98" s="254"/>
      <c r="J98" s="254"/>
      <c r="K98" s="254"/>
      <c r="L98" s="254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75"/>
    </row>
    <row r="99" spans="1:26" ht="15.75" x14ac:dyDescent="0.2">
      <c r="A99" s="271"/>
      <c r="B99" s="253"/>
      <c r="C99" s="282" t="s">
        <v>50</v>
      </c>
      <c r="D99" s="367">
        <f>IF((D71+O85+D94-O71-D80-D85-O80)&gt;0,D71+O85+D94-O71-D80-D85-O80,0)</f>
        <v>0</v>
      </c>
      <c r="E99" s="368"/>
      <c r="F99" s="369"/>
      <c r="G99" s="283" t="s">
        <v>155</v>
      </c>
      <c r="H99" s="284">
        <v>0</v>
      </c>
      <c r="I99" s="284">
        <v>0</v>
      </c>
      <c r="J99" s="253"/>
      <c r="K99" s="253"/>
      <c r="L99" s="254"/>
      <c r="M99" s="253"/>
      <c r="N99" s="282" t="s">
        <v>50</v>
      </c>
      <c r="O99" s="367">
        <f>'Profit &amp; Loss Acc'!B24</f>
        <v>0</v>
      </c>
      <c r="P99" s="368"/>
      <c r="Q99" s="369"/>
      <c r="R99" s="283" t="s">
        <v>155</v>
      </c>
      <c r="S99" s="284">
        <v>0</v>
      </c>
      <c r="T99" s="284">
        <v>0</v>
      </c>
      <c r="U99" s="253"/>
      <c r="V99" s="253"/>
      <c r="W99" s="275"/>
      <c r="Y99" s="290"/>
      <c r="Z99" s="290"/>
    </row>
    <row r="100" spans="1:26" ht="12" customHeight="1" x14ac:dyDescent="0.2">
      <c r="A100" s="279"/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1"/>
    </row>
    <row r="101" spans="1:26" s="292" customFormat="1" ht="24.95" customHeight="1" x14ac:dyDescent="0.2">
      <c r="A101" s="366" t="s">
        <v>200</v>
      </c>
      <c r="B101" s="366"/>
      <c r="C101" s="366"/>
      <c r="D101" s="366"/>
      <c r="E101" s="366"/>
      <c r="F101" s="366"/>
      <c r="G101" s="366"/>
      <c r="H101" s="366"/>
      <c r="I101" s="366"/>
      <c r="J101" s="366"/>
      <c r="K101" s="366"/>
      <c r="L101" s="366"/>
      <c r="M101" s="366"/>
      <c r="N101" s="366"/>
      <c r="O101" s="366"/>
      <c r="P101" s="366"/>
      <c r="Q101" s="366"/>
      <c r="R101" s="366"/>
      <c r="S101" s="366"/>
      <c r="T101" s="366"/>
      <c r="U101" s="366"/>
      <c r="V101" s="366"/>
      <c r="W101" s="366"/>
    </row>
    <row r="102" spans="1:26" ht="8.1" customHeight="1" x14ac:dyDescent="0.2">
      <c r="A102" s="262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4"/>
    </row>
    <row r="103" spans="1:26" x14ac:dyDescent="0.2">
      <c r="A103" s="265">
        <v>30</v>
      </c>
      <c r="B103" s="253"/>
      <c r="C103" s="254" t="s">
        <v>226</v>
      </c>
      <c r="D103" s="254"/>
      <c r="E103" s="254"/>
      <c r="F103" s="254"/>
      <c r="G103" s="254"/>
      <c r="H103" s="254"/>
      <c r="I103" s="254"/>
      <c r="J103" s="254"/>
      <c r="K103" s="254"/>
      <c r="L103" s="265">
        <v>31</v>
      </c>
      <c r="M103" s="253"/>
      <c r="N103" s="254" t="s">
        <v>227</v>
      </c>
      <c r="O103" s="253"/>
      <c r="P103" s="253"/>
      <c r="Q103" s="253"/>
      <c r="R103" s="253"/>
      <c r="S103" s="253"/>
      <c r="T103" s="253"/>
      <c r="U103" s="253"/>
      <c r="V103" s="253"/>
      <c r="W103" s="275"/>
    </row>
    <row r="104" spans="1:26" ht="12" customHeight="1" x14ac:dyDescent="0.2">
      <c r="A104" s="271"/>
      <c r="B104" s="253"/>
      <c r="C104" s="272" t="s">
        <v>228</v>
      </c>
      <c r="D104" s="293"/>
      <c r="E104" s="293"/>
      <c r="F104" s="293"/>
      <c r="G104" s="283"/>
      <c r="H104" s="286"/>
      <c r="I104" s="286"/>
      <c r="J104" s="256"/>
      <c r="K104" s="256"/>
      <c r="L104" s="254"/>
      <c r="M104" s="253"/>
      <c r="N104" s="254" t="s">
        <v>229</v>
      </c>
      <c r="O104" s="253"/>
      <c r="P104" s="253"/>
      <c r="Q104" s="253"/>
      <c r="R104" s="253"/>
      <c r="S104" s="253"/>
      <c r="T104" s="253"/>
      <c r="U104" s="253"/>
      <c r="V104" s="253"/>
      <c r="W104" s="275"/>
    </row>
    <row r="105" spans="1:26" ht="6" customHeight="1" x14ac:dyDescent="0.2">
      <c r="A105" s="288"/>
      <c r="B105" s="253"/>
      <c r="C105" s="254"/>
      <c r="D105" s="254"/>
      <c r="E105" s="254"/>
      <c r="F105" s="254"/>
      <c r="G105" s="254"/>
      <c r="H105" s="254"/>
      <c r="I105" s="254"/>
      <c r="J105" s="254"/>
      <c r="K105" s="254"/>
      <c r="L105" s="254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75"/>
    </row>
    <row r="106" spans="1:26" ht="15.75" x14ac:dyDescent="0.2">
      <c r="A106" s="288"/>
      <c r="B106" s="253"/>
      <c r="C106" s="282" t="s">
        <v>50</v>
      </c>
      <c r="D106" s="367">
        <f>IF((D99+O99-O94)&gt;0,D99+O99-O94,0)</f>
        <v>0</v>
      </c>
      <c r="E106" s="368"/>
      <c r="F106" s="369"/>
      <c r="G106" s="283" t="s">
        <v>155</v>
      </c>
      <c r="H106" s="284">
        <v>0</v>
      </c>
      <c r="I106" s="284">
        <v>0</v>
      </c>
      <c r="J106" s="254"/>
      <c r="K106" s="254"/>
      <c r="L106" s="254"/>
      <c r="M106" s="253"/>
      <c r="N106" s="282" t="s">
        <v>50</v>
      </c>
      <c r="O106" s="367">
        <f>IF((O71+D80+D85+O80-D71-O85-D94)&gt;=0,O71+D80+D85+O80-D71-O85-D94,0)</f>
        <v>0</v>
      </c>
      <c r="P106" s="368"/>
      <c r="Q106" s="369"/>
      <c r="R106" s="283" t="s">
        <v>155</v>
      </c>
      <c r="S106" s="284">
        <v>0</v>
      </c>
      <c r="T106" s="284">
        <v>0</v>
      </c>
      <c r="U106" s="253"/>
      <c r="V106" s="253"/>
      <c r="W106" s="275"/>
    </row>
    <row r="107" spans="1:26" ht="6" customHeight="1" x14ac:dyDescent="0.2">
      <c r="A107" s="279"/>
      <c r="B107" s="280"/>
      <c r="C107" s="280"/>
      <c r="D107" s="280"/>
      <c r="E107" s="280"/>
      <c r="F107" s="280"/>
      <c r="G107" s="280"/>
      <c r="H107" s="280"/>
      <c r="I107" s="280"/>
      <c r="J107" s="280"/>
      <c r="K107" s="280"/>
      <c r="L107" s="294"/>
      <c r="M107" s="294"/>
      <c r="N107" s="295"/>
      <c r="O107" s="294"/>
      <c r="P107" s="294"/>
      <c r="Q107" s="294"/>
      <c r="R107" s="294"/>
      <c r="S107" s="294"/>
      <c r="T107" s="294"/>
      <c r="U107" s="294"/>
      <c r="V107" s="280"/>
      <c r="W107" s="281"/>
    </row>
    <row r="108" spans="1:26" ht="24.95" customHeight="1" x14ac:dyDescent="0.2">
      <c r="A108" s="370" t="s">
        <v>201</v>
      </c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</row>
    <row r="109" spans="1:26" ht="15.95" customHeight="1" x14ac:dyDescent="0.2">
      <c r="A109" s="372" t="s">
        <v>202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</row>
    <row r="110" spans="1:26" ht="8.1" customHeight="1" x14ac:dyDescent="0.2">
      <c r="A110" s="296"/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8"/>
    </row>
    <row r="111" spans="1:26" x14ac:dyDescent="0.2">
      <c r="A111" s="265">
        <v>32</v>
      </c>
      <c r="B111" s="253"/>
      <c r="C111" s="254" t="s">
        <v>203</v>
      </c>
      <c r="D111" s="254"/>
      <c r="E111" s="254"/>
      <c r="F111" s="254"/>
      <c r="G111" s="254"/>
      <c r="H111" s="254"/>
      <c r="I111" s="254"/>
      <c r="J111" s="254"/>
      <c r="K111" s="254"/>
      <c r="L111" s="265">
        <v>35</v>
      </c>
      <c r="M111" s="253"/>
      <c r="N111" s="254" t="s">
        <v>204</v>
      </c>
      <c r="O111" s="253"/>
      <c r="P111" s="253"/>
      <c r="Q111" s="253"/>
      <c r="R111" s="253"/>
      <c r="S111" s="253"/>
      <c r="T111" s="253"/>
      <c r="U111" s="253"/>
      <c r="V111" s="253"/>
      <c r="W111" s="275"/>
    </row>
    <row r="112" spans="1:26" x14ac:dyDescent="0.2">
      <c r="A112" s="288"/>
      <c r="B112" s="253"/>
      <c r="C112" s="254" t="s">
        <v>205</v>
      </c>
      <c r="D112" s="376" t="str">
        <f>Admin!G$2</f>
        <v>2008-09</v>
      </c>
      <c r="E112" s="376"/>
      <c r="F112" s="376"/>
      <c r="G112" s="254"/>
      <c r="H112" s="254"/>
      <c r="I112" s="254"/>
      <c r="J112" s="254"/>
      <c r="K112" s="254"/>
      <c r="L112" s="254"/>
      <c r="M112" s="253"/>
      <c r="N112" s="254" t="s">
        <v>230</v>
      </c>
      <c r="O112" s="291"/>
      <c r="P112" s="291"/>
      <c r="Q112" s="291"/>
      <c r="R112" s="291"/>
      <c r="S112" s="291"/>
      <c r="T112" s="291"/>
      <c r="U112" s="291"/>
      <c r="V112" s="291"/>
      <c r="W112" s="275"/>
    </row>
    <row r="113" spans="1:23" ht="6" customHeight="1" x14ac:dyDescent="0.2">
      <c r="A113" s="288"/>
      <c r="B113" s="253"/>
      <c r="C113" s="254"/>
      <c r="D113" s="254"/>
      <c r="E113" s="254"/>
      <c r="F113" s="254"/>
      <c r="G113" s="254"/>
      <c r="H113" s="254"/>
      <c r="I113" s="254"/>
      <c r="J113" s="254"/>
      <c r="K113" s="254"/>
      <c r="L113" s="254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75"/>
    </row>
    <row r="114" spans="1:23" ht="15.75" x14ac:dyDescent="0.2">
      <c r="A114" s="271"/>
      <c r="B114" s="253"/>
      <c r="C114" s="282" t="s">
        <v>50</v>
      </c>
      <c r="D114" s="367"/>
      <c r="E114" s="368"/>
      <c r="F114" s="369"/>
      <c r="G114" s="283" t="s">
        <v>155</v>
      </c>
      <c r="H114" s="284">
        <v>0</v>
      </c>
      <c r="I114" s="284">
        <v>0</v>
      </c>
      <c r="J114" s="253"/>
      <c r="K114" s="253"/>
      <c r="L114" s="253"/>
      <c r="M114" s="253"/>
      <c r="N114" s="265"/>
      <c r="O114" s="293"/>
      <c r="P114" s="293"/>
      <c r="Q114" s="293"/>
      <c r="R114" s="283"/>
      <c r="S114" s="286"/>
      <c r="T114" s="286"/>
      <c r="U114" s="256"/>
      <c r="V114" s="253"/>
      <c r="W114" s="275"/>
    </row>
    <row r="115" spans="1:23" x14ac:dyDescent="0.2">
      <c r="A115" s="271"/>
      <c r="B115" s="253"/>
      <c r="C115" s="253"/>
      <c r="D115" s="253"/>
      <c r="E115" s="253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75"/>
    </row>
    <row r="116" spans="1:23" x14ac:dyDescent="0.2">
      <c r="A116" s="265">
        <v>33</v>
      </c>
      <c r="B116" s="253"/>
      <c r="C116" s="254" t="s">
        <v>206</v>
      </c>
      <c r="D116" s="254"/>
      <c r="E116" s="254"/>
      <c r="F116" s="254"/>
      <c r="G116" s="254"/>
      <c r="H116" s="254"/>
      <c r="I116" s="254"/>
      <c r="J116" s="254"/>
      <c r="K116" s="254"/>
      <c r="L116" s="265">
        <v>36</v>
      </c>
      <c r="M116" s="253"/>
      <c r="N116" s="254" t="s">
        <v>207</v>
      </c>
      <c r="O116" s="253"/>
      <c r="P116" s="253"/>
      <c r="Q116" s="253"/>
      <c r="R116" s="376" t="str">
        <f>Admin!G$2</f>
        <v>2008-09</v>
      </c>
      <c r="S116" s="376"/>
      <c r="T116" s="376"/>
      <c r="U116" s="269" t="s">
        <v>208</v>
      </c>
      <c r="V116" s="253"/>
      <c r="W116" s="275"/>
    </row>
    <row r="117" spans="1:23" ht="12" customHeight="1" x14ac:dyDescent="0.2">
      <c r="A117" s="288"/>
      <c r="B117" s="253"/>
      <c r="C117" s="254" t="s">
        <v>209</v>
      </c>
      <c r="D117" s="254"/>
      <c r="E117" s="254"/>
      <c r="F117" s="254"/>
      <c r="G117" s="254"/>
      <c r="H117" s="254"/>
      <c r="I117" s="254"/>
      <c r="J117" s="254"/>
      <c r="K117" s="254"/>
      <c r="L117" s="254"/>
      <c r="M117" s="253"/>
      <c r="N117" s="254" t="s">
        <v>231</v>
      </c>
      <c r="O117" s="253"/>
      <c r="P117" s="253"/>
      <c r="Q117" s="253"/>
      <c r="R117" s="253"/>
      <c r="S117" s="253"/>
      <c r="T117" s="253"/>
      <c r="U117" s="253"/>
      <c r="V117" s="253"/>
      <c r="W117" s="275"/>
    </row>
    <row r="118" spans="1:23" ht="12" customHeight="1" x14ac:dyDescent="0.2">
      <c r="A118" s="288"/>
      <c r="B118" s="253"/>
      <c r="C118" s="254"/>
      <c r="D118" s="254"/>
      <c r="E118" s="254"/>
      <c r="F118" s="254"/>
      <c r="G118" s="254"/>
      <c r="H118" s="254"/>
      <c r="I118" s="254"/>
      <c r="J118" s="254"/>
      <c r="K118" s="254"/>
      <c r="L118" s="254"/>
      <c r="M118" s="253"/>
      <c r="N118" s="278" t="s">
        <v>210</v>
      </c>
      <c r="O118" s="253"/>
      <c r="P118" s="253"/>
      <c r="Q118" s="253"/>
      <c r="R118" s="253"/>
      <c r="S118" s="253"/>
      <c r="T118" s="253"/>
      <c r="U118" s="253"/>
      <c r="V118" s="253"/>
      <c r="W118" s="275"/>
    </row>
    <row r="119" spans="1:23" ht="15.75" x14ac:dyDescent="0.2">
      <c r="A119" s="271"/>
      <c r="B119" s="253"/>
      <c r="C119" s="282" t="s">
        <v>50</v>
      </c>
      <c r="D119" s="367"/>
      <c r="E119" s="368"/>
      <c r="F119" s="369"/>
      <c r="G119" s="283" t="s">
        <v>155</v>
      </c>
      <c r="H119" s="284">
        <v>0</v>
      </c>
      <c r="I119" s="284">
        <v>0</v>
      </c>
      <c r="J119" s="253"/>
      <c r="K119" s="253"/>
      <c r="L119" s="254"/>
      <c r="M119" s="253"/>
      <c r="N119" s="265"/>
      <c r="O119" s="253"/>
      <c r="P119" s="253"/>
      <c r="Q119" s="253"/>
      <c r="R119" s="253"/>
      <c r="S119" s="253"/>
      <c r="T119" s="253"/>
      <c r="U119" s="253"/>
      <c r="V119" s="253"/>
      <c r="W119" s="275"/>
    </row>
    <row r="120" spans="1:23" x14ac:dyDescent="0.2">
      <c r="A120" s="265">
        <v>34</v>
      </c>
      <c r="B120" s="253"/>
      <c r="C120" s="254" t="s">
        <v>211</v>
      </c>
      <c r="D120" s="254"/>
      <c r="E120" s="254"/>
      <c r="F120" s="254"/>
      <c r="G120" s="254"/>
      <c r="H120" s="254"/>
      <c r="I120" s="254"/>
      <c r="J120" s="254"/>
      <c r="K120" s="254"/>
      <c r="L120" s="265">
        <v>37</v>
      </c>
      <c r="M120" s="253"/>
      <c r="N120" s="254" t="s">
        <v>212</v>
      </c>
      <c r="O120" s="253"/>
      <c r="P120" s="253"/>
      <c r="Q120" s="253"/>
      <c r="R120" s="253"/>
      <c r="S120" s="253"/>
      <c r="T120" s="253"/>
      <c r="U120" s="253"/>
      <c r="V120" s="253"/>
      <c r="W120" s="275"/>
    </row>
    <row r="121" spans="1:23" ht="12" customHeight="1" x14ac:dyDescent="0.2">
      <c r="A121" s="288"/>
      <c r="B121" s="253"/>
      <c r="C121" s="277" t="s">
        <v>213</v>
      </c>
      <c r="D121" s="254"/>
      <c r="E121" s="254"/>
      <c r="F121" s="254"/>
      <c r="G121" s="254"/>
      <c r="H121" s="254"/>
      <c r="I121" s="254"/>
      <c r="J121" s="254"/>
      <c r="K121" s="254"/>
      <c r="L121" s="254"/>
      <c r="M121" s="253"/>
      <c r="N121" s="254" t="s">
        <v>214</v>
      </c>
      <c r="O121" s="253"/>
      <c r="P121" s="253"/>
      <c r="Q121" s="253"/>
      <c r="R121" s="253"/>
      <c r="S121" s="253"/>
      <c r="T121" s="253"/>
      <c r="U121" s="253"/>
      <c r="V121" s="253"/>
      <c r="W121" s="275"/>
    </row>
    <row r="122" spans="1:23" ht="6" customHeight="1" x14ac:dyDescent="0.2">
      <c r="A122" s="288"/>
      <c r="B122" s="253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3"/>
      <c r="N122" s="253"/>
      <c r="O122" s="253"/>
      <c r="P122" s="253"/>
      <c r="Q122" s="253"/>
      <c r="R122" s="253"/>
      <c r="S122" s="253"/>
      <c r="T122" s="253"/>
      <c r="U122" s="253"/>
      <c r="V122" s="253"/>
      <c r="W122" s="275"/>
    </row>
    <row r="123" spans="1:23" ht="15.75" x14ac:dyDescent="0.2">
      <c r="A123" s="271"/>
      <c r="B123" s="253"/>
      <c r="C123" s="282" t="s">
        <v>50</v>
      </c>
      <c r="D123" s="367">
        <f>'Business Details'!O34</f>
        <v>0</v>
      </c>
      <c r="E123" s="373"/>
      <c r="F123" s="374"/>
      <c r="G123" s="283" t="s">
        <v>155</v>
      </c>
      <c r="H123" s="284">
        <v>0</v>
      </c>
      <c r="I123" s="284">
        <v>0</v>
      </c>
      <c r="J123" s="253"/>
      <c r="K123" s="253"/>
      <c r="L123" s="254"/>
      <c r="M123" s="253"/>
      <c r="N123" s="282" t="s">
        <v>50</v>
      </c>
      <c r="O123" s="367">
        <v>0</v>
      </c>
      <c r="P123" s="373"/>
      <c r="Q123" s="374"/>
      <c r="R123" s="283" t="s">
        <v>155</v>
      </c>
      <c r="S123" s="284">
        <v>0</v>
      </c>
      <c r="T123" s="284">
        <v>0</v>
      </c>
      <c r="U123" s="253"/>
      <c r="V123" s="253"/>
      <c r="W123" s="275"/>
    </row>
    <row r="124" spans="1:23" ht="12" customHeight="1" x14ac:dyDescent="0.2">
      <c r="A124" s="299"/>
      <c r="B124" s="294"/>
      <c r="C124" s="294"/>
      <c r="D124" s="294"/>
      <c r="E124" s="294"/>
      <c r="F124" s="294"/>
      <c r="G124" s="294"/>
      <c r="H124" s="294"/>
      <c r="I124" s="294"/>
      <c r="J124" s="294"/>
      <c r="K124" s="294"/>
      <c r="L124" s="300"/>
      <c r="M124" s="280"/>
      <c r="N124" s="301"/>
      <c r="O124" s="302"/>
      <c r="P124" s="302"/>
      <c r="Q124" s="302"/>
      <c r="R124" s="303"/>
      <c r="S124" s="304"/>
      <c r="T124" s="304"/>
      <c r="U124" s="280"/>
      <c r="V124" s="280"/>
      <c r="W124" s="281"/>
    </row>
  </sheetData>
  <sheetProtection sheet="1" objects="1" scenarios="1"/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123:F123"/>
    <mergeCell ref="O123:Q123"/>
    <mergeCell ref="D60:F60"/>
    <mergeCell ref="O60:Q60"/>
    <mergeCell ref="D64:F64"/>
    <mergeCell ref="O64:Q64"/>
    <mergeCell ref="A109:W109"/>
    <mergeCell ref="D112:F112"/>
    <mergeCell ref="D114:F114"/>
    <mergeCell ref="R116:T116"/>
    <mergeCell ref="D119:F119"/>
    <mergeCell ref="A66:W66"/>
    <mergeCell ref="D71:F71"/>
    <mergeCell ref="O71:Q71"/>
    <mergeCell ref="A73:W73"/>
    <mergeCell ref="A74:W74"/>
    <mergeCell ref="A75:W75"/>
    <mergeCell ref="A76:W76"/>
    <mergeCell ref="D80:F80"/>
    <mergeCell ref="O80:Q80"/>
    <mergeCell ref="A101:W101"/>
    <mergeCell ref="D106:F106"/>
    <mergeCell ref="O106:Q106"/>
    <mergeCell ref="A108:W108"/>
    <mergeCell ref="D85:F85"/>
    <mergeCell ref="O85:Q85"/>
    <mergeCell ref="D99:F99"/>
    <mergeCell ref="O99:Q99"/>
    <mergeCell ref="A87:W87"/>
    <mergeCell ref="A88:W88"/>
    <mergeCell ref="A89:W89"/>
    <mergeCell ref="D94:F94"/>
    <mergeCell ref="O94:Q94"/>
  </mergeCells>
  <phoneticPr fontId="3" type="noConversion"/>
  <printOptions horizontalCentered="1" verticalCentered="1"/>
  <pageMargins left="0.39370078740157483" right="0.39370078740157483" top="0.19685039370078741" bottom="0.19685039370078741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pane ySplit="3" topLeftCell="A4" activePane="bottomLeft" state="frozen"/>
      <selection pane="bottomLeft"/>
    </sheetView>
  </sheetViews>
  <sheetFormatPr defaultRowHeight="12.75" x14ac:dyDescent="0.2"/>
  <cols>
    <col min="1" max="1" width="24.42578125" style="1" customWidth="1"/>
    <col min="2" max="2" width="8.7109375" style="2" customWidth="1"/>
    <col min="3" max="3" width="10.85546875" style="2" customWidth="1"/>
    <col min="4" max="8" width="8.28515625" style="2" customWidth="1"/>
    <col min="9" max="9" width="10" style="2" customWidth="1"/>
    <col min="10" max="10" width="8.7109375" style="2" customWidth="1"/>
    <col min="11" max="14" width="8.28515625" style="2" customWidth="1"/>
    <col min="15" max="15" width="1.7109375" style="1" customWidth="1"/>
    <col min="16" max="16384" width="9.140625" style="1"/>
  </cols>
  <sheetData>
    <row r="1" spans="1:15" ht="42" customHeight="1" thickBot="1" x14ac:dyDescent="0.25">
      <c r="A1" s="27" t="s">
        <v>43</v>
      </c>
      <c r="B1" s="28">
        <f>ROUND([1]Mar09!$A$2,0)</f>
        <v>0</v>
      </c>
      <c r="C1" s="31" t="str">
        <f>IF(B1&gt;J1,"MILEAGE ALLOWANCE"," ")</f>
        <v xml:space="preserve"> </v>
      </c>
      <c r="D1" s="404" t="str">
        <f>IF(J1&gt;=B1,"CABSMART                                                                          MOST TAX EFFICIENT OPTION IS  &gt; &gt; &gt; &gt;","CABSMART                                                                            &lt; &lt; &lt; &lt;  MOST TAX EFFICIENT OPTION IS")</f>
        <v>CABSMART                                                                          MOST TAX EFFICIENT OPTION IS  &gt; &gt; &gt; &gt;</v>
      </c>
      <c r="E1" s="405"/>
      <c r="F1" s="405"/>
      <c r="G1" s="405"/>
      <c r="H1" s="406"/>
      <c r="I1" s="29" t="str">
        <f>IF(J1&gt;=B1,"VEHICLE EXPENSES"," ")</f>
        <v>VEHICLE EXPENSES</v>
      </c>
      <c r="J1" s="30">
        <f>ROUND(SUM([1]Apr08!$G$1:$J$1)+SUM([1]May08!G$1:$J$1)+SUM([1]Jun08!$G$1:$J$1)+SUM([1]Jul08!$G$1:$J$1)+SUM([1]Aug08!$G$1:$J$1)+SUM([1]Sep08!$G$1:$J$1)+SUM([1]Oct08!$G$1:$J$1)+SUM([1]Nov08!$G$1:$J$1)+SUM([1]Dec08!$G$1:$J$1)+SUM([1]Jan09!$G$1:$J$1)+SUM([1]Feb09!$G$1:$J$1)+SUM([1]Mar09!$G$1:$J$1)+'Fixed Assets'!I1-'Fixed Assets'!I15-'Fixed Assets'!I44+'Fixed Assets'!J1-'Fixed Assets'!J15-'Fixed Assets'!J44+'Fixed Assets'!P1-'Fixed Assets'!P15-'Fixed Assets'!P44-'Fixed Assets'!Q1+'Fixed Assets'!Q15+'Fixed Assets'!Q44,0)</f>
        <v>0</v>
      </c>
      <c r="K1" s="407" t="s">
        <v>42</v>
      </c>
      <c r="L1" s="408"/>
      <c r="M1" s="408"/>
      <c r="N1" s="408"/>
      <c r="O1" s="32"/>
    </row>
    <row r="2" spans="1:15" s="194" customFormat="1" ht="12" x14ac:dyDescent="0.2">
      <c r="A2" s="401" t="s">
        <v>19</v>
      </c>
      <c r="B2" s="191" t="s">
        <v>117</v>
      </c>
      <c r="C2" s="403">
        <f>Admin!B$5</f>
        <v>39568</v>
      </c>
      <c r="D2" s="403">
        <f>Admin!B$6</f>
        <v>39599</v>
      </c>
      <c r="E2" s="403">
        <f>Admin!B$7</f>
        <v>39629</v>
      </c>
      <c r="F2" s="403">
        <f>Admin!B$8</f>
        <v>39660</v>
      </c>
      <c r="G2" s="403">
        <f>Admin!B$9</f>
        <v>39691</v>
      </c>
      <c r="H2" s="403">
        <f>Admin!B$10</f>
        <v>39721</v>
      </c>
      <c r="I2" s="403">
        <f>Admin!B$11</f>
        <v>39752</v>
      </c>
      <c r="J2" s="403">
        <f>Admin!B$12</f>
        <v>39782</v>
      </c>
      <c r="K2" s="403">
        <f>Admin!B$13</f>
        <v>39813</v>
      </c>
      <c r="L2" s="403">
        <f>Admin!B$14</f>
        <v>39844</v>
      </c>
      <c r="M2" s="403">
        <f>Admin!B$15</f>
        <v>39872</v>
      </c>
      <c r="N2" s="403">
        <f>Admin!B$16</f>
        <v>39903</v>
      </c>
      <c r="O2" s="192"/>
    </row>
    <row r="3" spans="1:15" s="196" customFormat="1" ht="12" x14ac:dyDescent="0.2">
      <c r="A3" s="402"/>
      <c r="B3" s="193" t="str">
        <f>Admin!G$2</f>
        <v>2008-09</v>
      </c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195"/>
    </row>
    <row r="4" spans="1:15" s="11" customFormat="1" ht="13.5" customHeight="1" x14ac:dyDescent="0.2">
      <c r="A4" s="53" t="str">
        <f>IF(B4=" "," ","Purchase analysis errors")</f>
        <v xml:space="preserve"> </v>
      </c>
      <c r="B4" s="114" t="str">
        <f>IF((SUM(C4:N4)&gt;1),ROUND(SUM(C4:N4),0)," ")</f>
        <v xml:space="preserve"> </v>
      </c>
      <c r="C4" s="114" t="str">
        <f>IF(([1]Apr08!$D$1&lt;&gt;0),[1]Apr08!$D$1," ")</f>
        <v xml:space="preserve"> </v>
      </c>
      <c r="D4" s="114" t="str">
        <f>IF(([1]May08!$D$1&lt;&gt;0),[1]May08!$D$1," ")</f>
        <v xml:space="preserve"> </v>
      </c>
      <c r="E4" s="114" t="str">
        <f>IF(([1]Jun08!$D$1&lt;&gt;0),[1]Jun08!$D$1," ")</f>
        <v xml:space="preserve"> </v>
      </c>
      <c r="F4" s="114" t="str">
        <f>IF(([1]Jul08!$D$1&lt;&gt;0),[1]Jul08!$D$1," ")</f>
        <v xml:space="preserve"> </v>
      </c>
      <c r="G4" s="114" t="str">
        <f>IF(([1]Aug08!$D$1&lt;&gt;0),[1]Aug08!$D$1," ")</f>
        <v xml:space="preserve"> </v>
      </c>
      <c r="H4" s="114" t="str">
        <f>IF(([1]Sep08!$D$1&lt;&gt;0),[1]Sep08!$D$1," ")</f>
        <v xml:space="preserve"> </v>
      </c>
      <c r="I4" s="114" t="str">
        <f>IF(([1]Oct08!$D$1&lt;&gt;0),[1]Oct08!$D$1," ")</f>
        <v xml:space="preserve"> </v>
      </c>
      <c r="J4" s="114" t="str">
        <f>IF(([1]Nov08!$D$1&lt;&gt;0),[1]Nov08!$D$1," ")</f>
        <v xml:space="preserve"> </v>
      </c>
      <c r="K4" s="114" t="str">
        <f>IF(([1]Dec08!$D$1&lt;&gt;0),[1]Dec08!$D$1," ")</f>
        <v xml:space="preserve"> </v>
      </c>
      <c r="L4" s="114" t="str">
        <f>IF(([1]Jan09!$D$1&lt;&gt;0),[1]Jan09!$D$1," ")</f>
        <v xml:space="preserve"> </v>
      </c>
      <c r="M4" s="114" t="str">
        <f>IF(([1]Feb09!$D$1&lt;&gt;0),[1]Feb09!$D$1," ")</f>
        <v xml:space="preserve"> </v>
      </c>
      <c r="N4" s="114" t="str">
        <f>IF(([1]Mar09!$D$1&lt;&gt;0),[1]Mar09!$D$1," ")</f>
        <v xml:space="preserve"> </v>
      </c>
      <c r="O4" s="111"/>
    </row>
    <row r="5" spans="1:15" x14ac:dyDescent="0.2">
      <c r="A5" s="108" t="s">
        <v>1</v>
      </c>
      <c r="B5" s="147">
        <f>ROUNDDOWN(SUM(C5:N5),0)</f>
        <v>0</v>
      </c>
      <c r="C5" s="147">
        <f>[2]Apr08!$E$1</f>
        <v>0</v>
      </c>
      <c r="D5" s="147">
        <f>[2]May08!$E$1</f>
        <v>0</v>
      </c>
      <c r="E5" s="147">
        <f>[2]Jun08!$E$1</f>
        <v>0</v>
      </c>
      <c r="F5" s="147">
        <f>[2]Jul08!$E$1</f>
        <v>0</v>
      </c>
      <c r="G5" s="147">
        <f>[2]Aug08!$E$1</f>
        <v>0</v>
      </c>
      <c r="H5" s="147">
        <f>[2]Sep08!$E$1</f>
        <v>0</v>
      </c>
      <c r="I5" s="147">
        <f>[2]Oct08!$E$1</f>
        <v>0</v>
      </c>
      <c r="J5" s="147">
        <f>[2]Nov08!$E$1</f>
        <v>0</v>
      </c>
      <c r="K5" s="147">
        <f>[2]Dec08!$E$1</f>
        <v>0</v>
      </c>
      <c r="L5" s="147">
        <f>[2]Jan09!$E$1</f>
        <v>0</v>
      </c>
      <c r="M5" s="147">
        <f>[2]Feb09!$E$1</f>
        <v>0</v>
      </c>
      <c r="N5" s="147">
        <f>[2]Mar09!$E$1</f>
        <v>0</v>
      </c>
      <c r="O5" s="32"/>
    </row>
    <row r="6" spans="1:15" x14ac:dyDescent="0.2">
      <c r="A6" s="53" t="s">
        <v>28</v>
      </c>
      <c r="B6" s="2">
        <f>ROUNDUP(SUM(C6:N6),0)</f>
        <v>0</v>
      </c>
      <c r="C6" s="2">
        <f>IF((C1="mileage allowance"),0,([1]Apr08!$G$1))</f>
        <v>0</v>
      </c>
      <c r="D6" s="2">
        <f>IF((C1="mileage allowance"),0,([1]May08!$G$1))</f>
        <v>0</v>
      </c>
      <c r="E6" s="2">
        <f>IF((C1="mileage allowance"),0,([1]Jun08!$G$1))</f>
        <v>0</v>
      </c>
      <c r="F6" s="2">
        <f>IF((C1="mileage allowance"),0,([1]Jul08!$G$1))</f>
        <v>0</v>
      </c>
      <c r="G6" s="2">
        <f>IF((C1="mileage allowance"),0,([1]Aug08!$G$1))</f>
        <v>0</v>
      </c>
      <c r="H6" s="2">
        <f>IF((C1="mileage allowance"),0,([1]Sep08!$G$1))</f>
        <v>0</v>
      </c>
      <c r="I6" s="2">
        <f>IF((C1="mileage allowance"),0,([1]Oct08!$G$1))</f>
        <v>0</v>
      </c>
      <c r="J6" s="2">
        <f>IF((C1="mileage allowance"),0,([1]Nov08!$G$1))</f>
        <v>0</v>
      </c>
      <c r="K6" s="2">
        <f>IF((C1="mileage allowance"),0,([1]Dec08!$G$1))</f>
        <v>0</v>
      </c>
      <c r="L6" s="2">
        <f>IF((C1="mileage allowance"),0,([1]Jan09!$G$1))</f>
        <v>0</v>
      </c>
      <c r="M6" s="2">
        <f>IF((C1="mileage allowance"),0,([1]Feb09!$G$1))</f>
        <v>0</v>
      </c>
      <c r="N6" s="2">
        <f>IF((C1="mileage allowance"),0,([1]Mar09!$G$1))</f>
        <v>0</v>
      </c>
      <c r="O6" s="32"/>
    </row>
    <row r="7" spans="1:15" x14ac:dyDescent="0.2">
      <c r="A7" s="53" t="s">
        <v>29</v>
      </c>
      <c r="B7" s="2">
        <f>ROUNDUP(SUM(C7:N7),0)</f>
        <v>0</v>
      </c>
      <c r="C7" s="2">
        <f>IF((C1="mileage allowance"),0,([1]Apr08!$H$1))</f>
        <v>0</v>
      </c>
      <c r="D7" s="2">
        <f>IF((C1="mileage allowance"),0,([1]May08!$H$1))</f>
        <v>0</v>
      </c>
      <c r="E7" s="2">
        <f>IF((C1="mileage allowance"),0,([1]Jun08!$H$1))</f>
        <v>0</v>
      </c>
      <c r="F7" s="2">
        <f>IF((C1="mileage allowance"),0,([1]Jul08!$H$1))</f>
        <v>0</v>
      </c>
      <c r="G7" s="2">
        <f>IF((C1="mileage allowance"),0,([1]Aug08!$H$1))</f>
        <v>0</v>
      </c>
      <c r="H7" s="2">
        <f>IF((C1="mileage allowance"),0,([1]Sep08!$H$1))</f>
        <v>0</v>
      </c>
      <c r="I7" s="2">
        <f>IF((C1="mileage allowance"),0,([1]Oct08!$H$1))</f>
        <v>0</v>
      </c>
      <c r="J7" s="2">
        <f>IF((C1="mileage allowance"),0,([1]Nov08!$H$1))</f>
        <v>0</v>
      </c>
      <c r="K7" s="2">
        <f>IF((C1="mileage allowance"),0,([1]Dec08!$H$1))</f>
        <v>0</v>
      </c>
      <c r="L7" s="2">
        <f>IF((C1="mileage allowance"),0,([1]Jan09!$H$1))</f>
        <v>0</v>
      </c>
      <c r="M7" s="2">
        <f>IF((C1="mileage allowance"),0,([1]Feb09!$H$1))</f>
        <v>0</v>
      </c>
      <c r="N7" s="2">
        <f>IF((C1="mileage allowance"),0,([1]Mar09!$H$1))</f>
        <v>0</v>
      </c>
      <c r="O7" s="32"/>
    </row>
    <row r="8" spans="1:15" x14ac:dyDescent="0.2">
      <c r="A8" s="53" t="s">
        <v>30</v>
      </c>
      <c r="B8" s="2">
        <f>ROUNDUP(SUM(C8:N8),0)</f>
        <v>0</v>
      </c>
      <c r="C8" s="2">
        <f>IF((C1="mileage allowance"),0,([1]Apr08!$I$1))</f>
        <v>0</v>
      </c>
      <c r="D8" s="2">
        <f>IF((C1="mileage allowance"),0,([1]May08!$I$1))</f>
        <v>0</v>
      </c>
      <c r="E8" s="2">
        <f>IF((C1="mileage allowance"),0,([1]Jun08!$I$1))</f>
        <v>0</v>
      </c>
      <c r="F8" s="2">
        <f>IF((C1="mileage allowance"),0,([1]Jul08!$I$1))</f>
        <v>0</v>
      </c>
      <c r="G8" s="2">
        <f>IF((C1="mileage allowance"),0,([1]Aug08!$I$1))</f>
        <v>0</v>
      </c>
      <c r="H8" s="2">
        <f>IF((C1="mileage allowance"),0,([1]Sep08!$I$1))</f>
        <v>0</v>
      </c>
      <c r="I8" s="2">
        <f>IF((C1="mileage allowance"),0,([1]Oct08!$I$1))</f>
        <v>0</v>
      </c>
      <c r="J8" s="2">
        <f>IF((C1="mileage allowance"),0,([1]Nov08!$I$1))</f>
        <v>0</v>
      </c>
      <c r="K8" s="2">
        <f>IF((C1="mileage allowance"),0,([1]Dec08!$I$1))</f>
        <v>0</v>
      </c>
      <c r="L8" s="2">
        <f>IF((C1="mileage allowance"),0,([1]Jan09!$I$1))</f>
        <v>0</v>
      </c>
      <c r="M8" s="2">
        <f>IF((C1="mileage allowance"),0,([1]Feb09!$I$1))</f>
        <v>0</v>
      </c>
      <c r="N8" s="2">
        <f>IF((C1="mileage allowance"),0,([1]Mar09!$I$1))</f>
        <v>0</v>
      </c>
      <c r="O8" s="32"/>
    </row>
    <row r="9" spans="1:15" x14ac:dyDescent="0.2">
      <c r="A9" s="53" t="s">
        <v>31</v>
      </c>
      <c r="B9" s="2">
        <f>ROUNDUP(SUM(C9:N9),0)</f>
        <v>0</v>
      </c>
      <c r="C9" s="2">
        <f>IF((C1="mileage allowance"),0,([1]Apr08!$J$1))</f>
        <v>0</v>
      </c>
      <c r="D9" s="2">
        <f>IF((C1="mileage allowance"),0,([1]May08!$J$1))</f>
        <v>0</v>
      </c>
      <c r="E9" s="2">
        <f>IF((C1="mileage allowance"),0,([1]Jun08!$J$1))</f>
        <v>0</v>
      </c>
      <c r="F9" s="2">
        <f>IF((C1="mileage allowance"),0,([1]Jul08!$J$1))</f>
        <v>0</v>
      </c>
      <c r="G9" s="2">
        <f>IF((C1="mileage allowance"),0,([1]Aug08!$J$1))</f>
        <v>0</v>
      </c>
      <c r="H9" s="2">
        <f>IF((C1="mileage allowance"),0,([1]Sep08!$J$1))</f>
        <v>0</v>
      </c>
      <c r="I9" s="2">
        <f>IF((C1="mileage allowance"),0,([1]Oct08!$J$1))</f>
        <v>0</v>
      </c>
      <c r="J9" s="2">
        <f>IF((C1="mileage allowance"),0,([1]Nov08!$J$1))</f>
        <v>0</v>
      </c>
      <c r="K9" s="2">
        <f>IF((C1="mileage allowance"),0,([1]Dec08!$J$1))</f>
        <v>0</v>
      </c>
      <c r="L9" s="2">
        <f>IF((C1="mileage allowance"),0,([1]Jan09!$J$1))</f>
        <v>0</v>
      </c>
      <c r="M9" s="2">
        <f>IF((C1="mileage allowance"),0,([1]Feb09!$J$1))</f>
        <v>0</v>
      </c>
      <c r="N9" s="2">
        <f>IF((C1="mileage allowance"),0,([1]Mar09!$J$1))</f>
        <v>0</v>
      </c>
      <c r="O9" s="32"/>
    </row>
    <row r="10" spans="1:15" x14ac:dyDescent="0.2">
      <c r="A10" s="109" t="s">
        <v>13</v>
      </c>
      <c r="B10" s="2">
        <f>IF((C1="mileage allowance"),0,('Fixed Assets'!I1+'Fixed Assets'!J1+'Fixed Assets'!P1-'Fixed Assets'!Q1))</f>
        <v>0</v>
      </c>
      <c r="C10" s="2">
        <f>B10/12</f>
        <v>0</v>
      </c>
      <c r="D10" s="2">
        <f>B10/12</f>
        <v>0</v>
      </c>
      <c r="E10" s="2">
        <f>B10/12</f>
        <v>0</v>
      </c>
      <c r="F10" s="2">
        <f>B10/12</f>
        <v>0</v>
      </c>
      <c r="G10" s="2">
        <f>B10/12</f>
        <v>0</v>
      </c>
      <c r="H10" s="2">
        <f>B10/12</f>
        <v>0</v>
      </c>
      <c r="I10" s="2">
        <f>B10/12</f>
        <v>0</v>
      </c>
      <c r="J10" s="2">
        <f>B10/12</f>
        <v>0</v>
      </c>
      <c r="K10" s="2">
        <f>B10/12</f>
        <v>0</v>
      </c>
      <c r="L10" s="2">
        <f>B10/12</f>
        <v>0</v>
      </c>
      <c r="M10" s="2">
        <f>B10/12</f>
        <v>0</v>
      </c>
      <c r="N10" s="2">
        <f>B10/12</f>
        <v>0</v>
      </c>
      <c r="O10" s="32"/>
    </row>
    <row r="11" spans="1:15" x14ac:dyDescent="0.2">
      <c r="A11" s="53" t="s">
        <v>27</v>
      </c>
      <c r="B11" s="13">
        <f>ROUNDUP(SUM(C11:N11),0)</f>
        <v>0</v>
      </c>
      <c r="C11" s="13">
        <f>IF((C1="mileage allowance"),([1]Apr08!$U$1),0)</f>
        <v>0</v>
      </c>
      <c r="D11" s="13">
        <f>IF((C1="mileage allowance"),([1]May08!$U$1),0)</f>
        <v>0</v>
      </c>
      <c r="E11" s="13">
        <f>IF((C1="mileage allowance"),([1]Jun08!$U$1),0)</f>
        <v>0</v>
      </c>
      <c r="F11" s="13">
        <f>IF((C1="mileage allowance"),([1]Jul08!$U$1),0)</f>
        <v>0</v>
      </c>
      <c r="G11" s="13">
        <f>IF((C1="mileage allowance"),([1]Aug08!$U$1),0)</f>
        <v>0</v>
      </c>
      <c r="H11" s="13">
        <f>IF((C1="mileage allowance"),([1]Sep08!$U$1),0)</f>
        <v>0</v>
      </c>
      <c r="I11" s="13">
        <f>IF((C1="mileage allowance"),([1]Oct08!$U$1),0)</f>
        <v>0</v>
      </c>
      <c r="J11" s="13">
        <f>IF((C1="mileage allowance"),([1]Nov08!$U$1),0)</f>
        <v>0</v>
      </c>
      <c r="K11" s="13">
        <f>IF((C1="mileage allowance"),([1]Dec08!$U$1),0)</f>
        <v>0</v>
      </c>
      <c r="L11" s="13">
        <f>IF((C1="mileage allowance"),([1]Jan09!$U$1),0)</f>
        <v>0</v>
      </c>
      <c r="M11" s="13">
        <f>IF((C1="mileage allowance"),([1]Feb09!$U$1),0)</f>
        <v>0</v>
      </c>
      <c r="N11" s="13">
        <f>IF((C1="mileage allowance"),([1]Mar09!$U$1),0)</f>
        <v>0</v>
      </c>
      <c r="O11" s="32"/>
    </row>
    <row r="12" spans="1:15" x14ac:dyDescent="0.2">
      <c r="A12" s="110" t="s">
        <v>32</v>
      </c>
      <c r="B12" s="147">
        <f>ROUNDUP(SUM(B6:B11),0)</f>
        <v>0</v>
      </c>
      <c r="C12" s="147">
        <f t="shared" ref="C12:N12" si="0">SUM(C6:C11)</f>
        <v>0</v>
      </c>
      <c r="D12" s="147">
        <f t="shared" si="0"/>
        <v>0</v>
      </c>
      <c r="E12" s="147">
        <f t="shared" si="0"/>
        <v>0</v>
      </c>
      <c r="F12" s="147">
        <f t="shared" si="0"/>
        <v>0</v>
      </c>
      <c r="G12" s="147">
        <f t="shared" si="0"/>
        <v>0</v>
      </c>
      <c r="H12" s="147">
        <f t="shared" si="0"/>
        <v>0</v>
      </c>
      <c r="I12" s="147">
        <f t="shared" si="0"/>
        <v>0</v>
      </c>
      <c r="J12" s="147">
        <f t="shared" si="0"/>
        <v>0</v>
      </c>
      <c r="K12" s="147">
        <f t="shared" si="0"/>
        <v>0</v>
      </c>
      <c r="L12" s="147">
        <f t="shared" si="0"/>
        <v>0</v>
      </c>
      <c r="M12" s="147">
        <f t="shared" si="0"/>
        <v>0</v>
      </c>
      <c r="N12" s="147">
        <f t="shared" si="0"/>
        <v>0</v>
      </c>
      <c r="O12" s="32"/>
    </row>
    <row r="13" spans="1:15" x14ac:dyDescent="0.2">
      <c r="A13" s="110" t="s">
        <v>2</v>
      </c>
      <c r="B13" s="147">
        <f>ROUNDUP(B5-B12,0)</f>
        <v>0</v>
      </c>
      <c r="C13" s="147">
        <f t="shared" ref="C13:N13" si="1">C5-C12</f>
        <v>0</v>
      </c>
      <c r="D13" s="147">
        <f t="shared" si="1"/>
        <v>0</v>
      </c>
      <c r="E13" s="147">
        <f t="shared" si="1"/>
        <v>0</v>
      </c>
      <c r="F13" s="147">
        <f t="shared" si="1"/>
        <v>0</v>
      </c>
      <c r="G13" s="147">
        <f t="shared" si="1"/>
        <v>0</v>
      </c>
      <c r="H13" s="147">
        <f t="shared" si="1"/>
        <v>0</v>
      </c>
      <c r="I13" s="147">
        <f t="shared" si="1"/>
        <v>0</v>
      </c>
      <c r="J13" s="147">
        <f t="shared" si="1"/>
        <v>0</v>
      </c>
      <c r="K13" s="147">
        <f t="shared" si="1"/>
        <v>0</v>
      </c>
      <c r="L13" s="147">
        <f t="shared" si="1"/>
        <v>0</v>
      </c>
      <c r="M13" s="147">
        <f t="shared" si="1"/>
        <v>0</v>
      </c>
      <c r="N13" s="147">
        <f t="shared" si="1"/>
        <v>0</v>
      </c>
      <c r="O13" s="32"/>
    </row>
    <row r="14" spans="1:15" x14ac:dyDescent="0.2">
      <c r="A14" s="53" t="s">
        <v>9</v>
      </c>
      <c r="B14" s="2">
        <f t="shared" ref="B14:B21" si="2">ROUNDUP(SUM(C14:N14),0)</f>
        <v>0</v>
      </c>
      <c r="C14" s="2">
        <f>[1]Apr08!$K$1</f>
        <v>0</v>
      </c>
      <c r="D14" s="2">
        <f>[1]May08!$K$1</f>
        <v>0</v>
      </c>
      <c r="E14" s="2">
        <f>[1]Jun08!$K$1</f>
        <v>0</v>
      </c>
      <c r="F14" s="2">
        <f>[1]Jul08!$K$1</f>
        <v>0</v>
      </c>
      <c r="G14" s="2">
        <f>[1]Aug08!$K$1</f>
        <v>0</v>
      </c>
      <c r="H14" s="2">
        <f>[1]Sep08!$K$1</f>
        <v>0</v>
      </c>
      <c r="I14" s="2">
        <f>[1]Oct08!$K$1</f>
        <v>0</v>
      </c>
      <c r="J14" s="2">
        <f>[1]Nov08!$K$1</f>
        <v>0</v>
      </c>
      <c r="K14" s="2">
        <f>[1]Dec08!$K$1</f>
        <v>0</v>
      </c>
      <c r="L14" s="2">
        <f>[1]Jan09!$K$1</f>
        <v>0</v>
      </c>
      <c r="M14" s="2">
        <f>[1]Feb09!$K$1</f>
        <v>0</v>
      </c>
      <c r="N14" s="2">
        <f>[1]Mar09!$K$1</f>
        <v>0</v>
      </c>
      <c r="O14" s="32"/>
    </row>
    <row r="15" spans="1:15" x14ac:dyDescent="0.2">
      <c r="A15" s="53" t="s">
        <v>10</v>
      </c>
      <c r="B15" s="2">
        <f t="shared" si="2"/>
        <v>0</v>
      </c>
      <c r="C15" s="2">
        <f>[1]Apr08!$L$1</f>
        <v>0</v>
      </c>
      <c r="D15" s="2">
        <f>[1]May08!$L$1</f>
        <v>0</v>
      </c>
      <c r="E15" s="2">
        <f>[1]Jun08!$L$1</f>
        <v>0</v>
      </c>
      <c r="F15" s="2">
        <f>[1]Jul08!$L$1</f>
        <v>0</v>
      </c>
      <c r="G15" s="2">
        <f>[1]Aug08!$L$1</f>
        <v>0</v>
      </c>
      <c r="H15" s="2">
        <f>[1]Sep08!$L$1</f>
        <v>0</v>
      </c>
      <c r="I15" s="2">
        <f>[1]Oct08!$L$1</f>
        <v>0</v>
      </c>
      <c r="J15" s="2">
        <f>[1]Nov08!$L$1</f>
        <v>0</v>
      </c>
      <c r="K15" s="2">
        <f>[1]Dec08!$L$1</f>
        <v>0</v>
      </c>
      <c r="L15" s="2">
        <f>[1]Jan09!$L$1</f>
        <v>0</v>
      </c>
      <c r="M15" s="2">
        <f>[1]Feb09!$L$1</f>
        <v>0</v>
      </c>
      <c r="N15" s="2">
        <f>[1]Mar09!$L$1</f>
        <v>0</v>
      </c>
      <c r="O15" s="32"/>
    </row>
    <row r="16" spans="1:15" x14ac:dyDescent="0.2">
      <c r="A16" s="53" t="s">
        <v>11</v>
      </c>
      <c r="B16" s="2">
        <f t="shared" si="2"/>
        <v>0</v>
      </c>
      <c r="C16" s="2">
        <f>[1]Apr08!$M$1</f>
        <v>0</v>
      </c>
      <c r="D16" s="2">
        <f>[1]May08!$M$1</f>
        <v>0</v>
      </c>
      <c r="E16" s="2">
        <f>[1]Jun08!$M$1</f>
        <v>0</v>
      </c>
      <c r="F16" s="2">
        <f>[1]Jul08!$M$1</f>
        <v>0</v>
      </c>
      <c r="G16" s="2">
        <f>[1]Aug08!$M$1</f>
        <v>0</v>
      </c>
      <c r="H16" s="2">
        <f>[1]Sep08!$M$1</f>
        <v>0</v>
      </c>
      <c r="I16" s="2">
        <f>[1]Oct08!$M$1</f>
        <v>0</v>
      </c>
      <c r="J16" s="2">
        <f>[1]Nov08!$M$1</f>
        <v>0</v>
      </c>
      <c r="K16" s="2">
        <f>[1]Dec08!$M$1</f>
        <v>0</v>
      </c>
      <c r="L16" s="2">
        <f>[1]Jan09!$M$1</f>
        <v>0</v>
      </c>
      <c r="M16" s="2">
        <f>[1]Feb09!$M$1</f>
        <v>0</v>
      </c>
      <c r="N16" s="2">
        <f>[1]Mar09!$M$1</f>
        <v>0</v>
      </c>
      <c r="O16" s="32"/>
    </row>
    <row r="17" spans="1:15" x14ac:dyDescent="0.2">
      <c r="A17" s="53" t="s">
        <v>3</v>
      </c>
      <c r="B17" s="2">
        <f t="shared" si="2"/>
        <v>0</v>
      </c>
      <c r="C17" s="2">
        <f>[1]Apr08!$N$1</f>
        <v>0</v>
      </c>
      <c r="D17" s="2">
        <f>[1]May08!$N$1</f>
        <v>0</v>
      </c>
      <c r="E17" s="2">
        <f>[1]Jun08!$N$1</f>
        <v>0</v>
      </c>
      <c r="F17" s="2">
        <f>[1]Jul08!$N$1</f>
        <v>0</v>
      </c>
      <c r="G17" s="2">
        <f>[1]Aug08!$N$1</f>
        <v>0</v>
      </c>
      <c r="H17" s="2">
        <f>[1]Sep08!$N$1</f>
        <v>0</v>
      </c>
      <c r="I17" s="2">
        <f>[1]Oct08!$N$1</f>
        <v>0</v>
      </c>
      <c r="J17" s="2">
        <f>[1]Nov08!$N$1</f>
        <v>0</v>
      </c>
      <c r="K17" s="2">
        <f>[1]Dec08!$N$1</f>
        <v>0</v>
      </c>
      <c r="L17" s="2">
        <f>[1]Jan09!$N$1</f>
        <v>0</v>
      </c>
      <c r="M17" s="2">
        <f>[1]Feb09!$N$1</f>
        <v>0</v>
      </c>
      <c r="N17" s="2">
        <f>[1]Mar09!$N$1</f>
        <v>0</v>
      </c>
      <c r="O17" s="32"/>
    </row>
    <row r="18" spans="1:15" x14ac:dyDescent="0.2">
      <c r="A18" s="53" t="s">
        <v>4</v>
      </c>
      <c r="B18" s="2">
        <f t="shared" si="2"/>
        <v>0</v>
      </c>
      <c r="C18" s="2">
        <f>[1]Apr08!$O$1</f>
        <v>0</v>
      </c>
      <c r="D18" s="2">
        <f>[1]May08!$O$1</f>
        <v>0</v>
      </c>
      <c r="E18" s="2">
        <f>[1]Jun08!$O$1</f>
        <v>0</v>
      </c>
      <c r="F18" s="2">
        <f>[1]Jul08!$O$1</f>
        <v>0</v>
      </c>
      <c r="G18" s="2">
        <f>[1]Aug08!$O$1</f>
        <v>0</v>
      </c>
      <c r="H18" s="2">
        <f>[1]Sep08!$O$1</f>
        <v>0</v>
      </c>
      <c r="I18" s="2">
        <f>[1]Oct08!$O$1</f>
        <v>0</v>
      </c>
      <c r="J18" s="2">
        <f>[1]Nov08!$O$1</f>
        <v>0</v>
      </c>
      <c r="K18" s="2">
        <f>[1]Dec08!$O$1</f>
        <v>0</v>
      </c>
      <c r="L18" s="2">
        <f>[1]Jan09!$O$1</f>
        <v>0</v>
      </c>
      <c r="M18" s="2">
        <f>[1]Feb09!$O$1</f>
        <v>0</v>
      </c>
      <c r="N18" s="2">
        <f>[1]Mar09!$O$1</f>
        <v>0</v>
      </c>
      <c r="O18" s="32"/>
    </row>
    <row r="19" spans="1:15" x14ac:dyDescent="0.2">
      <c r="A19" s="53" t="s">
        <v>0</v>
      </c>
      <c r="B19" s="2">
        <f t="shared" si="2"/>
        <v>0</v>
      </c>
      <c r="C19" s="2">
        <f>[1]Apr08!$P$1</f>
        <v>0</v>
      </c>
      <c r="D19" s="2">
        <f>[1]May08!$P$1</f>
        <v>0</v>
      </c>
      <c r="E19" s="2">
        <f>[1]Jun08!$P$1</f>
        <v>0</v>
      </c>
      <c r="F19" s="2">
        <f>[1]Jul08!$P$1</f>
        <v>0</v>
      </c>
      <c r="G19" s="2">
        <f>[1]Aug08!$P$1</f>
        <v>0</v>
      </c>
      <c r="H19" s="2">
        <f>[1]Sep08!$P$1</f>
        <v>0</v>
      </c>
      <c r="I19" s="2">
        <f>[1]Oct08!$P$1</f>
        <v>0</v>
      </c>
      <c r="J19" s="2">
        <f>[1]Nov08!$P$1</f>
        <v>0</v>
      </c>
      <c r="K19" s="2">
        <f>[1]Dec08!$P$1</f>
        <v>0</v>
      </c>
      <c r="L19" s="2">
        <f>[1]Jan09!$P$1</f>
        <v>0</v>
      </c>
      <c r="M19" s="2">
        <f>[1]Feb09!$P$1</f>
        <v>0</v>
      </c>
      <c r="N19" s="2">
        <f>[1]Mar09!$P$1</f>
        <v>0</v>
      </c>
      <c r="O19" s="32"/>
    </row>
    <row r="20" spans="1:15" x14ac:dyDescent="0.2">
      <c r="A20" s="53" t="s">
        <v>5</v>
      </c>
      <c r="B20" s="2">
        <f t="shared" si="2"/>
        <v>0</v>
      </c>
      <c r="C20" s="2">
        <f>[1]Apr08!$Q$1</f>
        <v>0</v>
      </c>
      <c r="D20" s="2">
        <f>[1]May08!$Q$1</f>
        <v>0</v>
      </c>
      <c r="E20" s="2">
        <f>[1]Jun08!$Q$1</f>
        <v>0</v>
      </c>
      <c r="F20" s="2">
        <f>[1]Jul08!$Q$1</f>
        <v>0</v>
      </c>
      <c r="G20" s="2">
        <f>[1]Aug08!$Q$1</f>
        <v>0</v>
      </c>
      <c r="H20" s="2">
        <f>[1]Sep08!$Q$1</f>
        <v>0</v>
      </c>
      <c r="I20" s="2">
        <f>[1]Oct08!$Q$1</f>
        <v>0</v>
      </c>
      <c r="J20" s="2">
        <f>[1]Nov08!$Q$1</f>
        <v>0</v>
      </c>
      <c r="K20" s="2">
        <f>[1]Dec08!$Q$1</f>
        <v>0</v>
      </c>
      <c r="L20" s="2">
        <f>[1]Jan09!$Q$1</f>
        <v>0</v>
      </c>
      <c r="M20" s="2">
        <f>[1]Feb09!$Q$1</f>
        <v>0</v>
      </c>
      <c r="N20" s="2">
        <f>[1]Mar09!$Q$1</f>
        <v>0</v>
      </c>
      <c r="O20" s="32"/>
    </row>
    <row r="21" spans="1:15" x14ac:dyDescent="0.2">
      <c r="A21" s="53" t="s">
        <v>6</v>
      </c>
      <c r="B21" s="2">
        <f t="shared" si="2"/>
        <v>0</v>
      </c>
      <c r="C21" s="2">
        <f>[1]Apr08!$R$1</f>
        <v>0</v>
      </c>
      <c r="D21" s="2">
        <f>[1]May08!$R$1</f>
        <v>0</v>
      </c>
      <c r="E21" s="2">
        <f>[1]Jun08!$R$1</f>
        <v>0</v>
      </c>
      <c r="F21" s="2">
        <f>[1]Jul08!$R$1</f>
        <v>0</v>
      </c>
      <c r="G21" s="2">
        <f>[1]Aug08!$R$1</f>
        <v>0</v>
      </c>
      <c r="H21" s="2">
        <f>[1]Sep08!$R$1</f>
        <v>0</v>
      </c>
      <c r="I21" s="2">
        <f>[1]Oct08!$R$1</f>
        <v>0</v>
      </c>
      <c r="J21" s="2">
        <f>[1]Nov08!$R$1</f>
        <v>0</v>
      </c>
      <c r="K21" s="2">
        <f>[1]Dec08!$R$1</f>
        <v>0</v>
      </c>
      <c r="L21" s="2">
        <f>[1]Jan09!$R$1</f>
        <v>0</v>
      </c>
      <c r="M21" s="2">
        <f>[1]Feb09!$R$1</f>
        <v>0</v>
      </c>
      <c r="N21" s="2">
        <f>[1]Mar09!$R$1</f>
        <v>0</v>
      </c>
      <c r="O21" s="32"/>
    </row>
    <row r="22" spans="1:15" x14ac:dyDescent="0.2">
      <c r="A22" s="110" t="s">
        <v>7</v>
      </c>
      <c r="B22" s="147">
        <f>ROUNDUP(SUM(B14:B21),0)</f>
        <v>0</v>
      </c>
      <c r="C22" s="147">
        <f t="shared" ref="C22:N22" si="3">SUM(C14:C21)</f>
        <v>0</v>
      </c>
      <c r="D22" s="147">
        <f t="shared" si="3"/>
        <v>0</v>
      </c>
      <c r="E22" s="147">
        <f t="shared" si="3"/>
        <v>0</v>
      </c>
      <c r="F22" s="147">
        <f t="shared" si="3"/>
        <v>0</v>
      </c>
      <c r="G22" s="147">
        <f t="shared" si="3"/>
        <v>0</v>
      </c>
      <c r="H22" s="147">
        <f t="shared" si="3"/>
        <v>0</v>
      </c>
      <c r="I22" s="147">
        <f t="shared" si="3"/>
        <v>0</v>
      </c>
      <c r="J22" s="147">
        <f t="shared" si="3"/>
        <v>0</v>
      </c>
      <c r="K22" s="147">
        <f t="shared" si="3"/>
        <v>0</v>
      </c>
      <c r="L22" s="147">
        <f t="shared" si="3"/>
        <v>0</v>
      </c>
      <c r="M22" s="147">
        <f t="shared" si="3"/>
        <v>0</v>
      </c>
      <c r="N22" s="147">
        <f t="shared" si="3"/>
        <v>0</v>
      </c>
      <c r="O22" s="32"/>
    </row>
    <row r="23" spans="1:15" x14ac:dyDescent="0.2">
      <c r="A23" s="110" t="s">
        <v>8</v>
      </c>
      <c r="B23" s="147">
        <f>ROUNDDOWN((B13-B22),0)</f>
        <v>0</v>
      </c>
      <c r="C23" s="147">
        <f t="shared" ref="C23:N23" si="4">C13-C22</f>
        <v>0</v>
      </c>
      <c r="D23" s="147">
        <f t="shared" si="4"/>
        <v>0</v>
      </c>
      <c r="E23" s="147">
        <f t="shared" si="4"/>
        <v>0</v>
      </c>
      <c r="F23" s="147">
        <f t="shared" si="4"/>
        <v>0</v>
      </c>
      <c r="G23" s="147">
        <f t="shared" si="4"/>
        <v>0</v>
      </c>
      <c r="H23" s="147">
        <f t="shared" si="4"/>
        <v>0</v>
      </c>
      <c r="I23" s="147">
        <f t="shared" si="4"/>
        <v>0</v>
      </c>
      <c r="J23" s="147">
        <f t="shared" si="4"/>
        <v>0</v>
      </c>
      <c r="K23" s="147">
        <f t="shared" si="4"/>
        <v>0</v>
      </c>
      <c r="L23" s="147">
        <f t="shared" si="4"/>
        <v>0</v>
      </c>
      <c r="M23" s="147">
        <f t="shared" si="4"/>
        <v>0</v>
      </c>
      <c r="N23" s="147">
        <f t="shared" si="4"/>
        <v>0</v>
      </c>
      <c r="O23" s="32"/>
    </row>
    <row r="24" spans="1:15" s="7" customFormat="1" x14ac:dyDescent="0.2">
      <c r="A24" s="66" t="s">
        <v>25</v>
      </c>
      <c r="B24" s="146">
        <f>ROUNDDOWN(SUM(C24:N24),0)</f>
        <v>0</v>
      </c>
      <c r="C24" s="146">
        <f>[2]Apr08!$F$1</f>
        <v>0</v>
      </c>
      <c r="D24" s="146">
        <f>[2]May08!$F$1</f>
        <v>0</v>
      </c>
      <c r="E24" s="146">
        <f>[2]Jun08!$F$1</f>
        <v>0</v>
      </c>
      <c r="F24" s="146">
        <f>[2]Jul08!$F$1</f>
        <v>0</v>
      </c>
      <c r="G24" s="146">
        <f>[2]Aug08!$F$1</f>
        <v>0</v>
      </c>
      <c r="H24" s="146">
        <f>[2]Sep08!$F$1</f>
        <v>0</v>
      </c>
      <c r="I24" s="146">
        <f>[2]Oct08!$F$1</f>
        <v>0</v>
      </c>
      <c r="J24" s="146">
        <f>[2]Nov08!$F$1</f>
        <v>0</v>
      </c>
      <c r="K24" s="146">
        <f>[2]Dec08!$F$1</f>
        <v>0</v>
      </c>
      <c r="L24" s="146">
        <f>[2]Jan09!$F$1</f>
        <v>0</v>
      </c>
      <c r="M24" s="146">
        <f>[2]Feb09!$F$1</f>
        <v>0</v>
      </c>
      <c r="N24" s="146">
        <f>[2]Mar09!$F$1</f>
        <v>0</v>
      </c>
      <c r="O24" s="112"/>
    </row>
    <row r="25" spans="1:15" s="72" customFormat="1" ht="7.5" customHeight="1" thickBot="1" x14ac:dyDescent="0.25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5"/>
    </row>
    <row r="26" spans="1:15" s="72" customFormat="1" thickBot="1" x14ac:dyDescent="0.25">
      <c r="A26" s="98" t="s">
        <v>63</v>
      </c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1"/>
    </row>
    <row r="27" spans="1:15" s="72" customFormat="1" thickBot="1" x14ac:dyDescent="0.25">
      <c r="A27" s="103" t="s">
        <v>66</v>
      </c>
      <c r="B27" s="104">
        <f t="shared" ref="B27:B33" si="5">SUM(C27:N27)</f>
        <v>0</v>
      </c>
      <c r="C27" s="81">
        <f>'Wages Forecast'!D30</f>
        <v>0</v>
      </c>
      <c r="D27" s="81">
        <f>'Wages Forecast'!E30</f>
        <v>0</v>
      </c>
      <c r="E27" s="81">
        <f>'Wages Forecast'!F30</f>
        <v>0</v>
      </c>
      <c r="F27" s="81">
        <f>'Wages Forecast'!G30</f>
        <v>0</v>
      </c>
      <c r="G27" s="81">
        <f>'Wages Forecast'!H30</f>
        <v>0</v>
      </c>
      <c r="H27" s="81">
        <f>'Wages Forecast'!I30</f>
        <v>0</v>
      </c>
      <c r="I27" s="81">
        <f>'Wages Forecast'!J30</f>
        <v>0</v>
      </c>
      <c r="J27" s="81">
        <f>'Wages Forecast'!K30</f>
        <v>0</v>
      </c>
      <c r="K27" s="81">
        <f>'Wages Forecast'!L30</f>
        <v>0</v>
      </c>
      <c r="L27" s="81">
        <f>'Wages Forecast'!M30</f>
        <v>0</v>
      </c>
      <c r="M27" s="81">
        <f>'Wages Forecast'!N30</f>
        <v>0</v>
      </c>
      <c r="N27" s="81">
        <f>'Wages Forecast'!O30</f>
        <v>0</v>
      </c>
      <c r="O27" s="102"/>
    </row>
    <row r="28" spans="1:15" s="72" customFormat="1" ht="12" x14ac:dyDescent="0.2">
      <c r="A28" s="92" t="s">
        <v>67</v>
      </c>
      <c r="B28" s="136">
        <f t="shared" si="5"/>
        <v>0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02"/>
    </row>
    <row r="29" spans="1:15" s="72" customFormat="1" ht="12" x14ac:dyDescent="0.2">
      <c r="A29" s="92" t="s">
        <v>68</v>
      </c>
      <c r="B29" s="136">
        <f t="shared" si="5"/>
        <v>0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02"/>
    </row>
    <row r="30" spans="1:15" s="72" customFormat="1" ht="12" x14ac:dyDescent="0.2">
      <c r="A30" s="92" t="s">
        <v>69</v>
      </c>
      <c r="B30" s="136">
        <f t="shared" si="5"/>
        <v>0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02"/>
    </row>
    <row r="31" spans="1:15" s="72" customFormat="1" ht="12" x14ac:dyDescent="0.2">
      <c r="A31" s="92" t="s">
        <v>70</v>
      </c>
      <c r="B31" s="136">
        <f t="shared" si="5"/>
        <v>0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02"/>
    </row>
    <row r="32" spans="1:15" s="72" customFormat="1" thickBot="1" x14ac:dyDescent="0.25">
      <c r="A32" s="92" t="s">
        <v>64</v>
      </c>
      <c r="B32" s="136">
        <f t="shared" si="5"/>
        <v>0</v>
      </c>
      <c r="C32" s="81">
        <f>'Wages Forecast'!C$41/12</f>
        <v>0</v>
      </c>
      <c r="D32" s="81">
        <f>'Wages Forecast'!C$41/12</f>
        <v>0</v>
      </c>
      <c r="E32" s="81">
        <f>'Wages Forecast'!C$41/12</f>
        <v>0</v>
      </c>
      <c r="F32" s="81">
        <f>'Wages Forecast'!C$41/12</f>
        <v>0</v>
      </c>
      <c r="G32" s="81">
        <f>'Wages Forecast'!C$41/12</f>
        <v>0</v>
      </c>
      <c r="H32" s="81">
        <f>'Wages Forecast'!C$41/12</f>
        <v>0</v>
      </c>
      <c r="I32" s="81">
        <f>'Wages Forecast'!C$41/12</f>
        <v>0</v>
      </c>
      <c r="J32" s="81">
        <f>'Wages Forecast'!C$41/12</f>
        <v>0</v>
      </c>
      <c r="K32" s="81">
        <f>'Wages Forecast'!C$41/12</f>
        <v>0</v>
      </c>
      <c r="L32" s="81">
        <f>'Wages Forecast'!C$41/12</f>
        <v>0</v>
      </c>
      <c r="M32" s="81">
        <f>'Wages Forecast'!C$41/12</f>
        <v>0</v>
      </c>
      <c r="N32" s="81">
        <f>'Wages Forecast'!C$41/12</f>
        <v>0</v>
      </c>
      <c r="O32" s="102"/>
    </row>
    <row r="33" spans="1:15" s="72" customFormat="1" thickBot="1" x14ac:dyDescent="0.25">
      <c r="A33" s="103" t="s">
        <v>65</v>
      </c>
      <c r="B33" s="104">
        <f t="shared" si="5"/>
        <v>0</v>
      </c>
      <c r="C33" s="105">
        <f>C27-SUM(C28:C31)-C32</f>
        <v>0</v>
      </c>
      <c r="D33" s="105">
        <f t="shared" ref="D33:N33" si="6">D27-SUM(D28:D31)-D32</f>
        <v>0</v>
      </c>
      <c r="E33" s="105">
        <f t="shared" si="6"/>
        <v>0</v>
      </c>
      <c r="F33" s="105">
        <f t="shared" si="6"/>
        <v>0</v>
      </c>
      <c r="G33" s="105">
        <f t="shared" si="6"/>
        <v>0</v>
      </c>
      <c r="H33" s="105">
        <f t="shared" si="6"/>
        <v>0</v>
      </c>
      <c r="I33" s="105">
        <f t="shared" si="6"/>
        <v>0</v>
      </c>
      <c r="J33" s="105">
        <f t="shared" si="6"/>
        <v>0</v>
      </c>
      <c r="K33" s="105">
        <f t="shared" si="6"/>
        <v>0</v>
      </c>
      <c r="L33" s="105">
        <f t="shared" si="6"/>
        <v>0</v>
      </c>
      <c r="M33" s="105">
        <f t="shared" si="6"/>
        <v>0</v>
      </c>
      <c r="N33" s="105">
        <f t="shared" si="6"/>
        <v>0</v>
      </c>
      <c r="O33" s="102"/>
    </row>
    <row r="34" spans="1:15" s="72" customFormat="1" ht="6" customHeight="1" thickBot="1" x14ac:dyDescent="0.25">
      <c r="A34" s="96"/>
      <c r="B34" s="106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95"/>
    </row>
    <row r="35" spans="1:15" s="9" customFormat="1" x14ac:dyDescent="0.2">
      <c r="B35" s="10"/>
      <c r="C35" s="1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</sheetData>
  <sheetProtection sheet="1" objects="1" scenarios="1"/>
  <mergeCells count="15">
    <mergeCell ref="K1:N1"/>
    <mergeCell ref="F2:F3"/>
    <mergeCell ref="J2:J3"/>
    <mergeCell ref="I2:I3"/>
    <mergeCell ref="H2:H3"/>
    <mergeCell ref="G2:G3"/>
    <mergeCell ref="N2:N3"/>
    <mergeCell ref="M2:M3"/>
    <mergeCell ref="L2:L3"/>
    <mergeCell ref="K2:K3"/>
    <mergeCell ref="A2:A3"/>
    <mergeCell ref="E2:E3"/>
    <mergeCell ref="D2:D3"/>
    <mergeCell ref="C2:C3"/>
    <mergeCell ref="D1:H1"/>
  </mergeCells>
  <phoneticPr fontId="0" type="noConversion"/>
  <printOptions horizontalCentered="1" verticalCentered="1" gridLines="1"/>
  <pageMargins left="0.19685039370078741" right="0.19685039370078741" top="0.62992125984251968" bottom="0.74803149606299213" header="0.19685039370078741" footer="0.35433070866141736"/>
  <pageSetup paperSize="9" orientation="landscape" horizontalDpi="4294967293" r:id="rId1"/>
  <headerFooter alignWithMargins="0">
    <oddHeader>&amp;C&amp;"Arial,Bold"&amp;11Financial accounts for the period
6 April 2008 to 5 April 2009</oddHeader>
    <oddFooter>&amp;L&amp;D  &amp;T&amp;C
&amp;P  of  &amp;N&amp;R&amp;F  &amp;A</oddFooter>
  </headerFooter>
  <ignoredErrors>
    <ignoredError sqref="B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pane ySplit="5" topLeftCell="A6" activePane="bottomLeft" state="frozen"/>
      <selection pane="bottomLeft" activeCell="B2" sqref="B2:B4"/>
    </sheetView>
  </sheetViews>
  <sheetFormatPr defaultRowHeight="12" x14ac:dyDescent="0.2"/>
  <cols>
    <col min="1" max="1" width="8.42578125" style="23" customWidth="1"/>
    <col min="2" max="2" width="26.85546875" style="16" customWidth="1"/>
    <col min="3" max="3" width="11.7109375" style="16" customWidth="1"/>
    <col min="4" max="4" width="10.85546875" style="19" customWidth="1"/>
    <col min="5" max="5" width="1.28515625" style="19" customWidth="1"/>
    <col min="6" max="6" width="7" style="18" customWidth="1"/>
    <col min="7" max="7" width="1.28515625" style="26" customWidth="1"/>
    <col min="8" max="8" width="8.5703125" style="19" customWidth="1"/>
    <col min="9" max="9" width="8.7109375" style="14" bestFit="1" customWidth="1"/>
    <col min="10" max="10" width="9.140625" style="14"/>
    <col min="11" max="11" width="8.5703125" style="14" customWidth="1"/>
    <col min="12" max="12" width="1.28515625" style="26" customWidth="1"/>
    <col min="13" max="13" width="8.7109375" style="23" customWidth="1"/>
    <col min="14" max="14" width="8.7109375" style="21" customWidth="1"/>
    <col min="15" max="15" width="1.28515625" style="26" customWidth="1"/>
    <col min="16" max="17" width="8.7109375" style="20" customWidth="1"/>
    <col min="18" max="16384" width="9.140625" style="16"/>
  </cols>
  <sheetData>
    <row r="1" spans="1:17" s="15" customFormat="1" ht="13.5" customHeight="1" thickBot="1" x14ac:dyDescent="0.25">
      <c r="A1" s="409" t="s">
        <v>44</v>
      </c>
      <c r="B1" s="201" t="s">
        <v>119</v>
      </c>
      <c r="C1" s="202">
        <f>Admin!B17</f>
        <v>39908</v>
      </c>
      <c r="D1" s="203">
        <f>D33+D62</f>
        <v>0</v>
      </c>
      <c r="E1" s="437"/>
      <c r="F1" s="435" t="s">
        <v>41</v>
      </c>
      <c r="G1" s="433"/>
      <c r="H1" s="115">
        <f>H33+H62</f>
        <v>0</v>
      </c>
      <c r="I1" s="115">
        <f>I33+I62</f>
        <v>0</v>
      </c>
      <c r="J1" s="115">
        <f>J33+J62</f>
        <v>0</v>
      </c>
      <c r="K1" s="115">
        <f>K33+K62</f>
        <v>0</v>
      </c>
      <c r="L1" s="433"/>
      <c r="M1" s="429" t="s">
        <v>134</v>
      </c>
      <c r="N1" s="115">
        <f>N33+N62</f>
        <v>0</v>
      </c>
      <c r="O1" s="433"/>
      <c r="P1" s="115">
        <f>P33+P62</f>
        <v>0</v>
      </c>
      <c r="Q1" s="115">
        <f>Q33+Q62</f>
        <v>0</v>
      </c>
    </row>
    <row r="2" spans="1:17" ht="12" customHeight="1" x14ac:dyDescent="0.2">
      <c r="A2" s="410"/>
      <c r="B2" s="430" t="s">
        <v>34</v>
      </c>
      <c r="C2" s="432" t="s">
        <v>35</v>
      </c>
      <c r="D2" s="427" t="s">
        <v>36</v>
      </c>
      <c r="E2" s="438"/>
      <c r="F2" s="436"/>
      <c r="G2" s="434"/>
      <c r="H2" s="439" t="s">
        <v>118</v>
      </c>
      <c r="I2" s="427" t="s">
        <v>135</v>
      </c>
      <c r="J2" s="427" t="s">
        <v>37</v>
      </c>
      <c r="K2" s="439" t="s">
        <v>118</v>
      </c>
      <c r="L2" s="434"/>
      <c r="M2" s="410"/>
      <c r="N2" s="427" t="s">
        <v>38</v>
      </c>
      <c r="O2" s="434"/>
      <c r="P2" s="427" t="s">
        <v>39</v>
      </c>
      <c r="Q2" s="427" t="s">
        <v>40</v>
      </c>
    </row>
    <row r="3" spans="1:17" ht="24" customHeight="1" x14ac:dyDescent="0.2">
      <c r="A3" s="410"/>
      <c r="B3" s="431"/>
      <c r="C3" s="431"/>
      <c r="D3" s="428"/>
      <c r="E3" s="438"/>
      <c r="F3" s="436"/>
      <c r="G3" s="434"/>
      <c r="H3" s="440"/>
      <c r="I3" s="428"/>
      <c r="J3" s="428"/>
      <c r="K3" s="440"/>
      <c r="L3" s="434"/>
      <c r="M3" s="410"/>
      <c r="N3" s="428"/>
      <c r="O3" s="434"/>
      <c r="P3" s="428"/>
      <c r="Q3" s="428"/>
    </row>
    <row r="4" spans="1:17" s="17" customFormat="1" ht="12.75" customHeight="1" x14ac:dyDescent="0.2">
      <c r="A4" s="410"/>
      <c r="B4" s="431"/>
      <c r="C4" s="431"/>
      <c r="D4" s="428"/>
      <c r="E4" s="438"/>
      <c r="F4" s="436"/>
      <c r="G4" s="434"/>
      <c r="H4" s="197">
        <f>Admin!B$4</f>
        <v>39544</v>
      </c>
      <c r="I4" s="116">
        <f>Admin!G$4</f>
        <v>1</v>
      </c>
      <c r="J4" s="116">
        <f>Admin!G$5</f>
        <v>0.2</v>
      </c>
      <c r="K4" s="197">
        <f>Admin!B$17</f>
        <v>39908</v>
      </c>
      <c r="L4" s="434"/>
      <c r="M4" s="410"/>
      <c r="N4" s="428"/>
      <c r="O4" s="434"/>
      <c r="P4" s="428"/>
      <c r="Q4" s="428"/>
    </row>
    <row r="5" spans="1:17" s="22" customFormat="1" ht="12.75" customHeight="1" thickBot="1" x14ac:dyDescent="0.25">
      <c r="A5" s="117"/>
      <c r="B5" s="118"/>
      <c r="C5" s="198"/>
      <c r="D5" s="199"/>
      <c r="E5" s="120"/>
      <c r="F5" s="119"/>
      <c r="G5" s="121"/>
      <c r="H5" s="122"/>
      <c r="I5" s="123"/>
      <c r="J5" s="123"/>
      <c r="K5" s="120"/>
      <c r="L5" s="121"/>
      <c r="M5" s="117"/>
      <c r="N5" s="124"/>
      <c r="O5" s="121"/>
      <c r="P5" s="123"/>
      <c r="Q5" s="123"/>
    </row>
    <row r="6" spans="1:17" ht="13.5" customHeight="1" thickBot="1" x14ac:dyDescent="0.25">
      <c r="A6" s="411" t="s">
        <v>130</v>
      </c>
      <c r="B6" s="412"/>
      <c r="C6" s="413"/>
      <c r="D6" s="320">
        <f>Admin!B$4</f>
        <v>39544</v>
      </c>
      <c r="E6" s="125"/>
      <c r="F6" s="126"/>
      <c r="G6" s="121"/>
      <c r="H6" s="122"/>
      <c r="I6" s="120"/>
      <c r="J6" s="120"/>
      <c r="K6" s="120"/>
      <c r="L6" s="121"/>
      <c r="M6" s="127"/>
      <c r="N6" s="124"/>
      <c r="O6" s="121"/>
      <c r="P6" s="123"/>
      <c r="Q6" s="123"/>
    </row>
    <row r="7" spans="1:17" ht="12.75" x14ac:dyDescent="0.2">
      <c r="A7" s="310"/>
      <c r="B7" s="311"/>
      <c r="C7" s="311"/>
      <c r="D7" s="312"/>
      <c r="E7" s="122"/>
      <c r="F7" s="119"/>
      <c r="G7" s="121"/>
      <c r="H7" s="309"/>
      <c r="I7" s="136">
        <v>0</v>
      </c>
      <c r="J7" s="137" t="str">
        <f>IF((H7&gt;0),H7*J$4," ")</f>
        <v xml:space="preserve"> </v>
      </c>
      <c r="K7" s="120" t="str">
        <f>IF(H7&gt;0,H7-H7*J$4," ")</f>
        <v xml:space="preserve"> </v>
      </c>
      <c r="L7" s="121"/>
      <c r="M7" s="204"/>
      <c r="N7" s="205"/>
      <c r="O7" s="121"/>
      <c r="P7" s="123" t="str">
        <f>IF((M7+N7)&gt;0,IF(N7&lt;K7,(K7-N7)," ")," ")</f>
        <v xml:space="preserve"> </v>
      </c>
      <c r="Q7" s="123" t="str">
        <f>IF((M7+N7)&gt;0,IF(N7&gt;K7,(N7-K7)," ")," ")</f>
        <v xml:space="preserve"> </v>
      </c>
    </row>
    <row r="8" spans="1:17" ht="12.75" x14ac:dyDescent="0.2">
      <c r="A8" s="204"/>
      <c r="B8" s="313"/>
      <c r="C8" s="313"/>
      <c r="D8" s="205"/>
      <c r="E8" s="122"/>
      <c r="F8" s="119"/>
      <c r="G8" s="121"/>
      <c r="H8" s="309"/>
      <c r="I8" s="136">
        <v>0</v>
      </c>
      <c r="J8" s="137" t="str">
        <f t="shared" ref="J8:J14" si="0">IF((H8&gt;0),H8*J$4," ")</f>
        <v xml:space="preserve"> </v>
      </c>
      <c r="K8" s="120" t="str">
        <f>IF(H8&gt;0,H8-H8*J$4," ")</f>
        <v xml:space="preserve"> </v>
      </c>
      <c r="L8" s="121"/>
      <c r="M8" s="204"/>
      <c r="N8" s="205"/>
      <c r="O8" s="121"/>
      <c r="P8" s="123" t="str">
        <f t="shared" ref="P8:P14" si="1">IF((M8+N8)&gt;0,IF(N8&lt;K8,(K8-N8)," ")," ")</f>
        <v xml:space="preserve"> </v>
      </c>
      <c r="Q8" s="123" t="str">
        <f t="shared" ref="Q8:Q14" si="2">IF((M8+N8)&gt;0,IF(N8&gt;K8,(N8-K8)," ")," ")</f>
        <v xml:space="preserve"> </v>
      </c>
    </row>
    <row r="9" spans="1:17" ht="12.75" x14ac:dyDescent="0.2">
      <c r="A9" s="204"/>
      <c r="B9" s="313"/>
      <c r="C9" s="313"/>
      <c r="D9" s="205"/>
      <c r="E9" s="122"/>
      <c r="F9" s="119"/>
      <c r="G9" s="121"/>
      <c r="H9" s="309"/>
      <c r="I9" s="136">
        <v>0</v>
      </c>
      <c r="J9" s="137" t="str">
        <f t="shared" si="0"/>
        <v xml:space="preserve"> </v>
      </c>
      <c r="K9" s="120" t="str">
        <f t="shared" ref="K9:K14" si="3">IF(H9&gt;0,H9-H9*J$4," ")</f>
        <v xml:space="preserve"> </v>
      </c>
      <c r="L9" s="121"/>
      <c r="M9" s="204"/>
      <c r="N9" s="205"/>
      <c r="O9" s="121"/>
      <c r="P9" s="123" t="str">
        <f t="shared" si="1"/>
        <v xml:space="preserve"> </v>
      </c>
      <c r="Q9" s="123" t="str">
        <f t="shared" si="2"/>
        <v xml:space="preserve"> </v>
      </c>
    </row>
    <row r="10" spans="1:17" ht="12.75" x14ac:dyDescent="0.2">
      <c r="A10" s="204"/>
      <c r="B10" s="313"/>
      <c r="C10" s="313"/>
      <c r="D10" s="205"/>
      <c r="E10" s="122"/>
      <c r="F10" s="119"/>
      <c r="G10" s="121"/>
      <c r="H10" s="309"/>
      <c r="I10" s="136">
        <v>0</v>
      </c>
      <c r="J10" s="137" t="str">
        <f t="shared" si="0"/>
        <v xml:space="preserve"> </v>
      </c>
      <c r="K10" s="120" t="str">
        <f t="shared" si="3"/>
        <v xml:space="preserve"> </v>
      </c>
      <c r="L10" s="121"/>
      <c r="M10" s="204"/>
      <c r="N10" s="205"/>
      <c r="O10" s="121"/>
      <c r="P10" s="123" t="str">
        <f t="shared" si="1"/>
        <v xml:space="preserve"> </v>
      </c>
      <c r="Q10" s="123" t="str">
        <f t="shared" si="2"/>
        <v xml:space="preserve"> </v>
      </c>
    </row>
    <row r="11" spans="1:17" ht="12.75" x14ac:dyDescent="0.2">
      <c r="A11" s="204"/>
      <c r="B11" s="313"/>
      <c r="C11" s="313"/>
      <c r="D11" s="205"/>
      <c r="E11" s="122"/>
      <c r="F11" s="119"/>
      <c r="G11" s="121"/>
      <c r="H11" s="309"/>
      <c r="I11" s="136">
        <v>0</v>
      </c>
      <c r="J11" s="137" t="str">
        <f t="shared" si="0"/>
        <v xml:space="preserve"> </v>
      </c>
      <c r="K11" s="120" t="str">
        <f t="shared" si="3"/>
        <v xml:space="preserve"> </v>
      </c>
      <c r="L11" s="121"/>
      <c r="M11" s="204"/>
      <c r="N11" s="205"/>
      <c r="O11" s="121"/>
      <c r="P11" s="123" t="str">
        <f t="shared" si="1"/>
        <v xml:space="preserve"> </v>
      </c>
      <c r="Q11" s="123" t="str">
        <f t="shared" si="2"/>
        <v xml:space="preserve"> </v>
      </c>
    </row>
    <row r="12" spans="1:17" ht="12.75" x14ac:dyDescent="0.2">
      <c r="A12" s="204"/>
      <c r="B12" s="313"/>
      <c r="C12" s="313"/>
      <c r="D12" s="205"/>
      <c r="E12" s="122"/>
      <c r="F12" s="119"/>
      <c r="G12" s="121"/>
      <c r="H12" s="309"/>
      <c r="I12" s="136">
        <v>0</v>
      </c>
      <c r="J12" s="137" t="str">
        <f t="shared" si="0"/>
        <v xml:space="preserve"> </v>
      </c>
      <c r="K12" s="120" t="str">
        <f t="shared" si="3"/>
        <v xml:space="preserve"> </v>
      </c>
      <c r="L12" s="121"/>
      <c r="M12" s="204"/>
      <c r="N12" s="205"/>
      <c r="O12" s="121"/>
      <c r="P12" s="123" t="str">
        <f t="shared" si="1"/>
        <v xml:space="preserve"> </v>
      </c>
      <c r="Q12" s="123" t="str">
        <f t="shared" si="2"/>
        <v xml:space="preserve"> </v>
      </c>
    </row>
    <row r="13" spans="1:17" ht="12.75" x14ac:dyDescent="0.2">
      <c r="A13" s="204"/>
      <c r="B13" s="313"/>
      <c r="C13" s="313"/>
      <c r="D13" s="205"/>
      <c r="E13" s="122"/>
      <c r="F13" s="119"/>
      <c r="G13" s="121"/>
      <c r="H13" s="309"/>
      <c r="I13" s="136">
        <v>0</v>
      </c>
      <c r="J13" s="137" t="str">
        <f t="shared" si="0"/>
        <v xml:space="preserve"> </v>
      </c>
      <c r="K13" s="120" t="str">
        <f t="shared" si="3"/>
        <v xml:space="preserve"> </v>
      </c>
      <c r="L13" s="121"/>
      <c r="M13" s="204"/>
      <c r="N13" s="205"/>
      <c r="O13" s="121"/>
      <c r="P13" s="123" t="str">
        <f t="shared" si="1"/>
        <v xml:space="preserve"> </v>
      </c>
      <c r="Q13" s="123" t="str">
        <f t="shared" si="2"/>
        <v xml:space="preserve"> </v>
      </c>
    </row>
    <row r="14" spans="1:17" ht="13.5" thickBot="1" x14ac:dyDescent="0.25">
      <c r="A14" s="314"/>
      <c r="B14" s="315"/>
      <c r="C14" s="315"/>
      <c r="D14" s="316"/>
      <c r="E14" s="122"/>
      <c r="F14" s="119"/>
      <c r="G14" s="121"/>
      <c r="H14" s="309"/>
      <c r="I14" s="136">
        <v>0</v>
      </c>
      <c r="J14" s="137" t="str">
        <f t="shared" si="0"/>
        <v xml:space="preserve"> </v>
      </c>
      <c r="K14" s="120" t="str">
        <f t="shared" si="3"/>
        <v xml:space="preserve"> </v>
      </c>
      <c r="L14" s="121"/>
      <c r="M14" s="204"/>
      <c r="N14" s="205"/>
      <c r="O14" s="121"/>
      <c r="P14" s="123" t="str">
        <f t="shared" si="1"/>
        <v xml:space="preserve"> </v>
      </c>
      <c r="Q14" s="123" t="str">
        <f t="shared" si="2"/>
        <v xml:space="preserve"> </v>
      </c>
    </row>
    <row r="15" spans="1:17" ht="13.5" thickBot="1" x14ac:dyDescent="0.25">
      <c r="A15" s="416" t="s">
        <v>132</v>
      </c>
      <c r="B15" s="417"/>
      <c r="C15" s="321">
        <f>Admin!B$4</f>
        <v>39544</v>
      </c>
      <c r="D15" s="128">
        <f>SUM(D7:D14)</f>
        <v>0</v>
      </c>
      <c r="E15" s="122"/>
      <c r="F15" s="119"/>
      <c r="G15" s="121"/>
      <c r="H15" s="132">
        <f>SUM(H7:H14)</f>
        <v>0</v>
      </c>
      <c r="I15" s="133">
        <f>SUM(I7:I14)</f>
        <v>0</v>
      </c>
      <c r="J15" s="132">
        <f>SUM(J7:J14)</f>
        <v>0</v>
      </c>
      <c r="K15" s="128">
        <f>SUM(K7:K14)</f>
        <v>0</v>
      </c>
      <c r="L15" s="121"/>
      <c r="M15" s="134"/>
      <c r="N15" s="128">
        <f>SUM(N7:N14)</f>
        <v>0</v>
      </c>
      <c r="O15" s="121"/>
      <c r="P15" s="128">
        <f>SUM(P7:P14)</f>
        <v>0</v>
      </c>
      <c r="Q15" s="128">
        <f>SUM(Q7:Q14)</f>
        <v>0</v>
      </c>
    </row>
    <row r="16" spans="1:17" ht="13.5" thickBot="1" x14ac:dyDescent="0.25">
      <c r="A16" s="134"/>
      <c r="B16" s="135"/>
      <c r="C16" s="135"/>
      <c r="D16" s="122"/>
      <c r="E16" s="122"/>
      <c r="F16" s="119"/>
      <c r="G16" s="121"/>
      <c r="H16" s="136"/>
      <c r="I16" s="120"/>
      <c r="J16" s="137"/>
      <c r="K16" s="120"/>
      <c r="L16" s="121"/>
      <c r="M16" s="134"/>
      <c r="N16" s="122"/>
      <c r="O16" s="121"/>
      <c r="P16" s="123"/>
      <c r="Q16" s="123"/>
    </row>
    <row r="17" spans="1:17" ht="13.5" thickBot="1" x14ac:dyDescent="0.25">
      <c r="A17" s="416" t="s">
        <v>120</v>
      </c>
      <c r="B17" s="417"/>
      <c r="C17" s="321">
        <f>Admin!B$4</f>
        <v>39544</v>
      </c>
      <c r="D17" s="322"/>
      <c r="E17" s="125"/>
      <c r="F17" s="126"/>
      <c r="G17" s="121"/>
      <c r="H17" s="136"/>
      <c r="I17" s="120"/>
      <c r="J17" s="137"/>
      <c r="K17" s="120"/>
      <c r="L17" s="129"/>
      <c r="M17" s="134"/>
      <c r="N17" s="122"/>
      <c r="O17" s="129"/>
      <c r="P17" s="120"/>
      <c r="Q17" s="120"/>
    </row>
    <row r="18" spans="1:17" ht="12.75" x14ac:dyDescent="0.2">
      <c r="A18" s="310"/>
      <c r="B18" s="311"/>
      <c r="C18" s="311"/>
      <c r="D18" s="312"/>
      <c r="E18" s="122"/>
      <c r="F18" s="148"/>
      <c r="G18" s="121"/>
      <c r="H18" s="309"/>
      <c r="I18" s="136">
        <v>0</v>
      </c>
      <c r="J18" s="120" t="str">
        <f>IF(H18&gt;0,MIN(H18*J$4*(1-F18),Admin!G$8*(1-F18))," ")</f>
        <v xml:space="preserve"> </v>
      </c>
      <c r="K18" s="120" t="str">
        <f>IF(H18&gt;0,H18-J18," ")</f>
        <v xml:space="preserve"> </v>
      </c>
      <c r="L18" s="121"/>
      <c r="M18" s="204"/>
      <c r="N18" s="205"/>
      <c r="O18" s="121"/>
      <c r="P18" s="123" t="str">
        <f>IF((M18+N18)&gt;0,IF(N18&lt;K18,(K18-N18)*(1-F18)," ")," ")</f>
        <v xml:space="preserve"> </v>
      </c>
      <c r="Q18" s="123" t="str">
        <f>IF((M18+N18)&gt;0,IF(N18&gt;K18,(N18-K18)*(1-F18)," ")," ")</f>
        <v xml:space="preserve"> </v>
      </c>
    </row>
    <row r="19" spans="1:17" ht="12.75" x14ac:dyDescent="0.2">
      <c r="A19" s="204"/>
      <c r="B19" s="313"/>
      <c r="C19" s="313"/>
      <c r="D19" s="205"/>
      <c r="E19" s="122"/>
      <c r="F19" s="148"/>
      <c r="G19" s="121"/>
      <c r="H19" s="309"/>
      <c r="I19" s="136">
        <v>0</v>
      </c>
      <c r="J19" s="120" t="str">
        <f>IF(H19&gt;0,MIN(H19*J$4*(1-F19),Admin!G$8*(1-F19))," ")</f>
        <v xml:space="preserve"> </v>
      </c>
      <c r="K19" s="120" t="str">
        <f>IF(H19&gt;0,H19-J19," ")</f>
        <v xml:space="preserve"> </v>
      </c>
      <c r="L19" s="121"/>
      <c r="M19" s="204"/>
      <c r="N19" s="205"/>
      <c r="O19" s="121"/>
      <c r="P19" s="123" t="str">
        <f>IF((M19+N19)&gt;0,IF(N19&lt;K19,(K19-N19)*(1-F19)," ")," ")</f>
        <v xml:space="preserve"> </v>
      </c>
      <c r="Q19" s="123" t="str">
        <f>IF((M19+N19)&gt;0,IF(N19&gt;K19,(N19-K19)*(1-F19)," ")," ")</f>
        <v xml:space="preserve"> </v>
      </c>
    </row>
    <row r="20" spans="1:17" ht="12.75" x14ac:dyDescent="0.2">
      <c r="A20" s="204"/>
      <c r="B20" s="313"/>
      <c r="C20" s="313"/>
      <c r="D20" s="205"/>
      <c r="E20" s="122"/>
      <c r="F20" s="148"/>
      <c r="G20" s="121"/>
      <c r="H20" s="309"/>
      <c r="I20" s="136">
        <v>0</v>
      </c>
      <c r="J20" s="120" t="str">
        <f>IF(H20&gt;0,MIN(H20*J$4*(1-F20),Admin!G$8*(1-F20))," ")</f>
        <v xml:space="preserve"> </v>
      </c>
      <c r="K20" s="120" t="str">
        <f>IF(H20&gt;0,H20-J20," ")</f>
        <v xml:space="preserve"> </v>
      </c>
      <c r="L20" s="121"/>
      <c r="M20" s="204"/>
      <c r="N20" s="205"/>
      <c r="O20" s="121"/>
      <c r="P20" s="123" t="str">
        <f>IF((M20+N20)&gt;0,IF(N20&lt;K20,(K20-N20)*(1-F20)," ")," ")</f>
        <v xml:space="preserve"> </v>
      </c>
      <c r="Q20" s="123" t="str">
        <f>IF((M20+N20)&gt;0,IF(N20&gt;K20,(N20-K20)*(1-F20)," ")," ")</f>
        <v xml:space="preserve"> </v>
      </c>
    </row>
    <row r="21" spans="1:17" ht="12.75" x14ac:dyDescent="0.2">
      <c r="A21" s="204"/>
      <c r="B21" s="313"/>
      <c r="C21" s="313"/>
      <c r="D21" s="205"/>
      <c r="E21" s="122"/>
      <c r="F21" s="148"/>
      <c r="G21" s="121"/>
      <c r="H21" s="309"/>
      <c r="I21" s="136">
        <v>0</v>
      </c>
      <c r="J21" s="120" t="str">
        <f>IF(H21&gt;0,MIN(H21*J$4*(1-F21),Admin!G$8*(1-F21))," ")</f>
        <v xml:space="preserve"> </v>
      </c>
      <c r="K21" s="120" t="str">
        <f>IF(H21&gt;0,H21-J21," ")</f>
        <v xml:space="preserve"> </v>
      </c>
      <c r="L21" s="121"/>
      <c r="M21" s="204"/>
      <c r="N21" s="205"/>
      <c r="O21" s="121"/>
      <c r="P21" s="123" t="str">
        <f>IF((M21+N21)&gt;0,IF(N21&lt;K21,(K21-N21)*(1-F21)," ")," ")</f>
        <v xml:space="preserve"> </v>
      </c>
      <c r="Q21" s="123" t="str">
        <f>IF((M21+N21)&gt;0,IF(N21&gt;K21,(N21-K21)*(1-F21)," ")," ")</f>
        <v xml:space="preserve"> </v>
      </c>
    </row>
    <row r="22" spans="1:17" ht="13.5" thickBot="1" x14ac:dyDescent="0.25">
      <c r="A22" s="314"/>
      <c r="B22" s="315"/>
      <c r="C22" s="315"/>
      <c r="D22" s="205"/>
      <c r="E22" s="122"/>
      <c r="F22" s="148"/>
      <c r="G22" s="121"/>
      <c r="H22" s="309"/>
      <c r="I22" s="136">
        <v>0</v>
      </c>
      <c r="J22" s="120" t="str">
        <f>IF(H22&gt;0,MIN(H22*J$4*(1-F22),Admin!G$8*(1-F22))," ")</f>
        <v xml:space="preserve"> </v>
      </c>
      <c r="K22" s="120" t="str">
        <f>IF(H22&gt;0,H22-J22," ")</f>
        <v xml:space="preserve"> </v>
      </c>
      <c r="L22" s="121"/>
      <c r="M22" s="204"/>
      <c r="N22" s="205"/>
      <c r="O22" s="121"/>
      <c r="P22" s="123" t="str">
        <f>IF((M22+N22)&gt;0,IF(N22&lt;K22,(K22-N22)*(1-F22)," ")," ")</f>
        <v xml:space="preserve"> </v>
      </c>
      <c r="Q22" s="123" t="str">
        <f>IF((M22+N22)&gt;0,IF(N22&gt;K22,(N22-K22)*(1-F22)," ")," ")</f>
        <v xml:space="preserve"> </v>
      </c>
    </row>
    <row r="23" spans="1:17" ht="13.5" thickBot="1" x14ac:dyDescent="0.25">
      <c r="A23" s="418" t="s">
        <v>121</v>
      </c>
      <c r="B23" s="419"/>
      <c r="C23" s="323">
        <f>Admin!B$4</f>
        <v>39544</v>
      </c>
      <c r="D23" s="200">
        <f>SUM(D18:D22)</f>
        <v>0</v>
      </c>
      <c r="E23" s="122"/>
      <c r="F23" s="119"/>
      <c r="G23" s="121"/>
      <c r="H23" s="132">
        <f>SUM(H18:H22)</f>
        <v>0</v>
      </c>
      <c r="I23" s="133">
        <f>SUM(I18:I22)</f>
        <v>0</v>
      </c>
      <c r="J23" s="132">
        <f>SUM(J18:J22)</f>
        <v>0</v>
      </c>
      <c r="K23" s="128">
        <f>SUM(K18:K22)</f>
        <v>0</v>
      </c>
      <c r="L23" s="121"/>
      <c r="M23" s="134"/>
      <c r="N23" s="128">
        <f>SUM(N18:N22)</f>
        <v>0</v>
      </c>
      <c r="O23" s="121"/>
      <c r="P23" s="128">
        <f>SUM(P18:P22)</f>
        <v>0</v>
      </c>
      <c r="Q23" s="128">
        <f>SUM(Q18:Q22)</f>
        <v>0</v>
      </c>
    </row>
    <row r="24" spans="1:17" ht="13.5" thickBot="1" x14ac:dyDescent="0.25">
      <c r="A24" s="134"/>
      <c r="B24" s="135"/>
      <c r="C24" s="135"/>
      <c r="D24" s="122"/>
      <c r="E24" s="122"/>
      <c r="F24" s="119"/>
      <c r="G24" s="121"/>
      <c r="H24" s="136"/>
      <c r="I24" s="136"/>
      <c r="J24" s="136"/>
      <c r="K24" s="120"/>
      <c r="L24" s="121"/>
      <c r="M24" s="134"/>
      <c r="N24" s="122"/>
      <c r="O24" s="121"/>
      <c r="P24" s="123"/>
      <c r="Q24" s="123"/>
    </row>
    <row r="25" spans="1:17" s="24" customFormat="1" ht="13.5" thickBot="1" x14ac:dyDescent="0.25">
      <c r="A25" s="416" t="s">
        <v>122</v>
      </c>
      <c r="B25" s="417"/>
      <c r="C25" s="321">
        <f>Admin!B$4</f>
        <v>39544</v>
      </c>
      <c r="D25" s="322"/>
      <c r="E25" s="125"/>
      <c r="F25" s="126"/>
      <c r="G25" s="121"/>
      <c r="H25" s="136"/>
      <c r="I25" s="136"/>
      <c r="J25" s="136"/>
      <c r="K25" s="120"/>
      <c r="L25" s="121"/>
      <c r="M25" s="134"/>
      <c r="N25" s="122"/>
      <c r="O25" s="121"/>
      <c r="P25" s="123"/>
      <c r="Q25" s="123"/>
    </row>
    <row r="26" spans="1:17" ht="12.75" x14ac:dyDescent="0.2">
      <c r="A26" s="310"/>
      <c r="B26" s="311"/>
      <c r="C26" s="311"/>
      <c r="D26" s="312"/>
      <c r="E26" s="122"/>
      <c r="F26" s="148"/>
      <c r="G26" s="121"/>
      <c r="H26" s="309"/>
      <c r="I26" s="136">
        <v>0</v>
      </c>
      <c r="J26" s="120" t="str">
        <f>IF(H26&gt;0,MIN(H26*J$4*(1-F26),Admin!G$8*(1-F26))," ")</f>
        <v xml:space="preserve"> </v>
      </c>
      <c r="K26" s="120" t="str">
        <f>IF(H26&gt;0,H26-J26," ")</f>
        <v xml:space="preserve"> </v>
      </c>
      <c r="L26" s="121"/>
      <c r="M26" s="204"/>
      <c r="N26" s="205"/>
      <c r="O26" s="121"/>
      <c r="P26" s="123" t="str">
        <f>IF((M26+N26)&gt;0,IF(N26&lt;K26,(K26-N26)*(1-F26)," ")," ")</f>
        <v xml:space="preserve"> </v>
      </c>
      <c r="Q26" s="123" t="str">
        <f>IF((M26+N26)&gt;0,IF(N26&gt;K26,(N26-K26)*(1-F26)," ")," ")</f>
        <v xml:space="preserve"> </v>
      </c>
    </row>
    <row r="27" spans="1:17" ht="12.75" x14ac:dyDescent="0.2">
      <c r="A27" s="204"/>
      <c r="B27" s="313"/>
      <c r="C27" s="313"/>
      <c r="D27" s="205"/>
      <c r="E27" s="122"/>
      <c r="F27" s="148"/>
      <c r="G27" s="121"/>
      <c r="H27" s="309"/>
      <c r="I27" s="136">
        <v>0</v>
      </c>
      <c r="J27" s="120" t="str">
        <f>IF(H27&gt;0,MIN(H27*J$4*(1-F27),Admin!G$8*(1-F27))," ")</f>
        <v xml:space="preserve"> </v>
      </c>
      <c r="K27" s="120" t="str">
        <f>IF(H27&gt;0,H27-J27," ")</f>
        <v xml:space="preserve"> </v>
      </c>
      <c r="L27" s="121"/>
      <c r="M27" s="204"/>
      <c r="N27" s="205"/>
      <c r="O27" s="121"/>
      <c r="P27" s="123" t="str">
        <f>IF((M27+N27)&gt;0,IF(N27&lt;K27,(K27-N27)*(1-F27)," ")," ")</f>
        <v xml:space="preserve"> </v>
      </c>
      <c r="Q27" s="123" t="str">
        <f>IF((M27+N27)&gt;0,IF(N27&gt;K27,(N27-K27)*(1-F27)," ")," ")</f>
        <v xml:space="preserve"> </v>
      </c>
    </row>
    <row r="28" spans="1:17" ht="12.75" x14ac:dyDescent="0.2">
      <c r="A28" s="204"/>
      <c r="B28" s="313"/>
      <c r="C28" s="313"/>
      <c r="D28" s="205"/>
      <c r="E28" s="122"/>
      <c r="F28" s="148"/>
      <c r="G28" s="121"/>
      <c r="H28" s="309"/>
      <c r="I28" s="136">
        <v>0</v>
      </c>
      <c r="J28" s="120" t="str">
        <f>IF(H28&gt;0,MIN(H28*J$4*(1-F28),Admin!G$8*(1-F28))," ")</f>
        <v xml:space="preserve"> </v>
      </c>
      <c r="K28" s="120" t="str">
        <f>IF(H28&gt;0,H28-J28," ")</f>
        <v xml:space="preserve"> </v>
      </c>
      <c r="L28" s="121"/>
      <c r="M28" s="204"/>
      <c r="N28" s="205"/>
      <c r="O28" s="121"/>
      <c r="P28" s="123" t="str">
        <f>IF((M28+N28)&gt;0,IF(N28&lt;K28,(K28-N28)*(1-F28)," ")," ")</f>
        <v xml:space="preserve"> </v>
      </c>
      <c r="Q28" s="123" t="str">
        <f>IF((M28+N28)&gt;0,IF(N28&gt;K28,(N28-K28)*(1-F28)," ")," ")</f>
        <v xml:space="preserve"> </v>
      </c>
    </row>
    <row r="29" spans="1:17" ht="12.75" x14ac:dyDescent="0.2">
      <c r="A29" s="204"/>
      <c r="B29" s="313"/>
      <c r="C29" s="313"/>
      <c r="D29" s="205"/>
      <c r="E29" s="122"/>
      <c r="F29" s="148"/>
      <c r="G29" s="121"/>
      <c r="H29" s="309"/>
      <c r="I29" s="136">
        <v>0</v>
      </c>
      <c r="J29" s="120" t="str">
        <f>IF(H29&gt;0,MIN(H29*J$4*(1-F29),Admin!G$8*(1-F29))," ")</f>
        <v xml:space="preserve"> </v>
      </c>
      <c r="K29" s="120" t="str">
        <f>IF(H29&gt;0,H29-J29," ")</f>
        <v xml:space="preserve"> </v>
      </c>
      <c r="L29" s="121"/>
      <c r="M29" s="204"/>
      <c r="N29" s="205"/>
      <c r="O29" s="121"/>
      <c r="P29" s="123" t="str">
        <f>IF((M29+N29)&gt;0,IF(N29&lt;K29,(K29-N29)*(1-F29)," ")," ")</f>
        <v xml:space="preserve"> </v>
      </c>
      <c r="Q29" s="123" t="str">
        <f>IF((M29+N29)&gt;0,IF(N29&gt;K29,(N29-K29)*(1-F29)," ")," ")</f>
        <v xml:space="preserve"> </v>
      </c>
    </row>
    <row r="30" spans="1:17" ht="13.5" thickBot="1" x14ac:dyDescent="0.25">
      <c r="A30" s="204"/>
      <c r="B30" s="313"/>
      <c r="C30" s="313"/>
      <c r="D30" s="205"/>
      <c r="E30" s="122"/>
      <c r="F30" s="148"/>
      <c r="G30" s="121"/>
      <c r="H30" s="309"/>
      <c r="I30" s="136">
        <v>0</v>
      </c>
      <c r="J30" s="120" t="str">
        <f>IF(H30&gt;0,MIN(H30*J$4*(1-F30),Admin!G$8*(1-F30))," ")</f>
        <v xml:space="preserve"> </v>
      </c>
      <c r="K30" s="120" t="str">
        <f>IF(H30&gt;0,H30-J30," ")</f>
        <v xml:space="preserve"> </v>
      </c>
      <c r="L30" s="121"/>
      <c r="M30" s="204"/>
      <c r="N30" s="205"/>
      <c r="O30" s="121"/>
      <c r="P30" s="123" t="str">
        <f>IF((M30+N30)&gt;0,IF(N30&lt;K30,(K30-N30)*(1-F30)," ")," ")</f>
        <v xml:space="preserve"> </v>
      </c>
      <c r="Q30" s="123" t="str">
        <f>IF((M30+N30)&gt;0,IF(N30&gt;K30,(N30-K30)*(1-F30)," ")," ")</f>
        <v xml:space="preserve"> </v>
      </c>
    </row>
    <row r="31" spans="1:17" ht="13.5" thickBot="1" x14ac:dyDescent="0.25">
      <c r="A31" s="418" t="s">
        <v>123</v>
      </c>
      <c r="B31" s="419"/>
      <c r="C31" s="323">
        <f>Admin!B$4</f>
        <v>39544</v>
      </c>
      <c r="D31" s="128">
        <f>SUM(D26:D30)</f>
        <v>0</v>
      </c>
      <c r="E31" s="122"/>
      <c r="F31" s="119"/>
      <c r="G31" s="121"/>
      <c r="H31" s="132">
        <f>SUM(H26:H30)</f>
        <v>0</v>
      </c>
      <c r="I31" s="133">
        <f>SUM(I26:I30)</f>
        <v>0</v>
      </c>
      <c r="J31" s="132">
        <f>SUM(J26:J30)</f>
        <v>0</v>
      </c>
      <c r="K31" s="128">
        <f>SUM(K26:K30)</f>
        <v>0</v>
      </c>
      <c r="L31" s="121"/>
      <c r="M31" s="134"/>
      <c r="N31" s="128">
        <f>SUM(N26:N30)</f>
        <v>0</v>
      </c>
      <c r="O31" s="121"/>
      <c r="P31" s="128">
        <f>SUM(P26:P30)</f>
        <v>0</v>
      </c>
      <c r="Q31" s="128">
        <f>SUM(Q26:Q30)</f>
        <v>0</v>
      </c>
    </row>
    <row r="32" spans="1:17" ht="13.5" thickBot="1" x14ac:dyDescent="0.25">
      <c r="A32" s="134"/>
      <c r="B32" s="135"/>
      <c r="C32" s="135"/>
      <c r="D32" s="122"/>
      <c r="E32" s="122"/>
      <c r="F32" s="119"/>
      <c r="G32" s="121"/>
      <c r="H32" s="136"/>
      <c r="I32" s="136"/>
      <c r="J32" s="136"/>
      <c r="K32" s="120"/>
      <c r="L32" s="121"/>
      <c r="M32" s="134"/>
      <c r="N32" s="122"/>
      <c r="O32" s="121"/>
      <c r="P32" s="123"/>
      <c r="Q32" s="123"/>
    </row>
    <row r="33" spans="1:17" ht="13.5" thickBot="1" x14ac:dyDescent="0.25">
      <c r="A33" s="424" t="s">
        <v>124</v>
      </c>
      <c r="B33" s="412"/>
      <c r="C33" s="324">
        <f>Admin!B4</f>
        <v>39544</v>
      </c>
      <c r="D33" s="130">
        <f>D15+D23+D31</f>
        <v>0</v>
      </c>
      <c r="E33" s="122"/>
      <c r="F33" s="119"/>
      <c r="G33" s="121"/>
      <c r="H33" s="138">
        <f>H15+H23+H31</f>
        <v>0</v>
      </c>
      <c r="I33" s="139">
        <f>I15+I23+I31</f>
        <v>0</v>
      </c>
      <c r="J33" s="138">
        <f>J15+J23+J31</f>
        <v>0</v>
      </c>
      <c r="K33" s="130">
        <f>K15+K23+K31</f>
        <v>0</v>
      </c>
      <c r="L33" s="121"/>
      <c r="M33" s="134"/>
      <c r="N33" s="130">
        <f>N15+N23+N31</f>
        <v>0</v>
      </c>
      <c r="O33" s="121"/>
      <c r="P33" s="130">
        <f>P15+P23+P31</f>
        <v>0</v>
      </c>
      <c r="Q33" s="130">
        <f>Q15+Q23+Q31</f>
        <v>0</v>
      </c>
    </row>
    <row r="34" spans="1:17" ht="13.5" thickBot="1" x14ac:dyDescent="0.25">
      <c r="A34" s="140"/>
      <c r="B34" s="141"/>
      <c r="C34" s="142"/>
      <c r="D34" s="122"/>
      <c r="E34" s="122"/>
      <c r="F34" s="119"/>
      <c r="G34" s="121"/>
      <c r="H34" s="122"/>
      <c r="I34" s="120"/>
      <c r="J34" s="120"/>
      <c r="K34" s="120"/>
      <c r="L34" s="121"/>
      <c r="M34" s="127"/>
      <c r="N34" s="124"/>
      <c r="O34" s="121"/>
      <c r="P34" s="123"/>
      <c r="Q34" s="123"/>
    </row>
    <row r="35" spans="1:17" s="24" customFormat="1" ht="13.5" thickBot="1" x14ac:dyDescent="0.25">
      <c r="A35" s="425" t="s">
        <v>131</v>
      </c>
      <c r="B35" s="423"/>
      <c r="C35" s="426"/>
      <c r="D35" s="325">
        <f>Admin!B$4</f>
        <v>39544</v>
      </c>
      <c r="E35" s="125"/>
      <c r="F35" s="126"/>
      <c r="G35" s="121"/>
      <c r="H35" s="122"/>
      <c r="I35" s="120"/>
      <c r="J35" s="120"/>
      <c r="K35" s="120"/>
      <c r="L35" s="121"/>
      <c r="M35" s="134"/>
      <c r="N35" s="122"/>
      <c r="O35" s="121"/>
      <c r="P35" s="120"/>
      <c r="Q35" s="120"/>
    </row>
    <row r="36" spans="1:17" ht="12.75" x14ac:dyDescent="0.2">
      <c r="A36" s="310"/>
      <c r="B36" s="311"/>
      <c r="C36" s="317"/>
      <c r="D36" s="312"/>
      <c r="E36" s="122"/>
      <c r="F36" s="119"/>
      <c r="G36" s="121"/>
      <c r="H36" s="136">
        <v>0</v>
      </c>
      <c r="I36" s="144" t="str">
        <f>IF((D36&gt;0),D36*I$4," ")</f>
        <v xml:space="preserve"> </v>
      </c>
      <c r="J36" s="136">
        <v>0</v>
      </c>
      <c r="K36" s="120" t="str">
        <f>IF(D36&gt;0,D36-D36*I$4," ")</f>
        <v xml:space="preserve"> </v>
      </c>
      <c r="L36" s="121"/>
      <c r="M36" s="204"/>
      <c r="N36" s="205"/>
      <c r="O36" s="121"/>
      <c r="P36" s="123" t="str">
        <f>IF((M36+N36)&gt;0,IF(N36&lt;K36,(K36-N36)," ")," ")</f>
        <v xml:space="preserve"> </v>
      </c>
      <c r="Q36" s="123" t="str">
        <f>IF((M36+N36)&gt;0,IF(N36&gt;K36,(N36-K36)," ")," ")</f>
        <v xml:space="preserve"> </v>
      </c>
    </row>
    <row r="37" spans="1:17" ht="12.75" x14ac:dyDescent="0.2">
      <c r="A37" s="204"/>
      <c r="B37" s="313"/>
      <c r="C37" s="318"/>
      <c r="D37" s="205"/>
      <c r="E37" s="122"/>
      <c r="F37" s="119"/>
      <c r="G37" s="121"/>
      <c r="H37" s="136">
        <v>0</v>
      </c>
      <c r="I37" s="144" t="str">
        <f t="shared" ref="I37:I43" si="4">IF((D37&gt;0),D37*I$4," ")</f>
        <v xml:space="preserve"> </v>
      </c>
      <c r="J37" s="136">
        <v>0</v>
      </c>
      <c r="K37" s="120" t="str">
        <f t="shared" ref="K37:K43" si="5">IF(D37&gt;0,D37-D37*I$4," ")</f>
        <v xml:space="preserve"> </v>
      </c>
      <c r="L37" s="121"/>
      <c r="M37" s="204"/>
      <c r="N37" s="205"/>
      <c r="O37" s="121"/>
      <c r="P37" s="123" t="str">
        <f t="shared" ref="P37:P43" si="6">IF((M37+N37)&gt;0,IF(N37&lt;K37,(K37-N37)," ")," ")</f>
        <v xml:space="preserve"> </v>
      </c>
      <c r="Q37" s="123" t="str">
        <f t="shared" ref="Q37:Q43" si="7">IF((M37+N37)&gt;0,IF(N37&gt;K37,(N37-K37)," ")," ")</f>
        <v xml:space="preserve"> </v>
      </c>
    </row>
    <row r="38" spans="1:17" ht="12.75" x14ac:dyDescent="0.2">
      <c r="A38" s="204"/>
      <c r="B38" s="313"/>
      <c r="C38" s="318"/>
      <c r="D38" s="205"/>
      <c r="E38" s="122"/>
      <c r="F38" s="119"/>
      <c r="G38" s="121"/>
      <c r="H38" s="136">
        <v>0</v>
      </c>
      <c r="I38" s="144" t="str">
        <f t="shared" si="4"/>
        <v xml:space="preserve"> </v>
      </c>
      <c r="J38" s="136">
        <v>0</v>
      </c>
      <c r="K38" s="120" t="str">
        <f t="shared" si="5"/>
        <v xml:space="preserve"> </v>
      </c>
      <c r="L38" s="121"/>
      <c r="M38" s="204"/>
      <c r="N38" s="205"/>
      <c r="O38" s="121"/>
      <c r="P38" s="123" t="str">
        <f t="shared" si="6"/>
        <v xml:space="preserve"> </v>
      </c>
      <c r="Q38" s="123" t="str">
        <f t="shared" si="7"/>
        <v xml:space="preserve"> </v>
      </c>
    </row>
    <row r="39" spans="1:17" ht="12.75" x14ac:dyDescent="0.2">
      <c r="A39" s="204"/>
      <c r="B39" s="313"/>
      <c r="C39" s="318"/>
      <c r="D39" s="205"/>
      <c r="E39" s="122"/>
      <c r="F39" s="119"/>
      <c r="G39" s="121"/>
      <c r="H39" s="136">
        <v>0</v>
      </c>
      <c r="I39" s="144" t="str">
        <f t="shared" si="4"/>
        <v xml:space="preserve"> </v>
      </c>
      <c r="J39" s="136">
        <v>0</v>
      </c>
      <c r="K39" s="120" t="str">
        <f t="shared" si="5"/>
        <v xml:space="preserve"> </v>
      </c>
      <c r="L39" s="121"/>
      <c r="M39" s="204"/>
      <c r="N39" s="205"/>
      <c r="O39" s="121"/>
      <c r="P39" s="123" t="str">
        <f t="shared" si="6"/>
        <v xml:space="preserve"> </v>
      </c>
      <c r="Q39" s="123" t="str">
        <f t="shared" si="7"/>
        <v xml:space="preserve"> </v>
      </c>
    </row>
    <row r="40" spans="1:17" ht="12.75" x14ac:dyDescent="0.2">
      <c r="A40" s="204"/>
      <c r="B40" s="313"/>
      <c r="C40" s="318"/>
      <c r="D40" s="205"/>
      <c r="E40" s="122"/>
      <c r="F40" s="119"/>
      <c r="G40" s="121"/>
      <c r="H40" s="136">
        <v>0</v>
      </c>
      <c r="I40" s="144" t="str">
        <f t="shared" si="4"/>
        <v xml:space="preserve"> </v>
      </c>
      <c r="J40" s="136">
        <v>0</v>
      </c>
      <c r="K40" s="120" t="str">
        <f t="shared" si="5"/>
        <v xml:space="preserve"> </v>
      </c>
      <c r="L40" s="121"/>
      <c r="M40" s="204"/>
      <c r="N40" s="205"/>
      <c r="O40" s="121"/>
      <c r="P40" s="123" t="str">
        <f t="shared" si="6"/>
        <v xml:space="preserve"> </v>
      </c>
      <c r="Q40" s="123" t="str">
        <f t="shared" si="7"/>
        <v xml:space="preserve"> </v>
      </c>
    </row>
    <row r="41" spans="1:17" ht="12.75" x14ac:dyDescent="0.2">
      <c r="A41" s="204"/>
      <c r="B41" s="313"/>
      <c r="C41" s="318"/>
      <c r="D41" s="205"/>
      <c r="E41" s="122"/>
      <c r="F41" s="119"/>
      <c r="G41" s="121"/>
      <c r="H41" s="136">
        <v>0</v>
      </c>
      <c r="I41" s="144" t="str">
        <f t="shared" si="4"/>
        <v xml:space="preserve"> </v>
      </c>
      <c r="J41" s="136">
        <v>0</v>
      </c>
      <c r="K41" s="120" t="str">
        <f t="shared" si="5"/>
        <v xml:space="preserve"> </v>
      </c>
      <c r="L41" s="121"/>
      <c r="M41" s="204"/>
      <c r="N41" s="205"/>
      <c r="O41" s="121"/>
      <c r="P41" s="123" t="str">
        <f t="shared" si="6"/>
        <v xml:space="preserve"> </v>
      </c>
      <c r="Q41" s="123" t="str">
        <f t="shared" si="7"/>
        <v xml:space="preserve"> </v>
      </c>
    </row>
    <row r="42" spans="1:17" ht="12.75" x14ac:dyDescent="0.2">
      <c r="A42" s="204"/>
      <c r="B42" s="313"/>
      <c r="C42" s="318"/>
      <c r="D42" s="205"/>
      <c r="E42" s="122"/>
      <c r="F42" s="119"/>
      <c r="G42" s="121"/>
      <c r="H42" s="136">
        <v>0</v>
      </c>
      <c r="I42" s="144" t="str">
        <f t="shared" si="4"/>
        <v xml:space="preserve"> </v>
      </c>
      <c r="J42" s="136">
        <v>0</v>
      </c>
      <c r="K42" s="120" t="str">
        <f t="shared" si="5"/>
        <v xml:space="preserve"> </v>
      </c>
      <c r="L42" s="121"/>
      <c r="M42" s="204"/>
      <c r="N42" s="205"/>
      <c r="O42" s="121"/>
      <c r="P42" s="123" t="str">
        <f t="shared" si="6"/>
        <v xml:space="preserve"> </v>
      </c>
      <c r="Q42" s="123" t="str">
        <f t="shared" si="7"/>
        <v xml:space="preserve"> </v>
      </c>
    </row>
    <row r="43" spans="1:17" ht="13.5" thickBot="1" x14ac:dyDescent="0.25">
      <c r="A43" s="314"/>
      <c r="B43" s="315"/>
      <c r="C43" s="319"/>
      <c r="D43" s="316"/>
      <c r="E43" s="122"/>
      <c r="F43" s="119"/>
      <c r="G43" s="121"/>
      <c r="H43" s="136">
        <v>0</v>
      </c>
      <c r="I43" s="144" t="str">
        <f t="shared" si="4"/>
        <v xml:space="preserve"> </v>
      </c>
      <c r="J43" s="136">
        <v>0</v>
      </c>
      <c r="K43" s="120" t="str">
        <f t="shared" si="5"/>
        <v xml:space="preserve"> </v>
      </c>
      <c r="L43" s="121"/>
      <c r="M43" s="204"/>
      <c r="N43" s="205"/>
      <c r="O43" s="121"/>
      <c r="P43" s="123" t="str">
        <f t="shared" si="6"/>
        <v xml:space="preserve"> </v>
      </c>
      <c r="Q43" s="123" t="str">
        <f t="shared" si="7"/>
        <v xml:space="preserve"> </v>
      </c>
    </row>
    <row r="44" spans="1:17" ht="12.75" customHeight="1" thickBot="1" x14ac:dyDescent="0.25">
      <c r="A44" s="420" t="s">
        <v>133</v>
      </c>
      <c r="B44" s="421"/>
      <c r="C44" s="326">
        <f>Admin!B$4</f>
        <v>39544</v>
      </c>
      <c r="D44" s="25">
        <f>SUM(D36:D43)</f>
        <v>0</v>
      </c>
      <c r="E44" s="122"/>
      <c r="F44" s="119"/>
      <c r="G44" s="121"/>
      <c r="H44" s="132">
        <f>SUM(H36:H43)</f>
        <v>0</v>
      </c>
      <c r="I44" s="133">
        <f>SUM(I36:I43)</f>
        <v>0</v>
      </c>
      <c r="J44" s="132">
        <f>SUM(J36:J43)</f>
        <v>0</v>
      </c>
      <c r="K44" s="128">
        <f>SUM(K36:K43)</f>
        <v>0</v>
      </c>
      <c r="L44" s="121"/>
      <c r="M44" s="134"/>
      <c r="N44" s="128">
        <f>SUM(N36:N43)</f>
        <v>0</v>
      </c>
      <c r="O44" s="121"/>
      <c r="P44" s="128">
        <f>SUM(P36:P43)</f>
        <v>0</v>
      </c>
      <c r="Q44" s="128">
        <f>SUM(Q36:Q43)</f>
        <v>0</v>
      </c>
    </row>
    <row r="45" spans="1:17" ht="13.5" thickBot="1" x14ac:dyDescent="0.25">
      <c r="A45" s="134"/>
      <c r="B45" s="135"/>
      <c r="C45" s="143"/>
      <c r="D45" s="122"/>
      <c r="E45" s="122"/>
      <c r="F45" s="119"/>
      <c r="G45" s="121"/>
      <c r="H45" s="136"/>
      <c r="I45" s="144"/>
      <c r="J45" s="136"/>
      <c r="K45" s="120"/>
      <c r="L45" s="121"/>
      <c r="M45" s="134"/>
      <c r="N45" s="122"/>
      <c r="O45" s="121"/>
      <c r="P45" s="123"/>
      <c r="Q45" s="123"/>
    </row>
    <row r="46" spans="1:17" ht="13.5" thickBot="1" x14ac:dyDescent="0.25">
      <c r="A46" s="420" t="s">
        <v>125</v>
      </c>
      <c r="B46" s="421"/>
      <c r="C46" s="326">
        <f>Admin!B$4</f>
        <v>39544</v>
      </c>
      <c r="D46" s="327"/>
      <c r="E46" s="125"/>
      <c r="F46" s="126"/>
      <c r="G46" s="129"/>
      <c r="H46" s="136"/>
      <c r="I46" s="144"/>
      <c r="J46" s="136"/>
      <c r="K46" s="120"/>
      <c r="L46" s="129"/>
      <c r="M46" s="134"/>
      <c r="N46" s="122"/>
      <c r="O46" s="129"/>
      <c r="P46" s="120"/>
      <c r="Q46" s="120"/>
    </row>
    <row r="47" spans="1:17" ht="12.75" x14ac:dyDescent="0.2">
      <c r="A47" s="310"/>
      <c r="B47" s="311"/>
      <c r="C47" s="317"/>
      <c r="D47" s="312"/>
      <c r="E47" s="122"/>
      <c r="F47" s="148"/>
      <c r="G47" s="121"/>
      <c r="H47" s="136">
        <v>0</v>
      </c>
      <c r="I47" s="136">
        <v>0</v>
      </c>
      <c r="J47" s="120" t="str">
        <f>IF(D47&gt;0,MIN(D47*J$4*(1-F47),Admin!G$8*(1-F47))," ")</f>
        <v xml:space="preserve"> </v>
      </c>
      <c r="K47" s="120" t="str">
        <f>IF(D47&gt;0,D47-J47," ")</f>
        <v xml:space="preserve"> </v>
      </c>
      <c r="L47" s="121"/>
      <c r="M47" s="204"/>
      <c r="N47" s="205"/>
      <c r="O47" s="121"/>
      <c r="P47" s="123" t="str">
        <f>IF((M47+N47)&gt;0,IF(N47&lt;K47,(K47-N47)*(1-F47)," ")," ")</f>
        <v xml:space="preserve"> </v>
      </c>
      <c r="Q47" s="123" t="str">
        <f>IF((M47+N47)&gt;0,IF(N47&gt;K47,(N47-K47)*(1-F47)," ")," ")</f>
        <v xml:space="preserve"> </v>
      </c>
    </row>
    <row r="48" spans="1:17" ht="12.75" x14ac:dyDescent="0.2">
      <c r="A48" s="204"/>
      <c r="B48" s="313"/>
      <c r="C48" s="318"/>
      <c r="D48" s="205"/>
      <c r="E48" s="122"/>
      <c r="F48" s="148"/>
      <c r="G48" s="121"/>
      <c r="H48" s="136">
        <v>0</v>
      </c>
      <c r="I48" s="136">
        <v>0</v>
      </c>
      <c r="J48" s="120" t="str">
        <f>IF(D48&gt;0,MIN(D48*J$4*(1-F48),Admin!G$8*(1-F48))," ")</f>
        <v xml:space="preserve"> </v>
      </c>
      <c r="K48" s="120" t="str">
        <f>IF(D48&gt;0,D48-J48," ")</f>
        <v xml:space="preserve"> </v>
      </c>
      <c r="L48" s="121"/>
      <c r="M48" s="204"/>
      <c r="N48" s="205"/>
      <c r="O48" s="121"/>
      <c r="P48" s="123" t="str">
        <f>IF((M48+N48)&gt;0,IF(N48&lt;K48,(K48-N48)*(1-F48)," ")," ")</f>
        <v xml:space="preserve"> </v>
      </c>
      <c r="Q48" s="123" t="str">
        <f>IF((M48+N48)&gt;0,IF(N48&gt;K48,(N48-K48)*(1-F48)," ")," ")</f>
        <v xml:space="preserve"> </v>
      </c>
    </row>
    <row r="49" spans="1:17" ht="12.75" x14ac:dyDescent="0.2">
      <c r="A49" s="204"/>
      <c r="B49" s="313"/>
      <c r="C49" s="318"/>
      <c r="D49" s="205"/>
      <c r="E49" s="122"/>
      <c r="F49" s="148"/>
      <c r="G49" s="121"/>
      <c r="H49" s="136">
        <v>0</v>
      </c>
      <c r="I49" s="136">
        <v>0</v>
      </c>
      <c r="J49" s="120" t="str">
        <f>IF(D49&gt;0,MIN(D49*J$4*(1-F49),Admin!G$8*(1-F49))," ")</f>
        <v xml:space="preserve"> </v>
      </c>
      <c r="K49" s="120" t="str">
        <f>IF(D49&gt;0,D49-J49," ")</f>
        <v xml:space="preserve"> </v>
      </c>
      <c r="L49" s="121"/>
      <c r="M49" s="204"/>
      <c r="N49" s="205"/>
      <c r="O49" s="121"/>
      <c r="P49" s="123" t="str">
        <f>IF((M49+N49)&gt;0,IF(N49&lt;K49,(K49-N49)*(1-F49)," ")," ")</f>
        <v xml:space="preserve"> </v>
      </c>
      <c r="Q49" s="123" t="str">
        <f>IF((M49+N49)&gt;0,IF(N49&gt;K49,(N49-K49)*(1-F49)," ")," ")</f>
        <v xml:space="preserve"> </v>
      </c>
    </row>
    <row r="50" spans="1:17" ht="12.75" x14ac:dyDescent="0.2">
      <c r="A50" s="204"/>
      <c r="B50" s="313"/>
      <c r="C50" s="318"/>
      <c r="D50" s="205"/>
      <c r="E50" s="122"/>
      <c r="F50" s="148"/>
      <c r="G50" s="121"/>
      <c r="H50" s="136">
        <v>0</v>
      </c>
      <c r="I50" s="136">
        <v>0</v>
      </c>
      <c r="J50" s="120" t="str">
        <f>IF(D50&gt;0,MIN(D50*J$4*(1-F50),Admin!G$8*(1-F50))," ")</f>
        <v xml:space="preserve"> </v>
      </c>
      <c r="K50" s="120" t="str">
        <f>IF(D50&gt;0,D50-J50," ")</f>
        <v xml:space="preserve"> </v>
      </c>
      <c r="L50" s="121"/>
      <c r="M50" s="204"/>
      <c r="N50" s="205"/>
      <c r="O50" s="121"/>
      <c r="P50" s="123" t="str">
        <f>IF((M50+N50)&gt;0,IF(N50&lt;K50,(K50-N50)*(1-F50)," ")," ")</f>
        <v xml:space="preserve"> </v>
      </c>
      <c r="Q50" s="123" t="str">
        <f>IF((M50+N50)&gt;0,IF(N50&gt;K50,(N50-K50)*(1-F50)," ")," ")</f>
        <v xml:space="preserve"> </v>
      </c>
    </row>
    <row r="51" spans="1:17" ht="13.5" thickBot="1" x14ac:dyDescent="0.25">
      <c r="A51" s="204"/>
      <c r="B51" s="313"/>
      <c r="C51" s="318"/>
      <c r="D51" s="205"/>
      <c r="E51" s="122"/>
      <c r="F51" s="148"/>
      <c r="G51" s="121"/>
      <c r="H51" s="136">
        <v>0</v>
      </c>
      <c r="I51" s="136">
        <v>0</v>
      </c>
      <c r="J51" s="120" t="str">
        <f>IF(D51&gt;0,MIN(D51*J$4*(1-F51),Admin!G$8*(1-F51))," ")</f>
        <v xml:space="preserve"> </v>
      </c>
      <c r="K51" s="120" t="str">
        <f>IF(D51&gt;0,D51-J51," ")</f>
        <v xml:space="preserve"> </v>
      </c>
      <c r="L51" s="121"/>
      <c r="M51" s="204"/>
      <c r="N51" s="205"/>
      <c r="O51" s="121"/>
      <c r="P51" s="123" t="str">
        <f>IF((M51+N51)&gt;0,IF(N51&lt;K51,(K51-N51)*(1-F51)," ")," ")</f>
        <v xml:space="preserve"> </v>
      </c>
      <c r="Q51" s="123" t="str">
        <f>IF((M51+N51)&gt;0,IF(N51&gt;K51,(N51-K51)*(1-F51)," ")," ")</f>
        <v xml:space="preserve"> </v>
      </c>
    </row>
    <row r="52" spans="1:17" ht="12.75" customHeight="1" thickBot="1" x14ac:dyDescent="0.25">
      <c r="A52" s="414" t="s">
        <v>126</v>
      </c>
      <c r="B52" s="415"/>
      <c r="C52" s="328">
        <f>Admin!B$4</f>
        <v>39544</v>
      </c>
      <c r="D52" s="128">
        <f>SUM(D47:D51)</f>
        <v>0</v>
      </c>
      <c r="E52" s="122"/>
      <c r="F52" s="119"/>
      <c r="G52" s="121"/>
      <c r="H52" s="132">
        <f>SUM(H47:H51)</f>
        <v>0</v>
      </c>
      <c r="I52" s="133">
        <f>SUM(I47:I51)</f>
        <v>0</v>
      </c>
      <c r="J52" s="132">
        <f>SUM(J47:J51)</f>
        <v>0</v>
      </c>
      <c r="K52" s="128">
        <f>SUM(K47:K51)</f>
        <v>0</v>
      </c>
      <c r="L52" s="121"/>
      <c r="M52" s="134"/>
      <c r="N52" s="128">
        <f>SUM(N47:N51)</f>
        <v>0</v>
      </c>
      <c r="O52" s="121"/>
      <c r="P52" s="128">
        <f>SUM(P47:P51)</f>
        <v>0</v>
      </c>
      <c r="Q52" s="128">
        <f>SUM(Q47:Q51)</f>
        <v>0</v>
      </c>
    </row>
    <row r="53" spans="1:17" ht="13.5" thickBot="1" x14ac:dyDescent="0.25">
      <c r="A53" s="134"/>
      <c r="B53" s="135"/>
      <c r="C53" s="135"/>
      <c r="D53" s="122"/>
      <c r="E53" s="122"/>
      <c r="F53" s="119"/>
      <c r="G53" s="121"/>
      <c r="H53" s="122"/>
      <c r="I53" s="136"/>
      <c r="J53" s="120"/>
      <c r="K53" s="120"/>
      <c r="L53" s="121"/>
      <c r="M53" s="134"/>
      <c r="N53" s="122"/>
      <c r="O53" s="121"/>
      <c r="P53" s="123"/>
      <c r="Q53" s="123"/>
    </row>
    <row r="54" spans="1:17" s="24" customFormat="1" ht="13.5" thickBot="1" x14ac:dyDescent="0.25">
      <c r="A54" s="420" t="s">
        <v>127</v>
      </c>
      <c r="B54" s="421"/>
      <c r="C54" s="326">
        <f>Admin!B$4</f>
        <v>39544</v>
      </c>
      <c r="D54" s="327"/>
      <c r="E54" s="125"/>
      <c r="F54" s="126"/>
      <c r="G54" s="121"/>
      <c r="H54" s="136"/>
      <c r="I54" s="120"/>
      <c r="J54" s="136"/>
      <c r="K54" s="120"/>
      <c r="L54" s="121"/>
      <c r="M54" s="134"/>
      <c r="N54" s="122"/>
      <c r="O54" s="121"/>
      <c r="P54" s="123"/>
      <c r="Q54" s="123"/>
    </row>
    <row r="55" spans="1:17" ht="12.75" x14ac:dyDescent="0.2">
      <c r="A55" s="310"/>
      <c r="B55" s="311"/>
      <c r="C55" s="317"/>
      <c r="D55" s="312"/>
      <c r="E55" s="122"/>
      <c r="F55" s="148"/>
      <c r="G55" s="121"/>
      <c r="H55" s="136">
        <v>0</v>
      </c>
      <c r="I55" s="136">
        <v>0</v>
      </c>
      <c r="J55" s="120" t="str">
        <f>IF(D55&gt;0,MIN(D55*J$4*(1-F55),Admin!G$8*(1-F55))," ")</f>
        <v xml:space="preserve"> </v>
      </c>
      <c r="K55" s="120" t="str">
        <f>IF(D55&gt;0,D55-J55," ")</f>
        <v xml:space="preserve"> </v>
      </c>
      <c r="L55" s="121"/>
      <c r="M55" s="204"/>
      <c r="N55" s="205"/>
      <c r="O55" s="121"/>
      <c r="P55" s="123" t="str">
        <f>IF((M55+N55)&gt;0,IF(N55&lt;K55,(K55-N55)*(1-F55)," ")," ")</f>
        <v xml:space="preserve"> </v>
      </c>
      <c r="Q55" s="123" t="str">
        <f>IF((M55+N55)&gt;0,IF(N55&gt;K55,(N55-K55)*(1-F55)," ")," ")</f>
        <v xml:space="preserve"> </v>
      </c>
    </row>
    <row r="56" spans="1:17" ht="12.75" x14ac:dyDescent="0.2">
      <c r="A56" s="204"/>
      <c r="B56" s="313"/>
      <c r="C56" s="318"/>
      <c r="D56" s="205"/>
      <c r="E56" s="122"/>
      <c r="F56" s="148"/>
      <c r="G56" s="121"/>
      <c r="H56" s="136">
        <v>0</v>
      </c>
      <c r="I56" s="136">
        <v>0</v>
      </c>
      <c r="J56" s="120" t="str">
        <f>IF(D56&gt;0,MIN(D56*J$4*(1-F56),Admin!G$8*(1-F56))," ")</f>
        <v xml:space="preserve"> </v>
      </c>
      <c r="K56" s="120" t="str">
        <f>IF(D56&gt;0,D56-J56," ")</f>
        <v xml:space="preserve"> </v>
      </c>
      <c r="L56" s="121"/>
      <c r="M56" s="204"/>
      <c r="N56" s="205"/>
      <c r="O56" s="121"/>
      <c r="P56" s="123" t="str">
        <f>IF((M56+N56)&gt;0,IF(N56&lt;K56,(K56-N56)*(1-F56)," ")," ")</f>
        <v xml:space="preserve"> </v>
      </c>
      <c r="Q56" s="123" t="str">
        <f>IF((M56+N56)&gt;0,IF(N56&gt;K56,(N56-K56)*(1-F56)," ")," ")</f>
        <v xml:space="preserve"> </v>
      </c>
    </row>
    <row r="57" spans="1:17" ht="12.75" x14ac:dyDescent="0.2">
      <c r="A57" s="204"/>
      <c r="B57" s="313"/>
      <c r="C57" s="318"/>
      <c r="D57" s="205"/>
      <c r="E57" s="122"/>
      <c r="F57" s="148"/>
      <c r="G57" s="121"/>
      <c r="H57" s="136">
        <v>0</v>
      </c>
      <c r="I57" s="136">
        <v>0</v>
      </c>
      <c r="J57" s="120" t="str">
        <f>IF(D57&gt;0,MIN(D57*J$4*(1-F57),Admin!G$8*(1-F57))," ")</f>
        <v xml:space="preserve"> </v>
      </c>
      <c r="K57" s="120" t="str">
        <f>IF(D57&gt;0,D57-J57," ")</f>
        <v xml:space="preserve"> </v>
      </c>
      <c r="L57" s="121"/>
      <c r="M57" s="204"/>
      <c r="N57" s="205"/>
      <c r="O57" s="121"/>
      <c r="P57" s="123" t="str">
        <f>IF((M57+N57)&gt;0,IF(N57&lt;K57,(K57-N57)*(1-F57)," ")," ")</f>
        <v xml:space="preserve"> </v>
      </c>
      <c r="Q57" s="123" t="str">
        <f>IF((M57+N57)&gt;0,IF(N57&gt;K57,(N57-K57)*(1-F57)," ")," ")</f>
        <v xml:space="preserve"> </v>
      </c>
    </row>
    <row r="58" spans="1:17" ht="12.75" x14ac:dyDescent="0.2">
      <c r="A58" s="204"/>
      <c r="B58" s="313"/>
      <c r="C58" s="318"/>
      <c r="D58" s="205"/>
      <c r="E58" s="122"/>
      <c r="F58" s="148"/>
      <c r="G58" s="121"/>
      <c r="H58" s="136">
        <v>0</v>
      </c>
      <c r="I58" s="136">
        <v>0</v>
      </c>
      <c r="J58" s="120" t="str">
        <f>IF(D58&gt;0,MIN(D58*J$4*(1-F58),Admin!G$8*(1-F58))," ")</f>
        <v xml:space="preserve"> </v>
      </c>
      <c r="K58" s="120" t="str">
        <f>IF(D58&gt;0,D58-J58," ")</f>
        <v xml:space="preserve"> </v>
      </c>
      <c r="L58" s="121"/>
      <c r="M58" s="204"/>
      <c r="N58" s="205"/>
      <c r="O58" s="121"/>
      <c r="P58" s="123" t="str">
        <f>IF((M58+N58)&gt;0,IF(N58&lt;K58,(K58-N58)*(1-F58)," ")," ")</f>
        <v xml:space="preserve"> </v>
      </c>
      <c r="Q58" s="123" t="str">
        <f>IF((M58+N58)&gt;0,IF(N58&gt;K58,(N58-K58)*(1-F58)," ")," ")</f>
        <v xml:space="preserve"> </v>
      </c>
    </row>
    <row r="59" spans="1:17" ht="13.5" thickBot="1" x14ac:dyDescent="0.25">
      <c r="A59" s="204"/>
      <c r="B59" s="313"/>
      <c r="C59" s="318"/>
      <c r="D59" s="205"/>
      <c r="E59" s="122"/>
      <c r="F59" s="148"/>
      <c r="G59" s="121"/>
      <c r="H59" s="136">
        <v>0</v>
      </c>
      <c r="I59" s="136">
        <v>0</v>
      </c>
      <c r="J59" s="120" t="str">
        <f>IF(D59&gt;0,MIN(D59*J$4*(1-F59),Admin!G$8*(1-F59))," ")</f>
        <v xml:space="preserve"> </v>
      </c>
      <c r="K59" s="120" t="str">
        <f>IF(D59&gt;0,D59-J59," ")</f>
        <v xml:space="preserve"> </v>
      </c>
      <c r="L59" s="121"/>
      <c r="M59" s="204"/>
      <c r="N59" s="205"/>
      <c r="O59" s="121"/>
      <c r="P59" s="123" t="str">
        <f>IF((M59+N59)&gt;0,IF(N59&lt;K59,(K59-N59)*(1-F59)," ")," ")</f>
        <v xml:space="preserve"> </v>
      </c>
      <c r="Q59" s="123" t="str">
        <f>IF((M59+N59)&gt;0,IF(N59&gt;K59,(N59-K59)*(1-F59)," ")," ")</f>
        <v xml:space="preserve"> </v>
      </c>
    </row>
    <row r="60" spans="1:17" ht="13.5" thickBot="1" x14ac:dyDescent="0.25">
      <c r="A60" s="414" t="s">
        <v>128</v>
      </c>
      <c r="B60" s="415"/>
      <c r="C60" s="326">
        <f>Admin!B$4</f>
        <v>39544</v>
      </c>
      <c r="D60" s="128">
        <f>SUM(D55:D59)</f>
        <v>0</v>
      </c>
      <c r="E60" s="122"/>
      <c r="F60" s="119"/>
      <c r="G60" s="121"/>
      <c r="H60" s="132">
        <f>SUM(H55:H59)</f>
        <v>0</v>
      </c>
      <c r="I60" s="133">
        <f>SUM(I55:I59)</f>
        <v>0</v>
      </c>
      <c r="J60" s="132">
        <f>SUM(J55:J59)</f>
        <v>0</v>
      </c>
      <c r="K60" s="128">
        <f>SUM(K55:K59)</f>
        <v>0</v>
      </c>
      <c r="L60" s="121"/>
      <c r="M60" s="134"/>
      <c r="N60" s="128">
        <f>SUM(N55:N59)</f>
        <v>0</v>
      </c>
      <c r="O60" s="121"/>
      <c r="P60" s="128">
        <f>SUM(P55:P59)</f>
        <v>0</v>
      </c>
      <c r="Q60" s="128">
        <f>SUM(Q55:Q59)</f>
        <v>0</v>
      </c>
    </row>
    <row r="61" spans="1:17" ht="13.5" thickBot="1" x14ac:dyDescent="0.25">
      <c r="A61" s="134"/>
      <c r="B61" s="135"/>
      <c r="C61" s="143"/>
      <c r="D61" s="122"/>
      <c r="E61" s="122"/>
      <c r="F61" s="119"/>
      <c r="G61" s="121"/>
      <c r="H61" s="136"/>
      <c r="I61" s="120"/>
      <c r="J61" s="136"/>
      <c r="K61" s="120"/>
      <c r="L61" s="121"/>
      <c r="M61" s="134"/>
      <c r="N61" s="122"/>
      <c r="O61" s="121"/>
      <c r="P61" s="123"/>
      <c r="Q61" s="123"/>
    </row>
    <row r="62" spans="1:17" ht="13.5" thickBot="1" x14ac:dyDescent="0.25">
      <c r="A62" s="422" t="s">
        <v>129</v>
      </c>
      <c r="B62" s="423"/>
      <c r="C62" s="329" t="str">
        <f>Admin!G$2</f>
        <v>2008-09</v>
      </c>
      <c r="D62" s="130">
        <f>D44+D52+D60</f>
        <v>0</v>
      </c>
      <c r="E62" s="122"/>
      <c r="F62" s="119"/>
      <c r="G62" s="121"/>
      <c r="H62" s="138">
        <f>H44+H52+H60</f>
        <v>0</v>
      </c>
      <c r="I62" s="139">
        <f>I44+I52+I60</f>
        <v>0</v>
      </c>
      <c r="J62" s="138">
        <f>J44+J52+J60</f>
        <v>0</v>
      </c>
      <c r="K62" s="130">
        <f>K44+K52+K60</f>
        <v>0</v>
      </c>
      <c r="L62" s="121"/>
      <c r="M62" s="134"/>
      <c r="N62" s="130">
        <f>N44+N52+N60</f>
        <v>0</v>
      </c>
      <c r="O62" s="121"/>
      <c r="P62" s="130">
        <f>P44+P52+P60</f>
        <v>0</v>
      </c>
      <c r="Q62" s="130">
        <f>Q44+Q52+Q60</f>
        <v>0</v>
      </c>
    </row>
    <row r="63" spans="1:17" x14ac:dyDescent="0.2">
      <c r="A63" s="127"/>
      <c r="B63" s="145"/>
      <c r="C63" s="145"/>
      <c r="D63" s="122"/>
      <c r="E63" s="122"/>
      <c r="F63" s="119"/>
      <c r="G63" s="131"/>
      <c r="H63" s="122"/>
      <c r="I63" s="120"/>
      <c r="J63" s="120"/>
      <c r="K63" s="120"/>
      <c r="L63" s="131"/>
      <c r="M63" s="127"/>
      <c r="N63" s="124"/>
      <c r="O63" s="131"/>
      <c r="P63" s="123"/>
      <c r="Q63" s="123"/>
    </row>
  </sheetData>
  <mergeCells count="31">
    <mergeCell ref="Q2:Q4"/>
    <mergeCell ref="P2:P4"/>
    <mergeCell ref="M1:M4"/>
    <mergeCell ref="B2:B4"/>
    <mergeCell ref="C2:C4"/>
    <mergeCell ref="D2:D4"/>
    <mergeCell ref="L1:L4"/>
    <mergeCell ref="O1:O4"/>
    <mergeCell ref="G1:G4"/>
    <mergeCell ref="F1:F4"/>
    <mergeCell ref="E1:E4"/>
    <mergeCell ref="N2:N4"/>
    <mergeCell ref="I2:I3"/>
    <mergeCell ref="J2:J3"/>
    <mergeCell ref="H2:H3"/>
    <mergeCell ref="K2:K3"/>
    <mergeCell ref="A54:B54"/>
    <mergeCell ref="A60:B60"/>
    <mergeCell ref="A62:B62"/>
    <mergeCell ref="A33:B33"/>
    <mergeCell ref="A44:B44"/>
    <mergeCell ref="A46:B46"/>
    <mergeCell ref="A35:C35"/>
    <mergeCell ref="A1:A4"/>
    <mergeCell ref="A6:C6"/>
    <mergeCell ref="A52:B52"/>
    <mergeCell ref="A15:B15"/>
    <mergeCell ref="A17:B17"/>
    <mergeCell ref="A23:B23"/>
    <mergeCell ref="A25:B25"/>
    <mergeCell ref="A31:B31"/>
  </mergeCells>
  <phoneticPr fontId="3" type="noConversion"/>
  <printOptions horizontalCentered="1" verticalCentered="1"/>
  <pageMargins left="0.15748031496062992" right="0.15748031496062992" top="0.56999999999999995" bottom="0.45" header="0.18" footer="0.11811023622047245"/>
  <pageSetup paperSize="9" orientation="landscape" horizontalDpi="0" verticalDpi="0" r:id="rId1"/>
  <headerFooter alignWithMargins="0">
    <oddHeader>&amp;C&amp;"Arial,Bold"&amp;11Fixed Assets Capital Allowances&amp;"Arial,Regular"&amp;10
6 April 2006 - 5 April 2007</oddHeader>
    <oddFooter>&amp;L&amp;D  &amp;T&amp;C&amp;P  of  &amp;N&amp;R&amp;F  &amp;A</oddFooter>
  </headerFooter>
  <rowBreaks count="1" manualBreakCount="1">
    <brk id="3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2" sqref="B2"/>
    </sheetView>
  </sheetViews>
  <sheetFormatPr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87" customWidth="1"/>
    <col min="7" max="7" width="2.7109375" style="2" customWidth="1"/>
    <col min="8" max="16384" width="9.140625" style="1"/>
  </cols>
  <sheetData>
    <row r="1" spans="1:8" ht="13.5" thickBot="1" x14ac:dyDescent="0.25">
      <c r="A1" s="32"/>
      <c r="B1" s="32"/>
      <c r="C1" s="32"/>
      <c r="D1" s="33"/>
      <c r="E1" s="34"/>
      <c r="F1" s="35"/>
      <c r="G1" s="32"/>
    </row>
    <row r="2" spans="1:8" ht="18" customHeight="1" thickBot="1" x14ac:dyDescent="0.25">
      <c r="A2" s="112"/>
      <c r="B2" s="176" t="s">
        <v>105</v>
      </c>
      <c r="C2" s="177" t="str">
        <f>Admin!L$2</f>
        <v>2008-09</v>
      </c>
      <c r="D2" s="441" t="s">
        <v>24</v>
      </c>
      <c r="E2" s="442"/>
      <c r="F2" s="442"/>
      <c r="G2" s="36"/>
    </row>
    <row r="3" spans="1:8" ht="18.75" customHeight="1" x14ac:dyDescent="0.2">
      <c r="A3" s="112"/>
      <c r="B3" s="178"/>
      <c r="C3" s="179"/>
      <c r="D3" s="442"/>
      <c r="E3" s="442"/>
      <c r="F3" s="442"/>
      <c r="G3" s="36"/>
    </row>
    <row r="4" spans="1:8" x14ac:dyDescent="0.2">
      <c r="A4" s="32"/>
      <c r="B4" s="37"/>
      <c r="C4" s="37"/>
      <c r="D4" s="38"/>
      <c r="E4" s="34"/>
      <c r="F4" s="35"/>
      <c r="G4" s="36"/>
    </row>
    <row r="5" spans="1:8" x14ac:dyDescent="0.2">
      <c r="A5" s="32"/>
      <c r="B5" s="443" t="s">
        <v>45</v>
      </c>
      <c r="C5" s="444"/>
      <c r="D5" s="445"/>
      <c r="E5" s="333">
        <f>'SE Short'!D106</f>
        <v>0</v>
      </c>
      <c r="F5" s="35"/>
      <c r="G5" s="36"/>
    </row>
    <row r="6" spans="1:8" x14ac:dyDescent="0.2">
      <c r="A6" s="32"/>
      <c r="B6" s="37" t="s">
        <v>106</v>
      </c>
      <c r="C6" s="37" t="str">
        <f>C2</f>
        <v>2008-09</v>
      </c>
      <c r="D6" s="40"/>
      <c r="E6" s="41">
        <f>IF((E5&gt;0),Admin!N$4,0)</f>
        <v>0</v>
      </c>
      <c r="F6" s="35"/>
      <c r="G6" s="36"/>
    </row>
    <row r="7" spans="1:8" x14ac:dyDescent="0.2">
      <c r="A7" s="32"/>
      <c r="B7" s="446" t="s">
        <v>46</v>
      </c>
      <c r="C7" s="446"/>
      <c r="D7" s="447"/>
      <c r="E7" s="39">
        <f>IF((E5&gt;Admin!N4),(E5-E6),0)</f>
        <v>0</v>
      </c>
      <c r="F7" s="35"/>
      <c r="G7" s="36"/>
    </row>
    <row r="8" spans="1:8" x14ac:dyDescent="0.2">
      <c r="A8" s="32"/>
      <c r="B8" s="37" t="s">
        <v>107</v>
      </c>
      <c r="C8" s="37">
        <f>Admin!N$12</f>
        <v>34800</v>
      </c>
      <c r="D8" s="180">
        <f>Admin!N$6</f>
        <v>0.2</v>
      </c>
      <c r="E8" s="34">
        <f>IF((E7&gt;0),(IF((E7&lt;Admin!N$12),E7*Admin!N$6,Admin!N$12*Admin!N$6)),0)</f>
        <v>0</v>
      </c>
      <c r="F8" s="35"/>
      <c r="G8" s="36"/>
      <c r="H8" s="149"/>
    </row>
    <row r="9" spans="1:8" ht="13.5" thickBot="1" x14ac:dyDescent="0.25">
      <c r="A9" s="32"/>
      <c r="B9" s="37" t="s">
        <v>108</v>
      </c>
      <c r="C9" s="37">
        <f>Admin!N$12</f>
        <v>34800</v>
      </c>
      <c r="D9" s="180">
        <f>Admin!N$7</f>
        <v>0.4</v>
      </c>
      <c r="E9" s="34">
        <f>IF((E7&gt;Admin!N$12),((E7-Admin!N$12)*Admin!N$7),0)</f>
        <v>0</v>
      </c>
      <c r="F9" s="35"/>
      <c r="G9" s="36"/>
    </row>
    <row r="10" spans="1:8" ht="13.5" thickBot="1" x14ac:dyDescent="0.25">
      <c r="A10" s="32"/>
      <c r="B10" s="42" t="s">
        <v>47</v>
      </c>
      <c r="C10" s="181"/>
      <c r="D10" s="43"/>
      <c r="E10" s="334">
        <f>SUM(E8:E9)</f>
        <v>0</v>
      </c>
      <c r="F10" s="35"/>
      <c r="G10" s="36"/>
    </row>
    <row r="11" spans="1:8" x14ac:dyDescent="0.2">
      <c r="A11" s="32"/>
      <c r="B11" s="37"/>
      <c r="C11" s="37"/>
      <c r="D11" s="44"/>
      <c r="E11" s="34"/>
      <c r="F11" s="45"/>
      <c r="G11" s="46"/>
    </row>
    <row r="12" spans="1:8" ht="13.5" x14ac:dyDescent="0.25">
      <c r="A12" s="32"/>
      <c r="B12" s="182" t="s">
        <v>109</v>
      </c>
      <c r="C12" s="454">
        <f>Admin!B$21</f>
        <v>40209</v>
      </c>
      <c r="D12" s="455"/>
      <c r="E12" s="34"/>
      <c r="F12" s="45"/>
      <c r="G12" s="46"/>
    </row>
    <row r="13" spans="1:8" ht="9.9499999999999993" customHeight="1" thickBot="1" x14ac:dyDescent="0.25">
      <c r="A13" s="32"/>
      <c r="B13" s="37"/>
      <c r="C13" s="37"/>
      <c r="D13" s="47"/>
      <c r="E13" s="48"/>
      <c r="F13" s="35"/>
      <c r="G13" s="46"/>
    </row>
    <row r="14" spans="1:8" ht="13.5" thickBot="1" x14ac:dyDescent="0.25">
      <c r="A14" s="32"/>
      <c r="B14" s="456" t="s">
        <v>110</v>
      </c>
      <c r="C14" s="457"/>
      <c r="D14" s="183">
        <f>Admin!L$20</f>
        <v>0.08</v>
      </c>
      <c r="E14" s="39">
        <f>IF(E5&gt;Admin!N20,IF(E5&lt;Admin!N$23,(E5-Admin!N20)*D14,(Admin!N$23-Admin!N20)*D14),0)</f>
        <v>0</v>
      </c>
      <c r="F14" s="35"/>
      <c r="G14" s="49"/>
    </row>
    <row r="15" spans="1:8" ht="13.5" thickBot="1" x14ac:dyDescent="0.25">
      <c r="A15" s="32"/>
      <c r="B15" s="456" t="s">
        <v>111</v>
      </c>
      <c r="C15" s="457"/>
      <c r="D15" s="183">
        <f>Admin!L$23</f>
        <v>0.01</v>
      </c>
      <c r="E15" s="39">
        <f>IF((E5&gt;Admin!N$23),((E5-Admin!N$23)*D15),0)</f>
        <v>0</v>
      </c>
      <c r="F15" s="35"/>
      <c r="G15" s="49"/>
    </row>
    <row r="16" spans="1:8" ht="13.5" thickBot="1" x14ac:dyDescent="0.25">
      <c r="A16" s="32"/>
      <c r="B16" s="37"/>
      <c r="C16" s="37"/>
      <c r="D16" s="47"/>
      <c r="E16" s="48"/>
      <c r="F16" s="35"/>
      <c r="G16" s="46"/>
    </row>
    <row r="17" spans="1:7" ht="13.5" thickBot="1" x14ac:dyDescent="0.25">
      <c r="A17" s="32"/>
      <c r="B17" s="458" t="s">
        <v>48</v>
      </c>
      <c r="C17" s="457"/>
      <c r="D17" s="47"/>
      <c r="E17" s="334">
        <f>SUM(E10:E16)</f>
        <v>0</v>
      </c>
      <c r="F17" s="50"/>
      <c r="G17" s="41"/>
    </row>
    <row r="18" spans="1:7" s="6" customFormat="1" x14ac:dyDescent="0.2">
      <c r="A18" s="32"/>
      <c r="B18" s="51"/>
      <c r="C18" s="51"/>
      <c r="D18" s="47"/>
      <c r="E18" s="48"/>
      <c r="F18" s="50"/>
      <c r="G18" s="41"/>
    </row>
    <row r="19" spans="1:7" s="6" customFormat="1" ht="13.5" thickBot="1" x14ac:dyDescent="0.25">
      <c r="A19" s="32"/>
      <c r="B19" s="51"/>
      <c r="C19" s="51"/>
      <c r="D19" s="47"/>
      <c r="E19" s="48"/>
      <c r="F19" s="50"/>
      <c r="G19" s="41"/>
    </row>
    <row r="20" spans="1:7" s="6" customFormat="1" ht="18" customHeight="1" thickBot="1" x14ac:dyDescent="0.25">
      <c r="A20" s="32"/>
      <c r="B20" s="42" t="s">
        <v>23</v>
      </c>
      <c r="C20" s="184"/>
      <c r="D20" s="448" t="s">
        <v>14</v>
      </c>
      <c r="E20" s="449"/>
      <c r="F20" s="450"/>
      <c r="G20" s="32"/>
    </row>
    <row r="21" spans="1:7" s="6" customFormat="1" ht="12.75" customHeight="1" x14ac:dyDescent="0.2">
      <c r="A21" s="32"/>
      <c r="B21" s="37"/>
      <c r="C21" s="37"/>
      <c r="D21" s="47"/>
      <c r="E21" s="48"/>
      <c r="F21" s="35"/>
      <c r="G21" s="46"/>
    </row>
    <row r="22" spans="1:7" s="3" customFormat="1" x14ac:dyDescent="0.2">
      <c r="A22" s="52"/>
      <c r="B22" s="53"/>
      <c r="C22" s="53"/>
      <c r="D22" s="451" t="s">
        <v>21</v>
      </c>
      <c r="E22" s="453" t="s">
        <v>22</v>
      </c>
      <c r="F22" s="54"/>
      <c r="G22" s="41"/>
    </row>
    <row r="23" spans="1:7" s="3" customFormat="1" x14ac:dyDescent="0.2">
      <c r="A23" s="52"/>
      <c r="B23" s="53"/>
      <c r="C23" s="53"/>
      <c r="D23" s="452"/>
      <c r="E23" s="452"/>
      <c r="F23" s="54"/>
      <c r="G23" s="41"/>
    </row>
    <row r="24" spans="1:7" x14ac:dyDescent="0.2">
      <c r="A24" s="32"/>
      <c r="B24" s="53" t="s">
        <v>112</v>
      </c>
      <c r="C24" s="185" t="str">
        <f>Admin!B$23</f>
        <v>2009-10</v>
      </c>
      <c r="D24" s="55" t="s">
        <v>12</v>
      </c>
      <c r="E24" s="39">
        <f>E17</f>
        <v>0</v>
      </c>
      <c r="F24" s="56"/>
      <c r="G24" s="41"/>
    </row>
    <row r="25" spans="1:7" x14ac:dyDescent="0.2">
      <c r="A25" s="32"/>
      <c r="B25" s="53" t="s">
        <v>20</v>
      </c>
      <c r="C25" s="53"/>
      <c r="D25" s="57">
        <f>Admin!B$21</f>
        <v>40209</v>
      </c>
      <c r="E25" s="333">
        <f>E24/2</f>
        <v>0</v>
      </c>
      <c r="F25" s="56"/>
      <c r="G25" s="41"/>
    </row>
    <row r="26" spans="1:7" x14ac:dyDescent="0.2">
      <c r="A26" s="32"/>
      <c r="B26" s="53" t="s">
        <v>20</v>
      </c>
      <c r="C26" s="53"/>
      <c r="D26" s="57">
        <f>Admin!B$22</f>
        <v>40390</v>
      </c>
      <c r="E26" s="333">
        <f>E24/2</f>
        <v>0</v>
      </c>
      <c r="F26" s="56"/>
      <c r="G26" s="41"/>
    </row>
    <row r="27" spans="1:7" x14ac:dyDescent="0.2">
      <c r="A27" s="32"/>
      <c r="B27" s="32"/>
      <c r="C27" s="32"/>
      <c r="D27" s="47"/>
      <c r="E27" s="34"/>
      <c r="F27" s="35"/>
      <c r="G27" s="41"/>
    </row>
    <row r="28" spans="1:7" x14ac:dyDescent="0.2">
      <c r="A28" s="32"/>
      <c r="B28" s="58" t="s">
        <v>26</v>
      </c>
      <c r="C28" s="66"/>
      <c r="D28" s="47"/>
      <c r="E28" s="34"/>
      <c r="F28" s="35"/>
      <c r="G28" s="41"/>
    </row>
    <row r="29" spans="1:7" s="8" customFormat="1" x14ac:dyDescent="0.2">
      <c r="A29" s="59"/>
      <c r="B29" s="60" t="s">
        <v>15</v>
      </c>
      <c r="C29" s="60"/>
      <c r="D29" s="59"/>
      <c r="E29" s="61"/>
      <c r="F29" s="62"/>
      <c r="G29" s="63"/>
    </row>
    <row r="30" spans="1:7" s="8" customFormat="1" x14ac:dyDescent="0.2">
      <c r="A30" s="59"/>
      <c r="B30" s="64" t="s">
        <v>16</v>
      </c>
      <c r="C30" s="64"/>
      <c r="D30" s="65"/>
      <c r="E30" s="61"/>
      <c r="F30" s="62"/>
      <c r="G30" s="63"/>
    </row>
    <row r="31" spans="1:7" s="8" customFormat="1" x14ac:dyDescent="0.2">
      <c r="A31" s="59"/>
      <c r="B31" s="186" t="s">
        <v>113</v>
      </c>
      <c r="C31" s="64"/>
      <c r="D31" s="65"/>
      <c r="E31" s="61"/>
      <c r="F31" s="62"/>
      <c r="G31" s="63"/>
    </row>
    <row r="32" spans="1:7" s="8" customFormat="1" x14ac:dyDescent="0.2">
      <c r="A32" s="59"/>
      <c r="B32" s="66" t="s">
        <v>49</v>
      </c>
      <c r="C32" s="66"/>
      <c r="D32" s="65"/>
      <c r="E32" s="67"/>
      <c r="F32" s="62"/>
      <c r="G32" s="63"/>
    </row>
    <row r="33" spans="1:7" s="8" customFormat="1" x14ac:dyDescent="0.2">
      <c r="A33" s="59"/>
      <c r="B33" s="66" t="s">
        <v>17</v>
      </c>
      <c r="C33" s="66"/>
      <c r="D33" s="65"/>
      <c r="E33" s="67"/>
      <c r="F33" s="62"/>
      <c r="G33" s="63"/>
    </row>
    <row r="34" spans="1:7" s="8" customFormat="1" x14ac:dyDescent="0.2">
      <c r="A34" s="59"/>
      <c r="B34" s="66" t="s">
        <v>18</v>
      </c>
      <c r="C34" s="66"/>
      <c r="D34" s="65"/>
      <c r="E34" s="67"/>
      <c r="F34" s="62"/>
      <c r="G34" s="63"/>
    </row>
    <row r="35" spans="1:7" s="8" customFormat="1" x14ac:dyDescent="0.2">
      <c r="A35" s="59"/>
      <c r="B35" s="68"/>
      <c r="C35" s="68"/>
      <c r="D35" s="65"/>
      <c r="E35" s="67"/>
      <c r="F35" s="62"/>
      <c r="G35" s="63"/>
    </row>
  </sheetData>
  <mergeCells count="10">
    <mergeCell ref="D2:F3"/>
    <mergeCell ref="B5:D5"/>
    <mergeCell ref="B7:D7"/>
    <mergeCell ref="D20:F20"/>
    <mergeCell ref="D22:D23"/>
    <mergeCell ref="E22:E23"/>
    <mergeCell ref="C12:D12"/>
    <mergeCell ref="B14:C14"/>
    <mergeCell ref="B15:C15"/>
    <mergeCell ref="B17:C17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B2" sqref="B2:B4"/>
    </sheetView>
  </sheetViews>
  <sheetFormatPr defaultRowHeight="12" x14ac:dyDescent="0.2"/>
  <cols>
    <col min="1" max="1" width="1.7109375" style="88" customWidth="1"/>
    <col min="2" max="2" width="19.7109375" style="72" customWidth="1"/>
    <col min="3" max="15" width="8.7109375" style="72" customWidth="1"/>
    <col min="16" max="16" width="1.7109375" style="72" customWidth="1"/>
    <col min="17" max="16384" width="9.140625" style="72"/>
  </cols>
  <sheetData>
    <row r="1" spans="1:17" ht="6" customHeight="1" thickBot="1" x14ac:dyDescent="0.25">
      <c r="A1" s="69"/>
      <c r="B1" s="70"/>
      <c r="C1" s="106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1"/>
    </row>
    <row r="2" spans="1:17" ht="12" customHeight="1" x14ac:dyDescent="0.2">
      <c r="A2" s="69"/>
      <c r="B2" s="459" t="s">
        <v>115</v>
      </c>
      <c r="C2" s="189" t="s">
        <v>114</v>
      </c>
      <c r="D2" s="462">
        <f>Admin!B$5</f>
        <v>39568</v>
      </c>
      <c r="E2" s="464">
        <f>Admin!B$6</f>
        <v>39599</v>
      </c>
      <c r="F2" s="464">
        <f>Admin!B$7</f>
        <v>39629</v>
      </c>
      <c r="G2" s="464">
        <f>Admin!B$8</f>
        <v>39660</v>
      </c>
      <c r="H2" s="464">
        <f>Admin!B$9</f>
        <v>39691</v>
      </c>
      <c r="I2" s="464">
        <f>Admin!B$10</f>
        <v>39721</v>
      </c>
      <c r="J2" s="464">
        <f>Admin!B$11</f>
        <v>39752</v>
      </c>
      <c r="K2" s="464">
        <f>Admin!B$12</f>
        <v>39782</v>
      </c>
      <c r="L2" s="464">
        <f>Admin!B$13</f>
        <v>39813</v>
      </c>
      <c r="M2" s="464">
        <f>Admin!B$14</f>
        <v>39844</v>
      </c>
      <c r="N2" s="464">
        <f>Admin!B$15</f>
        <v>39872</v>
      </c>
      <c r="O2" s="464">
        <f>Admin!B$16</f>
        <v>39903</v>
      </c>
      <c r="P2" s="71"/>
    </row>
    <row r="3" spans="1:17" ht="12" customHeight="1" thickBot="1" x14ac:dyDescent="0.25">
      <c r="A3" s="69"/>
      <c r="B3" s="460"/>
      <c r="C3" s="190">
        <f>Admin!B$17</f>
        <v>39908</v>
      </c>
      <c r="D3" s="463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71"/>
    </row>
    <row r="4" spans="1:17" ht="12.75" thickBot="1" x14ac:dyDescent="0.25">
      <c r="A4" s="69"/>
      <c r="B4" s="461"/>
      <c r="C4" s="188" t="s">
        <v>50</v>
      </c>
      <c r="D4" s="74" t="s">
        <v>50</v>
      </c>
      <c r="E4" s="74" t="s">
        <v>50</v>
      </c>
      <c r="F4" s="74" t="s">
        <v>50</v>
      </c>
      <c r="G4" s="74" t="s">
        <v>50</v>
      </c>
      <c r="H4" s="74" t="s">
        <v>50</v>
      </c>
      <c r="I4" s="74" t="s">
        <v>50</v>
      </c>
      <c r="J4" s="74" t="s">
        <v>50</v>
      </c>
      <c r="K4" s="74" t="s">
        <v>50</v>
      </c>
      <c r="L4" s="74" t="s">
        <v>50</v>
      </c>
      <c r="M4" s="74" t="s">
        <v>50</v>
      </c>
      <c r="N4" s="75" t="s">
        <v>50</v>
      </c>
      <c r="O4" s="74" t="s">
        <v>50</v>
      </c>
      <c r="P4" s="71"/>
    </row>
    <row r="5" spans="1:17" s="80" customFormat="1" x14ac:dyDescent="0.2">
      <c r="A5" s="76"/>
      <c r="B5" s="77" t="s">
        <v>1</v>
      </c>
      <c r="C5" s="78">
        <f>SUM(D5:O5)</f>
        <v>0</v>
      </c>
      <c r="D5" s="78">
        <f>'Profit &amp; Loss Acc'!C5</f>
        <v>0</v>
      </c>
      <c r="E5" s="78">
        <f>'Profit &amp; Loss Acc'!D5</f>
        <v>0</v>
      </c>
      <c r="F5" s="78">
        <f>'Profit &amp; Loss Acc'!E5</f>
        <v>0</v>
      </c>
      <c r="G5" s="78">
        <f>'Profit &amp; Loss Acc'!F5</f>
        <v>0</v>
      </c>
      <c r="H5" s="78">
        <f>'Profit &amp; Loss Acc'!G5</f>
        <v>0</v>
      </c>
      <c r="I5" s="78">
        <f>'Profit &amp; Loss Acc'!H5</f>
        <v>0</v>
      </c>
      <c r="J5" s="78">
        <f>'Profit &amp; Loss Acc'!I5</f>
        <v>0</v>
      </c>
      <c r="K5" s="78">
        <f>'Profit &amp; Loss Acc'!J5</f>
        <v>0</v>
      </c>
      <c r="L5" s="78">
        <f>'Profit &amp; Loss Acc'!K5</f>
        <v>0</v>
      </c>
      <c r="M5" s="78">
        <f>'Profit &amp; Loss Acc'!L5</f>
        <v>0</v>
      </c>
      <c r="N5" s="78">
        <f>'Profit &amp; Loss Acc'!M5</f>
        <v>0</v>
      </c>
      <c r="O5" s="78">
        <f>'Profit &amp; Loss Acc'!N5</f>
        <v>0</v>
      </c>
      <c r="P5" s="79"/>
    </row>
    <row r="6" spans="1:17" s="82" customFormat="1" ht="6" customHeight="1" x14ac:dyDescent="0.2">
      <c r="A6" s="76"/>
      <c r="B6" s="77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79"/>
    </row>
    <row r="7" spans="1:17" x14ac:dyDescent="0.2">
      <c r="A7" s="69"/>
      <c r="B7" s="83" t="s">
        <v>51</v>
      </c>
      <c r="C7" s="78">
        <f>SUM(D7:O7)</f>
        <v>0</v>
      </c>
      <c r="D7" s="84">
        <f>'Profit &amp; Loss Acc'!C24</f>
        <v>0</v>
      </c>
      <c r="E7" s="84">
        <f>'Profit &amp; Loss Acc'!D24</f>
        <v>0</v>
      </c>
      <c r="F7" s="84">
        <f>'Profit &amp; Loss Acc'!E24</f>
        <v>0</v>
      </c>
      <c r="G7" s="84">
        <f>'Profit &amp; Loss Acc'!F24</f>
        <v>0</v>
      </c>
      <c r="H7" s="84">
        <f>'Profit &amp; Loss Acc'!G24</f>
        <v>0</v>
      </c>
      <c r="I7" s="84">
        <f>'Profit &amp; Loss Acc'!H24</f>
        <v>0</v>
      </c>
      <c r="J7" s="84">
        <f>'Profit &amp; Loss Acc'!I24</f>
        <v>0</v>
      </c>
      <c r="K7" s="84">
        <f>'Profit &amp; Loss Acc'!J24</f>
        <v>0</v>
      </c>
      <c r="L7" s="84">
        <f>'Profit &amp; Loss Acc'!K24</f>
        <v>0</v>
      </c>
      <c r="M7" s="84">
        <f>'Profit &amp; Loss Acc'!L24</f>
        <v>0</v>
      </c>
      <c r="N7" s="84">
        <f>'Profit &amp; Loss Acc'!M24</f>
        <v>0</v>
      </c>
      <c r="O7" s="84">
        <f>'Profit &amp; Loss Acc'!N24</f>
        <v>0</v>
      </c>
      <c r="P7" s="71"/>
    </row>
    <row r="8" spans="1:17" s="85" customFormat="1" ht="6" customHeight="1" x14ac:dyDescent="0.2">
      <c r="A8" s="69"/>
      <c r="B8" s="83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71"/>
    </row>
    <row r="9" spans="1:17" s="80" customFormat="1" x14ac:dyDescent="0.2">
      <c r="A9" s="76"/>
      <c r="B9" s="77" t="s">
        <v>32</v>
      </c>
      <c r="C9" s="78">
        <f>SUM(D9:O9)</f>
        <v>0</v>
      </c>
      <c r="D9" s="78">
        <f>'Profit &amp; Loss Acc'!C12</f>
        <v>0</v>
      </c>
      <c r="E9" s="78">
        <f>'Profit &amp; Loss Acc'!D12</f>
        <v>0</v>
      </c>
      <c r="F9" s="78">
        <f>'Profit &amp; Loss Acc'!E12</f>
        <v>0</v>
      </c>
      <c r="G9" s="78">
        <f>'Profit &amp; Loss Acc'!F12</f>
        <v>0</v>
      </c>
      <c r="H9" s="78">
        <f>'Profit &amp; Loss Acc'!G12</f>
        <v>0</v>
      </c>
      <c r="I9" s="78">
        <f>'Profit &amp; Loss Acc'!H12</f>
        <v>0</v>
      </c>
      <c r="J9" s="78">
        <f>'Profit &amp; Loss Acc'!I12</f>
        <v>0</v>
      </c>
      <c r="K9" s="78">
        <f>'Profit &amp; Loss Acc'!J12</f>
        <v>0</v>
      </c>
      <c r="L9" s="78">
        <f>'Profit &amp; Loss Acc'!K12</f>
        <v>0</v>
      </c>
      <c r="M9" s="78">
        <f>'Profit &amp; Loss Acc'!L12</f>
        <v>0</v>
      </c>
      <c r="N9" s="78">
        <f>'Profit &amp; Loss Acc'!M12</f>
        <v>0</v>
      </c>
      <c r="O9" s="78">
        <f>'Profit &amp; Loss Acc'!N12</f>
        <v>0</v>
      </c>
      <c r="P9" s="79"/>
    </row>
    <row r="10" spans="1:17" s="80" customFormat="1" ht="6" customHeight="1" x14ac:dyDescent="0.2">
      <c r="A10" s="76"/>
      <c r="B10" s="77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79"/>
    </row>
    <row r="11" spans="1:17" s="80" customFormat="1" x14ac:dyDescent="0.2">
      <c r="A11" s="76"/>
      <c r="B11" s="77" t="s">
        <v>2</v>
      </c>
      <c r="C11" s="78">
        <f>SUM(D11:O11)</f>
        <v>0</v>
      </c>
      <c r="D11" s="78">
        <f>D5+D7-D9</f>
        <v>0</v>
      </c>
      <c r="E11" s="78">
        <f t="shared" ref="E11:O11" si="0">E5+E7-E9</f>
        <v>0</v>
      </c>
      <c r="F11" s="78">
        <f t="shared" si="0"/>
        <v>0</v>
      </c>
      <c r="G11" s="78">
        <f t="shared" si="0"/>
        <v>0</v>
      </c>
      <c r="H11" s="78">
        <f t="shared" si="0"/>
        <v>0</v>
      </c>
      <c r="I11" s="78">
        <f t="shared" si="0"/>
        <v>0</v>
      </c>
      <c r="J11" s="78">
        <f t="shared" si="0"/>
        <v>0</v>
      </c>
      <c r="K11" s="78">
        <f t="shared" si="0"/>
        <v>0</v>
      </c>
      <c r="L11" s="78">
        <f t="shared" si="0"/>
        <v>0</v>
      </c>
      <c r="M11" s="78">
        <f t="shared" si="0"/>
        <v>0</v>
      </c>
      <c r="N11" s="78">
        <f t="shared" si="0"/>
        <v>0</v>
      </c>
      <c r="O11" s="78">
        <f t="shared" si="0"/>
        <v>0</v>
      </c>
      <c r="P11" s="79"/>
    </row>
    <row r="12" spans="1:17" s="80" customFormat="1" ht="6" customHeight="1" x14ac:dyDescent="0.2">
      <c r="A12" s="76"/>
      <c r="B12" s="86"/>
      <c r="C12" s="81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79"/>
    </row>
    <row r="13" spans="1:17" x14ac:dyDescent="0.2">
      <c r="A13" s="69"/>
      <c r="B13" s="77" t="s">
        <v>52</v>
      </c>
      <c r="C13" s="78">
        <f>SUM(D13:O13)</f>
        <v>0</v>
      </c>
      <c r="D13" s="78">
        <f>'Profit &amp; Loss Acc'!C22</f>
        <v>0</v>
      </c>
      <c r="E13" s="78">
        <f>'Profit &amp; Loss Acc'!D22</f>
        <v>0</v>
      </c>
      <c r="F13" s="78">
        <f>'Profit &amp; Loss Acc'!E22</f>
        <v>0</v>
      </c>
      <c r="G13" s="78">
        <f>'Profit &amp; Loss Acc'!F22</f>
        <v>0</v>
      </c>
      <c r="H13" s="78">
        <f>'Profit &amp; Loss Acc'!G22</f>
        <v>0</v>
      </c>
      <c r="I13" s="78">
        <f>'Profit &amp; Loss Acc'!H22</f>
        <v>0</v>
      </c>
      <c r="J13" s="78">
        <f>'Profit &amp; Loss Acc'!I22</f>
        <v>0</v>
      </c>
      <c r="K13" s="78">
        <f>'Profit &amp; Loss Acc'!J22</f>
        <v>0</v>
      </c>
      <c r="L13" s="78">
        <f>'Profit &amp; Loss Acc'!K22</f>
        <v>0</v>
      </c>
      <c r="M13" s="78">
        <f>'Profit &amp; Loss Acc'!L22</f>
        <v>0</v>
      </c>
      <c r="N13" s="78">
        <f>'Profit &amp; Loss Acc'!M22</f>
        <v>0</v>
      </c>
      <c r="O13" s="78">
        <f>'Profit &amp; Loss Acc'!N22</f>
        <v>0</v>
      </c>
      <c r="P13" s="71"/>
    </row>
    <row r="14" spans="1:17" ht="6" customHeight="1" x14ac:dyDescent="0.2">
      <c r="A14" s="69"/>
      <c r="B14" s="77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71"/>
    </row>
    <row r="15" spans="1:17" x14ac:dyDescent="0.2">
      <c r="A15" s="69"/>
      <c r="B15" s="89" t="s">
        <v>53</v>
      </c>
      <c r="C15" s="78">
        <f>SUM(D15:O15)</f>
        <v>0</v>
      </c>
      <c r="D15" s="78">
        <f>D11-D13</f>
        <v>0</v>
      </c>
      <c r="E15" s="78">
        <f t="shared" ref="E15:O15" si="1">E11-E13</f>
        <v>0</v>
      </c>
      <c r="F15" s="78">
        <f t="shared" si="1"/>
        <v>0</v>
      </c>
      <c r="G15" s="78">
        <f t="shared" si="1"/>
        <v>0</v>
      </c>
      <c r="H15" s="78">
        <f t="shared" si="1"/>
        <v>0</v>
      </c>
      <c r="I15" s="78">
        <f t="shared" si="1"/>
        <v>0</v>
      </c>
      <c r="J15" s="78">
        <f t="shared" si="1"/>
        <v>0</v>
      </c>
      <c r="K15" s="78">
        <f t="shared" si="1"/>
        <v>0</v>
      </c>
      <c r="L15" s="78">
        <f t="shared" si="1"/>
        <v>0</v>
      </c>
      <c r="M15" s="78">
        <f t="shared" si="1"/>
        <v>0</v>
      </c>
      <c r="N15" s="78">
        <f t="shared" si="1"/>
        <v>0</v>
      </c>
      <c r="O15" s="78">
        <f t="shared" si="1"/>
        <v>0</v>
      </c>
      <c r="P15" s="69"/>
      <c r="Q15" s="88"/>
    </row>
    <row r="16" spans="1:17" ht="12.75" thickBot="1" x14ac:dyDescent="0.25">
      <c r="A16" s="69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</row>
    <row r="17" spans="1:17" x14ac:dyDescent="0.2">
      <c r="A17" s="69"/>
      <c r="B17" s="470" t="s">
        <v>116</v>
      </c>
      <c r="C17" s="189" t="s">
        <v>114</v>
      </c>
      <c r="D17" s="466">
        <f>D2</f>
        <v>39568</v>
      </c>
      <c r="E17" s="466">
        <f t="shared" ref="E17:O17" si="2">E2</f>
        <v>39599</v>
      </c>
      <c r="F17" s="466">
        <f t="shared" si="2"/>
        <v>39629</v>
      </c>
      <c r="G17" s="466">
        <f t="shared" si="2"/>
        <v>39660</v>
      </c>
      <c r="H17" s="466">
        <f t="shared" si="2"/>
        <v>39691</v>
      </c>
      <c r="I17" s="466">
        <f t="shared" si="2"/>
        <v>39721</v>
      </c>
      <c r="J17" s="466">
        <f t="shared" si="2"/>
        <v>39752</v>
      </c>
      <c r="K17" s="466">
        <f t="shared" si="2"/>
        <v>39782</v>
      </c>
      <c r="L17" s="466">
        <f t="shared" si="2"/>
        <v>39813</v>
      </c>
      <c r="M17" s="466">
        <f t="shared" si="2"/>
        <v>39844</v>
      </c>
      <c r="N17" s="466">
        <f t="shared" si="2"/>
        <v>39872</v>
      </c>
      <c r="O17" s="466">
        <f t="shared" si="2"/>
        <v>39903</v>
      </c>
      <c r="P17" s="71"/>
    </row>
    <row r="18" spans="1:17" ht="12" customHeight="1" thickBot="1" x14ac:dyDescent="0.25">
      <c r="A18" s="69"/>
      <c r="B18" s="471"/>
      <c r="C18" s="190">
        <f>C3</f>
        <v>39908</v>
      </c>
      <c r="D18" s="467"/>
      <c r="E18" s="467"/>
      <c r="F18" s="467"/>
      <c r="G18" s="467"/>
      <c r="H18" s="467"/>
      <c r="I18" s="467"/>
      <c r="J18" s="467"/>
      <c r="K18" s="467"/>
      <c r="L18" s="467"/>
      <c r="M18" s="467"/>
      <c r="N18" s="467"/>
      <c r="O18" s="467"/>
      <c r="P18" s="71"/>
    </row>
    <row r="19" spans="1:17" ht="12.75" thickBot="1" x14ac:dyDescent="0.25">
      <c r="A19" s="69"/>
      <c r="B19" s="461"/>
      <c r="C19" s="73">
        <f>SUM(D19:O19)</f>
        <v>0</v>
      </c>
      <c r="D19" s="74" t="str">
        <f>IF(D5&gt;0,1," ")</f>
        <v xml:space="preserve"> </v>
      </c>
      <c r="E19" s="74" t="str">
        <f t="shared" ref="E19:O19" si="3">IF(E5&gt;0,1," ")</f>
        <v xml:space="preserve"> </v>
      </c>
      <c r="F19" s="74" t="str">
        <f t="shared" si="3"/>
        <v xml:space="preserve"> </v>
      </c>
      <c r="G19" s="74" t="str">
        <f t="shared" si="3"/>
        <v xml:space="preserve"> </v>
      </c>
      <c r="H19" s="74" t="str">
        <f t="shared" si="3"/>
        <v xml:space="preserve"> </v>
      </c>
      <c r="I19" s="74" t="str">
        <f t="shared" si="3"/>
        <v xml:space="preserve"> </v>
      </c>
      <c r="J19" s="74" t="str">
        <f t="shared" si="3"/>
        <v xml:space="preserve"> </v>
      </c>
      <c r="K19" s="74" t="str">
        <f t="shared" si="3"/>
        <v xml:space="preserve"> </v>
      </c>
      <c r="L19" s="74" t="str">
        <f t="shared" si="3"/>
        <v xml:space="preserve"> </v>
      </c>
      <c r="M19" s="74" t="str">
        <f t="shared" si="3"/>
        <v xml:space="preserve"> </v>
      </c>
      <c r="N19" s="74" t="str">
        <f t="shared" si="3"/>
        <v xml:space="preserve"> </v>
      </c>
      <c r="O19" s="74" t="str">
        <f t="shared" si="3"/>
        <v xml:space="preserve"> </v>
      </c>
      <c r="P19" s="71"/>
    </row>
    <row r="20" spans="1:17" s="80" customFormat="1" x14ac:dyDescent="0.2">
      <c r="A20" s="76"/>
      <c r="B20" s="77" t="s">
        <v>1</v>
      </c>
      <c r="C20" s="78">
        <f>SUM(D20:O20)</f>
        <v>0</v>
      </c>
      <c r="D20" s="78">
        <f>IF(C5&gt;0,IF(D5&gt;0,D5,C5/C19),0)</f>
        <v>0</v>
      </c>
      <c r="E20" s="78">
        <f>IF(C5&gt;0,IF(E5&gt;0,E5,C5/C19),0)</f>
        <v>0</v>
      </c>
      <c r="F20" s="78">
        <f>IF(C5&gt;0,IF(F5&gt;0,F5,C5/C19),0)</f>
        <v>0</v>
      </c>
      <c r="G20" s="78">
        <f>IF(C5&gt;0,IF(G5&gt;0,G5,C5/C19),0)</f>
        <v>0</v>
      </c>
      <c r="H20" s="78">
        <f>IF(C5&gt;0,IF(H5&gt;0,H5,C5/C19),0)</f>
        <v>0</v>
      </c>
      <c r="I20" s="78">
        <f>IF(C5&gt;0,IF(I5&gt;0,I5,C5/C19),0)</f>
        <v>0</v>
      </c>
      <c r="J20" s="78">
        <f>IF(C5&gt;0,IF(J5&gt;0,J5,C5/C19),0)</f>
        <v>0</v>
      </c>
      <c r="K20" s="78">
        <f>IF(C5&gt;0,IF(K5&gt;0,K5,C5/C19),0)</f>
        <v>0</v>
      </c>
      <c r="L20" s="78">
        <f>IF(C5&gt;0,IF(L5&gt;0,L5,C5/C19),0)</f>
        <v>0</v>
      </c>
      <c r="M20" s="78">
        <f>IF(C5&gt;0,IF(M5&gt;0,M5,C5/C19),0)</f>
        <v>0</v>
      </c>
      <c r="N20" s="78">
        <f>IF(C5&gt;0,IF(N5&gt;0,N5,C5/C19),0)</f>
        <v>0</v>
      </c>
      <c r="O20" s="78">
        <f>IF(C5&gt;0,IF(O5&gt;0,O5,C5/C19),0)</f>
        <v>0</v>
      </c>
      <c r="P20" s="79"/>
    </row>
    <row r="21" spans="1:17" s="82" customFormat="1" ht="6" customHeight="1" x14ac:dyDescent="0.2">
      <c r="A21" s="76"/>
      <c r="B21" s="77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79"/>
    </row>
    <row r="22" spans="1:17" x14ac:dyDescent="0.2">
      <c r="A22" s="69"/>
      <c r="B22" s="83" t="s">
        <v>51</v>
      </c>
      <c r="C22" s="78">
        <f>SUM(D22:O22)</f>
        <v>0</v>
      </c>
      <c r="D22" s="84">
        <f>D7</f>
        <v>0</v>
      </c>
      <c r="E22" s="84">
        <f t="shared" ref="E22:O22" si="4">E7</f>
        <v>0</v>
      </c>
      <c r="F22" s="84">
        <f t="shared" si="4"/>
        <v>0</v>
      </c>
      <c r="G22" s="84">
        <f t="shared" si="4"/>
        <v>0</v>
      </c>
      <c r="H22" s="84">
        <f t="shared" si="4"/>
        <v>0</v>
      </c>
      <c r="I22" s="84">
        <f t="shared" si="4"/>
        <v>0</v>
      </c>
      <c r="J22" s="84">
        <f t="shared" si="4"/>
        <v>0</v>
      </c>
      <c r="K22" s="84">
        <f t="shared" si="4"/>
        <v>0</v>
      </c>
      <c r="L22" s="84">
        <f t="shared" si="4"/>
        <v>0</v>
      </c>
      <c r="M22" s="84">
        <f t="shared" si="4"/>
        <v>0</v>
      </c>
      <c r="N22" s="84">
        <f t="shared" si="4"/>
        <v>0</v>
      </c>
      <c r="O22" s="84">
        <f t="shared" si="4"/>
        <v>0</v>
      </c>
      <c r="P22" s="71"/>
    </row>
    <row r="23" spans="1:17" s="85" customFormat="1" ht="6" customHeight="1" x14ac:dyDescent="0.2">
      <c r="A23" s="69"/>
      <c r="B23" s="83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71"/>
    </row>
    <row r="24" spans="1:17" s="80" customFormat="1" x14ac:dyDescent="0.2">
      <c r="A24" s="76"/>
      <c r="B24" s="77" t="s">
        <v>32</v>
      </c>
      <c r="C24" s="78">
        <f>SUM(D24:O24)</f>
        <v>0</v>
      </c>
      <c r="D24" s="78">
        <f>IF($C5&gt;0,IF(D5&gt;0,D9,$C9/$C19),0)</f>
        <v>0</v>
      </c>
      <c r="E24" s="78">
        <f t="shared" ref="E24:O24" si="5">IF($C5&gt;0,IF(E5&gt;0,E9,$C9/$C19),0)</f>
        <v>0</v>
      </c>
      <c r="F24" s="78">
        <f t="shared" si="5"/>
        <v>0</v>
      </c>
      <c r="G24" s="78">
        <f t="shared" si="5"/>
        <v>0</v>
      </c>
      <c r="H24" s="78">
        <f t="shared" si="5"/>
        <v>0</v>
      </c>
      <c r="I24" s="78">
        <f t="shared" si="5"/>
        <v>0</v>
      </c>
      <c r="J24" s="78">
        <f t="shared" si="5"/>
        <v>0</v>
      </c>
      <c r="K24" s="78">
        <f t="shared" si="5"/>
        <v>0</v>
      </c>
      <c r="L24" s="78">
        <f t="shared" si="5"/>
        <v>0</v>
      </c>
      <c r="M24" s="78">
        <f t="shared" si="5"/>
        <v>0</v>
      </c>
      <c r="N24" s="78">
        <f t="shared" si="5"/>
        <v>0</v>
      </c>
      <c r="O24" s="78">
        <f t="shared" si="5"/>
        <v>0</v>
      </c>
      <c r="P24" s="79"/>
    </row>
    <row r="25" spans="1:17" s="80" customFormat="1" ht="7.5" customHeight="1" x14ac:dyDescent="0.2">
      <c r="A25" s="76"/>
      <c r="B25" s="77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79"/>
    </row>
    <row r="26" spans="1:17" s="80" customFormat="1" x14ac:dyDescent="0.2">
      <c r="A26" s="76"/>
      <c r="B26" s="77" t="s">
        <v>2</v>
      </c>
      <c r="C26" s="78">
        <f>SUM(D26:O26)</f>
        <v>0</v>
      </c>
      <c r="D26" s="78">
        <f>D20+D22-D24</f>
        <v>0</v>
      </c>
      <c r="E26" s="78">
        <f t="shared" ref="E26:O26" si="6">E20+E22-E24</f>
        <v>0</v>
      </c>
      <c r="F26" s="78">
        <f t="shared" si="6"/>
        <v>0</v>
      </c>
      <c r="G26" s="78">
        <f t="shared" si="6"/>
        <v>0</v>
      </c>
      <c r="H26" s="78">
        <f t="shared" si="6"/>
        <v>0</v>
      </c>
      <c r="I26" s="78">
        <f t="shared" si="6"/>
        <v>0</v>
      </c>
      <c r="J26" s="78">
        <f t="shared" si="6"/>
        <v>0</v>
      </c>
      <c r="K26" s="78">
        <f t="shared" si="6"/>
        <v>0</v>
      </c>
      <c r="L26" s="78">
        <f t="shared" si="6"/>
        <v>0</v>
      </c>
      <c r="M26" s="78">
        <f t="shared" si="6"/>
        <v>0</v>
      </c>
      <c r="N26" s="78">
        <f t="shared" si="6"/>
        <v>0</v>
      </c>
      <c r="O26" s="78">
        <f t="shared" si="6"/>
        <v>0</v>
      </c>
      <c r="P26" s="79"/>
    </row>
    <row r="27" spans="1:17" s="80" customFormat="1" ht="6" customHeight="1" x14ac:dyDescent="0.2">
      <c r="A27" s="76"/>
      <c r="B27" s="86"/>
      <c r="C27" s="81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79"/>
    </row>
    <row r="28" spans="1:17" x14ac:dyDescent="0.2">
      <c r="A28" s="69"/>
      <c r="B28" s="77" t="s">
        <v>52</v>
      </c>
      <c r="C28" s="78">
        <f>SUM(D28:O28)</f>
        <v>0</v>
      </c>
      <c r="D28" s="78">
        <f>IF($C5&gt;0,IF(D5&gt;0,D13,$C13/$C19),0)</f>
        <v>0</v>
      </c>
      <c r="E28" s="78">
        <f t="shared" ref="E28:O28" si="7">IF($C5&gt;0,IF(E5&gt;0,E13,$C13/$C19),0)</f>
        <v>0</v>
      </c>
      <c r="F28" s="78">
        <f t="shared" si="7"/>
        <v>0</v>
      </c>
      <c r="G28" s="78">
        <f t="shared" si="7"/>
        <v>0</v>
      </c>
      <c r="H28" s="78">
        <f t="shared" si="7"/>
        <v>0</v>
      </c>
      <c r="I28" s="78">
        <f t="shared" si="7"/>
        <v>0</v>
      </c>
      <c r="J28" s="78">
        <f t="shared" si="7"/>
        <v>0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1"/>
    </row>
    <row r="29" spans="1:17" ht="6" customHeight="1" x14ac:dyDescent="0.2">
      <c r="A29" s="69"/>
      <c r="B29" s="77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71"/>
    </row>
    <row r="30" spans="1:17" x14ac:dyDescent="0.2">
      <c r="A30" s="69"/>
      <c r="B30" s="89" t="s">
        <v>53</v>
      </c>
      <c r="C30" s="78">
        <f>SUM(D30:O30)</f>
        <v>0</v>
      </c>
      <c r="D30" s="78">
        <f>D26-D28</f>
        <v>0</v>
      </c>
      <c r="E30" s="78">
        <f t="shared" ref="E30:O30" si="8">E26-E28</f>
        <v>0</v>
      </c>
      <c r="F30" s="78">
        <f t="shared" si="8"/>
        <v>0</v>
      </c>
      <c r="G30" s="78">
        <f t="shared" si="8"/>
        <v>0</v>
      </c>
      <c r="H30" s="78">
        <f t="shared" si="8"/>
        <v>0</v>
      </c>
      <c r="I30" s="78">
        <f t="shared" si="8"/>
        <v>0</v>
      </c>
      <c r="J30" s="78">
        <f t="shared" si="8"/>
        <v>0</v>
      </c>
      <c r="K30" s="78">
        <f t="shared" si="8"/>
        <v>0</v>
      </c>
      <c r="L30" s="78">
        <f t="shared" si="8"/>
        <v>0</v>
      </c>
      <c r="M30" s="78">
        <f t="shared" si="8"/>
        <v>0</v>
      </c>
      <c r="N30" s="78">
        <f t="shared" si="8"/>
        <v>0</v>
      </c>
      <c r="O30" s="78">
        <f t="shared" si="8"/>
        <v>0</v>
      </c>
      <c r="P30" s="69"/>
      <c r="Q30" s="88"/>
    </row>
    <row r="31" spans="1:17" ht="6" customHeight="1" thickBot="1" x14ac:dyDescent="0.25">
      <c r="A31" s="69"/>
      <c r="B31" s="77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69"/>
      <c r="Q31" s="88"/>
    </row>
    <row r="32" spans="1:17" ht="13.5" thickBot="1" x14ac:dyDescent="0.25">
      <c r="A32" s="69"/>
      <c r="B32" s="468" t="s">
        <v>54</v>
      </c>
      <c r="C32" s="469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 x14ac:dyDescent="0.2">
      <c r="A33" s="69"/>
      <c r="B33" s="90" t="s">
        <v>55</v>
      </c>
      <c r="C33" s="91">
        <f>'Fixed Assets'!I1+'Fixed Assets'!J1+'Fixed Assets'!P1-'Fixed Assets'!Q1</f>
        <v>0</v>
      </c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1:16" x14ac:dyDescent="0.2">
      <c r="A34" s="69"/>
      <c r="B34" s="90" t="s">
        <v>56</v>
      </c>
      <c r="C34" s="91">
        <f>C30-C33</f>
        <v>0</v>
      </c>
      <c r="D34" s="150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 x14ac:dyDescent="0.2">
      <c r="A35" s="69"/>
      <c r="B35" s="92" t="s">
        <v>57</v>
      </c>
      <c r="C35" s="91">
        <f>IF(C34&gt;0,Admin!N$4,0)</f>
        <v>0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</row>
    <row r="36" spans="1:16" x14ac:dyDescent="0.2">
      <c r="A36" s="69"/>
      <c r="B36" s="92" t="s">
        <v>58</v>
      </c>
      <c r="C36" s="91">
        <f>IF((C34&gt;C35),(C34-C35),0)</f>
        <v>0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</row>
    <row r="37" spans="1:16" x14ac:dyDescent="0.2">
      <c r="A37" s="69"/>
      <c r="B37" s="92" t="s">
        <v>59</v>
      </c>
      <c r="C37" s="91">
        <f>IF((C36&gt;0),(IF((C36&lt;Admin!N$12),C36*Admin!N$6,Admin!N$12*Admin!N$6)),0)</f>
        <v>0</v>
      </c>
      <c r="D37" s="150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</row>
    <row r="38" spans="1:16" x14ac:dyDescent="0.2">
      <c r="A38" s="69"/>
      <c r="B38" s="92" t="s">
        <v>60</v>
      </c>
      <c r="C38" s="91">
        <f>IF((C36&gt;Admin!N$12),((C36-Admin!N$12)*Admin!N$7),0)</f>
        <v>0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</row>
    <row r="39" spans="1:16" x14ac:dyDescent="0.2">
      <c r="A39" s="69"/>
      <c r="B39" s="92" t="s">
        <v>61</v>
      </c>
      <c r="C39" s="91">
        <f>IF((C36&gt;0),C36*Admin!L$20,0)</f>
        <v>0</v>
      </c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</row>
    <row r="40" spans="1:16" ht="6" customHeight="1" x14ac:dyDescent="0.2">
      <c r="A40" s="69"/>
      <c r="B40" s="92"/>
      <c r="C40" s="9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</row>
    <row r="41" spans="1:16" x14ac:dyDescent="0.2">
      <c r="A41" s="69"/>
      <c r="B41" s="92" t="s">
        <v>62</v>
      </c>
      <c r="C41" s="93">
        <f>C37+C38+C39</f>
        <v>0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</row>
    <row r="42" spans="1:16" ht="12.75" thickBot="1" x14ac:dyDescent="0.25">
      <c r="A42" s="69"/>
      <c r="B42" s="94"/>
      <c r="C42" s="95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</sheetData>
  <mergeCells count="27">
    <mergeCell ref="B32:C32"/>
    <mergeCell ref="J17:J18"/>
    <mergeCell ref="K17:K18"/>
    <mergeCell ref="L17:L18"/>
    <mergeCell ref="O2:O3"/>
    <mergeCell ref="B17:B19"/>
    <mergeCell ref="D17:D18"/>
    <mergeCell ref="E17:E18"/>
    <mergeCell ref="F17:F18"/>
    <mergeCell ref="K2:K3"/>
    <mergeCell ref="L2:L3"/>
    <mergeCell ref="M2:M3"/>
    <mergeCell ref="N2:N3"/>
    <mergeCell ref="G2:G3"/>
    <mergeCell ref="G17:G18"/>
    <mergeCell ref="H17:H18"/>
    <mergeCell ref="N17:N18"/>
    <mergeCell ref="O17:O18"/>
    <mergeCell ref="M17:M18"/>
    <mergeCell ref="H2:H3"/>
    <mergeCell ref="I2:I3"/>
    <mergeCell ref="J2:J3"/>
    <mergeCell ref="B2:B4"/>
    <mergeCell ref="D2:D3"/>
    <mergeCell ref="E2:E3"/>
    <mergeCell ref="F2:F3"/>
    <mergeCell ref="I17:I1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23" sqref="N23"/>
    </sheetView>
  </sheetViews>
  <sheetFormatPr defaultRowHeight="12" x14ac:dyDescent="0.2"/>
  <cols>
    <col min="1" max="1" width="1.5703125" style="154" customWidth="1"/>
    <col min="2" max="2" width="10.140625" style="174" bestFit="1" customWidth="1"/>
    <col min="3" max="3" width="4.7109375" style="154" customWidth="1"/>
    <col min="4" max="5" width="11.140625" style="154" customWidth="1"/>
    <col min="6" max="6" width="11" style="154" customWidth="1"/>
    <col min="7" max="7" width="9.140625" style="175"/>
    <col min="8" max="8" width="4.7109375" style="154" customWidth="1"/>
    <col min="9" max="12" width="9.140625" style="154"/>
    <col min="13" max="13" width="13.5703125" style="154" customWidth="1"/>
    <col min="14" max="14" width="9.140625" style="154"/>
    <col min="15" max="15" width="3.28515625" style="154" customWidth="1"/>
    <col min="16" max="16384" width="9.140625" style="154"/>
  </cols>
  <sheetData>
    <row r="1" spans="1:15" ht="12" customHeight="1" thickBot="1" x14ac:dyDescent="0.25">
      <c r="A1" s="151"/>
      <c r="B1" s="152" t="s">
        <v>71</v>
      </c>
      <c r="C1" s="151"/>
      <c r="D1" s="473"/>
      <c r="E1" s="473"/>
      <c r="F1" s="473"/>
      <c r="G1" s="153"/>
      <c r="H1" s="151"/>
      <c r="I1" s="151"/>
      <c r="J1" s="151"/>
      <c r="K1" s="151"/>
      <c r="L1" s="151"/>
      <c r="M1" s="151"/>
      <c r="N1" s="151"/>
      <c r="O1" s="151"/>
    </row>
    <row r="2" spans="1:15" ht="12" customHeight="1" x14ac:dyDescent="0.2">
      <c r="A2" s="151"/>
      <c r="B2" s="155">
        <v>39507</v>
      </c>
      <c r="C2" s="151"/>
      <c r="D2" s="474" t="s">
        <v>72</v>
      </c>
      <c r="E2" s="474"/>
      <c r="F2" s="474"/>
      <c r="G2" s="156" t="s">
        <v>73</v>
      </c>
      <c r="H2" s="151"/>
      <c r="I2" s="151"/>
      <c r="J2" s="475" t="s">
        <v>74</v>
      </c>
      <c r="K2" s="475"/>
      <c r="L2" s="156" t="str">
        <f>G2</f>
        <v>2008-09</v>
      </c>
      <c r="M2" s="151"/>
      <c r="N2" s="151"/>
      <c r="O2" s="151"/>
    </row>
    <row r="3" spans="1:15" ht="12" customHeight="1" thickBot="1" x14ac:dyDescent="0.25">
      <c r="A3" s="151"/>
      <c r="B3" s="155">
        <v>39538</v>
      </c>
      <c r="C3" s="151"/>
      <c r="D3" s="151"/>
      <c r="E3" s="151"/>
      <c r="F3" s="151"/>
      <c r="G3" s="157"/>
      <c r="H3" s="151"/>
      <c r="I3" s="151"/>
      <c r="J3" s="158"/>
      <c r="K3" s="158"/>
      <c r="L3" s="159"/>
      <c r="M3" s="151"/>
      <c r="N3" s="151"/>
      <c r="O3" s="151"/>
    </row>
    <row r="4" spans="1:15" ht="12" customHeight="1" thickBot="1" x14ac:dyDescent="0.25">
      <c r="A4" s="151"/>
      <c r="B4" s="160">
        <v>39544</v>
      </c>
      <c r="C4" s="151"/>
      <c r="D4" s="472" t="s">
        <v>135</v>
      </c>
      <c r="E4" s="472"/>
      <c r="F4" s="472"/>
      <c r="G4" s="161">
        <v>1</v>
      </c>
      <c r="H4" s="151"/>
      <c r="I4" s="472" t="s">
        <v>75</v>
      </c>
      <c r="J4" s="472"/>
      <c r="K4" s="472"/>
      <c r="L4" s="472"/>
      <c r="M4" s="472"/>
      <c r="N4" s="162">
        <v>6035</v>
      </c>
      <c r="O4" s="157" t="s">
        <v>50</v>
      </c>
    </row>
    <row r="5" spans="1:15" ht="12" customHeight="1" x14ac:dyDescent="0.2">
      <c r="A5" s="151"/>
      <c r="B5" s="163">
        <v>39568</v>
      </c>
      <c r="C5" s="151"/>
      <c r="D5" s="472" t="s">
        <v>76</v>
      </c>
      <c r="E5" s="472"/>
      <c r="F5" s="472"/>
      <c r="G5" s="161">
        <v>0.2</v>
      </c>
      <c r="H5" s="151"/>
      <c r="I5" s="151"/>
      <c r="J5" s="151"/>
      <c r="K5" s="151"/>
      <c r="L5" s="151"/>
      <c r="M5" s="151"/>
      <c r="N5" s="157"/>
      <c r="O5" s="157"/>
    </row>
    <row r="6" spans="1:15" ht="12" customHeight="1" x14ac:dyDescent="0.2">
      <c r="A6" s="151"/>
      <c r="B6" s="163">
        <v>39599</v>
      </c>
      <c r="C6" s="151"/>
      <c r="D6" s="151"/>
      <c r="E6" s="151"/>
      <c r="F6" s="151"/>
      <c r="G6" s="157"/>
      <c r="H6" s="151"/>
      <c r="I6" s="472" t="s">
        <v>77</v>
      </c>
      <c r="J6" s="472"/>
      <c r="K6" s="472"/>
      <c r="L6" s="472"/>
      <c r="M6" s="472"/>
      <c r="N6" s="161">
        <v>0.2</v>
      </c>
      <c r="O6" s="157" t="s">
        <v>78</v>
      </c>
    </row>
    <row r="7" spans="1:15" ht="12" customHeight="1" x14ac:dyDescent="0.2">
      <c r="A7" s="151"/>
      <c r="B7" s="163">
        <v>39629</v>
      </c>
      <c r="C7" s="151"/>
      <c r="D7" s="472" t="s">
        <v>79</v>
      </c>
      <c r="E7" s="472"/>
      <c r="F7" s="472"/>
      <c r="G7" s="157"/>
      <c r="H7" s="151"/>
      <c r="I7" s="472" t="s">
        <v>80</v>
      </c>
      <c r="J7" s="472"/>
      <c r="K7" s="472"/>
      <c r="L7" s="472"/>
      <c r="M7" s="472"/>
      <c r="N7" s="161">
        <v>0.4</v>
      </c>
      <c r="O7" s="157" t="s">
        <v>78</v>
      </c>
    </row>
    <row r="8" spans="1:15" ht="12" customHeight="1" x14ac:dyDescent="0.2">
      <c r="A8" s="151"/>
      <c r="B8" s="163">
        <v>39660</v>
      </c>
      <c r="C8" s="151"/>
      <c r="D8" s="151" t="s">
        <v>81</v>
      </c>
      <c r="E8" s="164">
        <v>12000</v>
      </c>
      <c r="F8" s="151" t="s">
        <v>82</v>
      </c>
      <c r="G8" s="164">
        <v>3000</v>
      </c>
      <c r="H8" s="151"/>
      <c r="I8" s="151"/>
      <c r="J8" s="151"/>
      <c r="K8" s="151"/>
      <c r="L8" s="151"/>
      <c r="M8" s="151"/>
      <c r="N8" s="157"/>
      <c r="O8" s="157"/>
    </row>
    <row r="9" spans="1:15" ht="12" customHeight="1" x14ac:dyDescent="0.2">
      <c r="A9" s="151"/>
      <c r="B9" s="163">
        <v>39691</v>
      </c>
      <c r="C9" s="151"/>
      <c r="D9" s="151"/>
      <c r="E9" s="157"/>
      <c r="F9" s="151"/>
      <c r="G9" s="157"/>
      <c r="H9" s="151"/>
      <c r="I9" s="472" t="s">
        <v>83</v>
      </c>
      <c r="J9" s="476"/>
      <c r="K9" s="476"/>
      <c r="L9" s="165" t="s">
        <v>84</v>
      </c>
      <c r="M9" s="165" t="s">
        <v>85</v>
      </c>
      <c r="N9" s="166" t="s">
        <v>86</v>
      </c>
      <c r="O9" s="157"/>
    </row>
    <row r="10" spans="1:15" ht="12" customHeight="1" x14ac:dyDescent="0.2">
      <c r="A10" s="151"/>
      <c r="B10" s="163">
        <v>39721</v>
      </c>
      <c r="C10" s="151"/>
      <c r="D10" s="151"/>
      <c r="E10" s="157"/>
      <c r="F10" s="151"/>
      <c r="G10" s="157"/>
      <c r="H10" s="151"/>
      <c r="I10" s="151"/>
      <c r="J10" s="151"/>
      <c r="K10" s="151"/>
      <c r="L10" s="151"/>
      <c r="M10" s="151"/>
      <c r="N10" s="157"/>
      <c r="O10" s="157"/>
    </row>
    <row r="11" spans="1:15" ht="12" customHeight="1" x14ac:dyDescent="0.2">
      <c r="A11" s="151"/>
      <c r="B11" s="163">
        <v>39752</v>
      </c>
      <c r="C11" s="151"/>
      <c r="D11" s="474" t="s">
        <v>87</v>
      </c>
      <c r="E11" s="474"/>
      <c r="F11" s="474"/>
      <c r="G11" s="157" t="s">
        <v>78</v>
      </c>
      <c r="H11" s="151"/>
      <c r="I11" s="151" t="s">
        <v>88</v>
      </c>
      <c r="J11" s="151"/>
      <c r="K11" s="167">
        <v>0.2</v>
      </c>
      <c r="L11" s="157">
        <f>N11</f>
        <v>0</v>
      </c>
      <c r="M11" s="157">
        <f>N12</f>
        <v>34800</v>
      </c>
      <c r="N11" s="168">
        <v>0</v>
      </c>
      <c r="O11" s="157"/>
    </row>
    <row r="12" spans="1:15" ht="12" customHeight="1" x14ac:dyDescent="0.2">
      <c r="A12" s="151"/>
      <c r="B12" s="163">
        <v>39782</v>
      </c>
      <c r="C12" s="151"/>
      <c r="D12" s="151"/>
      <c r="E12" s="151"/>
      <c r="F12" s="151"/>
      <c r="G12" s="157"/>
      <c r="H12" s="151"/>
      <c r="I12" s="151" t="s">
        <v>89</v>
      </c>
      <c r="J12" s="151"/>
      <c r="K12" s="167">
        <v>0.4</v>
      </c>
      <c r="L12" s="157">
        <f>N12</f>
        <v>34800</v>
      </c>
      <c r="M12" s="151"/>
      <c r="N12" s="168">
        <v>34800</v>
      </c>
      <c r="O12" s="157"/>
    </row>
    <row r="13" spans="1:15" ht="12" customHeight="1" x14ac:dyDescent="0.2">
      <c r="A13" s="151"/>
      <c r="B13" s="163">
        <v>39813</v>
      </c>
      <c r="C13" s="151"/>
      <c r="D13" s="472" t="s">
        <v>90</v>
      </c>
      <c r="E13" s="472"/>
      <c r="F13" s="472"/>
      <c r="G13" s="161">
        <v>0</v>
      </c>
      <c r="H13" s="151"/>
      <c r="I13" s="151"/>
      <c r="J13" s="151"/>
      <c r="K13" s="151"/>
      <c r="L13" s="151"/>
      <c r="M13" s="151"/>
      <c r="N13" s="151"/>
      <c r="O13" s="151"/>
    </row>
    <row r="14" spans="1:15" ht="12" customHeight="1" x14ac:dyDescent="0.2">
      <c r="A14" s="151"/>
      <c r="B14" s="163">
        <v>39844</v>
      </c>
      <c r="C14" s="151"/>
      <c r="D14" s="472" t="s">
        <v>91</v>
      </c>
      <c r="E14" s="472"/>
      <c r="F14" s="472"/>
      <c r="G14" s="161">
        <v>0.1</v>
      </c>
      <c r="H14" s="151"/>
      <c r="I14" s="479" t="s">
        <v>92</v>
      </c>
      <c r="J14" s="479"/>
      <c r="K14" s="479"/>
      <c r="L14" s="169" t="str">
        <f>G2</f>
        <v>2008-09</v>
      </c>
      <c r="M14" s="151"/>
      <c r="N14" s="151"/>
      <c r="O14" s="151"/>
    </row>
    <row r="15" spans="1:15" ht="12" customHeight="1" x14ac:dyDescent="0.2">
      <c r="A15" s="151"/>
      <c r="B15" s="163">
        <v>39872</v>
      </c>
      <c r="C15" s="151"/>
      <c r="D15" s="472" t="s">
        <v>93</v>
      </c>
      <c r="E15" s="472"/>
      <c r="F15" s="472"/>
      <c r="G15" s="161">
        <v>0.2</v>
      </c>
      <c r="H15" s="151"/>
      <c r="I15" s="151"/>
      <c r="J15" s="151"/>
      <c r="K15" s="151"/>
      <c r="L15" s="151"/>
      <c r="M15" s="151"/>
      <c r="N15" s="151"/>
      <c r="O15" s="151"/>
    </row>
    <row r="16" spans="1:15" ht="12" customHeight="1" thickBot="1" x14ac:dyDescent="0.25">
      <c r="A16" s="151"/>
      <c r="B16" s="163">
        <v>39903</v>
      </c>
      <c r="C16" s="151"/>
      <c r="D16" s="472" t="s">
        <v>94</v>
      </c>
      <c r="E16" s="472"/>
      <c r="F16" s="472"/>
      <c r="G16" s="161">
        <v>0.33</v>
      </c>
      <c r="H16" s="151"/>
      <c r="I16" s="472" t="s">
        <v>95</v>
      </c>
      <c r="J16" s="472"/>
      <c r="K16" s="472"/>
      <c r="L16" s="170">
        <v>2.2999999999999998</v>
      </c>
      <c r="M16" s="151"/>
      <c r="N16" s="151"/>
      <c r="O16" s="151"/>
    </row>
    <row r="17" spans="1:15" ht="12" customHeight="1" thickBot="1" x14ac:dyDescent="0.25">
      <c r="A17" s="151"/>
      <c r="B17" s="160">
        <v>39908</v>
      </c>
      <c r="C17" s="151"/>
      <c r="D17" s="472" t="s">
        <v>96</v>
      </c>
      <c r="E17" s="472"/>
      <c r="F17" s="472"/>
      <c r="G17" s="161">
        <v>0.25</v>
      </c>
      <c r="H17" s="151"/>
      <c r="I17" s="331"/>
      <c r="J17" s="331"/>
      <c r="K17" s="331"/>
      <c r="L17" s="332"/>
      <c r="M17" s="151"/>
      <c r="N17" s="151"/>
      <c r="O17" s="151"/>
    </row>
    <row r="18" spans="1:15" ht="12" customHeight="1" x14ac:dyDescent="0.2">
      <c r="A18" s="151"/>
      <c r="B18" s="163">
        <v>39933</v>
      </c>
      <c r="C18" s="151"/>
      <c r="D18" s="151"/>
      <c r="E18" s="151"/>
      <c r="F18" s="151"/>
      <c r="G18" s="157"/>
      <c r="H18" s="151"/>
      <c r="I18" s="151"/>
      <c r="J18" s="151"/>
      <c r="K18" s="151"/>
      <c r="L18" s="151"/>
      <c r="M18" s="151"/>
      <c r="N18" s="151"/>
      <c r="O18" s="151"/>
    </row>
    <row r="19" spans="1:15" ht="12" customHeight="1" x14ac:dyDescent="0.2">
      <c r="A19" s="151"/>
      <c r="B19" s="163">
        <v>39964</v>
      </c>
      <c r="C19" s="151"/>
      <c r="D19" s="474" t="s">
        <v>98</v>
      </c>
      <c r="E19" s="474"/>
      <c r="F19" s="157" t="s">
        <v>99</v>
      </c>
      <c r="G19" s="157" t="s">
        <v>100</v>
      </c>
      <c r="H19" s="151"/>
      <c r="I19" s="478" t="s">
        <v>97</v>
      </c>
      <c r="J19" s="478"/>
      <c r="K19" s="478"/>
      <c r="L19" s="151"/>
      <c r="M19" s="477" t="s">
        <v>232</v>
      </c>
      <c r="N19" s="151"/>
      <c r="O19" s="151"/>
    </row>
    <row r="20" spans="1:15" ht="12" customHeight="1" x14ac:dyDescent="0.2">
      <c r="A20" s="151"/>
      <c r="B20" s="163">
        <v>39994</v>
      </c>
      <c r="C20" s="151"/>
      <c r="D20" s="153"/>
      <c r="E20" s="153"/>
      <c r="F20" s="157"/>
      <c r="G20" s="157"/>
      <c r="H20" s="151"/>
      <c r="I20" s="478"/>
      <c r="J20" s="478"/>
      <c r="K20" s="478"/>
      <c r="L20" s="161">
        <v>0.08</v>
      </c>
      <c r="M20" s="477"/>
      <c r="N20" s="168">
        <v>5435</v>
      </c>
      <c r="O20" s="157" t="s">
        <v>50</v>
      </c>
    </row>
    <row r="21" spans="1:15" ht="12" customHeight="1" x14ac:dyDescent="0.2">
      <c r="A21" s="151"/>
      <c r="B21" s="163">
        <v>40209</v>
      </c>
      <c r="C21" s="151"/>
      <c r="D21" s="472" t="s">
        <v>101</v>
      </c>
      <c r="E21" s="472"/>
      <c r="F21" s="164">
        <v>10000</v>
      </c>
      <c r="G21" s="170">
        <v>0.4</v>
      </c>
      <c r="H21" s="151"/>
      <c r="I21" s="171"/>
      <c r="J21" s="171"/>
      <c r="K21" s="171"/>
      <c r="L21" s="167"/>
      <c r="M21" s="151"/>
      <c r="N21" s="151"/>
      <c r="O21" s="151"/>
    </row>
    <row r="22" spans="1:15" ht="12" customHeight="1" thickBot="1" x14ac:dyDescent="0.25">
      <c r="A22" s="151"/>
      <c r="B22" s="163">
        <v>40390</v>
      </c>
      <c r="C22" s="151"/>
      <c r="D22" s="151" t="s">
        <v>103</v>
      </c>
      <c r="E22" s="151"/>
      <c r="F22" s="164">
        <v>10001</v>
      </c>
      <c r="G22" s="170">
        <v>0.25</v>
      </c>
      <c r="H22" s="151"/>
      <c r="I22" s="478" t="s">
        <v>102</v>
      </c>
      <c r="J22" s="478"/>
      <c r="K22" s="478"/>
      <c r="L22" s="151"/>
      <c r="M22" s="477" t="s">
        <v>233</v>
      </c>
      <c r="N22" s="151"/>
      <c r="O22" s="151"/>
    </row>
    <row r="23" spans="1:15" ht="12" customHeight="1" thickBot="1" x14ac:dyDescent="0.25">
      <c r="A23" s="151"/>
      <c r="B23" s="160" t="s">
        <v>104</v>
      </c>
      <c r="C23" s="151"/>
      <c r="D23" s="151"/>
      <c r="E23" s="151"/>
      <c r="F23" s="157"/>
      <c r="G23" s="172"/>
      <c r="H23" s="151"/>
      <c r="I23" s="478"/>
      <c r="J23" s="478"/>
      <c r="K23" s="478"/>
      <c r="L23" s="161">
        <v>0.01</v>
      </c>
      <c r="M23" s="477"/>
      <c r="N23" s="168">
        <v>40040</v>
      </c>
      <c r="O23" s="157" t="s">
        <v>50</v>
      </c>
    </row>
    <row r="24" spans="1:15" ht="12" customHeight="1" x14ac:dyDescent="0.2">
      <c r="A24" s="151"/>
      <c r="B24" s="173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</row>
    <row r="25" spans="1:15" x14ac:dyDescent="0.2">
      <c r="A25" s="151"/>
      <c r="B25" s="173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</row>
  </sheetData>
  <sheetProtection password="CC41" sheet="1" objects="1" scenarios="1"/>
  <mergeCells count="24">
    <mergeCell ref="I9:K9"/>
    <mergeCell ref="D11:F11"/>
    <mergeCell ref="D13:F13"/>
    <mergeCell ref="M19:M20"/>
    <mergeCell ref="M22:M23"/>
    <mergeCell ref="D17:F17"/>
    <mergeCell ref="I19:K20"/>
    <mergeCell ref="D19:E19"/>
    <mergeCell ref="D21:E21"/>
    <mergeCell ref="I22:K23"/>
    <mergeCell ref="D14:F14"/>
    <mergeCell ref="I14:K14"/>
    <mergeCell ref="D15:F15"/>
    <mergeCell ref="D16:F16"/>
    <mergeCell ref="I16:K16"/>
    <mergeCell ref="I6:M6"/>
    <mergeCell ref="D7:F7"/>
    <mergeCell ref="D1:F1"/>
    <mergeCell ref="D2:F2"/>
    <mergeCell ref="J2:K2"/>
    <mergeCell ref="D4:F4"/>
    <mergeCell ref="I4:M4"/>
    <mergeCell ref="D5:F5"/>
    <mergeCell ref="I7:M7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Business Details</vt:lpstr>
      <vt:lpstr>SE Short</vt:lpstr>
      <vt:lpstr>Profit &amp; Loss Acc</vt:lpstr>
      <vt:lpstr>Fixed Assets</vt:lpstr>
      <vt:lpstr>Draft Tax calculation</vt:lpstr>
      <vt:lpstr>Wages Forecast</vt:lpstr>
      <vt:lpstr>Admin</vt:lpstr>
      <vt:lpstr>'Fixed Assets'!Print_Titles</vt:lpstr>
      <vt:lpstr>'Profit &amp; Loss Acc'!Print_Titles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</dc:title>
  <dc:creator>Terry Cartwright</dc:creator>
  <cp:lastModifiedBy>Antony Cartwright</cp:lastModifiedBy>
  <cp:lastPrinted>2008-06-02T20:50:10Z</cp:lastPrinted>
  <dcterms:created xsi:type="dcterms:W3CDTF">2002-12-30T15:31:19Z</dcterms:created>
  <dcterms:modified xsi:type="dcterms:W3CDTF">2012-05-07T11:34:03Z</dcterms:modified>
</cp:coreProperties>
</file>